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595" tabRatio="868" activeTab="3"/>
  </bookViews>
  <sheets>
    <sheet name="1.mérleg " sheetId="10" r:id="rId1"/>
    <sheet name="2.bevételek " sheetId="36" r:id="rId2"/>
    <sheet name="3.kiadások" sheetId="37" r:id="rId3"/>
    <sheet name="4. köt-önként." sheetId="26" r:id="rId4"/>
    <sheet name="5. Fejlesztések" sheetId="11" r:id="rId5"/>
    <sheet name="6.Előir.felhaszn." sheetId="30" r:id="rId6"/>
    <sheet name="7.Lészám" sheetId="31" r:id="rId7"/>
    <sheet name="8.Közvetett tám." sheetId="32" r:id="rId8"/>
    <sheet name="9. Gördülő tervezés" sheetId="33" r:id="rId9"/>
    <sheet name="10. Több éves" sheetId="35" r:id="rId10"/>
  </sheets>
  <externalReferences>
    <externalReference r:id="rId11"/>
  </externalReferences>
  <definedNames>
    <definedName name="_xlnm.Print_Titles" localSheetId="1">'2.bevételek '!$3:$5</definedName>
    <definedName name="_xlnm.Print_Titles" localSheetId="2">'3.kiadások'!$3:$5</definedName>
    <definedName name="_xlnm.Print_Titles" localSheetId="4">'5. Fejlesztések'!$6:$6</definedName>
    <definedName name="_xlnm.Print_Area" localSheetId="0">'1.mérleg '!$B$1:$D$35</definedName>
    <definedName name="_xlnm.Print_Area" localSheetId="1">'2.bevételek '!$A$1:$E$45</definedName>
    <definedName name="_xlnm.Print_Area" localSheetId="2">'3.kiadások'!$A$1:$F$170</definedName>
  </definedNames>
  <calcPr calcId="125725"/>
</workbook>
</file>

<file path=xl/calcChain.xml><?xml version="1.0" encoding="utf-8"?>
<calcChain xmlns="http://schemas.openxmlformats.org/spreadsheetml/2006/main">
  <c r="E19" i="26"/>
  <c r="E18"/>
  <c r="B17" i="11"/>
  <c r="B11"/>
  <c r="E44" i="37"/>
  <c r="E17" i="26"/>
  <c r="E14"/>
  <c r="F166" i="37"/>
  <c r="F165" s="1"/>
  <c r="E160"/>
  <c r="E157"/>
  <c r="F151"/>
  <c r="F150" s="1"/>
  <c r="E148"/>
  <c r="E145"/>
  <c r="E143"/>
  <c r="F140" s="1"/>
  <c r="E138"/>
  <c r="E133"/>
  <c r="E131"/>
  <c r="F123"/>
  <c r="F121"/>
  <c r="F119"/>
  <c r="F114"/>
  <c r="E112"/>
  <c r="F111" s="1"/>
  <c r="F105"/>
  <c r="E102"/>
  <c r="E96"/>
  <c r="E93"/>
  <c r="E89"/>
  <c r="E86"/>
  <c r="E84"/>
  <c r="F83" s="1"/>
  <c r="F80"/>
  <c r="E76"/>
  <c r="E73"/>
  <c r="E68"/>
  <c r="E65"/>
  <c r="F64" s="1"/>
  <c r="F63" s="1"/>
  <c r="E60"/>
  <c r="F57" s="1"/>
  <c r="E55"/>
  <c r="F53" s="1"/>
  <c r="E50"/>
  <c r="E46"/>
  <c r="E42"/>
  <c r="E38"/>
  <c r="E35"/>
  <c r="E30"/>
  <c r="E26"/>
  <c r="F23"/>
  <c r="E20"/>
  <c r="F19" s="1"/>
  <c r="F15"/>
  <c r="E12"/>
  <c r="F11" s="1"/>
  <c r="E9"/>
  <c r="F8" s="1"/>
  <c r="E47" i="36"/>
  <c r="E41"/>
  <c r="E22"/>
  <c r="E21" s="1"/>
  <c r="E19" s="1"/>
  <c r="E13"/>
  <c r="E8"/>
  <c r="E6"/>
  <c r="F144" i="37" l="1"/>
  <c r="F130"/>
  <c r="F110"/>
  <c r="F156"/>
  <c r="F155" s="1"/>
  <c r="E29"/>
  <c r="E37"/>
  <c r="F72"/>
  <c r="F71" s="1"/>
  <c r="E88"/>
  <c r="F85" s="1"/>
  <c r="F79" s="1"/>
  <c r="F118"/>
  <c r="F7"/>
  <c r="F6" s="1"/>
  <c r="E45" i="36"/>
  <c r="E46" s="1"/>
  <c r="F129" i="37" l="1"/>
  <c r="F25"/>
  <c r="F18" s="1"/>
  <c r="F170" s="1"/>
  <c r="D41" i="33" l="1"/>
  <c r="E41" s="1"/>
  <c r="D21" i="10"/>
  <c r="E13" i="26"/>
  <c r="E28" i="33" l="1"/>
  <c r="D16" l="1"/>
  <c r="E16" s="1"/>
  <c r="C28" l="1"/>
  <c r="D28"/>
  <c r="C49"/>
  <c r="D38"/>
  <c r="E38" s="1"/>
  <c r="C40"/>
  <c r="D36"/>
  <c r="E36" s="1"/>
  <c r="D35"/>
  <c r="E35" s="1"/>
  <c r="D34"/>
  <c r="E34" s="1"/>
  <c r="D33"/>
  <c r="E33" s="1"/>
  <c r="D32"/>
  <c r="E32" s="1"/>
  <c r="D31"/>
  <c r="E31" s="1"/>
  <c r="C18"/>
  <c r="D17"/>
  <c r="E17" s="1"/>
  <c r="D15"/>
  <c r="E15" s="1"/>
  <c r="D14"/>
  <c r="E14" s="1"/>
  <c r="D13"/>
  <c r="E13" s="1"/>
  <c r="D12"/>
  <c r="E12" s="1"/>
  <c r="D11"/>
  <c r="E11" s="1"/>
  <c r="D10"/>
  <c r="E10" s="1"/>
  <c r="D9"/>
  <c r="E9" s="1"/>
  <c r="C50" l="1"/>
  <c r="D49"/>
  <c r="E49"/>
  <c r="E18"/>
  <c r="E29" s="1"/>
  <c r="D18"/>
  <c r="D29" s="1"/>
  <c r="C29"/>
  <c r="D37"/>
  <c r="D40" l="1"/>
  <c r="D50" s="1"/>
  <c r="E37"/>
  <c r="E40" s="1"/>
  <c r="E50" s="1"/>
  <c r="E15" i="30"/>
  <c r="H13" i="31"/>
  <c r="F13"/>
  <c r="G24" i="32"/>
  <c r="C21" i="31"/>
  <c r="C22"/>
  <c r="J13"/>
  <c r="D13"/>
  <c r="C13" l="1"/>
  <c r="N7" i="30"/>
  <c r="N8"/>
  <c r="N9"/>
  <c r="N10"/>
  <c r="N11"/>
  <c r="N12"/>
  <c r="N13"/>
  <c r="N14"/>
  <c r="B15"/>
  <c r="C15"/>
  <c r="D15"/>
  <c r="F15"/>
  <c r="G15"/>
  <c r="H15"/>
  <c r="I15"/>
  <c r="J15"/>
  <c r="K15"/>
  <c r="L15"/>
  <c r="M15"/>
  <c r="N17"/>
  <c r="N18"/>
  <c r="N19"/>
  <c r="N20"/>
  <c r="N21"/>
  <c r="N22"/>
  <c r="N23"/>
  <c r="B24"/>
  <c r="C24"/>
  <c r="D24"/>
  <c r="E24"/>
  <c r="F24"/>
  <c r="G24"/>
  <c r="H24"/>
  <c r="I24"/>
  <c r="J24"/>
  <c r="K24"/>
  <c r="L24"/>
  <c r="M24"/>
  <c r="N15" l="1"/>
  <c r="N24"/>
  <c r="E9" i="26"/>
  <c r="E10"/>
  <c r="E11"/>
  <c r="E12"/>
  <c r="E15"/>
  <c r="E16"/>
  <c r="E7"/>
  <c r="C20"/>
  <c r="D20"/>
  <c r="B20"/>
  <c r="D6" i="10"/>
  <c r="B18" i="11"/>
  <c r="D28" i="10"/>
  <c r="D34" s="1"/>
  <c r="E20" i="26" l="1"/>
  <c r="D20" i="10"/>
</calcChain>
</file>

<file path=xl/sharedStrings.xml><?xml version="1.0" encoding="utf-8"?>
<sst xmlns="http://schemas.openxmlformats.org/spreadsheetml/2006/main" count="540" uniqueCount="382">
  <si>
    <t>Működési bevételek összesen:</t>
  </si>
  <si>
    <t>BEVÉTELEK ÖSSZESEN:</t>
  </si>
  <si>
    <t>Megnevezés</t>
  </si>
  <si>
    <t>Felhalmozási kiadások összesen:</t>
  </si>
  <si>
    <t>Személyi juttatás</t>
  </si>
  <si>
    <t>Felhalmozási bevételek összesen:</t>
  </si>
  <si>
    <t>BEVÉTELEK összesen:</t>
  </si>
  <si>
    <t>Működési kiadások összesen:</t>
  </si>
  <si>
    <t>KIADÁSOK összesen:</t>
  </si>
  <si>
    <t>Munkaadót terhelő járulékok</t>
  </si>
  <si>
    <t>Készletbeszerzés</t>
  </si>
  <si>
    <t>Szolgáltatási díj</t>
  </si>
  <si>
    <t>KIADÁSOK ÖSSZESEN:</t>
  </si>
  <si>
    <t>Személyi juttatások</t>
  </si>
  <si>
    <t>Munkaadókat terhelő járulékok</t>
  </si>
  <si>
    <t>Tartalékok</t>
  </si>
  <si>
    <t>Villamosenergia szolgáltatási díj</t>
  </si>
  <si>
    <t>Összesen:</t>
  </si>
  <si>
    <t>Előirányzatok</t>
  </si>
  <si>
    <t xml:space="preserve"> előirányzatok</t>
  </si>
  <si>
    <t>Gázenergia-szolgáltatás díjak</t>
  </si>
  <si>
    <t>Villamosenergia-szolgáltatás díjak</t>
  </si>
  <si>
    <t>Víz-,csatornadíjak</t>
  </si>
  <si>
    <t xml:space="preserve">Összesen: </t>
  </si>
  <si>
    <t>Össesen:</t>
  </si>
  <si>
    <t>Előirányzatok adatok ezer Ft-ban</t>
  </si>
  <si>
    <t xml:space="preserve">kötelező feladatok </t>
  </si>
  <si>
    <t>önként vállalt feladatok</t>
  </si>
  <si>
    <t>K3</t>
  </si>
  <si>
    <t>Dologi kiadás</t>
  </si>
  <si>
    <t>K33</t>
  </si>
  <si>
    <t>Szolgáltatási díjak</t>
  </si>
  <si>
    <t>K337</t>
  </si>
  <si>
    <t>Egyéb szolgáltatások</t>
  </si>
  <si>
    <t>K35</t>
  </si>
  <si>
    <t>Különféle befizetések és egyéb dologi kiadások</t>
  </si>
  <si>
    <t>K351</t>
  </si>
  <si>
    <t>Működési célú előzetesen felszámított általános forgalmi adó</t>
  </si>
  <si>
    <t>K31</t>
  </si>
  <si>
    <t>K312</t>
  </si>
  <si>
    <t>Üzemeltetési anyagok beszerzése</t>
  </si>
  <si>
    <t>066010 Zöldterületek kezelése</t>
  </si>
  <si>
    <t>K334</t>
  </si>
  <si>
    <t>011130 Önkormányzatokés önkormányzati hivatalok és j.ált. igazgatási tevékenysége</t>
  </si>
  <si>
    <t>K12</t>
  </si>
  <si>
    <t>Külső személyi juttatások</t>
  </si>
  <si>
    <t>K121</t>
  </si>
  <si>
    <t>K1</t>
  </si>
  <si>
    <t>K2</t>
  </si>
  <si>
    <t>K32</t>
  </si>
  <si>
    <t>Kommunikációs szolgáltatások</t>
  </si>
  <si>
    <t>K321</t>
  </si>
  <si>
    <t>Nem adatátviteli célú távközlési díjak (telefondíj)</t>
  </si>
  <si>
    <t>Adatátviteli  célú távközlési díjak(internet szolgáltatás)</t>
  </si>
  <si>
    <t>K331</t>
  </si>
  <si>
    <t>Közüzemi díjak</t>
  </si>
  <si>
    <t>K5</t>
  </si>
  <si>
    <t>Egyéb működési célú kiadások</t>
  </si>
  <si>
    <t>Egyéb működési célú támogatások államháztartáson kívülre</t>
  </si>
  <si>
    <t>064010 Közvilágítási feladatok</t>
  </si>
  <si>
    <t>066020 Város és községgazdálkodási szolgáltatás</t>
  </si>
  <si>
    <t>K11</t>
  </si>
  <si>
    <t>Foglalkoztatottak személyi juttatásai</t>
  </si>
  <si>
    <t xml:space="preserve">Víz-,csatornadíj  </t>
  </si>
  <si>
    <t>K7</t>
  </si>
  <si>
    <t>Felújítások</t>
  </si>
  <si>
    <t>K71</t>
  </si>
  <si>
    <t>K74</t>
  </si>
  <si>
    <t>Felújítási célú előzetesen felszámított általános forgalmi adó</t>
  </si>
  <si>
    <t>107060 Egyéb szociális pénzbeli és természetbeni ellátások, támogatások</t>
  </si>
  <si>
    <t>K4 Ellátottak pénzbeli juttatásai</t>
  </si>
  <si>
    <t>K48 Egyéb nem intézményi ellátások</t>
  </si>
  <si>
    <t>041233 Hosszabb időtartamú közfoglalkoztatás</t>
  </si>
  <si>
    <t>018010 Önkormányzatok elszámolásai a központi költségvetéssel</t>
  </si>
  <si>
    <t>B4</t>
  </si>
  <si>
    <t>Működési bevételek</t>
  </si>
  <si>
    <t>B1</t>
  </si>
  <si>
    <t>Működési célú támogatások államháztartáson belülről</t>
  </si>
  <si>
    <t>B3</t>
  </si>
  <si>
    <t>B8</t>
  </si>
  <si>
    <t>Közhatalmi bevételek</t>
  </si>
  <si>
    <t>Finanszírozási bevételek</t>
  </si>
  <si>
    <t>K4</t>
  </si>
  <si>
    <t>Dologi kiadások</t>
  </si>
  <si>
    <t>Ellátotak pénzbeli juttatásai</t>
  </si>
  <si>
    <t>K6</t>
  </si>
  <si>
    <t>Beruházások</t>
  </si>
  <si>
    <t xml:space="preserve">K8 </t>
  </si>
  <si>
    <t>K9</t>
  </si>
  <si>
    <t>Egyéb felhalmozási célú kiadások</t>
  </si>
  <si>
    <t>B2</t>
  </si>
  <si>
    <t>Felhalmozási célú támogatások államháztartáson belülről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</si>
  <si>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</si>
  <si>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</si>
  <si>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</si>
  <si>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</si>
  <si>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</si>
  <si>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</si>
  <si>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>Finanszírozási kiadások</t>
  </si>
  <si>
    <t>Eredeti előirányzat</t>
  </si>
  <si>
    <t>K3379</t>
  </si>
  <si>
    <t>K67</t>
  </si>
  <si>
    <t>Beruházási célú előzetesen felszámított általános forgalmi adó</t>
  </si>
  <si>
    <t>államigazgatási feladatok</t>
  </si>
  <si>
    <t>013220 Köztemető-fenntartás és- működtetés</t>
  </si>
  <si>
    <t>BAKONYKÚTI KÖZSÉG ÖNKORMÁNYZATA</t>
  </si>
  <si>
    <t>I.</t>
  </si>
  <si>
    <t>Intézményi működési bevételek</t>
  </si>
  <si>
    <t>1.</t>
  </si>
  <si>
    <t>ÁFA bevétel (eszközhasználati díj után B406)</t>
  </si>
  <si>
    <t>II.</t>
  </si>
  <si>
    <t>Magánszemély kommunális adója (B343)</t>
  </si>
  <si>
    <t>Iparűzési adó (B35107)</t>
  </si>
  <si>
    <t>Gépjárműadó önkormányzatot megillető rész (B3542)</t>
  </si>
  <si>
    <t>Támogatások</t>
  </si>
  <si>
    <t>A helyi önkormányzatok működésének támogatása</t>
  </si>
  <si>
    <t xml:space="preserve">  zöldterület-gazdálkodással kapcsolatos feladatok támogatása</t>
  </si>
  <si>
    <t xml:space="preserve">  közvilágítás fenntartásának támogatása</t>
  </si>
  <si>
    <t xml:space="preserve">  köztemető fenntartásával kapcsolatos feladatok támogatása</t>
  </si>
  <si>
    <t xml:space="preserve">  közutak fenntartásának támogatása</t>
  </si>
  <si>
    <t>b) egyéb kötelező önkormányzati feladatok támogatása</t>
  </si>
  <si>
    <t>2.</t>
  </si>
  <si>
    <t>Hozzájárulás a pénzbeli szociális ellátásokhoz (B113)</t>
  </si>
  <si>
    <t>3.</t>
  </si>
  <si>
    <t>Nyilvános könyvtári ellátás és a közművelődési feladatok (B114)</t>
  </si>
  <si>
    <t>III.</t>
  </si>
  <si>
    <t>Pénzforgalom nélküli bevételek</t>
  </si>
  <si>
    <t>BAKONYKÚTI  KÖZSÉG ÖNKORMÁNYZATA</t>
  </si>
  <si>
    <t>Karbantartási, kisjavítási szolgáltatások</t>
  </si>
  <si>
    <t>Irodaszer</t>
  </si>
  <si>
    <t>Egyéb kommunikációs szolgáltatások</t>
  </si>
  <si>
    <t>K322</t>
  </si>
  <si>
    <t>Informatikai szolgáltatások igénybevitele</t>
  </si>
  <si>
    <t>K355</t>
  </si>
  <si>
    <t>adatok (Ft)</t>
  </si>
  <si>
    <t>virág, facsemete vásárlás</t>
  </si>
  <si>
    <t>eredeti adatok (Ft)</t>
  </si>
  <si>
    <t>Tisztítószer</t>
  </si>
  <si>
    <t>Fénymásoló bérleti díja</t>
  </si>
  <si>
    <t>Domain név karbantartás</t>
  </si>
  <si>
    <t>Számítástechnikai szolgáltatás (NT Com Kft)</t>
  </si>
  <si>
    <t>hulladékszállítás</t>
  </si>
  <si>
    <t>vagyonbiztosítás</t>
  </si>
  <si>
    <t>Civil szervezetek támogatása (Isztiméri Polgárőr Egyesület)</t>
  </si>
  <si>
    <t>Karbantartás</t>
  </si>
  <si>
    <t>Hóeltakarítás, síkosságmentesítés</t>
  </si>
  <si>
    <t>Állati hulladék begyűjtése</t>
  </si>
  <si>
    <t>Gyepmesteri tevékenység</t>
  </si>
  <si>
    <t>Munkaruha, védőruha,munkaeszköz</t>
  </si>
  <si>
    <t>082091 Közművelődés-Közösségi és társadalmi részvétel fejlesztése</t>
  </si>
  <si>
    <t xml:space="preserve">Egyéb szolgáltatások </t>
  </si>
  <si>
    <t>4.</t>
  </si>
  <si>
    <t>Egyéb működési célú támogatások (közfoglalkoztatás)B1606</t>
  </si>
  <si>
    <t>Polgármester, alpolgármester tiszteletdíja és költségátalánya</t>
  </si>
  <si>
    <t>pénzügyi szolgáltatások kiadás teljesítése, postaköltség</t>
  </si>
  <si>
    <t xml:space="preserve">Rendezvények készletbeszerzése </t>
  </si>
  <si>
    <t>Önk. vagyon működtetése (DRV eszközhaszn.díj B4029)</t>
  </si>
  <si>
    <t>082091 Közművelődés-közösségi és társadalmi részvétel fejlesztése</t>
  </si>
  <si>
    <t>Kiadások összesen:</t>
  </si>
  <si>
    <t>Ellátottak pénzbeli juttatásai</t>
  </si>
  <si>
    <t>Kiadási jogcímek</t>
  </si>
  <si>
    <t>Bevételek összesen:</t>
  </si>
  <si>
    <t>Felhalmozási célú támogatások</t>
  </si>
  <si>
    <t>Működési célú támogatások</t>
  </si>
  <si>
    <t>Összesen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</si>
  <si>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</si>
  <si>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</si>
  <si>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</si>
  <si>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</si>
  <si>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</si>
  <si>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</si>
  <si>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</si>
  <si>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</si>
  <si>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</si>
  <si>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</si>
  <si>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</si>
  <si>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</si>
  <si>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Bevételi jogcímek</t>
  </si>
  <si>
    <t>ezer Ft-ban</t>
  </si>
  <si>
    <t>Közfoglalkoztatási terület</t>
  </si>
  <si>
    <t>Város-, községgazdálkodás</t>
  </si>
  <si>
    <t>Képviselőtestület</t>
  </si>
  <si>
    <t>Önkormányzat</t>
  </si>
  <si>
    <t xml:space="preserve">Közfoglalkoztatott </t>
  </si>
  <si>
    <t>Munka tv.</t>
  </si>
  <si>
    <t>Közalkalmazott</t>
  </si>
  <si>
    <t>polgármester</t>
  </si>
  <si>
    <t>összesen</t>
  </si>
  <si>
    <t>Költségvetési szerv</t>
  </si>
  <si>
    <t>Bakonykúti Község Önkormányzat</t>
  </si>
  <si>
    <t xml:space="preserve"> </t>
  </si>
  <si>
    <t>Közvetett támogatás öszesen:</t>
  </si>
  <si>
    <t>1991. évi LXXX. Gépjárműadóról szóló törvény 5. § (f) pontja alapján biztosított mentesség mozgáskorlátozottakra vonatkozóan</t>
  </si>
  <si>
    <t>1991. évi LXXX. Gépjárműadóról szóló törvény 5. § (b) pontja alapján biztosított mentesség társadalmi szervre vonatkozóan</t>
  </si>
  <si>
    <t>1991. évi LXXX. Gépjárműadóról szóló törvény 5. § (a) pontja alapján biztosított mentesség költségvetési szervre vonatkozóan</t>
  </si>
  <si>
    <t>összeg</t>
  </si>
  <si>
    <t>adatok  Ft-ban</t>
  </si>
  <si>
    <t>Bakonykúti Község  Önkormányzat</t>
  </si>
  <si>
    <t>alpolgármester</t>
  </si>
  <si>
    <t>Működési célú bevételek</t>
  </si>
  <si>
    <t>Intézményi működési bevételek B4</t>
  </si>
  <si>
    <t>Közhatalmi bevételek B3</t>
  </si>
  <si>
    <t>Működési támogatások államh. Belülről B1</t>
  </si>
  <si>
    <t>5.</t>
  </si>
  <si>
    <t>Működési célú támogatásértékű bevételei</t>
  </si>
  <si>
    <t>6.</t>
  </si>
  <si>
    <t>Véglegesen műk-re átvett pénzeszköz</t>
  </si>
  <si>
    <t>7.</t>
  </si>
  <si>
    <t>támogatási kölcsön visszatérülése</t>
  </si>
  <si>
    <t>8.</t>
  </si>
  <si>
    <t>Működési célú hitel(folyószámla hitel)</t>
  </si>
  <si>
    <t>9.</t>
  </si>
  <si>
    <t>Előző évi megtérülés</t>
  </si>
  <si>
    <t>10.</t>
  </si>
  <si>
    <t>Működési pénzmaradvány</t>
  </si>
  <si>
    <t>11.</t>
  </si>
  <si>
    <t>Működési célú bevétel összesen:</t>
  </si>
  <si>
    <t>12.</t>
  </si>
  <si>
    <t xml:space="preserve">Felhalmozási célú bevételek </t>
  </si>
  <si>
    <t>13.</t>
  </si>
  <si>
    <t>Működési célú átvett pénzeszközök B6</t>
  </si>
  <si>
    <t>14.</t>
  </si>
  <si>
    <t>Támogatások (felhalmozási célú)</t>
  </si>
  <si>
    <t>15.</t>
  </si>
  <si>
    <t>Támogatásértékű felhalmozási bevétel</t>
  </si>
  <si>
    <t>16.</t>
  </si>
  <si>
    <t>Felhalmozási és tőke jellegű bevétel</t>
  </si>
  <si>
    <t>17.</t>
  </si>
  <si>
    <t>Felhalmozásra átvett pénzeszközök B25</t>
  </si>
  <si>
    <t>18.</t>
  </si>
  <si>
    <t>Támogatási célú pénzeszközök visszatérülése</t>
  </si>
  <si>
    <t>19.</t>
  </si>
  <si>
    <t>Felhalmozási célú hitel felvétele</t>
  </si>
  <si>
    <t>20.</t>
  </si>
  <si>
    <t>Költségvetési maradvány</t>
  </si>
  <si>
    <t>21.</t>
  </si>
  <si>
    <t>Felhalmozási bevételek összesen</t>
  </si>
  <si>
    <t>22.</t>
  </si>
  <si>
    <t>23.</t>
  </si>
  <si>
    <t>Működési kiadások</t>
  </si>
  <si>
    <t>24.</t>
  </si>
  <si>
    <t>Személyi jellegű kiadások K1</t>
  </si>
  <si>
    <t>25.</t>
  </si>
  <si>
    <t>Munkaadókat terhelő járulékok K2</t>
  </si>
  <si>
    <t>26.</t>
  </si>
  <si>
    <t>Dologi jellegű kiadások K3</t>
  </si>
  <si>
    <t>27.</t>
  </si>
  <si>
    <t>Ellátottak pénzügyi támogatása K4</t>
  </si>
  <si>
    <t>28.</t>
  </si>
  <si>
    <t>Egyéb működési célú kiadások K5</t>
  </si>
  <si>
    <t>29.</t>
  </si>
  <si>
    <t>Beruházás K6</t>
  </si>
  <si>
    <t>30.</t>
  </si>
  <si>
    <t>Felújítás K7</t>
  </si>
  <si>
    <t>31.</t>
  </si>
  <si>
    <t>32.</t>
  </si>
  <si>
    <t>Működési hitelek törlesztése (hosszú lej.)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</si>
  <si>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</si>
  <si>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</si>
  <si>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</si>
  <si>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</si>
  <si>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</si>
  <si>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</si>
  <si>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</si>
  <si>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</si>
  <si>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</si>
  <si>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</si>
  <si>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</si>
  <si>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Vízmű karbantartási tartalék</t>
  </si>
  <si>
    <t>2017. évre engedélyezett létszámadatai</t>
  </si>
  <si>
    <t>018030 Támogatási célú finanszírozási műveletek</t>
  </si>
  <si>
    <t>Előirányzat (Ft)</t>
  </si>
  <si>
    <t>Beruházási célú előzetesen felszámított általános forgalmi adó/011130/</t>
  </si>
  <si>
    <t xml:space="preserve">066020/Vízmű </t>
  </si>
  <si>
    <t xml:space="preserve">082091/Közösségi Színtér kialakítása </t>
  </si>
  <si>
    <t>Felújítási célú előzetesen felszámított általános forgalmi adó (066020)</t>
  </si>
  <si>
    <t>Felújítási célú előzetesen felszámított általános forgalmi adó (082091)</t>
  </si>
  <si>
    <t>Egyéb felhalmozási célú kiadások (K8)</t>
  </si>
  <si>
    <t>K7 Felújítások összesen:</t>
  </si>
  <si>
    <t>K6 Beruházások összesen:</t>
  </si>
  <si>
    <t>(Ft)</t>
  </si>
  <si>
    <t>K914</t>
  </si>
  <si>
    <t>Sportpark talajelőkészítése (pályázathoz)</t>
  </si>
  <si>
    <t>Kölcsönadó, hitelező</t>
  </si>
  <si>
    <t>Felvett összeg</t>
  </si>
  <si>
    <t>Átvétel  ideje</t>
  </si>
  <si>
    <t>Lejárat ideje</t>
  </si>
  <si>
    <t>Érintett eszköz</t>
  </si>
  <si>
    <t>Visszatérítendő kamatmentes kölcsön</t>
  </si>
  <si>
    <t>Pénzügyi Keret Közgyűlése</t>
  </si>
  <si>
    <t>Polgármesteri Hivatal épületének tetőfelújítása</t>
  </si>
  <si>
    <t>Finanszírozási kiadás K9</t>
  </si>
  <si>
    <t xml:space="preserve">Működési hitelek törlesztése </t>
  </si>
  <si>
    <t>1. melléklet az/2018. (III.5.) önkormányzati rendelethez</t>
  </si>
  <si>
    <t>2018. évi Költségvetés Mérlege</t>
  </si>
  <si>
    <t>2018. évi BEVÉTELEK részletezése</t>
  </si>
  <si>
    <t>Kamatbevétel (bankszámlákon kamatbev. B40829)</t>
  </si>
  <si>
    <t>a) Település-üzemeltetéshez kapcsolódó feladatellátás támogatása (B111)</t>
  </si>
  <si>
    <t>c) polgármesteri illetmény támogatása (B115)</t>
  </si>
  <si>
    <t>Közös Hivataltól átvett (B1607)</t>
  </si>
  <si>
    <t>Felhalmozási célú támogatások ÁHT-n belülről</t>
  </si>
  <si>
    <t>Egyéb felh.c. kiadások bevételei (B2503) Közösségi Tér</t>
  </si>
  <si>
    <t>pályázat</t>
  </si>
  <si>
    <t>Alaptevéknyeség maradványa (B8131)</t>
  </si>
  <si>
    <t>Kiadás</t>
  </si>
  <si>
    <t>Tartalék:</t>
  </si>
  <si>
    <t>2. melléklet az 1/2018. (III.5.) önkormányzati rendelethez</t>
  </si>
  <si>
    <t>2018. évi KIADÁSOK részletezése</t>
  </si>
  <si>
    <t>fűnyírás, veszélyes fák kivágása</t>
  </si>
  <si>
    <t>K123</t>
  </si>
  <si>
    <t>Tarkó Edit megbízási díja</t>
  </si>
  <si>
    <t>Szociális hozzájárulási adó 19,5%</t>
  </si>
  <si>
    <t>polgármesteri hivatal és orvosi rendelő</t>
  </si>
  <si>
    <t>K336</t>
  </si>
  <si>
    <t>Szakmai tevékenységet segítő szolgáltatások</t>
  </si>
  <si>
    <t>Helyi Építési Szabályzat</t>
  </si>
  <si>
    <t>Egyéb dologi kiadások (tagdíjak,kerekítési különbözet)</t>
  </si>
  <si>
    <t>K513</t>
  </si>
  <si>
    <t>K51203</t>
  </si>
  <si>
    <t>K64</t>
  </si>
  <si>
    <t>Egyéb tárgyi eszközök beszerzése</t>
  </si>
  <si>
    <t>Hűtőgép, vérnyomásmérő orvosi rendelőbe</t>
  </si>
  <si>
    <t>Közüzemi díjak (áram, víz)</t>
  </si>
  <si>
    <t>K1101 Törvény szerinti illetmények, munkabérek (75.188*9hó)</t>
  </si>
  <si>
    <t>Raktár épület ajtócsere</t>
  </si>
  <si>
    <t>Vízmű-töltővezeték csere</t>
  </si>
  <si>
    <t>Utcabútorok festése</t>
  </si>
  <si>
    <t>közút fenntartás, jelzőtáblák cseréje, út melletti kaszálás, fakivágás</t>
  </si>
  <si>
    <t>K352</t>
  </si>
  <si>
    <t>Fizetendő általános forgalmi adó</t>
  </si>
  <si>
    <t>Ingatlanok felújítása</t>
  </si>
  <si>
    <t>Rendkívüli települési támogatás (K4817)</t>
  </si>
  <si>
    <t>Egyéb működési célú támogatások</t>
  </si>
  <si>
    <t>K50601 Egyéb műk. célú támogatások ÁHT-n belülre KP.KV. szervnek</t>
  </si>
  <si>
    <t>Bursa Ösztöndíj 1fő</t>
  </si>
  <si>
    <t>Foglalkoztatottak személyi juttatásai (1fő 02.28-ig)</t>
  </si>
  <si>
    <t>rendezvények jogdíja, fellépők díja</t>
  </si>
  <si>
    <t>Közösségi Tér pályázatírás költsége</t>
  </si>
  <si>
    <t>Közösségi Tér pályázat eszközök</t>
  </si>
  <si>
    <t xml:space="preserve">Ingatlanok felújítása </t>
  </si>
  <si>
    <t>Közösségi Tér építési költség</t>
  </si>
  <si>
    <t>ÁHT-n belüli megelőlegezések visszafizetése</t>
  </si>
  <si>
    <t>2017.12.hóban kapott 2018. évi támogatási előleg visszafizetése</t>
  </si>
  <si>
    <t xml:space="preserve">Egyéb működési célú támogatások </t>
  </si>
  <si>
    <t>K50607 önkormányzatnak</t>
  </si>
  <si>
    <t>Hozzájárulás a Közös Hivatal működéséhez</t>
  </si>
  <si>
    <t>Hozzájárulás a Köznevelési szerződés szerint óvodai nevelési feladatokhoz</t>
  </si>
  <si>
    <t>K50608 társulásnak</t>
  </si>
  <si>
    <t>Hozzájárulás - Szfvári.Többcélú Kistérségi Társulás - orvosi ügyelet</t>
  </si>
  <si>
    <t>Hozzájárulás - KDV Hulladékgazd. Társulás - tagdíj</t>
  </si>
  <si>
    <t>Hozzájárulás az Iszkaszentgyörgyi Szoc. Int. Társulás működéséhez</t>
  </si>
  <si>
    <t xml:space="preserve">900060 Forgatási, befektetési célú finanszírozási műveletek </t>
  </si>
  <si>
    <t>K91119</t>
  </si>
  <si>
    <t>Egyéb hosszú lejáratú hitel, kölcsön törlesztése</t>
  </si>
  <si>
    <t>Pénzügyi Keret kölcsön II.részlet (III.részlet 2019.06.30-ig)</t>
  </si>
  <si>
    <t>3. melléklet az 1/2018. (III.5.) önkormányzati rendelethez</t>
  </si>
  <si>
    <t>2018. évi KIADÁSOK feladatonkénti  bontása</t>
  </si>
  <si>
    <t>Főép.aktő</t>
  </si>
  <si>
    <t>4. melléklet a 2/2017. (III.6.) önkormányzati rendelethez</t>
  </si>
  <si>
    <t>5. melléklet az 1/2018. (III.5.) önkormányzati rendelethez</t>
  </si>
  <si>
    <t>2018. évi költségvetés FELÚJÍTÁSI, BERUHÁZÁSI kiadásai célonkénti bontásban</t>
  </si>
  <si>
    <t>011130 Korm. Funkción belül: Civil szervezetek támogatása</t>
  </si>
  <si>
    <t>011130/Hűtőgép, vérnyomásmérő - védő</t>
  </si>
  <si>
    <t xml:space="preserve">Szakmai tevékenységet segítő szolgáltatások </t>
  </si>
  <si>
    <t>082091/Közösségi Színtér eszközbeszerzés</t>
  </si>
  <si>
    <t>Beruházási célú előzetesen felszámított általános forgalmi adó/082091/</t>
  </si>
  <si>
    <t>Felhalmozási kiadások</t>
  </si>
  <si>
    <t>Bakonykúti Község Önkormányzat 2018. évi előirányzat felhasználási ütemterve</t>
  </si>
  <si>
    <t>6.  melléklet az 1/2018. (III.5.) önkormányzati rendelethez</t>
  </si>
  <si>
    <t>7.  melléklet az 1/2018. (III.5.) önkormányzati rendelethez</t>
  </si>
  <si>
    <t>8.  melléklet az 1/2018. (III.65) önkormányzati rendelethez</t>
  </si>
  <si>
    <t>70 évet betöltött tulajdonos 100 % (31 Ingatlan x 12.000,- Ft)</t>
  </si>
  <si>
    <t>2018. évi közvetett támogatások</t>
  </si>
  <si>
    <t>9. melléklet az 1/2018. (III.5.) önkormányzati rendelethez</t>
  </si>
  <si>
    <t>Bakonykúti Községi Önkormányzat 2018-2019.2020. évi gördülő tervezése</t>
  </si>
  <si>
    <t>Finanszírozási kiadások összesen:</t>
  </si>
  <si>
    <t>10. melléklet az 1/2018. (III.5.) önkormányzati rendelethez</t>
  </si>
  <si>
    <t>Bakonykúti Község Önkormányzata - adósságállomány 2017. december 31-én</t>
  </si>
  <si>
    <t>2017 . december 31-i állomány</t>
  </si>
  <si>
    <t>018030 Korm.funkción belül (KÖH)</t>
  </si>
  <si>
    <t>018030 Támogatási célú finanszírozási műveletek (óvoda, társulások)</t>
  </si>
  <si>
    <t>900060 Forgatási, befektetési célú finanszírozási műveletek</t>
  </si>
</sst>
</file>

<file path=xl/styles.xml><?xml version="1.0" encoding="utf-8"?>
<styleSheet xmlns="http://schemas.openxmlformats.org/spreadsheetml/2006/main">
  <numFmts count="1">
    <numFmt numFmtId="164" formatCode="&quot;H-&quot;0000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2" fillId="9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20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" fillId="21" borderId="7" applyNumberFormat="0" applyFont="0" applyAlignment="0" applyProtection="0"/>
    <xf numFmtId="0" fontId="20" fillId="6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31" fillId="0" borderId="0"/>
    <xf numFmtId="0" fontId="27" fillId="0" borderId="0"/>
    <xf numFmtId="0" fontId="23" fillId="0" borderId="9" applyNumberFormat="0" applyFill="0" applyAlignment="0" applyProtection="0"/>
    <xf numFmtId="0" fontId="24" fillId="5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  <xf numFmtId="0" fontId="2" fillId="0" borderId="0"/>
  </cellStyleXfs>
  <cellXfs count="35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7" fillId="0" borderId="0" xfId="39"/>
    <xf numFmtId="0" fontId="6" fillId="0" borderId="0" xfId="39" applyFont="1"/>
    <xf numFmtId="0" fontId="7" fillId="0" borderId="0" xfId="0" applyFont="1"/>
    <xf numFmtId="0" fontId="6" fillId="0" borderId="1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0" xfId="0" applyFont="1" applyBorder="1"/>
    <xf numFmtId="0" fontId="6" fillId="0" borderId="1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0" xfId="39" applyFont="1" applyBorder="1" applyAlignment="1">
      <alignment horizontal="center"/>
    </xf>
    <xf numFmtId="3" fontId="7" fillId="0" borderId="0" xfId="39" applyNumberFormat="1" applyFont="1" applyBorder="1" applyAlignment="1">
      <alignment horizontal="center"/>
    </xf>
    <xf numFmtId="0" fontId="6" fillId="0" borderId="0" xfId="39" applyFont="1" applyAlignment="1">
      <alignment horizontal="right"/>
    </xf>
    <xf numFmtId="3" fontId="35" fillId="0" borderId="0" xfId="0" applyNumberFormat="1" applyFont="1" applyFill="1" applyBorder="1"/>
    <xf numFmtId="3" fontId="36" fillId="0" borderId="0" xfId="0" applyNumberFormat="1" applyFont="1"/>
    <xf numFmtId="3" fontId="35" fillId="0" borderId="12" xfId="39" applyNumberFormat="1" applyFont="1" applyBorder="1" applyAlignment="1">
      <alignment horizontal="right"/>
    </xf>
    <xf numFmtId="0" fontId="36" fillId="0" borderId="12" xfId="39" applyFont="1" applyBorder="1" applyAlignment="1">
      <alignment horizontal="justify"/>
    </xf>
    <xf numFmtId="3" fontId="7" fillId="0" borderId="12" xfId="0" applyNumberFormat="1" applyFont="1" applyBorder="1" applyAlignment="1">
      <alignment horizontal="center" vertical="center"/>
    </xf>
    <xf numFmtId="0" fontId="7" fillId="0" borderId="12" xfId="39" applyFont="1" applyBorder="1" applyAlignment="1">
      <alignment horizontal="left"/>
    </xf>
    <xf numFmtId="3" fontId="7" fillId="0" borderId="12" xfId="39" applyNumberFormat="1" applyFont="1" applyBorder="1" applyAlignment="1">
      <alignment horizontal="center"/>
    </xf>
    <xf numFmtId="0" fontId="29" fillId="0" borderId="1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right"/>
    </xf>
    <xf numFmtId="0" fontId="6" fillId="0" borderId="12" xfId="0" applyFont="1" applyFill="1" applyBorder="1"/>
    <xf numFmtId="0" fontId="7" fillId="0" borderId="12" xfId="0" applyFont="1" applyFill="1" applyBorder="1"/>
    <xf numFmtId="3" fontId="7" fillId="0" borderId="12" xfId="0" applyNumberFormat="1" applyFont="1" applyFill="1" applyBorder="1" applyAlignment="1">
      <alignment horizontal="right"/>
    </xf>
    <xf numFmtId="49" fontId="6" fillId="0" borderId="12" xfId="0" applyNumberFormat="1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12" xfId="0" applyNumberFormat="1" applyFont="1" applyBorder="1" applyAlignment="1">
      <alignment horizontal="right"/>
    </xf>
    <xf numFmtId="3" fontId="7" fillId="0" borderId="12" xfId="0" applyNumberFormat="1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left"/>
    </xf>
    <xf numFmtId="3" fontId="6" fillId="0" borderId="12" xfId="0" applyNumberFormat="1" applyFont="1" applyBorder="1" applyAlignment="1">
      <alignment horizontal="left"/>
    </xf>
    <xf numFmtId="0" fontId="7" fillId="0" borderId="12" xfId="0" applyFont="1" applyBorder="1" applyAlignment="1"/>
    <xf numFmtId="0" fontId="7" fillId="24" borderId="12" xfId="0" applyFont="1" applyFill="1" applyBorder="1" applyAlignment="1">
      <alignment horizontal="left"/>
    </xf>
    <xf numFmtId="0" fontId="29" fillId="24" borderId="12" xfId="0" applyFont="1" applyFill="1" applyBorder="1" applyAlignment="1">
      <alignment horizontal="left"/>
    </xf>
    <xf numFmtId="3" fontId="7" fillId="24" borderId="12" xfId="0" applyNumberFormat="1" applyFont="1" applyFill="1" applyBorder="1" applyAlignment="1">
      <alignment horizontal="right"/>
    </xf>
    <xf numFmtId="0" fontId="6" fillId="24" borderId="12" xfId="0" applyFont="1" applyFill="1" applyBorder="1" applyAlignment="1">
      <alignment horizontal="left"/>
    </xf>
    <xf numFmtId="3" fontId="6" fillId="24" borderId="12" xfId="0" applyNumberFormat="1" applyFont="1" applyFill="1" applyBorder="1" applyAlignment="1">
      <alignment horizontal="left"/>
    </xf>
    <xf numFmtId="0" fontId="29" fillId="0" borderId="12" xfId="0" applyFont="1" applyFill="1" applyBorder="1"/>
    <xf numFmtId="0" fontId="8" fillId="0" borderId="12" xfId="0" applyFont="1" applyFill="1" applyBorder="1" applyAlignment="1">
      <alignment horizontal="left"/>
    </xf>
    <xf numFmtId="3" fontId="8" fillId="0" borderId="12" xfId="0" applyNumberFormat="1" applyFont="1" applyFill="1" applyBorder="1" applyAlignment="1">
      <alignment horizontal="right"/>
    </xf>
    <xf numFmtId="0" fontId="8" fillId="0" borderId="12" xfId="0" applyFont="1" applyFill="1" applyBorder="1"/>
    <xf numFmtId="3" fontId="6" fillId="0" borderId="12" xfId="0" applyNumberFormat="1" applyFont="1" applyFill="1" applyBorder="1"/>
    <xf numFmtId="3" fontId="8" fillId="0" borderId="12" xfId="0" applyNumberFormat="1" applyFont="1" applyFill="1" applyBorder="1"/>
    <xf numFmtId="3" fontId="7" fillId="0" borderId="12" xfId="0" applyNumberFormat="1" applyFont="1" applyFill="1" applyBorder="1"/>
    <xf numFmtId="1" fontId="6" fillId="0" borderId="12" xfId="0" applyNumberFormat="1" applyFont="1" applyFill="1" applyBorder="1" applyAlignment="1">
      <alignment horizontal="right" wrapText="1"/>
    </xf>
    <xf numFmtId="0" fontId="6" fillId="24" borderId="12" xfId="0" applyFont="1" applyFill="1" applyBorder="1"/>
    <xf numFmtId="0" fontId="7" fillId="0" borderId="12" xfId="0" applyFont="1" applyBorder="1"/>
    <xf numFmtId="3" fontId="7" fillId="0" borderId="12" xfId="0" applyNumberFormat="1" applyFont="1" applyBorder="1"/>
    <xf numFmtId="3" fontId="6" fillId="0" borderId="12" xfId="0" applyNumberFormat="1" applyFont="1" applyBorder="1"/>
    <xf numFmtId="0" fontId="7" fillId="0" borderId="12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3" fontId="27" fillId="0" borderId="12" xfId="0" applyNumberFormat="1" applyFont="1" applyBorder="1"/>
    <xf numFmtId="0" fontId="32" fillId="0" borderId="12" xfId="0" applyFont="1" applyBorder="1" applyAlignment="1">
      <alignment horizontal="left"/>
    </xf>
    <xf numFmtId="3" fontId="32" fillId="0" borderId="12" xfId="0" applyNumberFormat="1" applyFont="1" applyBorder="1"/>
    <xf numFmtId="0" fontId="7" fillId="24" borderId="12" xfId="0" applyFont="1" applyFill="1" applyBorder="1"/>
    <xf numFmtId="3" fontId="7" fillId="24" borderId="12" xfId="0" applyNumberFormat="1" applyFont="1" applyFill="1" applyBorder="1"/>
    <xf numFmtId="0" fontId="7" fillId="0" borderId="12" xfId="0" applyFont="1" applyBorder="1" applyAlignment="1">
      <alignment horizontal="justify"/>
    </xf>
    <xf numFmtId="0" fontId="27" fillId="0" borderId="12" xfId="0" applyFont="1" applyBorder="1" applyAlignment="1">
      <alignment horizontal="justify"/>
    </xf>
    <xf numFmtId="0" fontId="27" fillId="0" borderId="12" xfId="0" applyFont="1" applyBorder="1"/>
    <xf numFmtId="0" fontId="32" fillId="0" borderId="12" xfId="0" applyFont="1" applyBorder="1" applyAlignment="1">
      <alignment horizontal="justify"/>
    </xf>
    <xf numFmtId="0" fontId="6" fillId="0" borderId="12" xfId="0" applyFont="1" applyBorder="1" applyAlignment="1">
      <alignment horizontal="justify"/>
    </xf>
    <xf numFmtId="0" fontId="6" fillId="0" borderId="0" xfId="38" applyFont="1"/>
    <xf numFmtId="0" fontId="6" fillId="0" borderId="0" xfId="38" applyFont="1" applyAlignment="1">
      <alignment horizontal="right"/>
    </xf>
    <xf numFmtId="0" fontId="6" fillId="0" borderId="0" xfId="38" applyFont="1" applyAlignment="1">
      <alignment horizontal="left"/>
    </xf>
    <xf numFmtId="3" fontId="6" fillId="0" borderId="0" xfId="38" applyNumberFormat="1" applyFont="1" applyAlignment="1">
      <alignment horizontal="right"/>
    </xf>
    <xf numFmtId="0" fontId="7" fillId="0" borderId="0" xfId="38" applyFont="1"/>
    <xf numFmtId="0" fontId="8" fillId="0" borderId="0" xfId="38" applyFont="1"/>
    <xf numFmtId="3" fontId="7" fillId="0" borderId="12" xfId="38" applyNumberFormat="1" applyFont="1" applyBorder="1" applyAlignment="1">
      <alignment horizontal="center" wrapText="1"/>
    </xf>
    <xf numFmtId="0" fontId="6" fillId="0" borderId="12" xfId="38" applyFont="1" applyBorder="1" applyAlignment="1">
      <alignment horizontal="left"/>
    </xf>
    <xf numFmtId="0" fontId="7" fillId="0" borderId="12" xfId="38" applyFont="1" applyBorder="1" applyAlignment="1">
      <alignment horizontal="left"/>
    </xf>
    <xf numFmtId="0" fontId="7" fillId="0" borderId="12" xfId="38" applyFont="1" applyBorder="1" applyAlignment="1">
      <alignment horizontal="right"/>
    </xf>
    <xf numFmtId="0" fontId="29" fillId="24" borderId="12" xfId="38" applyFont="1" applyFill="1" applyBorder="1" applyAlignment="1">
      <alignment horizontal="left"/>
    </xf>
    <xf numFmtId="2" fontId="7" fillId="24" borderId="12" xfId="38" applyNumberFormat="1" applyFont="1" applyFill="1" applyBorder="1" applyAlignment="1">
      <alignment horizontal="right"/>
    </xf>
    <xf numFmtId="3" fontId="7" fillId="24" borderId="12" xfId="38" applyNumberFormat="1" applyFont="1" applyFill="1" applyBorder="1"/>
    <xf numFmtId="0" fontId="29" fillId="0" borderId="12" xfId="38" applyFont="1" applyFill="1" applyBorder="1" applyAlignment="1">
      <alignment horizontal="left"/>
    </xf>
    <xf numFmtId="0" fontId="6" fillId="0" borderId="12" xfId="38" applyFont="1" applyFill="1" applyBorder="1" applyAlignment="1">
      <alignment horizontal="left"/>
    </xf>
    <xf numFmtId="2" fontId="6" fillId="0" borderId="12" xfId="38" applyNumberFormat="1" applyFont="1" applyFill="1" applyBorder="1" applyAlignment="1">
      <alignment horizontal="right"/>
    </xf>
    <xf numFmtId="3" fontId="6" fillId="0" borderId="12" xfId="38" applyNumberFormat="1" applyFont="1" applyFill="1" applyBorder="1"/>
    <xf numFmtId="0" fontId="7" fillId="0" borderId="12" xfId="38" applyFont="1" applyFill="1" applyBorder="1" applyAlignment="1">
      <alignment horizontal="left"/>
    </xf>
    <xf numFmtId="0" fontId="8" fillId="0" borderId="12" xfId="38" applyFont="1" applyFill="1" applyBorder="1" applyAlignment="1">
      <alignment horizontal="left"/>
    </xf>
    <xf numFmtId="1" fontId="6" fillId="0" borderId="12" xfId="38" applyNumberFormat="1" applyFont="1" applyFill="1" applyBorder="1" applyAlignment="1">
      <alignment horizontal="right"/>
    </xf>
    <xf numFmtId="49" fontId="7" fillId="24" borderId="12" xfId="38" applyNumberFormat="1" applyFont="1" applyFill="1" applyBorder="1" applyAlignment="1">
      <alignment horizontal="left"/>
    </xf>
    <xf numFmtId="0" fontId="6" fillId="0" borderId="12" xfId="38" applyFont="1" applyFill="1" applyBorder="1"/>
    <xf numFmtId="1" fontId="8" fillId="0" borderId="12" xfId="38" applyNumberFormat="1" applyFont="1" applyFill="1" applyBorder="1" applyAlignment="1">
      <alignment horizontal="right"/>
    </xf>
    <xf numFmtId="3" fontId="8" fillId="0" borderId="12" xfId="38" applyNumberFormat="1" applyFont="1" applyFill="1" applyBorder="1"/>
    <xf numFmtId="2" fontId="8" fillId="0" borderId="12" xfId="38" applyNumberFormat="1" applyFont="1" applyFill="1" applyBorder="1" applyAlignment="1">
      <alignment horizontal="right"/>
    </xf>
    <xf numFmtId="0" fontId="8" fillId="0" borderId="12" xfId="38" applyFont="1" applyFill="1" applyBorder="1"/>
    <xf numFmtId="49" fontId="7" fillId="0" borderId="12" xfId="38" applyNumberFormat="1" applyFont="1" applyFill="1" applyBorder="1" applyAlignment="1">
      <alignment horizontal="left"/>
    </xf>
    <xf numFmtId="0" fontId="5" fillId="0" borderId="12" xfId="38" applyFont="1" applyFill="1" applyBorder="1" applyAlignment="1">
      <alignment horizontal="left"/>
    </xf>
    <xf numFmtId="49" fontId="29" fillId="0" borderId="12" xfId="38" applyNumberFormat="1" applyFont="1" applyFill="1" applyBorder="1" applyAlignment="1">
      <alignment horizontal="left"/>
    </xf>
    <xf numFmtId="0" fontId="6" fillId="24" borderId="12" xfId="38" applyFont="1" applyFill="1" applyBorder="1" applyAlignment="1">
      <alignment horizontal="left"/>
    </xf>
    <xf numFmtId="0" fontId="5" fillId="24" borderId="12" xfId="38" applyFont="1" applyFill="1" applyBorder="1" applyAlignment="1">
      <alignment horizontal="left"/>
    </xf>
    <xf numFmtId="1" fontId="6" fillId="24" borderId="12" xfId="38" applyNumberFormat="1" applyFont="1" applyFill="1" applyBorder="1" applyAlignment="1">
      <alignment horizontal="right"/>
    </xf>
    <xf numFmtId="2" fontId="7" fillId="0" borderId="12" xfId="38" applyNumberFormat="1" applyFont="1" applyFill="1" applyBorder="1" applyAlignment="1">
      <alignment horizontal="right"/>
    </xf>
    <xf numFmtId="0" fontId="7" fillId="0" borderId="12" xfId="38" applyFont="1" applyFill="1" applyBorder="1"/>
    <xf numFmtId="0" fontId="8" fillId="24" borderId="12" xfId="38" applyFont="1" applyFill="1" applyBorder="1" applyAlignment="1">
      <alignment horizontal="left"/>
    </xf>
    <xf numFmtId="0" fontId="30" fillId="24" borderId="12" xfId="38" applyFont="1" applyFill="1" applyBorder="1" applyAlignment="1">
      <alignment horizontal="left"/>
    </xf>
    <xf numFmtId="0" fontId="30" fillId="0" borderId="12" xfId="38" applyFont="1" applyFill="1" applyBorder="1" applyAlignment="1">
      <alignment horizontal="left"/>
    </xf>
    <xf numFmtId="3" fontId="6" fillId="0" borderId="12" xfId="38" applyNumberFormat="1" applyFont="1" applyFill="1" applyBorder="1" applyAlignment="1">
      <alignment horizontal="right"/>
    </xf>
    <xf numFmtId="0" fontId="6" fillId="0" borderId="12" xfId="38" applyFont="1" applyBorder="1"/>
    <xf numFmtId="0" fontId="37" fillId="0" borderId="12" xfId="38" applyFont="1" applyFill="1" applyBorder="1"/>
    <xf numFmtId="0" fontId="37" fillId="0" borderId="12" xfId="38" applyFont="1" applyFill="1" applyBorder="1" applyAlignment="1">
      <alignment horizontal="left"/>
    </xf>
    <xf numFmtId="2" fontId="29" fillId="24" borderId="12" xfId="38" applyNumberFormat="1" applyFont="1" applyFill="1" applyBorder="1" applyAlignment="1">
      <alignment horizontal="right"/>
    </xf>
    <xf numFmtId="3" fontId="8" fillId="0" borderId="12" xfId="38" applyNumberFormat="1" applyFont="1" applyFill="1" applyBorder="1" applyAlignment="1">
      <alignment horizontal="right"/>
    </xf>
    <xf numFmtId="0" fontId="6" fillId="0" borderId="12" xfId="38" applyFont="1" applyFill="1" applyBorder="1" applyAlignment="1">
      <alignment horizontal="left" wrapText="1"/>
    </xf>
    <xf numFmtId="3" fontId="29" fillId="0" borderId="12" xfId="38" applyNumberFormat="1" applyFont="1" applyFill="1" applyBorder="1"/>
    <xf numFmtId="1" fontId="6" fillId="0" borderId="12" xfId="38" applyNumberFormat="1" applyFont="1" applyFill="1" applyBorder="1"/>
    <xf numFmtId="164" fontId="7" fillId="0" borderId="12" xfId="0" applyNumberFormat="1" applyFont="1" applyFill="1" applyBorder="1" applyAlignment="1">
      <alignment horizontal="left" wrapText="1"/>
    </xf>
    <xf numFmtId="3" fontId="29" fillId="0" borderId="12" xfId="38" applyNumberFormat="1" applyFont="1" applyFill="1" applyBorder="1" applyAlignment="1">
      <alignment horizontal="right"/>
    </xf>
    <xf numFmtId="3" fontId="8" fillId="0" borderId="0" xfId="38" applyNumberFormat="1" applyFont="1"/>
    <xf numFmtId="3" fontId="35" fillId="0" borderId="12" xfId="39" applyNumberFormat="1" applyFont="1" applyFill="1" applyBorder="1" applyAlignment="1">
      <alignment horizontal="right"/>
    </xf>
    <xf numFmtId="3" fontId="36" fillId="0" borderId="12" xfId="39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left"/>
    </xf>
    <xf numFmtId="0" fontId="7" fillId="0" borderId="12" xfId="0" applyFont="1" applyBorder="1" applyAlignment="1">
      <alignment horizontal="center" wrapText="1"/>
    </xf>
    <xf numFmtId="3" fontId="35" fillId="0" borderId="12" xfId="0" applyNumberFormat="1" applyFont="1" applyBorder="1"/>
    <xf numFmtId="0" fontId="36" fillId="0" borderId="12" xfId="0" applyFont="1" applyFill="1" applyBorder="1" applyAlignment="1">
      <alignment horizontal="left"/>
    </xf>
    <xf numFmtId="3" fontId="36" fillId="0" borderId="12" xfId="0" applyNumberFormat="1" applyFont="1" applyFill="1" applyBorder="1"/>
    <xf numFmtId="0" fontId="2" fillId="0" borderId="0" xfId="44"/>
    <xf numFmtId="3" fontId="38" fillId="25" borderId="16" xfId="44" applyNumberFormat="1" applyFont="1" applyFill="1" applyBorder="1"/>
    <xf numFmtId="0" fontId="38" fillId="25" borderId="16" xfId="44" applyFont="1" applyFill="1" applyBorder="1" applyAlignment="1">
      <alignment horizontal="center"/>
    </xf>
    <xf numFmtId="3" fontId="38" fillId="0" borderId="17" xfId="44" applyNumberFormat="1" applyFont="1" applyBorder="1" applyAlignment="1">
      <alignment vertical="center"/>
    </xf>
    <xf numFmtId="0" fontId="39" fillId="0" borderId="17" xfId="44" applyFont="1" applyBorder="1"/>
    <xf numFmtId="0" fontId="2" fillId="0" borderId="17" xfId="44" applyBorder="1"/>
    <xf numFmtId="3" fontId="38" fillId="0" borderId="17" xfId="44" applyNumberFormat="1" applyFont="1" applyBorder="1"/>
    <xf numFmtId="3" fontId="39" fillId="0" borderId="17" xfId="44" applyNumberFormat="1" applyFont="1" applyBorder="1"/>
    <xf numFmtId="0" fontId="40" fillId="0" borderId="17" xfId="44" applyFont="1" applyBorder="1" applyAlignment="1">
      <alignment horizontal="center"/>
    </xf>
    <xf numFmtId="3" fontId="2" fillId="0" borderId="0" xfId="44" applyNumberFormat="1"/>
    <xf numFmtId="3" fontId="38" fillId="25" borderId="17" xfId="44" applyNumberFormat="1" applyFont="1" applyFill="1" applyBorder="1"/>
    <xf numFmtId="0" fontId="38" fillId="25" borderId="17" xfId="44" applyFont="1" applyFill="1" applyBorder="1" applyAlignment="1">
      <alignment horizontal="center"/>
    </xf>
    <xf numFmtId="0" fontId="40" fillId="0" borderId="18" xfId="44" applyFont="1" applyBorder="1"/>
    <xf numFmtId="0" fontId="40" fillId="0" borderId="18" xfId="44" applyFont="1" applyBorder="1" applyAlignment="1">
      <alignment horizontal="center"/>
    </xf>
    <xf numFmtId="0" fontId="42" fillId="0" borderId="32" xfId="44" applyFont="1" applyBorder="1" applyAlignment="1">
      <alignment horizontal="center" vertical="center"/>
    </xf>
    <xf numFmtId="0" fontId="2" fillId="0" borderId="0" xfId="44" applyAlignment="1">
      <alignment horizontal="center"/>
    </xf>
    <xf numFmtId="0" fontId="2" fillId="26" borderId="0" xfId="44" applyFill="1" applyAlignment="1">
      <alignment horizontal="center"/>
    </xf>
    <xf numFmtId="0" fontId="2" fillId="0" borderId="0" xfId="44" applyAlignment="1">
      <alignment horizontal="center" vertical="center"/>
    </xf>
    <xf numFmtId="0" fontId="0" fillId="0" borderId="44" xfId="0" applyBorder="1"/>
    <xf numFmtId="0" fontId="0" fillId="0" borderId="0" xfId="0" applyBorder="1"/>
    <xf numFmtId="0" fontId="0" fillId="0" borderId="11" xfId="0" applyBorder="1"/>
    <xf numFmtId="0" fontId="0" fillId="0" borderId="28" xfId="0" applyBorder="1" applyAlignment="1">
      <alignment vertical="center"/>
    </xf>
    <xf numFmtId="0" fontId="0" fillId="0" borderId="52" xfId="0" applyBorder="1" applyAlignment="1">
      <alignment vertical="center"/>
    </xf>
    <xf numFmtId="0" fontId="31" fillId="26" borderId="0" xfId="0" applyFont="1" applyFill="1" applyAlignment="1">
      <alignment horizontal="center"/>
    </xf>
    <xf numFmtId="0" fontId="0" fillId="26" borderId="0" xfId="0" applyFill="1"/>
    <xf numFmtId="0" fontId="39" fillId="0" borderId="54" xfId="0" applyFont="1" applyBorder="1"/>
    <xf numFmtId="0" fontId="39" fillId="0" borderId="50" xfId="0" applyFont="1" applyBorder="1"/>
    <xf numFmtId="0" fontId="39" fillId="0" borderId="12" xfId="0" applyFont="1" applyBorder="1"/>
    <xf numFmtId="1" fontId="39" fillId="0" borderId="12" xfId="0" applyNumberFormat="1" applyFont="1" applyBorder="1"/>
    <xf numFmtId="0" fontId="39" fillId="0" borderId="49" xfId="0" applyFont="1" applyBorder="1"/>
    <xf numFmtId="1" fontId="39" fillId="0" borderId="49" xfId="0" applyNumberFormat="1" applyFont="1" applyBorder="1"/>
    <xf numFmtId="0" fontId="40" fillId="0" borderId="50" xfId="0" applyFont="1" applyBorder="1"/>
    <xf numFmtId="1" fontId="40" fillId="0" borderId="12" xfId="0" applyNumberFormat="1" applyFont="1" applyBorder="1"/>
    <xf numFmtId="1" fontId="40" fillId="0" borderId="49" xfId="0" applyNumberFormat="1" applyFont="1" applyBorder="1"/>
    <xf numFmtId="0" fontId="39" fillId="0" borderId="56" xfId="0" applyFont="1" applyBorder="1"/>
    <xf numFmtId="1" fontId="40" fillId="0" borderId="57" xfId="0" applyNumberFormat="1" applyFont="1" applyBorder="1"/>
    <xf numFmtId="1" fontId="40" fillId="0" borderId="58" xfId="0" applyNumberFormat="1" applyFont="1" applyBorder="1"/>
    <xf numFmtId="0" fontId="39" fillId="0" borderId="55" xfId="0" applyFont="1" applyBorder="1"/>
    <xf numFmtId="0" fontId="39" fillId="0" borderId="14" xfId="0" applyFont="1" applyBorder="1"/>
    <xf numFmtId="0" fontId="40" fillId="0" borderId="14" xfId="0" applyFont="1" applyBorder="1"/>
    <xf numFmtId="0" fontId="40" fillId="0" borderId="60" xfId="0" applyFont="1" applyBorder="1"/>
    <xf numFmtId="0" fontId="40" fillId="0" borderId="59" xfId="0" applyFont="1" applyBorder="1" applyAlignment="1">
      <alignment horizontal="center"/>
    </xf>
    <xf numFmtId="0" fontId="40" fillId="0" borderId="54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1" fontId="39" fillId="0" borderId="50" xfId="0" applyNumberFormat="1" applyFont="1" applyBorder="1"/>
    <xf numFmtId="1" fontId="40" fillId="0" borderId="50" xfId="0" applyNumberFormat="1" applyFont="1" applyBorder="1"/>
    <xf numFmtId="1" fontId="40" fillId="0" borderId="56" xfId="0" applyNumberFormat="1" applyFont="1" applyBorder="1"/>
    <xf numFmtId="0" fontId="47" fillId="0" borderId="12" xfId="38" applyFont="1" applyFill="1" applyBorder="1" applyAlignment="1">
      <alignment horizontal="left"/>
    </xf>
    <xf numFmtId="3" fontId="48" fillId="0" borderId="12" xfId="38" applyNumberFormat="1" applyFont="1" applyFill="1" applyBorder="1" applyAlignment="1">
      <alignment horizontal="right"/>
    </xf>
    <xf numFmtId="0" fontId="7" fillId="0" borderId="12" xfId="38" applyFont="1" applyBorder="1"/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12" xfId="0" quotePrefix="1" applyFont="1" applyFill="1" applyBorder="1" applyAlignment="1">
      <alignment horizontal="justify"/>
    </xf>
    <xf numFmtId="0" fontId="49" fillId="0" borderId="0" xfId="0" applyFont="1"/>
    <xf numFmtId="3" fontId="49" fillId="0" borderId="0" xfId="0" applyNumberFormat="1" applyFont="1"/>
    <xf numFmtId="0" fontId="0" fillId="0" borderId="0" xfId="0" applyAlignment="1">
      <alignment horizontal="center" vertical="center"/>
    </xf>
    <xf numFmtId="0" fontId="6" fillId="0" borderId="12" xfId="38" applyFont="1" applyBorder="1" applyAlignment="1">
      <alignment horizontal="right"/>
    </xf>
    <xf numFmtId="0" fontId="7" fillId="24" borderId="12" xfId="38" applyFont="1" applyFill="1" applyBorder="1" applyAlignment="1">
      <alignment horizontal="left"/>
    </xf>
    <xf numFmtId="0" fontId="6" fillId="0" borderId="0" xfId="0" quotePrefix="1" applyFont="1"/>
    <xf numFmtId="3" fontId="48" fillId="0" borderId="0" xfId="38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left"/>
    </xf>
    <xf numFmtId="49" fontId="7" fillId="28" borderId="12" xfId="38" applyNumberFormat="1" applyFont="1" applyFill="1" applyBorder="1" applyAlignment="1">
      <alignment horizontal="left"/>
    </xf>
    <xf numFmtId="0" fontId="7" fillId="28" borderId="12" xfId="38" applyFont="1" applyFill="1" applyBorder="1" applyAlignment="1">
      <alignment horizontal="left"/>
    </xf>
    <xf numFmtId="0" fontId="6" fillId="28" borderId="12" xfId="38" applyFont="1" applyFill="1" applyBorder="1" applyAlignment="1">
      <alignment horizontal="left"/>
    </xf>
    <xf numFmtId="2" fontId="7" fillId="28" borderId="12" xfId="38" applyNumberFormat="1" applyFont="1" applyFill="1" applyBorder="1" applyAlignment="1">
      <alignment horizontal="right"/>
    </xf>
    <xf numFmtId="3" fontId="6" fillId="28" borderId="12" xfId="38" applyNumberFormat="1" applyFont="1" applyFill="1" applyBorder="1"/>
    <xf numFmtId="0" fontId="36" fillId="29" borderId="12" xfId="39" applyFont="1" applyFill="1" applyBorder="1" applyAlignment="1">
      <alignment horizontal="justify"/>
    </xf>
    <xf numFmtId="3" fontId="36" fillId="29" borderId="12" xfId="39" applyNumberFormat="1" applyFont="1" applyFill="1" applyBorder="1" applyAlignment="1">
      <alignment horizontal="right"/>
    </xf>
    <xf numFmtId="0" fontId="7" fillId="29" borderId="10" xfId="0" applyFont="1" applyFill="1" applyBorder="1" applyAlignment="1">
      <alignment horizontal="justify"/>
    </xf>
    <xf numFmtId="3" fontId="36" fillId="29" borderId="14" xfId="39" applyNumberFormat="1" applyFont="1" applyFill="1" applyBorder="1" applyAlignment="1">
      <alignment horizontal="right"/>
    </xf>
    <xf numFmtId="0" fontId="1" fillId="0" borderId="17" xfId="44" applyFont="1" applyBorder="1"/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6" fillId="0" borderId="12" xfId="39" applyFont="1" applyBorder="1" applyAlignment="1">
      <alignment horizontal="right"/>
    </xf>
    <xf numFmtId="0" fontId="0" fillId="0" borderId="12" xfId="0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2" xfId="38" applyFont="1" applyBorder="1" applyAlignment="1">
      <alignment horizontal="right"/>
    </xf>
    <xf numFmtId="0" fontId="31" fillId="0" borderId="12" xfId="38" applyFont="1" applyBorder="1" applyAlignment="1">
      <alignment horizontal="right"/>
    </xf>
    <xf numFmtId="0" fontId="6" fillId="0" borderId="12" xfId="38" applyFont="1" applyBorder="1" applyAlignment="1">
      <alignment horizontal="center"/>
    </xf>
    <xf numFmtId="0" fontId="7" fillId="24" borderId="12" xfId="38" applyFont="1" applyFill="1" applyBorder="1" applyAlignment="1">
      <alignment horizontal="left"/>
    </xf>
    <xf numFmtId="0" fontId="34" fillId="24" borderId="12" xfId="38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39" applyFont="1" applyAlignment="1">
      <alignment horizontal="center" vertical="center"/>
    </xf>
    <xf numFmtId="0" fontId="6" fillId="0" borderId="0" xfId="39" applyFont="1" applyAlignment="1">
      <alignment horizontal="right"/>
    </xf>
    <xf numFmtId="0" fontId="1" fillId="25" borderId="0" xfId="44" applyFont="1" applyFill="1" applyAlignment="1">
      <alignment horizontal="center"/>
    </xf>
    <xf numFmtId="0" fontId="2" fillId="25" borderId="0" xfId="44" applyFill="1" applyAlignment="1">
      <alignment horizontal="center"/>
    </xf>
    <xf numFmtId="0" fontId="41" fillId="25" borderId="0" xfId="44" applyFont="1" applyFill="1" applyAlignment="1">
      <alignment horizontal="center" vertical="center"/>
    </xf>
    <xf numFmtId="0" fontId="2" fillId="0" borderId="0" xfId="44" applyAlignment="1">
      <alignment horizontal="right" vertical="center"/>
    </xf>
    <xf numFmtId="0" fontId="43" fillId="0" borderId="39" xfId="44" applyFont="1" applyBorder="1" applyAlignment="1">
      <alignment horizontal="center" vertical="center"/>
    </xf>
    <xf numFmtId="0" fontId="43" fillId="0" borderId="40" xfId="44" applyFont="1" applyBorder="1" applyAlignment="1">
      <alignment horizontal="center" vertical="center"/>
    </xf>
    <xf numFmtId="0" fontId="43" fillId="0" borderId="35" xfId="44" applyFont="1" applyBorder="1" applyAlignment="1">
      <alignment horizontal="center" vertical="center"/>
    </xf>
    <xf numFmtId="0" fontId="43" fillId="0" borderId="10" xfId="44" applyFont="1" applyBorder="1" applyAlignment="1">
      <alignment horizontal="center" vertical="center"/>
    </xf>
    <xf numFmtId="0" fontId="2" fillId="0" borderId="27" xfId="44" applyBorder="1" applyAlignment="1">
      <alignment horizontal="center" wrapText="1"/>
    </xf>
    <xf numFmtId="0" fontId="2" fillId="0" borderId="13" xfId="44" applyBorder="1" applyAlignment="1">
      <alignment horizontal="center" wrapText="1"/>
    </xf>
    <xf numFmtId="0" fontId="2" fillId="0" borderId="23" xfId="44" applyBorder="1" applyAlignment="1">
      <alignment horizontal="center" wrapText="1"/>
    </xf>
    <xf numFmtId="0" fontId="2" fillId="0" borderId="21" xfId="44" applyBorder="1" applyAlignment="1">
      <alignment horizontal="center" wrapText="1"/>
    </xf>
    <xf numFmtId="0" fontId="2" fillId="0" borderId="25" xfId="44" applyBorder="1" applyAlignment="1">
      <alignment horizontal="center" vertical="center"/>
    </xf>
    <xf numFmtId="0" fontId="2" fillId="0" borderId="24" xfId="44" applyBorder="1" applyAlignment="1">
      <alignment horizontal="center" vertical="center"/>
    </xf>
    <xf numFmtId="0" fontId="2" fillId="0" borderId="20" xfId="44" applyBorder="1" applyAlignment="1">
      <alignment horizontal="center" vertical="center"/>
    </xf>
    <xf numFmtId="0" fontId="2" fillId="0" borderId="19" xfId="44" applyBorder="1" applyAlignment="1">
      <alignment horizontal="center" vertical="center"/>
    </xf>
    <xf numFmtId="0" fontId="2" fillId="0" borderId="26" xfId="44" applyBorder="1" applyAlignment="1">
      <alignment horizontal="center" vertical="center"/>
    </xf>
    <xf numFmtId="0" fontId="2" fillId="0" borderId="22" xfId="44" applyBorder="1" applyAlignment="1">
      <alignment horizontal="center" vertical="center"/>
    </xf>
    <xf numFmtId="0" fontId="42" fillId="0" borderId="27" xfId="44" applyFont="1" applyBorder="1" applyAlignment="1">
      <alignment horizontal="center" vertical="center" wrapText="1"/>
    </xf>
    <xf numFmtId="0" fontId="42" fillId="0" borderId="13" xfId="44" applyFont="1" applyBorder="1" applyAlignment="1">
      <alignment horizontal="center" vertical="center" wrapText="1"/>
    </xf>
    <xf numFmtId="0" fontId="42" fillId="0" borderId="33" xfId="44" applyFont="1" applyBorder="1" applyAlignment="1">
      <alignment horizontal="center" vertical="center" wrapText="1"/>
    </xf>
    <xf numFmtId="0" fontId="42" fillId="0" borderId="15" xfId="44" applyFont="1" applyBorder="1" applyAlignment="1">
      <alignment horizontal="center" vertical="center" wrapText="1"/>
    </xf>
    <xf numFmtId="0" fontId="42" fillId="0" borderId="25" xfId="44" applyFont="1" applyBorder="1" applyAlignment="1">
      <alignment horizontal="center" vertical="center"/>
    </xf>
    <xf numFmtId="0" fontId="42" fillId="0" borderId="13" xfId="44" applyFont="1" applyBorder="1" applyAlignment="1">
      <alignment horizontal="center" vertical="center"/>
    </xf>
    <xf numFmtId="0" fontId="42" fillId="0" borderId="31" xfId="44" applyFont="1" applyBorder="1" applyAlignment="1">
      <alignment horizontal="center" vertical="center"/>
    </xf>
    <xf numFmtId="0" fontId="42" fillId="0" borderId="15" xfId="44" applyFont="1" applyBorder="1" applyAlignment="1">
      <alignment horizontal="center" vertical="center"/>
    </xf>
    <xf numFmtId="0" fontId="2" fillId="0" borderId="14" xfId="44" applyBorder="1" applyAlignment="1">
      <alignment horizontal="center" vertical="center"/>
    </xf>
    <xf numFmtId="0" fontId="2" fillId="0" borderId="28" xfId="44" applyBorder="1" applyAlignment="1">
      <alignment horizontal="center" vertical="center"/>
    </xf>
    <xf numFmtId="0" fontId="2" fillId="0" borderId="13" xfId="44" applyFont="1" applyBorder="1" applyAlignment="1">
      <alignment horizontal="center" vertical="center"/>
    </xf>
    <xf numFmtId="0" fontId="2" fillId="0" borderId="31" xfId="44" applyFont="1" applyBorder="1" applyAlignment="1">
      <alignment horizontal="center" vertical="center"/>
    </xf>
    <xf numFmtId="0" fontId="2" fillId="0" borderId="15" xfId="44" applyFont="1" applyBorder="1" applyAlignment="1">
      <alignment horizontal="center" vertical="center"/>
    </xf>
    <xf numFmtId="0" fontId="2" fillId="0" borderId="13" xfId="44" applyBorder="1" applyAlignment="1">
      <alignment horizontal="center" vertical="center"/>
    </xf>
    <xf numFmtId="0" fontId="2" fillId="0" borderId="31" xfId="44" applyBorder="1" applyAlignment="1">
      <alignment horizontal="center" vertical="center"/>
    </xf>
    <xf numFmtId="0" fontId="2" fillId="0" borderId="15" xfId="44" applyBorder="1" applyAlignment="1">
      <alignment horizontal="center" vertical="center"/>
    </xf>
    <xf numFmtId="0" fontId="42" fillId="0" borderId="29" xfId="44" applyFont="1" applyBorder="1" applyAlignment="1">
      <alignment horizontal="center" vertical="center" wrapText="1"/>
    </xf>
    <xf numFmtId="0" fontId="2" fillId="0" borderId="28" xfId="44" applyBorder="1" applyAlignment="1">
      <alignment horizontal="center" vertical="center" wrapText="1"/>
    </xf>
    <xf numFmtId="0" fontId="42" fillId="0" borderId="24" xfId="44" applyFont="1" applyBorder="1" applyAlignment="1">
      <alignment horizontal="center" vertical="center"/>
    </xf>
    <xf numFmtId="0" fontId="42" fillId="0" borderId="30" xfId="44" applyFont="1" applyBorder="1" applyAlignment="1">
      <alignment horizontal="center" vertical="center"/>
    </xf>
    <xf numFmtId="0" fontId="42" fillId="0" borderId="14" xfId="44" applyFont="1" applyBorder="1" applyAlignment="1">
      <alignment horizontal="center" vertical="center"/>
    </xf>
    <xf numFmtId="0" fontId="42" fillId="0" borderId="61" xfId="44" applyFont="1" applyBorder="1" applyAlignment="1">
      <alignment horizontal="center" vertical="center"/>
    </xf>
    <xf numFmtId="0" fontId="2" fillId="0" borderId="14" xfId="44" applyFont="1" applyBorder="1" applyAlignment="1">
      <alignment horizontal="center" vertical="center"/>
    </xf>
    <xf numFmtId="0" fontId="2" fillId="0" borderId="28" xfId="44" applyFont="1" applyBorder="1" applyAlignment="1">
      <alignment horizontal="center" vertical="center"/>
    </xf>
    <xf numFmtId="0" fontId="42" fillId="0" borderId="28" xfId="44" applyFont="1" applyBorder="1" applyAlignment="1">
      <alignment horizontal="center" vertical="center"/>
    </xf>
    <xf numFmtId="0" fontId="41" fillId="27" borderId="0" xfId="44" applyFont="1" applyFill="1" applyAlignment="1">
      <alignment horizontal="center"/>
    </xf>
    <xf numFmtId="0" fontId="2" fillId="0" borderId="0" xfId="44" applyAlignment="1">
      <alignment horizontal="center"/>
    </xf>
    <xf numFmtId="0" fontId="1" fillId="27" borderId="0" xfId="44" applyFont="1" applyFill="1" applyAlignment="1">
      <alignment horizontal="center"/>
    </xf>
    <xf numFmtId="0" fontId="2" fillId="27" borderId="0" xfId="44" applyFill="1" applyAlignment="1">
      <alignment horizontal="center"/>
    </xf>
    <xf numFmtId="0" fontId="42" fillId="0" borderId="26" xfId="44" applyFont="1" applyBorder="1" applyAlignment="1">
      <alignment horizontal="center" vertical="center"/>
    </xf>
    <xf numFmtId="0" fontId="42" fillId="0" borderId="32" xfId="44" applyFont="1" applyBorder="1" applyAlignment="1">
      <alignment horizontal="center" vertical="center"/>
    </xf>
    <xf numFmtId="0" fontId="43" fillId="0" borderId="38" xfId="44" applyFont="1" applyBorder="1" applyAlignment="1">
      <alignment horizontal="center" vertical="center"/>
    </xf>
    <xf numFmtId="0" fontId="43" fillId="0" borderId="34" xfId="44" applyFont="1" applyBorder="1" applyAlignment="1">
      <alignment horizontal="center" vertical="center"/>
    </xf>
    <xf numFmtId="0" fontId="40" fillId="0" borderId="39" xfId="44" applyFont="1" applyFill="1" applyBorder="1" applyAlignment="1">
      <alignment horizontal="center" vertical="center"/>
    </xf>
    <xf numFmtId="0" fontId="40" fillId="0" borderId="38" xfId="44" applyFont="1" applyFill="1" applyBorder="1" applyAlignment="1">
      <alignment horizontal="center" vertical="center"/>
    </xf>
    <xf numFmtId="0" fontId="40" fillId="0" borderId="35" xfId="44" applyFont="1" applyFill="1" applyBorder="1" applyAlignment="1">
      <alignment horizontal="center" vertical="center"/>
    </xf>
    <xf numFmtId="0" fontId="40" fillId="0" borderId="34" xfId="44" applyFont="1" applyFill="1" applyBorder="1" applyAlignment="1">
      <alignment horizontal="center" vertical="center"/>
    </xf>
    <xf numFmtId="0" fontId="40" fillId="0" borderId="20" xfId="44" applyFont="1" applyFill="1" applyBorder="1" applyAlignment="1">
      <alignment horizontal="center" vertical="center"/>
    </xf>
    <xf numFmtId="0" fontId="40" fillId="0" borderId="19" xfId="44" applyFont="1" applyFill="1" applyBorder="1" applyAlignment="1">
      <alignment horizontal="center" vertical="center"/>
    </xf>
    <xf numFmtId="0" fontId="38" fillId="0" borderId="42" xfId="44" applyFont="1" applyBorder="1" applyAlignment="1">
      <alignment horizontal="center" vertical="center"/>
    </xf>
    <xf numFmtId="0" fontId="38" fillId="0" borderId="40" xfId="44" applyFont="1" applyBorder="1" applyAlignment="1">
      <alignment horizontal="center" vertical="center"/>
    </xf>
    <xf numFmtId="0" fontId="38" fillId="0" borderId="37" xfId="44" applyFont="1" applyBorder="1" applyAlignment="1">
      <alignment horizontal="center" vertical="center"/>
    </xf>
    <xf numFmtId="0" fontId="38" fillId="0" borderId="10" xfId="44" applyFont="1" applyBorder="1" applyAlignment="1">
      <alignment horizontal="center" vertical="center"/>
    </xf>
    <xf numFmtId="0" fontId="38" fillId="0" borderId="23" xfId="44" applyFont="1" applyBorder="1" applyAlignment="1">
      <alignment horizontal="center" vertical="center"/>
    </xf>
    <xf numFmtId="0" fontId="38" fillId="0" borderId="21" xfId="44" applyFont="1" applyBorder="1" applyAlignment="1">
      <alignment horizontal="center" vertical="center"/>
    </xf>
    <xf numFmtId="0" fontId="38" fillId="0" borderId="41" xfId="44" applyFont="1" applyBorder="1" applyAlignment="1">
      <alignment horizontal="center" vertical="center"/>
    </xf>
    <xf numFmtId="0" fontId="38" fillId="0" borderId="36" xfId="44" applyFont="1" applyBorder="1" applyAlignment="1">
      <alignment horizontal="center" vertical="center"/>
    </xf>
    <xf numFmtId="0" fontId="38" fillId="0" borderId="22" xfId="44" applyFont="1" applyBorder="1" applyAlignment="1">
      <alignment horizontal="center" vertical="center"/>
    </xf>
    <xf numFmtId="0" fontId="38" fillId="0" borderId="39" xfId="44" applyFont="1" applyBorder="1" applyAlignment="1">
      <alignment horizontal="center" vertical="center"/>
    </xf>
    <xf numFmtId="0" fontId="38" fillId="0" borderId="35" xfId="44" applyFont="1" applyBorder="1" applyAlignment="1">
      <alignment horizontal="center" vertical="center"/>
    </xf>
    <xf numFmtId="0" fontId="38" fillId="0" borderId="20" xfId="44" applyFont="1" applyBorder="1" applyAlignment="1">
      <alignment horizontal="center" vertical="center"/>
    </xf>
    <xf numFmtId="0" fontId="44" fillId="0" borderId="39" xfId="44" applyFont="1" applyFill="1" applyBorder="1" applyAlignment="1">
      <alignment horizontal="center" vertical="center"/>
    </xf>
    <xf numFmtId="0" fontId="44" fillId="0" borderId="40" xfId="44" applyFont="1" applyFill="1" applyBorder="1" applyAlignment="1">
      <alignment horizontal="center" vertical="center"/>
    </xf>
    <xf numFmtId="0" fontId="44" fillId="0" borderId="35" xfId="44" applyFont="1" applyFill="1" applyBorder="1" applyAlignment="1">
      <alignment horizontal="center" vertical="center"/>
    </xf>
    <xf numFmtId="0" fontId="44" fillId="0" borderId="10" xfId="44" applyFont="1" applyFill="1" applyBorder="1" applyAlignment="1">
      <alignment horizontal="center" vertical="center"/>
    </xf>
    <xf numFmtId="0" fontId="44" fillId="0" borderId="20" xfId="44" applyFont="1" applyFill="1" applyBorder="1" applyAlignment="1">
      <alignment horizontal="center" vertical="center"/>
    </xf>
    <xf numFmtId="0" fontId="44" fillId="0" borderId="21" xfId="44" applyFont="1" applyFill="1" applyBorder="1" applyAlignment="1">
      <alignment horizontal="center" vertical="center"/>
    </xf>
    <xf numFmtId="0" fontId="43" fillId="0" borderId="37" xfId="44" applyFont="1" applyBorder="1" applyAlignment="1">
      <alignment horizontal="center" vertical="center" wrapText="1"/>
    </xf>
    <xf numFmtId="0" fontId="43" fillId="0" borderId="10" xfId="44" applyFont="1" applyBorder="1" applyAlignment="1">
      <alignment horizontal="center" vertical="center" wrapText="1"/>
    </xf>
    <xf numFmtId="0" fontId="43" fillId="0" borderId="36" xfId="44" applyFont="1" applyBorder="1" applyAlignment="1">
      <alignment horizontal="center" vertical="center"/>
    </xf>
    <xf numFmtId="0" fontId="2" fillId="0" borderId="25" xfId="44" applyBorder="1" applyAlignment="1">
      <alignment horizontal="center"/>
    </xf>
    <xf numFmtId="0" fontId="2" fillId="0" borderId="13" xfId="44" applyBorder="1" applyAlignment="1">
      <alignment horizontal="center"/>
    </xf>
    <xf numFmtId="0" fontId="2" fillId="0" borderId="20" xfId="44" applyBorder="1" applyAlignment="1">
      <alignment horizontal="center"/>
    </xf>
    <xf numFmtId="0" fontId="2" fillId="0" borderId="21" xfId="44" applyBorder="1" applyAlignment="1">
      <alignment horizontal="center"/>
    </xf>
    <xf numFmtId="0" fontId="31" fillId="27" borderId="0" xfId="0" applyFont="1" applyFill="1" applyAlignment="1">
      <alignment horizontal="right"/>
    </xf>
    <xf numFmtId="0" fontId="46" fillId="27" borderId="0" xfId="0" applyFont="1" applyFill="1" applyAlignment="1">
      <alignment horizontal="center" vertical="center"/>
    </xf>
    <xf numFmtId="0" fontId="0" fillId="27" borderId="0" xfId="0" applyFill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1" fillId="0" borderId="50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3" fontId="0" fillId="0" borderId="49" xfId="0" applyNumberForma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3" fontId="45" fillId="0" borderId="46" xfId="0" applyNumberFormat="1" applyFont="1" applyBorder="1" applyAlignment="1">
      <alignment horizontal="center" vertical="center"/>
    </xf>
    <xf numFmtId="3" fontId="45" fillId="0" borderId="45" xfId="0" applyNumberFormat="1" applyFont="1" applyBorder="1" applyAlignment="1">
      <alignment horizontal="center" vertical="center"/>
    </xf>
    <xf numFmtId="3" fontId="45" fillId="0" borderId="43" xfId="0" applyNumberFormat="1" applyFont="1" applyBorder="1" applyAlignment="1">
      <alignment horizontal="center" vertical="center"/>
    </xf>
    <xf numFmtId="0" fontId="31" fillId="0" borderId="27" xfId="0" applyFont="1" applyBorder="1" applyAlignment="1">
      <alignment horizontal="center" wrapText="1"/>
    </xf>
    <xf numFmtId="0" fontId="31" fillId="0" borderId="47" xfId="0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37" xfId="0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31" fillId="0" borderId="10" xfId="0" applyFont="1" applyBorder="1" applyAlignment="1">
      <alignment horizontal="center" wrapText="1"/>
    </xf>
    <xf numFmtId="0" fontId="31" fillId="0" borderId="33" xfId="0" applyFont="1" applyBorder="1" applyAlignment="1">
      <alignment horizontal="center" wrapText="1"/>
    </xf>
    <xf numFmtId="0" fontId="31" fillId="0" borderId="11" xfId="0" applyFont="1" applyBorder="1" applyAlignment="1">
      <alignment horizontal="center" wrapText="1"/>
    </xf>
    <xf numFmtId="0" fontId="31" fillId="0" borderId="15" xfId="0" applyFont="1" applyBorder="1" applyAlignment="1">
      <alignment horizontal="center" wrapText="1"/>
    </xf>
    <xf numFmtId="3" fontId="0" fillId="0" borderId="46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0" borderId="48" xfId="0" applyNumberFormat="1" applyBorder="1" applyAlignment="1">
      <alignment horizontal="center" vertical="center"/>
    </xf>
    <xf numFmtId="0" fontId="0" fillId="0" borderId="4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3" fontId="51" fillId="0" borderId="26" xfId="0" applyNumberFormat="1" applyFont="1" applyBorder="1" applyAlignment="1">
      <alignment horizontal="center" vertical="center" wrapText="1"/>
    </xf>
    <xf numFmtId="3" fontId="51" fillId="0" borderId="32" xfId="0" applyNumberFormat="1" applyFont="1" applyBorder="1" applyAlignment="1">
      <alignment horizontal="center" vertical="center" wrapText="1"/>
    </xf>
    <xf numFmtId="0" fontId="51" fillId="0" borderId="46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 wrapText="1"/>
    </xf>
    <xf numFmtId="0" fontId="51" fillId="0" borderId="65" xfId="0" applyFont="1" applyBorder="1" applyAlignment="1">
      <alignment horizontal="center" vertical="center" wrapText="1"/>
    </xf>
    <xf numFmtId="0" fontId="51" fillId="0" borderId="64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4" fontId="51" fillId="0" borderId="26" xfId="0" applyNumberFormat="1" applyFont="1" applyBorder="1" applyAlignment="1">
      <alignment horizontal="center" vertical="center" wrapText="1"/>
    </xf>
    <xf numFmtId="14" fontId="51" fillId="0" borderId="32" xfId="0" applyNumberFormat="1" applyFont="1" applyBorder="1" applyAlignment="1">
      <alignment horizontal="center" vertical="center" wrapText="1"/>
    </xf>
    <xf numFmtId="0" fontId="49" fillId="0" borderId="0" xfId="0" applyFont="1" applyAlignment="1"/>
    <xf numFmtId="0" fontId="50" fillId="0" borderId="0" xfId="0" applyFont="1" applyAlignment="1">
      <alignment horizontal="center"/>
    </xf>
    <xf numFmtId="0" fontId="51" fillId="0" borderId="62" xfId="0" applyFont="1" applyBorder="1" applyAlignment="1">
      <alignment horizontal="center" vertical="center" wrapText="1"/>
    </xf>
    <xf numFmtId="0" fontId="0" fillId="0" borderId="64" xfId="0" applyBorder="1"/>
    <xf numFmtId="0" fontId="51" fillId="0" borderId="41" xfId="0" applyFont="1" applyBorder="1" applyAlignment="1">
      <alignment horizontal="center" vertical="center" wrapText="1"/>
    </xf>
    <xf numFmtId="0" fontId="0" fillId="0" borderId="32" xfId="0" applyBorder="1"/>
    <xf numFmtId="0" fontId="51" fillId="0" borderId="63" xfId="0" applyFont="1" applyBorder="1" applyAlignment="1">
      <alignment horizontal="center" vertical="center" wrapText="1"/>
    </xf>
    <xf numFmtId="0" fontId="0" fillId="0" borderId="48" xfId="0" applyBorder="1"/>
  </cellXfs>
  <cellStyles count="45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Figyelmeztetés" xfId="32" builtinId="11" customBuiltin="1"/>
    <cellStyle name="Hivatkozott cella" xfId="33" builtinId="24" customBuiltin="1"/>
    <cellStyle name="Jegyzet" xfId="34" builtinId="10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3" xfId="44"/>
    <cellStyle name="Normál_2010. évi költségvetés mellékletek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EK/K&#214;LTS&#201;GVET&#201;S-2018/Bakonyk&#250;ti/Kgvetes-bkuti-2018-bev&#233;tel-kiad&#225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.bevétel"/>
      <sheetName val="4.kiadás "/>
      <sheetName val="korm.funkciók"/>
    </sheetNames>
    <sheetDataSet>
      <sheetData sheetId="0"/>
      <sheetData sheetId="1">
        <row r="56">
          <cell r="E56">
            <v>5000000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35"/>
  <sheetViews>
    <sheetView topLeftCell="B1" zoomScaleSheetLayoutView="100" workbookViewId="0">
      <selection activeCell="D35" sqref="D35"/>
    </sheetView>
  </sheetViews>
  <sheetFormatPr defaultRowHeight="15.75"/>
  <cols>
    <col min="1" max="1" width="1.28515625" style="1" hidden="1" customWidth="1"/>
    <col min="2" max="2" width="5.28515625" style="1" customWidth="1"/>
    <col min="3" max="3" width="83" style="1" customWidth="1"/>
    <col min="4" max="4" width="37.7109375" style="1" customWidth="1"/>
    <col min="5" max="16384" width="9.140625" style="1"/>
  </cols>
  <sheetData>
    <row r="1" spans="1:6">
      <c r="A1" s="13"/>
      <c r="B1" s="13"/>
      <c r="C1" s="198"/>
      <c r="D1" s="198"/>
    </row>
    <row r="2" spans="1:6">
      <c r="A2" s="13"/>
      <c r="B2" s="13"/>
      <c r="C2" s="199" t="s">
        <v>293</v>
      </c>
      <c r="D2" s="199"/>
      <c r="E2" s="18"/>
      <c r="F2" s="18"/>
    </row>
    <row r="3" spans="1:6" ht="30" customHeight="1">
      <c r="A3" s="197" t="s">
        <v>105</v>
      </c>
      <c r="B3" s="197"/>
      <c r="C3" s="197"/>
      <c r="D3" s="197"/>
    </row>
    <row r="4" spans="1:6" ht="27.75" customHeight="1">
      <c r="A4" s="197" t="s">
        <v>294</v>
      </c>
      <c r="B4" s="197"/>
      <c r="C4" s="197"/>
      <c r="D4" s="197"/>
    </row>
    <row r="5" spans="1:6" ht="30.75" customHeight="1">
      <c r="A5" s="13"/>
      <c r="B5" s="13"/>
      <c r="C5" s="14" t="s">
        <v>2</v>
      </c>
      <c r="D5" s="15" t="s">
        <v>99</v>
      </c>
    </row>
    <row r="6" spans="1:6" ht="31.5" customHeight="1">
      <c r="A6" s="54" t="s">
        <v>0</v>
      </c>
      <c r="B6" s="54"/>
      <c r="C6" s="54" t="s">
        <v>0</v>
      </c>
      <c r="D6" s="55">
        <f>SUM(D7:D10)</f>
        <v>15314810</v>
      </c>
    </row>
    <row r="7" spans="1:6">
      <c r="A7" s="13"/>
      <c r="B7" s="13" t="s">
        <v>76</v>
      </c>
      <c r="C7" s="34" t="s">
        <v>77</v>
      </c>
      <c r="D7" s="56">
        <v>11774810</v>
      </c>
    </row>
    <row r="8" spans="1:6">
      <c r="A8" s="13"/>
      <c r="B8" s="13" t="s">
        <v>78</v>
      </c>
      <c r="C8" s="34" t="s">
        <v>80</v>
      </c>
      <c r="D8" s="56">
        <v>3339000</v>
      </c>
    </row>
    <row r="9" spans="1:6">
      <c r="A9" s="13"/>
      <c r="B9" s="13" t="s">
        <v>74</v>
      </c>
      <c r="C9" s="34" t="s">
        <v>75</v>
      </c>
      <c r="D9" s="56">
        <v>201000</v>
      </c>
    </row>
    <row r="10" spans="1:6">
      <c r="A10" s="13"/>
      <c r="B10" s="13" t="s">
        <v>94</v>
      </c>
      <c r="C10" s="34" t="s">
        <v>95</v>
      </c>
      <c r="D10" s="56">
        <v>0</v>
      </c>
    </row>
    <row r="11" spans="1:6">
      <c r="A11" s="13"/>
      <c r="B11" s="13"/>
      <c r="C11" s="34"/>
      <c r="D11" s="56"/>
    </row>
    <row r="12" spans="1:6">
      <c r="A12" s="13"/>
      <c r="B12" s="13"/>
      <c r="C12" s="57" t="s">
        <v>5</v>
      </c>
      <c r="D12" s="55">
        <v>13228503</v>
      </c>
    </row>
    <row r="13" spans="1:6">
      <c r="A13" s="13"/>
      <c r="B13" s="13"/>
      <c r="C13" s="58"/>
      <c r="D13" s="59"/>
    </row>
    <row r="14" spans="1:6">
      <c r="A14" s="13"/>
      <c r="B14" s="13" t="s">
        <v>90</v>
      </c>
      <c r="C14" s="58" t="s">
        <v>91</v>
      </c>
      <c r="D14" s="59">
        <v>0</v>
      </c>
    </row>
    <row r="15" spans="1:6">
      <c r="A15" s="13"/>
      <c r="B15" s="13" t="s">
        <v>92</v>
      </c>
      <c r="C15" s="58" t="s">
        <v>93</v>
      </c>
      <c r="D15" s="59">
        <v>0</v>
      </c>
    </row>
    <row r="16" spans="1:6">
      <c r="A16" s="13"/>
      <c r="B16" s="13" t="s">
        <v>96</v>
      </c>
      <c r="C16" s="58" t="s">
        <v>97</v>
      </c>
      <c r="D16" s="59">
        <v>0</v>
      </c>
    </row>
    <row r="17" spans="1:109" s="8" customFormat="1" ht="15.75" customHeight="1">
      <c r="A17" s="54"/>
      <c r="B17" s="54"/>
      <c r="C17" s="60"/>
      <c r="D17" s="61"/>
    </row>
    <row r="18" spans="1:109">
      <c r="A18" s="13"/>
      <c r="B18" s="54" t="s">
        <v>79</v>
      </c>
      <c r="C18" s="60" t="s">
        <v>81</v>
      </c>
      <c r="D18" s="61">
        <v>18027591</v>
      </c>
    </row>
    <row r="19" spans="1:109">
      <c r="A19" s="13"/>
      <c r="B19" s="13"/>
      <c r="C19" s="13"/>
      <c r="D19" s="13"/>
    </row>
    <row r="20" spans="1:109" s="9" customFormat="1" ht="30" customHeight="1">
      <c r="A20" s="54" t="s">
        <v>6</v>
      </c>
      <c r="B20" s="62"/>
      <c r="C20" s="62" t="s">
        <v>6</v>
      </c>
      <c r="D20" s="63">
        <f>SUM(D6+D12+D18)</f>
        <v>46570904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</row>
    <row r="21" spans="1:109" s="8" customFormat="1" ht="32.25" customHeight="1">
      <c r="A21" s="57" t="s">
        <v>7</v>
      </c>
      <c r="B21" s="57"/>
      <c r="C21" s="64" t="s">
        <v>7</v>
      </c>
      <c r="D21" s="55">
        <f>SUM(D22:D26)</f>
        <v>23262152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</row>
    <row r="22" spans="1:109">
      <c r="A22" s="13"/>
      <c r="B22" s="13" t="s">
        <v>47</v>
      </c>
      <c r="C22" s="65" t="s">
        <v>4</v>
      </c>
      <c r="D22" s="59">
        <v>3403232</v>
      </c>
    </row>
    <row r="23" spans="1:109">
      <c r="A23" s="13"/>
      <c r="B23" s="13" t="s">
        <v>48</v>
      </c>
      <c r="C23" s="66" t="s">
        <v>9</v>
      </c>
      <c r="D23" s="59">
        <v>670553</v>
      </c>
    </row>
    <row r="24" spans="1:109">
      <c r="A24" s="13"/>
      <c r="B24" s="13" t="s">
        <v>28</v>
      </c>
      <c r="C24" s="58" t="s">
        <v>83</v>
      </c>
      <c r="D24" s="59">
        <v>12477878</v>
      </c>
    </row>
    <row r="25" spans="1:109">
      <c r="A25" s="13"/>
      <c r="B25" s="13" t="s">
        <v>82</v>
      </c>
      <c r="C25" s="65" t="s">
        <v>84</v>
      </c>
      <c r="D25" s="59">
        <v>150000</v>
      </c>
    </row>
    <row r="26" spans="1:109" ht="13.5" customHeight="1">
      <c r="A26" s="13"/>
      <c r="B26" s="13" t="s">
        <v>56</v>
      </c>
      <c r="C26" s="65" t="s">
        <v>57</v>
      </c>
      <c r="D26" s="59">
        <v>6560489</v>
      </c>
    </row>
    <row r="27" spans="1:109" ht="13.5" customHeight="1">
      <c r="A27" s="13"/>
      <c r="B27" s="13"/>
      <c r="C27" s="65"/>
      <c r="D27" s="59"/>
    </row>
    <row r="28" spans="1:109">
      <c r="A28" s="57" t="s">
        <v>3</v>
      </c>
      <c r="B28" s="57"/>
      <c r="C28" s="67" t="s">
        <v>3</v>
      </c>
      <c r="D28" s="61">
        <f>SUM(D29:D30,D31)</f>
        <v>21857840</v>
      </c>
    </row>
    <row r="29" spans="1:109" ht="18.75" customHeight="1">
      <c r="A29" s="57"/>
      <c r="B29" s="13" t="s">
        <v>85</v>
      </c>
      <c r="C29" s="68" t="s">
        <v>86</v>
      </c>
      <c r="D29" s="56">
        <v>2888610</v>
      </c>
    </row>
    <row r="30" spans="1:109">
      <c r="A30" s="13"/>
      <c r="B30" s="13" t="s">
        <v>64</v>
      </c>
      <c r="C30" s="68" t="s">
        <v>65</v>
      </c>
      <c r="D30" s="56">
        <v>18969230</v>
      </c>
    </row>
    <row r="31" spans="1:109">
      <c r="A31" s="13"/>
      <c r="B31" s="13" t="s">
        <v>87</v>
      </c>
      <c r="C31" s="68" t="s">
        <v>89</v>
      </c>
      <c r="D31" s="56">
        <v>0</v>
      </c>
    </row>
    <row r="32" spans="1:109">
      <c r="A32" s="13"/>
      <c r="B32" s="13"/>
      <c r="C32" s="68"/>
      <c r="D32" s="56"/>
    </row>
    <row r="33" spans="1:69">
      <c r="A33" s="13"/>
      <c r="B33" s="54" t="s">
        <v>88</v>
      </c>
      <c r="C33" s="64" t="s">
        <v>98</v>
      </c>
      <c r="D33" s="55">
        <v>1450912</v>
      </c>
    </row>
    <row r="34" spans="1:69" s="11" customFormat="1" ht="22.5" customHeight="1">
      <c r="A34" s="54" t="s">
        <v>8</v>
      </c>
      <c r="B34" s="62"/>
      <c r="C34" s="62" t="s">
        <v>12</v>
      </c>
      <c r="D34" s="63">
        <f>SUM(D28,D21,D33)</f>
        <v>46570904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</row>
    <row r="35" spans="1:69">
      <c r="A35" s="13"/>
      <c r="B35" s="13"/>
      <c r="C35" s="13"/>
      <c r="D35" s="13"/>
    </row>
  </sheetData>
  <mergeCells count="4">
    <mergeCell ref="A3:D3"/>
    <mergeCell ref="A4:D4"/>
    <mergeCell ref="C1:D1"/>
    <mergeCell ref="C2:D2"/>
  </mergeCells>
  <phoneticPr fontId="4" type="noConversion"/>
  <printOptions horizontalCentered="1" headings="1"/>
  <pageMargins left="0.31496062992125984" right="0.19685039370078741" top="0.78740157480314965" bottom="0.78740157480314965" header="0.51181102362204722" footer="0.51181102362204722"/>
  <pageSetup paperSize="9" scale="77" orientation="portrait" cellComments="atEn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0:K20"/>
  <sheetViews>
    <sheetView topLeftCell="A4" workbookViewId="0">
      <selection activeCell="F24" sqref="F24"/>
    </sheetView>
  </sheetViews>
  <sheetFormatPr defaultRowHeight="12.75"/>
  <cols>
    <col min="1" max="1" width="16.42578125" customWidth="1"/>
    <col min="2" max="2" width="15.42578125" customWidth="1"/>
    <col min="3" max="3" width="12" customWidth="1"/>
    <col min="4" max="4" width="11.7109375" customWidth="1"/>
    <col min="5" max="5" width="12.5703125" customWidth="1"/>
    <col min="6" max="6" width="13.85546875" customWidth="1"/>
    <col min="7" max="7" width="51.85546875" customWidth="1"/>
    <col min="8" max="11" width="9.140625" hidden="1" customWidth="1"/>
    <col min="257" max="257" width="16.42578125" customWidth="1"/>
    <col min="258" max="258" width="15.42578125" customWidth="1"/>
    <col min="259" max="259" width="12" customWidth="1"/>
    <col min="260" max="260" width="11.7109375" customWidth="1"/>
    <col min="261" max="261" width="12.5703125" customWidth="1"/>
    <col min="262" max="262" width="12.42578125" customWidth="1"/>
    <col min="263" max="263" width="51.85546875" customWidth="1"/>
    <col min="264" max="267" width="0" hidden="1" customWidth="1"/>
    <col min="513" max="513" width="16.42578125" customWidth="1"/>
    <col min="514" max="514" width="15.42578125" customWidth="1"/>
    <col min="515" max="515" width="12" customWidth="1"/>
    <col min="516" max="516" width="11.7109375" customWidth="1"/>
    <col min="517" max="517" width="12.5703125" customWidth="1"/>
    <col min="518" max="518" width="12.42578125" customWidth="1"/>
    <col min="519" max="519" width="51.85546875" customWidth="1"/>
    <col min="520" max="523" width="0" hidden="1" customWidth="1"/>
    <col min="769" max="769" width="16.42578125" customWidth="1"/>
    <col min="770" max="770" width="15.42578125" customWidth="1"/>
    <col min="771" max="771" width="12" customWidth="1"/>
    <col min="772" max="772" width="11.7109375" customWidth="1"/>
    <col min="773" max="773" width="12.5703125" customWidth="1"/>
    <col min="774" max="774" width="12.42578125" customWidth="1"/>
    <col min="775" max="775" width="51.85546875" customWidth="1"/>
    <col min="776" max="779" width="0" hidden="1" customWidth="1"/>
    <col min="1025" max="1025" width="16.42578125" customWidth="1"/>
    <col min="1026" max="1026" width="15.42578125" customWidth="1"/>
    <col min="1027" max="1027" width="12" customWidth="1"/>
    <col min="1028" max="1028" width="11.7109375" customWidth="1"/>
    <col min="1029" max="1029" width="12.5703125" customWidth="1"/>
    <col min="1030" max="1030" width="12.42578125" customWidth="1"/>
    <col min="1031" max="1031" width="51.85546875" customWidth="1"/>
    <col min="1032" max="1035" width="0" hidden="1" customWidth="1"/>
    <col min="1281" max="1281" width="16.42578125" customWidth="1"/>
    <col min="1282" max="1282" width="15.42578125" customWidth="1"/>
    <col min="1283" max="1283" width="12" customWidth="1"/>
    <col min="1284" max="1284" width="11.7109375" customWidth="1"/>
    <col min="1285" max="1285" width="12.5703125" customWidth="1"/>
    <col min="1286" max="1286" width="12.42578125" customWidth="1"/>
    <col min="1287" max="1287" width="51.85546875" customWidth="1"/>
    <col min="1288" max="1291" width="0" hidden="1" customWidth="1"/>
    <col min="1537" max="1537" width="16.42578125" customWidth="1"/>
    <col min="1538" max="1538" width="15.42578125" customWidth="1"/>
    <col min="1539" max="1539" width="12" customWidth="1"/>
    <col min="1540" max="1540" width="11.7109375" customWidth="1"/>
    <col min="1541" max="1541" width="12.5703125" customWidth="1"/>
    <col min="1542" max="1542" width="12.42578125" customWidth="1"/>
    <col min="1543" max="1543" width="51.85546875" customWidth="1"/>
    <col min="1544" max="1547" width="0" hidden="1" customWidth="1"/>
    <col min="1793" max="1793" width="16.42578125" customWidth="1"/>
    <col min="1794" max="1794" width="15.42578125" customWidth="1"/>
    <col min="1795" max="1795" width="12" customWidth="1"/>
    <col min="1796" max="1796" width="11.7109375" customWidth="1"/>
    <col min="1797" max="1797" width="12.5703125" customWidth="1"/>
    <col min="1798" max="1798" width="12.42578125" customWidth="1"/>
    <col min="1799" max="1799" width="51.85546875" customWidth="1"/>
    <col min="1800" max="1803" width="0" hidden="1" customWidth="1"/>
    <col min="2049" max="2049" width="16.42578125" customWidth="1"/>
    <col min="2050" max="2050" width="15.42578125" customWidth="1"/>
    <col min="2051" max="2051" width="12" customWidth="1"/>
    <col min="2052" max="2052" width="11.7109375" customWidth="1"/>
    <col min="2053" max="2053" width="12.5703125" customWidth="1"/>
    <col min="2054" max="2054" width="12.42578125" customWidth="1"/>
    <col min="2055" max="2055" width="51.85546875" customWidth="1"/>
    <col min="2056" max="2059" width="0" hidden="1" customWidth="1"/>
    <col min="2305" max="2305" width="16.42578125" customWidth="1"/>
    <col min="2306" max="2306" width="15.42578125" customWidth="1"/>
    <col min="2307" max="2307" width="12" customWidth="1"/>
    <col min="2308" max="2308" width="11.7109375" customWidth="1"/>
    <col min="2309" max="2309" width="12.5703125" customWidth="1"/>
    <col min="2310" max="2310" width="12.42578125" customWidth="1"/>
    <col min="2311" max="2311" width="51.85546875" customWidth="1"/>
    <col min="2312" max="2315" width="0" hidden="1" customWidth="1"/>
    <col min="2561" max="2561" width="16.42578125" customWidth="1"/>
    <col min="2562" max="2562" width="15.42578125" customWidth="1"/>
    <col min="2563" max="2563" width="12" customWidth="1"/>
    <col min="2564" max="2564" width="11.7109375" customWidth="1"/>
    <col min="2565" max="2565" width="12.5703125" customWidth="1"/>
    <col min="2566" max="2566" width="12.42578125" customWidth="1"/>
    <col min="2567" max="2567" width="51.85546875" customWidth="1"/>
    <col min="2568" max="2571" width="0" hidden="1" customWidth="1"/>
    <col min="2817" max="2817" width="16.42578125" customWidth="1"/>
    <col min="2818" max="2818" width="15.42578125" customWidth="1"/>
    <col min="2819" max="2819" width="12" customWidth="1"/>
    <col min="2820" max="2820" width="11.7109375" customWidth="1"/>
    <col min="2821" max="2821" width="12.5703125" customWidth="1"/>
    <col min="2822" max="2822" width="12.42578125" customWidth="1"/>
    <col min="2823" max="2823" width="51.85546875" customWidth="1"/>
    <col min="2824" max="2827" width="0" hidden="1" customWidth="1"/>
    <col min="3073" max="3073" width="16.42578125" customWidth="1"/>
    <col min="3074" max="3074" width="15.42578125" customWidth="1"/>
    <col min="3075" max="3075" width="12" customWidth="1"/>
    <col min="3076" max="3076" width="11.7109375" customWidth="1"/>
    <col min="3077" max="3077" width="12.5703125" customWidth="1"/>
    <col min="3078" max="3078" width="12.42578125" customWidth="1"/>
    <col min="3079" max="3079" width="51.85546875" customWidth="1"/>
    <col min="3080" max="3083" width="0" hidden="1" customWidth="1"/>
    <col min="3329" max="3329" width="16.42578125" customWidth="1"/>
    <col min="3330" max="3330" width="15.42578125" customWidth="1"/>
    <col min="3331" max="3331" width="12" customWidth="1"/>
    <col min="3332" max="3332" width="11.7109375" customWidth="1"/>
    <col min="3333" max="3333" width="12.5703125" customWidth="1"/>
    <col min="3334" max="3334" width="12.42578125" customWidth="1"/>
    <col min="3335" max="3335" width="51.85546875" customWidth="1"/>
    <col min="3336" max="3339" width="0" hidden="1" customWidth="1"/>
    <col min="3585" max="3585" width="16.42578125" customWidth="1"/>
    <col min="3586" max="3586" width="15.42578125" customWidth="1"/>
    <col min="3587" max="3587" width="12" customWidth="1"/>
    <col min="3588" max="3588" width="11.7109375" customWidth="1"/>
    <col min="3589" max="3589" width="12.5703125" customWidth="1"/>
    <col min="3590" max="3590" width="12.42578125" customWidth="1"/>
    <col min="3591" max="3591" width="51.85546875" customWidth="1"/>
    <col min="3592" max="3595" width="0" hidden="1" customWidth="1"/>
    <col min="3841" max="3841" width="16.42578125" customWidth="1"/>
    <col min="3842" max="3842" width="15.42578125" customWidth="1"/>
    <col min="3843" max="3843" width="12" customWidth="1"/>
    <col min="3844" max="3844" width="11.7109375" customWidth="1"/>
    <col min="3845" max="3845" width="12.5703125" customWidth="1"/>
    <col min="3846" max="3846" width="12.42578125" customWidth="1"/>
    <col min="3847" max="3847" width="51.85546875" customWidth="1"/>
    <col min="3848" max="3851" width="0" hidden="1" customWidth="1"/>
    <col min="4097" max="4097" width="16.42578125" customWidth="1"/>
    <col min="4098" max="4098" width="15.42578125" customWidth="1"/>
    <col min="4099" max="4099" width="12" customWidth="1"/>
    <col min="4100" max="4100" width="11.7109375" customWidth="1"/>
    <col min="4101" max="4101" width="12.5703125" customWidth="1"/>
    <col min="4102" max="4102" width="12.42578125" customWidth="1"/>
    <col min="4103" max="4103" width="51.85546875" customWidth="1"/>
    <col min="4104" max="4107" width="0" hidden="1" customWidth="1"/>
    <col min="4353" max="4353" width="16.42578125" customWidth="1"/>
    <col min="4354" max="4354" width="15.42578125" customWidth="1"/>
    <col min="4355" max="4355" width="12" customWidth="1"/>
    <col min="4356" max="4356" width="11.7109375" customWidth="1"/>
    <col min="4357" max="4357" width="12.5703125" customWidth="1"/>
    <col min="4358" max="4358" width="12.42578125" customWidth="1"/>
    <col min="4359" max="4359" width="51.85546875" customWidth="1"/>
    <col min="4360" max="4363" width="0" hidden="1" customWidth="1"/>
    <col min="4609" max="4609" width="16.42578125" customWidth="1"/>
    <col min="4610" max="4610" width="15.42578125" customWidth="1"/>
    <col min="4611" max="4611" width="12" customWidth="1"/>
    <col min="4612" max="4612" width="11.7109375" customWidth="1"/>
    <col min="4613" max="4613" width="12.5703125" customWidth="1"/>
    <col min="4614" max="4614" width="12.42578125" customWidth="1"/>
    <col min="4615" max="4615" width="51.85546875" customWidth="1"/>
    <col min="4616" max="4619" width="0" hidden="1" customWidth="1"/>
    <col min="4865" max="4865" width="16.42578125" customWidth="1"/>
    <col min="4866" max="4866" width="15.42578125" customWidth="1"/>
    <col min="4867" max="4867" width="12" customWidth="1"/>
    <col min="4868" max="4868" width="11.7109375" customWidth="1"/>
    <col min="4869" max="4869" width="12.5703125" customWidth="1"/>
    <col min="4870" max="4870" width="12.42578125" customWidth="1"/>
    <col min="4871" max="4871" width="51.85546875" customWidth="1"/>
    <col min="4872" max="4875" width="0" hidden="1" customWidth="1"/>
    <col min="5121" max="5121" width="16.42578125" customWidth="1"/>
    <col min="5122" max="5122" width="15.42578125" customWidth="1"/>
    <col min="5123" max="5123" width="12" customWidth="1"/>
    <col min="5124" max="5124" width="11.7109375" customWidth="1"/>
    <col min="5125" max="5125" width="12.5703125" customWidth="1"/>
    <col min="5126" max="5126" width="12.42578125" customWidth="1"/>
    <col min="5127" max="5127" width="51.85546875" customWidth="1"/>
    <col min="5128" max="5131" width="0" hidden="1" customWidth="1"/>
    <col min="5377" max="5377" width="16.42578125" customWidth="1"/>
    <col min="5378" max="5378" width="15.42578125" customWidth="1"/>
    <col min="5379" max="5379" width="12" customWidth="1"/>
    <col min="5380" max="5380" width="11.7109375" customWidth="1"/>
    <col min="5381" max="5381" width="12.5703125" customWidth="1"/>
    <col min="5382" max="5382" width="12.42578125" customWidth="1"/>
    <col min="5383" max="5383" width="51.85546875" customWidth="1"/>
    <col min="5384" max="5387" width="0" hidden="1" customWidth="1"/>
    <col min="5633" max="5633" width="16.42578125" customWidth="1"/>
    <col min="5634" max="5634" width="15.42578125" customWidth="1"/>
    <col min="5635" max="5635" width="12" customWidth="1"/>
    <col min="5636" max="5636" width="11.7109375" customWidth="1"/>
    <col min="5637" max="5637" width="12.5703125" customWidth="1"/>
    <col min="5638" max="5638" width="12.42578125" customWidth="1"/>
    <col min="5639" max="5639" width="51.85546875" customWidth="1"/>
    <col min="5640" max="5643" width="0" hidden="1" customWidth="1"/>
    <col min="5889" max="5889" width="16.42578125" customWidth="1"/>
    <col min="5890" max="5890" width="15.42578125" customWidth="1"/>
    <col min="5891" max="5891" width="12" customWidth="1"/>
    <col min="5892" max="5892" width="11.7109375" customWidth="1"/>
    <col min="5893" max="5893" width="12.5703125" customWidth="1"/>
    <col min="5894" max="5894" width="12.42578125" customWidth="1"/>
    <col min="5895" max="5895" width="51.85546875" customWidth="1"/>
    <col min="5896" max="5899" width="0" hidden="1" customWidth="1"/>
    <col min="6145" max="6145" width="16.42578125" customWidth="1"/>
    <col min="6146" max="6146" width="15.42578125" customWidth="1"/>
    <col min="6147" max="6147" width="12" customWidth="1"/>
    <col min="6148" max="6148" width="11.7109375" customWidth="1"/>
    <col min="6149" max="6149" width="12.5703125" customWidth="1"/>
    <col min="6150" max="6150" width="12.42578125" customWidth="1"/>
    <col min="6151" max="6151" width="51.85546875" customWidth="1"/>
    <col min="6152" max="6155" width="0" hidden="1" customWidth="1"/>
    <col min="6401" max="6401" width="16.42578125" customWidth="1"/>
    <col min="6402" max="6402" width="15.42578125" customWidth="1"/>
    <col min="6403" max="6403" width="12" customWidth="1"/>
    <col min="6404" max="6404" width="11.7109375" customWidth="1"/>
    <col min="6405" max="6405" width="12.5703125" customWidth="1"/>
    <col min="6406" max="6406" width="12.42578125" customWidth="1"/>
    <col min="6407" max="6407" width="51.85546875" customWidth="1"/>
    <col min="6408" max="6411" width="0" hidden="1" customWidth="1"/>
    <col min="6657" max="6657" width="16.42578125" customWidth="1"/>
    <col min="6658" max="6658" width="15.42578125" customWidth="1"/>
    <col min="6659" max="6659" width="12" customWidth="1"/>
    <col min="6660" max="6660" width="11.7109375" customWidth="1"/>
    <col min="6661" max="6661" width="12.5703125" customWidth="1"/>
    <col min="6662" max="6662" width="12.42578125" customWidth="1"/>
    <col min="6663" max="6663" width="51.85546875" customWidth="1"/>
    <col min="6664" max="6667" width="0" hidden="1" customWidth="1"/>
    <col min="6913" max="6913" width="16.42578125" customWidth="1"/>
    <col min="6914" max="6914" width="15.42578125" customWidth="1"/>
    <col min="6915" max="6915" width="12" customWidth="1"/>
    <col min="6916" max="6916" width="11.7109375" customWidth="1"/>
    <col min="6917" max="6917" width="12.5703125" customWidth="1"/>
    <col min="6918" max="6918" width="12.42578125" customWidth="1"/>
    <col min="6919" max="6919" width="51.85546875" customWidth="1"/>
    <col min="6920" max="6923" width="0" hidden="1" customWidth="1"/>
    <col min="7169" max="7169" width="16.42578125" customWidth="1"/>
    <col min="7170" max="7170" width="15.42578125" customWidth="1"/>
    <col min="7171" max="7171" width="12" customWidth="1"/>
    <col min="7172" max="7172" width="11.7109375" customWidth="1"/>
    <col min="7173" max="7173" width="12.5703125" customWidth="1"/>
    <col min="7174" max="7174" width="12.42578125" customWidth="1"/>
    <col min="7175" max="7175" width="51.85546875" customWidth="1"/>
    <col min="7176" max="7179" width="0" hidden="1" customWidth="1"/>
    <col min="7425" max="7425" width="16.42578125" customWidth="1"/>
    <col min="7426" max="7426" width="15.42578125" customWidth="1"/>
    <col min="7427" max="7427" width="12" customWidth="1"/>
    <col min="7428" max="7428" width="11.7109375" customWidth="1"/>
    <col min="7429" max="7429" width="12.5703125" customWidth="1"/>
    <col min="7430" max="7430" width="12.42578125" customWidth="1"/>
    <col min="7431" max="7431" width="51.85546875" customWidth="1"/>
    <col min="7432" max="7435" width="0" hidden="1" customWidth="1"/>
    <col min="7681" max="7681" width="16.42578125" customWidth="1"/>
    <col min="7682" max="7682" width="15.42578125" customWidth="1"/>
    <col min="7683" max="7683" width="12" customWidth="1"/>
    <col min="7684" max="7684" width="11.7109375" customWidth="1"/>
    <col min="7685" max="7685" width="12.5703125" customWidth="1"/>
    <col min="7686" max="7686" width="12.42578125" customWidth="1"/>
    <col min="7687" max="7687" width="51.85546875" customWidth="1"/>
    <col min="7688" max="7691" width="0" hidden="1" customWidth="1"/>
    <col min="7937" max="7937" width="16.42578125" customWidth="1"/>
    <col min="7938" max="7938" width="15.42578125" customWidth="1"/>
    <col min="7939" max="7939" width="12" customWidth="1"/>
    <col min="7940" max="7940" width="11.7109375" customWidth="1"/>
    <col min="7941" max="7941" width="12.5703125" customWidth="1"/>
    <col min="7942" max="7942" width="12.42578125" customWidth="1"/>
    <col min="7943" max="7943" width="51.85546875" customWidth="1"/>
    <col min="7944" max="7947" width="0" hidden="1" customWidth="1"/>
    <col min="8193" max="8193" width="16.42578125" customWidth="1"/>
    <col min="8194" max="8194" width="15.42578125" customWidth="1"/>
    <col min="8195" max="8195" width="12" customWidth="1"/>
    <col min="8196" max="8196" width="11.7109375" customWidth="1"/>
    <col min="8197" max="8197" width="12.5703125" customWidth="1"/>
    <col min="8198" max="8198" width="12.42578125" customWidth="1"/>
    <col min="8199" max="8199" width="51.85546875" customWidth="1"/>
    <col min="8200" max="8203" width="0" hidden="1" customWidth="1"/>
    <col min="8449" max="8449" width="16.42578125" customWidth="1"/>
    <col min="8450" max="8450" width="15.42578125" customWidth="1"/>
    <col min="8451" max="8451" width="12" customWidth="1"/>
    <col min="8452" max="8452" width="11.7109375" customWidth="1"/>
    <col min="8453" max="8453" width="12.5703125" customWidth="1"/>
    <col min="8454" max="8454" width="12.42578125" customWidth="1"/>
    <col min="8455" max="8455" width="51.85546875" customWidth="1"/>
    <col min="8456" max="8459" width="0" hidden="1" customWidth="1"/>
    <col min="8705" max="8705" width="16.42578125" customWidth="1"/>
    <col min="8706" max="8706" width="15.42578125" customWidth="1"/>
    <col min="8707" max="8707" width="12" customWidth="1"/>
    <col min="8708" max="8708" width="11.7109375" customWidth="1"/>
    <col min="8709" max="8709" width="12.5703125" customWidth="1"/>
    <col min="8710" max="8710" width="12.42578125" customWidth="1"/>
    <col min="8711" max="8711" width="51.85546875" customWidth="1"/>
    <col min="8712" max="8715" width="0" hidden="1" customWidth="1"/>
    <col min="8961" max="8961" width="16.42578125" customWidth="1"/>
    <col min="8962" max="8962" width="15.42578125" customWidth="1"/>
    <col min="8963" max="8963" width="12" customWidth="1"/>
    <col min="8964" max="8964" width="11.7109375" customWidth="1"/>
    <col min="8965" max="8965" width="12.5703125" customWidth="1"/>
    <col min="8966" max="8966" width="12.42578125" customWidth="1"/>
    <col min="8967" max="8967" width="51.85546875" customWidth="1"/>
    <col min="8968" max="8971" width="0" hidden="1" customWidth="1"/>
    <col min="9217" max="9217" width="16.42578125" customWidth="1"/>
    <col min="9218" max="9218" width="15.42578125" customWidth="1"/>
    <col min="9219" max="9219" width="12" customWidth="1"/>
    <col min="9220" max="9220" width="11.7109375" customWidth="1"/>
    <col min="9221" max="9221" width="12.5703125" customWidth="1"/>
    <col min="9222" max="9222" width="12.42578125" customWidth="1"/>
    <col min="9223" max="9223" width="51.85546875" customWidth="1"/>
    <col min="9224" max="9227" width="0" hidden="1" customWidth="1"/>
    <col min="9473" max="9473" width="16.42578125" customWidth="1"/>
    <col min="9474" max="9474" width="15.42578125" customWidth="1"/>
    <col min="9475" max="9475" width="12" customWidth="1"/>
    <col min="9476" max="9476" width="11.7109375" customWidth="1"/>
    <col min="9477" max="9477" width="12.5703125" customWidth="1"/>
    <col min="9478" max="9478" width="12.42578125" customWidth="1"/>
    <col min="9479" max="9479" width="51.85546875" customWidth="1"/>
    <col min="9480" max="9483" width="0" hidden="1" customWidth="1"/>
    <col min="9729" max="9729" width="16.42578125" customWidth="1"/>
    <col min="9730" max="9730" width="15.42578125" customWidth="1"/>
    <col min="9731" max="9731" width="12" customWidth="1"/>
    <col min="9732" max="9732" width="11.7109375" customWidth="1"/>
    <col min="9733" max="9733" width="12.5703125" customWidth="1"/>
    <col min="9734" max="9734" width="12.42578125" customWidth="1"/>
    <col min="9735" max="9735" width="51.85546875" customWidth="1"/>
    <col min="9736" max="9739" width="0" hidden="1" customWidth="1"/>
    <col min="9985" max="9985" width="16.42578125" customWidth="1"/>
    <col min="9986" max="9986" width="15.42578125" customWidth="1"/>
    <col min="9987" max="9987" width="12" customWidth="1"/>
    <col min="9988" max="9988" width="11.7109375" customWidth="1"/>
    <col min="9989" max="9989" width="12.5703125" customWidth="1"/>
    <col min="9990" max="9990" width="12.42578125" customWidth="1"/>
    <col min="9991" max="9991" width="51.85546875" customWidth="1"/>
    <col min="9992" max="9995" width="0" hidden="1" customWidth="1"/>
    <col min="10241" max="10241" width="16.42578125" customWidth="1"/>
    <col min="10242" max="10242" width="15.42578125" customWidth="1"/>
    <col min="10243" max="10243" width="12" customWidth="1"/>
    <col min="10244" max="10244" width="11.7109375" customWidth="1"/>
    <col min="10245" max="10245" width="12.5703125" customWidth="1"/>
    <col min="10246" max="10246" width="12.42578125" customWidth="1"/>
    <col min="10247" max="10247" width="51.85546875" customWidth="1"/>
    <col min="10248" max="10251" width="0" hidden="1" customWidth="1"/>
    <col min="10497" max="10497" width="16.42578125" customWidth="1"/>
    <col min="10498" max="10498" width="15.42578125" customWidth="1"/>
    <col min="10499" max="10499" width="12" customWidth="1"/>
    <col min="10500" max="10500" width="11.7109375" customWidth="1"/>
    <col min="10501" max="10501" width="12.5703125" customWidth="1"/>
    <col min="10502" max="10502" width="12.42578125" customWidth="1"/>
    <col min="10503" max="10503" width="51.85546875" customWidth="1"/>
    <col min="10504" max="10507" width="0" hidden="1" customWidth="1"/>
    <col min="10753" max="10753" width="16.42578125" customWidth="1"/>
    <col min="10754" max="10754" width="15.42578125" customWidth="1"/>
    <col min="10755" max="10755" width="12" customWidth="1"/>
    <col min="10756" max="10756" width="11.7109375" customWidth="1"/>
    <col min="10757" max="10757" width="12.5703125" customWidth="1"/>
    <col min="10758" max="10758" width="12.42578125" customWidth="1"/>
    <col min="10759" max="10759" width="51.85546875" customWidth="1"/>
    <col min="10760" max="10763" width="0" hidden="1" customWidth="1"/>
    <col min="11009" max="11009" width="16.42578125" customWidth="1"/>
    <col min="11010" max="11010" width="15.42578125" customWidth="1"/>
    <col min="11011" max="11011" width="12" customWidth="1"/>
    <col min="11012" max="11012" width="11.7109375" customWidth="1"/>
    <col min="11013" max="11013" width="12.5703125" customWidth="1"/>
    <col min="11014" max="11014" width="12.42578125" customWidth="1"/>
    <col min="11015" max="11015" width="51.85546875" customWidth="1"/>
    <col min="11016" max="11019" width="0" hidden="1" customWidth="1"/>
    <col min="11265" max="11265" width="16.42578125" customWidth="1"/>
    <col min="11266" max="11266" width="15.42578125" customWidth="1"/>
    <col min="11267" max="11267" width="12" customWidth="1"/>
    <col min="11268" max="11268" width="11.7109375" customWidth="1"/>
    <col min="11269" max="11269" width="12.5703125" customWidth="1"/>
    <col min="11270" max="11270" width="12.42578125" customWidth="1"/>
    <col min="11271" max="11271" width="51.85546875" customWidth="1"/>
    <col min="11272" max="11275" width="0" hidden="1" customWidth="1"/>
    <col min="11521" max="11521" width="16.42578125" customWidth="1"/>
    <col min="11522" max="11522" width="15.42578125" customWidth="1"/>
    <col min="11523" max="11523" width="12" customWidth="1"/>
    <col min="11524" max="11524" width="11.7109375" customWidth="1"/>
    <col min="11525" max="11525" width="12.5703125" customWidth="1"/>
    <col min="11526" max="11526" width="12.42578125" customWidth="1"/>
    <col min="11527" max="11527" width="51.85546875" customWidth="1"/>
    <col min="11528" max="11531" width="0" hidden="1" customWidth="1"/>
    <col min="11777" max="11777" width="16.42578125" customWidth="1"/>
    <col min="11778" max="11778" width="15.42578125" customWidth="1"/>
    <col min="11779" max="11779" width="12" customWidth="1"/>
    <col min="11780" max="11780" width="11.7109375" customWidth="1"/>
    <col min="11781" max="11781" width="12.5703125" customWidth="1"/>
    <col min="11782" max="11782" width="12.42578125" customWidth="1"/>
    <col min="11783" max="11783" width="51.85546875" customWidth="1"/>
    <col min="11784" max="11787" width="0" hidden="1" customWidth="1"/>
    <col min="12033" max="12033" width="16.42578125" customWidth="1"/>
    <col min="12034" max="12034" width="15.42578125" customWidth="1"/>
    <col min="12035" max="12035" width="12" customWidth="1"/>
    <col min="12036" max="12036" width="11.7109375" customWidth="1"/>
    <col min="12037" max="12037" width="12.5703125" customWidth="1"/>
    <col min="12038" max="12038" width="12.42578125" customWidth="1"/>
    <col min="12039" max="12039" width="51.85546875" customWidth="1"/>
    <col min="12040" max="12043" width="0" hidden="1" customWidth="1"/>
    <col min="12289" max="12289" width="16.42578125" customWidth="1"/>
    <col min="12290" max="12290" width="15.42578125" customWidth="1"/>
    <col min="12291" max="12291" width="12" customWidth="1"/>
    <col min="12292" max="12292" width="11.7109375" customWidth="1"/>
    <col min="12293" max="12293" width="12.5703125" customWidth="1"/>
    <col min="12294" max="12294" width="12.42578125" customWidth="1"/>
    <col min="12295" max="12295" width="51.85546875" customWidth="1"/>
    <col min="12296" max="12299" width="0" hidden="1" customWidth="1"/>
    <col min="12545" max="12545" width="16.42578125" customWidth="1"/>
    <col min="12546" max="12546" width="15.42578125" customWidth="1"/>
    <col min="12547" max="12547" width="12" customWidth="1"/>
    <col min="12548" max="12548" width="11.7109375" customWidth="1"/>
    <col min="12549" max="12549" width="12.5703125" customWidth="1"/>
    <col min="12550" max="12550" width="12.42578125" customWidth="1"/>
    <col min="12551" max="12551" width="51.85546875" customWidth="1"/>
    <col min="12552" max="12555" width="0" hidden="1" customWidth="1"/>
    <col min="12801" max="12801" width="16.42578125" customWidth="1"/>
    <col min="12802" max="12802" width="15.42578125" customWidth="1"/>
    <col min="12803" max="12803" width="12" customWidth="1"/>
    <col min="12804" max="12804" width="11.7109375" customWidth="1"/>
    <col min="12805" max="12805" width="12.5703125" customWidth="1"/>
    <col min="12806" max="12806" width="12.42578125" customWidth="1"/>
    <col min="12807" max="12807" width="51.85546875" customWidth="1"/>
    <col min="12808" max="12811" width="0" hidden="1" customWidth="1"/>
    <col min="13057" max="13057" width="16.42578125" customWidth="1"/>
    <col min="13058" max="13058" width="15.42578125" customWidth="1"/>
    <col min="13059" max="13059" width="12" customWidth="1"/>
    <col min="13060" max="13060" width="11.7109375" customWidth="1"/>
    <col min="13061" max="13061" width="12.5703125" customWidth="1"/>
    <col min="13062" max="13062" width="12.42578125" customWidth="1"/>
    <col min="13063" max="13063" width="51.85546875" customWidth="1"/>
    <col min="13064" max="13067" width="0" hidden="1" customWidth="1"/>
    <col min="13313" max="13313" width="16.42578125" customWidth="1"/>
    <col min="13314" max="13314" width="15.42578125" customWidth="1"/>
    <col min="13315" max="13315" width="12" customWidth="1"/>
    <col min="13316" max="13316" width="11.7109375" customWidth="1"/>
    <col min="13317" max="13317" width="12.5703125" customWidth="1"/>
    <col min="13318" max="13318" width="12.42578125" customWidth="1"/>
    <col min="13319" max="13319" width="51.85546875" customWidth="1"/>
    <col min="13320" max="13323" width="0" hidden="1" customWidth="1"/>
    <col min="13569" max="13569" width="16.42578125" customWidth="1"/>
    <col min="13570" max="13570" width="15.42578125" customWidth="1"/>
    <col min="13571" max="13571" width="12" customWidth="1"/>
    <col min="13572" max="13572" width="11.7109375" customWidth="1"/>
    <col min="13573" max="13573" width="12.5703125" customWidth="1"/>
    <col min="13574" max="13574" width="12.42578125" customWidth="1"/>
    <col min="13575" max="13575" width="51.85546875" customWidth="1"/>
    <col min="13576" max="13579" width="0" hidden="1" customWidth="1"/>
    <col min="13825" max="13825" width="16.42578125" customWidth="1"/>
    <col min="13826" max="13826" width="15.42578125" customWidth="1"/>
    <col min="13827" max="13827" width="12" customWidth="1"/>
    <col min="13828" max="13828" width="11.7109375" customWidth="1"/>
    <col min="13829" max="13829" width="12.5703125" customWidth="1"/>
    <col min="13830" max="13830" width="12.42578125" customWidth="1"/>
    <col min="13831" max="13831" width="51.85546875" customWidth="1"/>
    <col min="13832" max="13835" width="0" hidden="1" customWidth="1"/>
    <col min="14081" max="14081" width="16.42578125" customWidth="1"/>
    <col min="14082" max="14082" width="15.42578125" customWidth="1"/>
    <col min="14083" max="14083" width="12" customWidth="1"/>
    <col min="14084" max="14084" width="11.7109375" customWidth="1"/>
    <col min="14085" max="14085" width="12.5703125" customWidth="1"/>
    <col min="14086" max="14086" width="12.42578125" customWidth="1"/>
    <col min="14087" max="14087" width="51.85546875" customWidth="1"/>
    <col min="14088" max="14091" width="0" hidden="1" customWidth="1"/>
    <col min="14337" max="14337" width="16.42578125" customWidth="1"/>
    <col min="14338" max="14338" width="15.42578125" customWidth="1"/>
    <col min="14339" max="14339" width="12" customWidth="1"/>
    <col min="14340" max="14340" width="11.7109375" customWidth="1"/>
    <col min="14341" max="14341" width="12.5703125" customWidth="1"/>
    <col min="14342" max="14342" width="12.42578125" customWidth="1"/>
    <col min="14343" max="14343" width="51.85546875" customWidth="1"/>
    <col min="14344" max="14347" width="0" hidden="1" customWidth="1"/>
    <col min="14593" max="14593" width="16.42578125" customWidth="1"/>
    <col min="14594" max="14594" width="15.42578125" customWidth="1"/>
    <col min="14595" max="14595" width="12" customWidth="1"/>
    <col min="14596" max="14596" width="11.7109375" customWidth="1"/>
    <col min="14597" max="14597" width="12.5703125" customWidth="1"/>
    <col min="14598" max="14598" width="12.42578125" customWidth="1"/>
    <col min="14599" max="14599" width="51.85546875" customWidth="1"/>
    <col min="14600" max="14603" width="0" hidden="1" customWidth="1"/>
    <col min="14849" max="14849" width="16.42578125" customWidth="1"/>
    <col min="14850" max="14850" width="15.42578125" customWidth="1"/>
    <col min="14851" max="14851" width="12" customWidth="1"/>
    <col min="14852" max="14852" width="11.7109375" customWidth="1"/>
    <col min="14853" max="14853" width="12.5703125" customWidth="1"/>
    <col min="14854" max="14854" width="12.42578125" customWidth="1"/>
    <col min="14855" max="14855" width="51.85546875" customWidth="1"/>
    <col min="14856" max="14859" width="0" hidden="1" customWidth="1"/>
    <col min="15105" max="15105" width="16.42578125" customWidth="1"/>
    <col min="15106" max="15106" width="15.42578125" customWidth="1"/>
    <col min="15107" max="15107" width="12" customWidth="1"/>
    <col min="15108" max="15108" width="11.7109375" customWidth="1"/>
    <col min="15109" max="15109" width="12.5703125" customWidth="1"/>
    <col min="15110" max="15110" width="12.42578125" customWidth="1"/>
    <col min="15111" max="15111" width="51.85546875" customWidth="1"/>
    <col min="15112" max="15115" width="0" hidden="1" customWidth="1"/>
    <col min="15361" max="15361" width="16.42578125" customWidth="1"/>
    <col min="15362" max="15362" width="15.42578125" customWidth="1"/>
    <col min="15363" max="15363" width="12" customWidth="1"/>
    <col min="15364" max="15364" width="11.7109375" customWidth="1"/>
    <col min="15365" max="15365" width="12.5703125" customWidth="1"/>
    <col min="15366" max="15366" width="12.42578125" customWidth="1"/>
    <col min="15367" max="15367" width="51.85546875" customWidth="1"/>
    <col min="15368" max="15371" width="0" hidden="1" customWidth="1"/>
    <col min="15617" max="15617" width="16.42578125" customWidth="1"/>
    <col min="15618" max="15618" width="15.42578125" customWidth="1"/>
    <col min="15619" max="15619" width="12" customWidth="1"/>
    <col min="15620" max="15620" width="11.7109375" customWidth="1"/>
    <col min="15621" max="15621" width="12.5703125" customWidth="1"/>
    <col min="15622" max="15622" width="12.42578125" customWidth="1"/>
    <col min="15623" max="15623" width="51.85546875" customWidth="1"/>
    <col min="15624" max="15627" width="0" hidden="1" customWidth="1"/>
    <col min="15873" max="15873" width="16.42578125" customWidth="1"/>
    <col min="15874" max="15874" width="15.42578125" customWidth="1"/>
    <col min="15875" max="15875" width="12" customWidth="1"/>
    <col min="15876" max="15876" width="11.7109375" customWidth="1"/>
    <col min="15877" max="15877" width="12.5703125" customWidth="1"/>
    <col min="15878" max="15878" width="12.42578125" customWidth="1"/>
    <col min="15879" max="15879" width="51.85546875" customWidth="1"/>
    <col min="15880" max="15883" width="0" hidden="1" customWidth="1"/>
    <col min="16129" max="16129" width="16.42578125" customWidth="1"/>
    <col min="16130" max="16130" width="15.42578125" customWidth="1"/>
    <col min="16131" max="16131" width="12" customWidth="1"/>
    <col min="16132" max="16132" width="11.7109375" customWidth="1"/>
    <col min="16133" max="16133" width="12.5703125" customWidth="1"/>
    <col min="16134" max="16134" width="12.42578125" customWidth="1"/>
    <col min="16135" max="16135" width="51.85546875" customWidth="1"/>
    <col min="16136" max="16139" width="0" hidden="1" customWidth="1"/>
  </cols>
  <sheetData>
    <row r="10" spans="1:11" ht="15.75">
      <c r="A10" s="179"/>
      <c r="B10" s="179"/>
      <c r="C10" s="179"/>
      <c r="D10" s="179"/>
      <c r="E10" s="179"/>
      <c r="F10" s="336" t="s">
        <v>376</v>
      </c>
      <c r="G10" s="337"/>
      <c r="H10" s="337"/>
      <c r="I10" s="337"/>
      <c r="J10" s="337"/>
      <c r="K10" s="337"/>
    </row>
    <row r="11" spans="1:11" ht="15.75">
      <c r="A11" s="348"/>
      <c r="B11" s="348"/>
      <c r="C11" s="348"/>
      <c r="D11" s="348"/>
      <c r="E11" s="348"/>
      <c r="F11" s="348"/>
      <c r="G11" s="348"/>
    </row>
    <row r="12" spans="1:11" ht="15.75">
      <c r="A12" s="348"/>
      <c r="B12" s="348"/>
      <c r="C12" s="348"/>
      <c r="D12" s="348"/>
      <c r="E12" s="348"/>
      <c r="F12" s="348"/>
      <c r="G12" s="348"/>
    </row>
    <row r="13" spans="1:11">
      <c r="A13" s="349" t="s">
        <v>377</v>
      </c>
      <c r="B13" s="349"/>
      <c r="C13" s="349"/>
      <c r="D13" s="349"/>
      <c r="E13" s="349"/>
      <c r="F13" s="349"/>
      <c r="G13" s="349"/>
    </row>
    <row r="14" spans="1:11">
      <c r="A14" s="349"/>
      <c r="B14" s="349"/>
      <c r="C14" s="349"/>
      <c r="D14" s="349"/>
      <c r="E14" s="349"/>
      <c r="F14" s="349"/>
      <c r="G14" s="349"/>
    </row>
    <row r="15" spans="1:11" ht="16.5" thickBot="1">
      <c r="A15" s="179"/>
      <c r="B15" s="179"/>
      <c r="C15" s="179"/>
      <c r="D15" s="179"/>
      <c r="E15" s="179"/>
      <c r="F15" s="179"/>
      <c r="G15" s="179"/>
    </row>
    <row r="16" spans="1:11" ht="39.950000000000003" customHeight="1">
      <c r="A16" s="350" t="s">
        <v>283</v>
      </c>
      <c r="B16" s="352" t="s">
        <v>2</v>
      </c>
      <c r="C16" s="352" t="s">
        <v>284</v>
      </c>
      <c r="D16" s="352" t="s">
        <v>285</v>
      </c>
      <c r="E16" s="352" t="s">
        <v>286</v>
      </c>
      <c r="F16" s="352" t="s">
        <v>378</v>
      </c>
      <c r="G16" s="354" t="s">
        <v>287</v>
      </c>
    </row>
    <row r="17" spans="1:7" ht="39.950000000000003" customHeight="1">
      <c r="A17" s="351"/>
      <c r="B17" s="353"/>
      <c r="C17" s="353"/>
      <c r="D17" s="353"/>
      <c r="E17" s="353"/>
      <c r="F17" s="353"/>
      <c r="G17" s="355"/>
    </row>
    <row r="18" spans="1:7" ht="39.950000000000003" customHeight="1">
      <c r="A18" s="342" t="s">
        <v>289</v>
      </c>
      <c r="B18" s="344" t="s">
        <v>288</v>
      </c>
      <c r="C18" s="338">
        <v>3000000</v>
      </c>
      <c r="D18" s="346">
        <v>42564</v>
      </c>
      <c r="E18" s="346">
        <v>43646</v>
      </c>
      <c r="F18" s="338">
        <v>2000000</v>
      </c>
      <c r="G18" s="340" t="s">
        <v>290</v>
      </c>
    </row>
    <row r="19" spans="1:7" ht="39.950000000000003" customHeight="1">
      <c r="A19" s="343"/>
      <c r="B19" s="345"/>
      <c r="C19" s="339"/>
      <c r="D19" s="347"/>
      <c r="E19" s="347"/>
      <c r="F19" s="339"/>
      <c r="G19" s="341"/>
    </row>
    <row r="20" spans="1:7" ht="30" customHeight="1">
      <c r="A20" s="179"/>
      <c r="B20" s="179"/>
      <c r="C20" s="179"/>
      <c r="D20" s="179"/>
      <c r="E20" s="179"/>
      <c r="F20" s="180"/>
      <c r="G20" s="179"/>
    </row>
  </sheetData>
  <mergeCells count="18">
    <mergeCell ref="F10:K10"/>
    <mergeCell ref="A11:G11"/>
    <mergeCell ref="A12:G12"/>
    <mergeCell ref="A13:G14"/>
    <mergeCell ref="A16:A17"/>
    <mergeCell ref="B16:B17"/>
    <mergeCell ref="C16:C17"/>
    <mergeCell ref="D16:D17"/>
    <mergeCell ref="E16:E17"/>
    <mergeCell ref="F16:F17"/>
    <mergeCell ref="G16:G17"/>
    <mergeCell ref="F18:F19"/>
    <mergeCell ref="G18:G19"/>
    <mergeCell ref="A18:A19"/>
    <mergeCell ref="B18:B19"/>
    <mergeCell ref="C18:C19"/>
    <mergeCell ref="D18:D19"/>
    <mergeCell ref="E18:E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86"/>
  <sheetViews>
    <sheetView topLeftCell="A16" zoomScaleSheetLayoutView="100" workbookViewId="0">
      <selection activeCell="C56" sqref="C56"/>
    </sheetView>
  </sheetViews>
  <sheetFormatPr defaultRowHeight="15.75"/>
  <cols>
    <col min="1" max="1" width="4.28515625" style="2" customWidth="1"/>
    <col min="2" max="2" width="5.42578125" style="2" customWidth="1"/>
    <col min="3" max="3" width="57.85546875" style="2" customWidth="1"/>
    <col min="4" max="4" width="16" style="3" customWidth="1"/>
    <col min="5" max="5" width="16" style="4" customWidth="1"/>
    <col min="6" max="6" width="11.28515625" style="1" bestFit="1" customWidth="1"/>
    <col min="7" max="16384" width="9.140625" style="1"/>
  </cols>
  <sheetData>
    <row r="1" spans="1:5">
      <c r="A1" s="198"/>
      <c r="B1" s="198"/>
      <c r="C1" s="198"/>
      <c r="D1" s="198"/>
      <c r="E1" s="198"/>
    </row>
    <row r="2" spans="1:5">
      <c r="A2" s="198" t="s">
        <v>306</v>
      </c>
      <c r="B2" s="200"/>
      <c r="C2" s="200"/>
      <c r="D2" s="200"/>
      <c r="E2" s="200"/>
    </row>
    <row r="3" spans="1:5" ht="18" customHeight="1">
      <c r="A3" s="201" t="s">
        <v>105</v>
      </c>
      <c r="B3" s="201"/>
      <c r="C3" s="201"/>
      <c r="D3" s="201"/>
      <c r="E3" s="201"/>
    </row>
    <row r="4" spans="1:5">
      <c r="A4" s="201" t="s">
        <v>295</v>
      </c>
      <c r="B4" s="201"/>
      <c r="C4" s="201"/>
      <c r="D4" s="201"/>
      <c r="E4" s="201"/>
    </row>
    <row r="5" spans="1:5" ht="33" customHeight="1">
      <c r="A5" s="13"/>
      <c r="B5" s="39" t="s">
        <v>18</v>
      </c>
      <c r="C5" s="39"/>
      <c r="D5" s="39"/>
      <c r="E5" s="23" t="s">
        <v>134</v>
      </c>
    </row>
    <row r="6" spans="1:5" ht="24.95" customHeight="1">
      <c r="A6" s="40" t="s">
        <v>106</v>
      </c>
      <c r="B6" s="40"/>
      <c r="C6" s="41" t="s">
        <v>75</v>
      </c>
      <c r="D6" s="40"/>
      <c r="E6" s="42">
        <f>SUM(E8,E13)</f>
        <v>3540000</v>
      </c>
    </row>
    <row r="7" spans="1:5" ht="15" customHeight="1">
      <c r="A7" s="26"/>
      <c r="B7" s="26"/>
      <c r="C7" s="26"/>
      <c r="D7" s="36"/>
      <c r="E7" s="28"/>
    </row>
    <row r="8" spans="1:5" ht="15.75" customHeight="1">
      <c r="A8" s="29"/>
      <c r="B8" s="30" t="s">
        <v>108</v>
      </c>
      <c r="C8" s="27" t="s">
        <v>107</v>
      </c>
      <c r="D8" s="36"/>
      <c r="E8" s="31">
        <f>SUM(D9,D10,D11)</f>
        <v>201000</v>
      </c>
    </row>
    <row r="9" spans="1:5" ht="15.75" customHeight="1">
      <c r="A9" s="27"/>
      <c r="B9" s="29"/>
      <c r="C9" s="32" t="s">
        <v>156</v>
      </c>
      <c r="D9" s="28">
        <v>157480</v>
      </c>
      <c r="E9" s="28"/>
    </row>
    <row r="10" spans="1:5">
      <c r="A10" s="33"/>
      <c r="B10" s="29"/>
      <c r="C10" s="32" t="s">
        <v>296</v>
      </c>
      <c r="D10" s="28">
        <v>1000</v>
      </c>
      <c r="E10" s="28"/>
    </row>
    <row r="11" spans="1:5">
      <c r="A11" s="27"/>
      <c r="B11" s="29"/>
      <c r="C11" s="33" t="s">
        <v>109</v>
      </c>
      <c r="D11" s="28">
        <v>42520</v>
      </c>
      <c r="E11" s="28"/>
    </row>
    <row r="12" spans="1:5">
      <c r="A12" s="33"/>
      <c r="B12" s="29"/>
      <c r="C12" s="32"/>
      <c r="D12" s="37"/>
      <c r="E12" s="28"/>
    </row>
    <row r="13" spans="1:5">
      <c r="A13" s="26"/>
      <c r="B13" s="27">
        <v>2</v>
      </c>
      <c r="C13" s="27" t="s">
        <v>80</v>
      </c>
      <c r="D13" s="36"/>
      <c r="E13" s="31">
        <f>SUM(D14,D15,D16)</f>
        <v>3339000</v>
      </c>
    </row>
    <row r="14" spans="1:5">
      <c r="A14" s="33"/>
      <c r="B14" s="33"/>
      <c r="C14" s="33" t="s">
        <v>111</v>
      </c>
      <c r="D14" s="28">
        <v>848000</v>
      </c>
      <c r="E14" s="28"/>
    </row>
    <row r="15" spans="1:5">
      <c r="A15" s="33"/>
      <c r="B15" s="33"/>
      <c r="C15" s="32" t="s">
        <v>112</v>
      </c>
      <c r="D15" s="28">
        <v>2067000</v>
      </c>
      <c r="E15" s="28"/>
    </row>
    <row r="16" spans="1:5">
      <c r="A16" s="33"/>
      <c r="B16" s="32"/>
      <c r="C16" s="33" t="s">
        <v>113</v>
      </c>
      <c r="D16" s="28">
        <v>424000</v>
      </c>
      <c r="E16" s="28"/>
    </row>
    <row r="17" spans="1:7">
      <c r="A17" s="33"/>
      <c r="B17" s="32"/>
      <c r="C17" s="33"/>
      <c r="D17" s="28"/>
      <c r="E17" s="28"/>
    </row>
    <row r="18" spans="1:7" ht="9.75" customHeight="1">
      <c r="A18" s="34"/>
      <c r="B18" s="34"/>
      <c r="C18" s="34"/>
      <c r="D18" s="38"/>
      <c r="E18" s="35"/>
    </row>
    <row r="19" spans="1:7" ht="26.25" customHeight="1">
      <c r="A19" s="40" t="s">
        <v>110</v>
      </c>
      <c r="B19" s="43"/>
      <c r="C19" s="41" t="s">
        <v>114</v>
      </c>
      <c r="D19" s="44"/>
      <c r="E19" s="42">
        <f>SUM(E21,E31,E33,E34,E35,E37)</f>
        <v>25003313</v>
      </c>
    </row>
    <row r="20" spans="1:7">
      <c r="A20" s="26"/>
      <c r="B20" s="45"/>
      <c r="C20" s="46"/>
      <c r="D20" s="37"/>
      <c r="E20" s="31"/>
    </row>
    <row r="21" spans="1:7" ht="15.75" customHeight="1">
      <c r="A21" s="29"/>
      <c r="B21" s="30" t="s">
        <v>108</v>
      </c>
      <c r="C21" s="27" t="s">
        <v>115</v>
      </c>
      <c r="D21" s="36"/>
      <c r="E21" s="31">
        <f>SUM(E22:E29)</f>
        <v>8466810</v>
      </c>
    </row>
    <row r="22" spans="1:7" ht="15.75" customHeight="1">
      <c r="A22" s="29"/>
      <c r="B22" s="29"/>
      <c r="C22" s="46" t="s">
        <v>297</v>
      </c>
      <c r="D22" s="28"/>
      <c r="E22" s="47">
        <f>SUM(D23:D26)</f>
        <v>2818049</v>
      </c>
    </row>
    <row r="23" spans="1:7" ht="15.75" customHeight="1">
      <c r="A23" s="29"/>
      <c r="B23" s="29"/>
      <c r="C23" s="33" t="s">
        <v>116</v>
      </c>
      <c r="D23" s="28">
        <v>863010</v>
      </c>
      <c r="E23" s="28"/>
    </row>
    <row r="24" spans="1:7" ht="15.75" customHeight="1">
      <c r="A24" s="29"/>
      <c r="B24" s="29"/>
      <c r="C24" s="33" t="s">
        <v>117</v>
      </c>
      <c r="D24" s="28">
        <v>544000</v>
      </c>
      <c r="E24" s="28"/>
    </row>
    <row r="25" spans="1:7" ht="15.75" customHeight="1">
      <c r="A25" s="29"/>
      <c r="B25" s="29"/>
      <c r="C25" s="33" t="s">
        <v>118</v>
      </c>
      <c r="D25" s="28">
        <v>534819</v>
      </c>
      <c r="E25" s="28"/>
    </row>
    <row r="26" spans="1:7" ht="15.75" customHeight="1">
      <c r="A26" s="29"/>
      <c r="B26" s="29"/>
      <c r="C26" s="32" t="s">
        <v>119</v>
      </c>
      <c r="D26" s="28">
        <v>876220</v>
      </c>
      <c r="E26" s="28"/>
    </row>
    <row r="27" spans="1:7" ht="15.75" customHeight="1">
      <c r="A27" s="29"/>
      <c r="B27" s="29"/>
      <c r="C27" s="29"/>
      <c r="D27" s="28"/>
      <c r="E27" s="28"/>
    </row>
    <row r="28" spans="1:7">
      <c r="A28" s="33"/>
      <c r="B28" s="33"/>
      <c r="C28" s="48" t="s">
        <v>120</v>
      </c>
      <c r="D28" s="49"/>
      <c r="E28" s="50">
        <v>4639661</v>
      </c>
    </row>
    <row r="29" spans="1:7">
      <c r="A29" s="33"/>
      <c r="B29" s="33"/>
      <c r="C29" s="48" t="s">
        <v>298</v>
      </c>
      <c r="D29" s="49"/>
      <c r="E29" s="50">
        <v>1009100</v>
      </c>
    </row>
    <row r="30" spans="1:7">
      <c r="A30" s="33"/>
      <c r="B30" s="33"/>
      <c r="C30" s="48"/>
      <c r="D30" s="49"/>
      <c r="E30" s="49"/>
    </row>
    <row r="31" spans="1:7">
      <c r="A31" s="33"/>
      <c r="B31" s="27" t="s">
        <v>121</v>
      </c>
      <c r="C31" s="30" t="s">
        <v>122</v>
      </c>
      <c r="D31" s="30"/>
      <c r="E31" s="51">
        <v>1006000</v>
      </c>
    </row>
    <row r="32" spans="1:7">
      <c r="A32" s="33"/>
      <c r="B32" s="33"/>
      <c r="C32" s="32"/>
      <c r="D32" s="29"/>
      <c r="E32" s="49"/>
      <c r="G32" s="184"/>
    </row>
    <row r="33" spans="1:5">
      <c r="A33" s="33"/>
      <c r="B33" s="27" t="s">
        <v>123</v>
      </c>
      <c r="C33" s="27" t="s">
        <v>124</v>
      </c>
      <c r="D33" s="33"/>
      <c r="E33" s="31">
        <v>1800000</v>
      </c>
    </row>
    <row r="34" spans="1:5" ht="31.5">
      <c r="A34" s="33"/>
      <c r="B34" s="27" t="s">
        <v>151</v>
      </c>
      <c r="C34" s="115" t="s">
        <v>152</v>
      </c>
      <c r="D34" s="52"/>
      <c r="E34" s="31">
        <v>202000</v>
      </c>
    </row>
    <row r="35" spans="1:5">
      <c r="A35" s="33"/>
      <c r="B35" s="27" t="s">
        <v>203</v>
      </c>
      <c r="C35" s="115" t="s">
        <v>299</v>
      </c>
      <c r="D35" s="52"/>
      <c r="E35" s="31">
        <v>300000</v>
      </c>
    </row>
    <row r="36" spans="1:5">
      <c r="A36" s="33"/>
      <c r="B36" s="27"/>
      <c r="C36" s="115"/>
      <c r="D36" s="52"/>
      <c r="E36" s="31"/>
    </row>
    <row r="37" spans="1:5">
      <c r="A37" s="33"/>
      <c r="B37" s="27" t="s">
        <v>205</v>
      </c>
      <c r="C37" s="115" t="s">
        <v>300</v>
      </c>
      <c r="D37" s="52"/>
      <c r="E37" s="31">
        <v>13228503</v>
      </c>
    </row>
    <row r="38" spans="1:5">
      <c r="A38" s="33"/>
      <c r="B38" s="27"/>
      <c r="C38" s="115" t="s">
        <v>301</v>
      </c>
      <c r="D38" s="52"/>
      <c r="E38" s="31"/>
    </row>
    <row r="39" spans="1:5">
      <c r="A39" s="33"/>
      <c r="B39" s="27"/>
      <c r="C39" s="115" t="s">
        <v>302</v>
      </c>
      <c r="D39" s="52"/>
      <c r="E39" s="31"/>
    </row>
    <row r="40" spans="1:5">
      <c r="A40" s="33"/>
      <c r="B40" s="27"/>
      <c r="C40" s="115"/>
      <c r="D40" s="52"/>
      <c r="E40" s="31"/>
    </row>
    <row r="41" spans="1:5" ht="28.5" customHeight="1">
      <c r="A41" s="40" t="s">
        <v>125</v>
      </c>
      <c r="B41" s="43"/>
      <c r="C41" s="43" t="s">
        <v>126</v>
      </c>
      <c r="D41" s="43"/>
      <c r="E41" s="42">
        <f>SUM(E43)</f>
        <v>18027591</v>
      </c>
    </row>
    <row r="42" spans="1:5">
      <c r="A42" s="26"/>
      <c r="B42" s="45"/>
      <c r="C42" s="46"/>
      <c r="D42" s="33"/>
      <c r="E42" s="31"/>
    </row>
    <row r="43" spans="1:5">
      <c r="A43" s="27"/>
      <c r="B43" s="27" t="s">
        <v>108</v>
      </c>
      <c r="C43" s="30" t="s">
        <v>303</v>
      </c>
      <c r="D43" s="33"/>
      <c r="E43" s="31">
        <v>18027591</v>
      </c>
    </row>
    <row r="44" spans="1:5">
      <c r="A44" s="27"/>
      <c r="B44" s="34"/>
      <c r="C44" s="13"/>
      <c r="D44" s="33"/>
      <c r="E44" s="28"/>
    </row>
    <row r="45" spans="1:5" s="9" customFormat="1" ht="24.95" customHeight="1">
      <c r="A45" s="40" t="s">
        <v>1</v>
      </c>
      <c r="B45" s="43"/>
      <c r="C45" s="53"/>
      <c r="D45" s="53"/>
      <c r="E45" s="42">
        <f>SUM(E41,E19,E6)</f>
        <v>46570904</v>
      </c>
    </row>
    <row r="46" spans="1:5">
      <c r="C46" s="2" t="s">
        <v>304</v>
      </c>
      <c r="D46" s="5"/>
      <c r="E46" s="176">
        <f>E45-E47</f>
        <v>41570904</v>
      </c>
    </row>
    <row r="47" spans="1:5">
      <c r="C47" s="2" t="s">
        <v>305</v>
      </c>
      <c r="D47" s="5"/>
      <c r="E47" s="185">
        <f>'[1]4.kiadás '!E56</f>
        <v>5000000</v>
      </c>
    </row>
    <row r="48" spans="1:5">
      <c r="D48" s="5"/>
      <c r="E48" s="177"/>
    </row>
    <row r="49" spans="4:5">
      <c r="D49" s="5"/>
      <c r="E49" s="186"/>
    </row>
    <row r="50" spans="4:5">
      <c r="D50" s="5"/>
    </row>
    <row r="51" spans="4:5">
      <c r="D51" s="5"/>
    </row>
    <row r="52" spans="4:5">
      <c r="D52" s="5"/>
    </row>
    <row r="53" spans="4:5">
      <c r="D53" s="5"/>
    </row>
    <row r="54" spans="4:5">
      <c r="D54" s="5"/>
    </row>
    <row r="55" spans="4:5">
      <c r="D55" s="5"/>
    </row>
    <row r="56" spans="4:5">
      <c r="D56" s="5"/>
    </row>
    <row r="57" spans="4:5">
      <c r="D57" s="5"/>
    </row>
    <row r="58" spans="4:5">
      <c r="D58" s="5"/>
    </row>
    <row r="59" spans="4:5">
      <c r="D59" s="5"/>
    </row>
    <row r="60" spans="4:5">
      <c r="D60" s="5"/>
    </row>
    <row r="61" spans="4:5">
      <c r="D61" s="5"/>
    </row>
    <row r="62" spans="4:5">
      <c r="D62" s="5"/>
    </row>
    <row r="63" spans="4:5">
      <c r="D63" s="5"/>
    </row>
    <row r="64" spans="4:5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</sheetData>
  <mergeCells count="4">
    <mergeCell ref="A1:E1"/>
    <mergeCell ref="A2:E2"/>
    <mergeCell ref="A3:E3"/>
    <mergeCell ref="A4:E4"/>
  </mergeCells>
  <printOptions horizontalCentered="1" headings="1"/>
  <pageMargins left="0" right="0" top="0.59055118110236227" bottom="0.39370078740157483" header="0.51181102362204722" footer="0.51181102362204722"/>
  <pageSetup paperSize="9" scale="92" orientation="portrait" cellComments="atEnd" r:id="rId1"/>
  <headerFooter alignWithMargins="0"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04"/>
  <sheetViews>
    <sheetView topLeftCell="A127" zoomScaleSheetLayoutView="100" workbookViewId="0">
      <selection activeCell="K43" sqref="K43"/>
    </sheetView>
  </sheetViews>
  <sheetFormatPr defaultRowHeight="15.75"/>
  <cols>
    <col min="1" max="1" width="3.7109375" style="71" customWidth="1"/>
    <col min="2" max="2" width="6.7109375" style="71" customWidth="1"/>
    <col min="3" max="3" width="8.5703125" style="71" customWidth="1"/>
    <col min="4" max="4" width="56.140625" style="71" customWidth="1"/>
    <col min="5" max="5" width="14" style="70" bestFit="1" customWidth="1"/>
    <col min="6" max="6" width="16" style="70" customWidth="1"/>
    <col min="7" max="7" width="9.140625" style="69"/>
    <col min="8" max="8" width="0" style="69" hidden="1" customWidth="1"/>
    <col min="9" max="16384" width="9.140625" style="69"/>
  </cols>
  <sheetData>
    <row r="1" spans="1:8" ht="17.25" customHeight="1">
      <c r="A1" s="202"/>
      <c r="B1" s="203"/>
      <c r="C1" s="203"/>
      <c r="D1" s="203"/>
      <c r="E1" s="203"/>
      <c r="F1" s="203"/>
    </row>
    <row r="2" spans="1:8" ht="17.25" customHeight="1">
      <c r="A2" s="202" t="s">
        <v>355</v>
      </c>
      <c r="B2" s="203"/>
      <c r="C2" s="203"/>
      <c r="D2" s="203"/>
      <c r="E2" s="203"/>
      <c r="F2" s="203"/>
    </row>
    <row r="3" spans="1:8" ht="18.75" customHeight="1">
      <c r="A3" s="204" t="s">
        <v>105</v>
      </c>
      <c r="B3" s="204"/>
      <c r="C3" s="204"/>
      <c r="D3" s="204"/>
      <c r="E3" s="204"/>
      <c r="F3" s="204"/>
    </row>
    <row r="4" spans="1:8" ht="22.5" customHeight="1">
      <c r="A4" s="204" t="s">
        <v>307</v>
      </c>
      <c r="B4" s="204"/>
      <c r="C4" s="204"/>
      <c r="D4" s="204"/>
      <c r="E4" s="204"/>
      <c r="F4" s="204"/>
    </row>
    <row r="5" spans="1:8" ht="45" customHeight="1">
      <c r="A5" s="76"/>
      <c r="B5" s="77" t="s">
        <v>19</v>
      </c>
      <c r="C5" s="77"/>
      <c r="D5" s="77"/>
      <c r="E5" s="78"/>
      <c r="F5" s="75" t="s">
        <v>136</v>
      </c>
    </row>
    <row r="6" spans="1:8" ht="15.75" customHeight="1">
      <c r="A6" s="183" t="s">
        <v>41</v>
      </c>
      <c r="B6" s="183"/>
      <c r="C6" s="79"/>
      <c r="D6" s="183"/>
      <c r="E6" s="80"/>
      <c r="F6" s="81">
        <f>SUM(F7)</f>
        <v>1016000</v>
      </c>
      <c r="H6" s="69">
        <v>2850000</v>
      </c>
    </row>
    <row r="7" spans="1:8" ht="15.75" customHeight="1">
      <c r="A7" s="82" t="s">
        <v>28</v>
      </c>
      <c r="B7" s="82" t="s">
        <v>29</v>
      </c>
      <c r="C7" s="82"/>
      <c r="D7" s="83"/>
      <c r="E7" s="84"/>
      <c r="F7" s="113">
        <f>SUM(F8+F11+F15)</f>
        <v>1016000</v>
      </c>
    </row>
    <row r="8" spans="1:8" ht="15.75" customHeight="1">
      <c r="A8" s="83"/>
      <c r="B8" s="86" t="s">
        <v>38</v>
      </c>
      <c r="C8" s="87" t="s">
        <v>10</v>
      </c>
      <c r="D8" s="83"/>
      <c r="E8" s="84"/>
      <c r="F8" s="92">
        <f>E9</f>
        <v>300000</v>
      </c>
    </row>
    <row r="9" spans="1:8" ht="15.75" customHeight="1">
      <c r="A9" s="83"/>
      <c r="B9" s="83"/>
      <c r="C9" s="87" t="s">
        <v>39</v>
      </c>
      <c r="D9" s="83" t="s">
        <v>40</v>
      </c>
      <c r="E9" s="92">
        <f>SUM(E10:E10)</f>
        <v>300000</v>
      </c>
      <c r="F9" s="85"/>
    </row>
    <row r="10" spans="1:8" ht="15.75" customHeight="1">
      <c r="A10" s="83"/>
      <c r="B10" s="83"/>
      <c r="C10" s="87"/>
      <c r="D10" s="83" t="s">
        <v>135</v>
      </c>
      <c r="E10" s="85">
        <v>300000</v>
      </c>
      <c r="F10" s="182"/>
      <c r="H10" s="69">
        <v>300000</v>
      </c>
    </row>
    <row r="11" spans="1:8" ht="15.75" customHeight="1">
      <c r="A11" s="83"/>
      <c r="B11" s="86" t="s">
        <v>30</v>
      </c>
      <c r="C11" s="87" t="s">
        <v>31</v>
      </c>
      <c r="D11" s="83"/>
      <c r="E11" s="84"/>
      <c r="F11" s="92">
        <f>E12</f>
        <v>500000</v>
      </c>
    </row>
    <row r="12" spans="1:8" ht="15.75" customHeight="1">
      <c r="A12" s="83"/>
      <c r="B12" s="83"/>
      <c r="C12" s="87" t="s">
        <v>100</v>
      </c>
      <c r="D12" s="83" t="s">
        <v>33</v>
      </c>
      <c r="E12" s="92">
        <f>SUM(E13)</f>
        <v>500000</v>
      </c>
      <c r="F12" s="107"/>
    </row>
    <row r="13" spans="1:8" ht="15.75" customHeight="1">
      <c r="A13" s="83"/>
      <c r="B13" s="83"/>
      <c r="C13" s="87"/>
      <c r="D13" s="83" t="s">
        <v>308</v>
      </c>
      <c r="E13" s="85">
        <v>500000</v>
      </c>
      <c r="F13" s="107"/>
      <c r="H13" s="69">
        <v>1500000</v>
      </c>
    </row>
    <row r="14" spans="1:8" ht="15.75" customHeight="1">
      <c r="A14" s="83"/>
      <c r="B14" s="83"/>
      <c r="C14" s="87"/>
      <c r="D14" s="83"/>
      <c r="E14" s="85"/>
      <c r="F14" s="85"/>
      <c r="H14" s="69">
        <v>450000</v>
      </c>
    </row>
    <row r="15" spans="1:8" ht="15.75" customHeight="1">
      <c r="A15" s="83"/>
      <c r="B15" s="86" t="s">
        <v>34</v>
      </c>
      <c r="C15" s="87" t="s">
        <v>35</v>
      </c>
      <c r="D15" s="86"/>
      <c r="E15" s="111"/>
      <c r="F15" s="92">
        <f>E16</f>
        <v>216000</v>
      </c>
    </row>
    <row r="16" spans="1:8" ht="15.75" customHeight="1">
      <c r="A16" s="83"/>
      <c r="B16" s="86"/>
      <c r="C16" s="83" t="s">
        <v>36</v>
      </c>
      <c r="D16" s="83" t="s">
        <v>37</v>
      </c>
      <c r="E16" s="85">
        <v>216000</v>
      </c>
      <c r="F16" s="85"/>
    </row>
    <row r="17" spans="1:8" ht="15.75" customHeight="1">
      <c r="A17" s="83"/>
      <c r="B17" s="83"/>
      <c r="C17" s="87"/>
      <c r="D17" s="83"/>
      <c r="E17" s="84"/>
      <c r="F17" s="85"/>
    </row>
    <row r="18" spans="1:8" ht="15.75" customHeight="1">
      <c r="A18" s="89" t="s">
        <v>43</v>
      </c>
      <c r="B18" s="89"/>
      <c r="C18" s="89"/>
      <c r="D18" s="89"/>
      <c r="E18" s="80"/>
      <c r="F18" s="81">
        <f>SUM(F19+F23+F25+F53+F57)</f>
        <v>13968926.92</v>
      </c>
      <c r="H18" s="69">
        <v>4699712</v>
      </c>
    </row>
    <row r="19" spans="1:8">
      <c r="A19" s="82" t="s">
        <v>47</v>
      </c>
      <c r="B19" s="82" t="s">
        <v>13</v>
      </c>
      <c r="C19" s="82"/>
      <c r="D19" s="87"/>
      <c r="E19" s="84"/>
      <c r="F19" s="113">
        <f>E20</f>
        <v>2543040</v>
      </c>
    </row>
    <row r="20" spans="1:8">
      <c r="A20" s="90"/>
      <c r="B20" s="86" t="s">
        <v>44</v>
      </c>
      <c r="C20" s="83"/>
      <c r="D20" s="83" t="s">
        <v>45</v>
      </c>
      <c r="E20" s="92">
        <f>SUM(E21:E22)</f>
        <v>2543040</v>
      </c>
      <c r="F20" s="85"/>
    </row>
    <row r="21" spans="1:8">
      <c r="A21" s="90"/>
      <c r="B21" s="86"/>
      <c r="C21" s="83" t="s">
        <v>46</v>
      </c>
      <c r="D21" s="83" t="s">
        <v>153</v>
      </c>
      <c r="E21" s="85">
        <v>2426040</v>
      </c>
      <c r="F21" s="85"/>
    </row>
    <row r="22" spans="1:8">
      <c r="A22" s="90"/>
      <c r="B22" s="83"/>
      <c r="C22" s="83" t="s">
        <v>309</v>
      </c>
      <c r="D22" s="83" t="s">
        <v>310</v>
      </c>
      <c r="E22" s="85">
        <v>117000</v>
      </c>
      <c r="F22" s="85"/>
    </row>
    <row r="23" spans="1:8">
      <c r="A23" s="82" t="s">
        <v>48</v>
      </c>
      <c r="B23" s="82" t="s">
        <v>9</v>
      </c>
      <c r="C23" s="82"/>
      <c r="D23" s="82"/>
      <c r="E23" s="84"/>
      <c r="F23" s="113">
        <f>E24</f>
        <v>501298</v>
      </c>
    </row>
    <row r="24" spans="1:8">
      <c r="A24" s="83"/>
      <c r="B24" s="83"/>
      <c r="C24" s="90"/>
      <c r="D24" s="83" t="s">
        <v>311</v>
      </c>
      <c r="E24" s="106">
        <v>501298</v>
      </c>
      <c r="F24" s="85"/>
    </row>
    <row r="25" spans="1:8">
      <c r="A25" s="82" t="s">
        <v>28</v>
      </c>
      <c r="B25" s="82" t="s">
        <v>29</v>
      </c>
      <c r="C25" s="87"/>
      <c r="D25" s="83"/>
      <c r="E25" s="84"/>
      <c r="F25" s="113">
        <f>E26+E29+E37+E50</f>
        <v>5638069</v>
      </c>
      <c r="H25" s="69">
        <v>1645024</v>
      </c>
    </row>
    <row r="26" spans="1:8">
      <c r="A26" s="83"/>
      <c r="B26" s="86" t="s">
        <v>38</v>
      </c>
      <c r="C26" s="87" t="s">
        <v>10</v>
      </c>
      <c r="D26" s="83"/>
      <c r="E26" s="116">
        <f>SUM(E27:E28)</f>
        <v>150000</v>
      </c>
      <c r="F26" s="85"/>
      <c r="H26" s="69">
        <v>350000</v>
      </c>
    </row>
    <row r="27" spans="1:8">
      <c r="A27" s="83"/>
      <c r="B27" s="83"/>
      <c r="C27" s="87" t="s">
        <v>39</v>
      </c>
      <c r="D27" s="83" t="s">
        <v>129</v>
      </c>
      <c r="E27" s="106">
        <v>100000</v>
      </c>
      <c r="F27" s="85"/>
      <c r="H27" s="69">
        <v>100000</v>
      </c>
    </row>
    <row r="28" spans="1:8">
      <c r="A28" s="83"/>
      <c r="B28" s="83"/>
      <c r="C28" s="87"/>
      <c r="D28" s="83" t="s">
        <v>137</v>
      </c>
      <c r="E28" s="106">
        <v>50000</v>
      </c>
      <c r="F28" s="92"/>
      <c r="H28" s="69">
        <v>50000</v>
      </c>
    </row>
    <row r="29" spans="1:8">
      <c r="A29" s="83"/>
      <c r="B29" s="86" t="s">
        <v>49</v>
      </c>
      <c r="C29" s="94" t="s">
        <v>50</v>
      </c>
      <c r="D29" s="83"/>
      <c r="E29" s="116">
        <f>E30+E35</f>
        <v>264880</v>
      </c>
      <c r="F29" s="85"/>
      <c r="H29" s="69">
        <v>422280</v>
      </c>
    </row>
    <row r="30" spans="1:8">
      <c r="A30" s="83"/>
      <c r="B30" s="83"/>
      <c r="C30" s="90" t="s">
        <v>51</v>
      </c>
      <c r="D30" s="87" t="s">
        <v>132</v>
      </c>
      <c r="E30" s="111">
        <f>SUM(E31:E34)</f>
        <v>203880</v>
      </c>
      <c r="F30" s="85"/>
      <c r="H30" s="69">
        <v>340280</v>
      </c>
    </row>
    <row r="31" spans="1:8">
      <c r="A31" s="83"/>
      <c r="B31" s="83"/>
      <c r="C31" s="90"/>
      <c r="D31" s="83" t="s">
        <v>53</v>
      </c>
      <c r="E31" s="106">
        <v>68280</v>
      </c>
      <c r="F31" s="85"/>
      <c r="H31" s="69">
        <v>68280</v>
      </c>
    </row>
    <row r="32" spans="1:8">
      <c r="A32" s="83"/>
      <c r="B32" s="83"/>
      <c r="C32" s="90"/>
      <c r="D32" s="83" t="s">
        <v>138</v>
      </c>
      <c r="E32" s="106">
        <v>50000</v>
      </c>
      <c r="F32" s="85"/>
      <c r="H32" s="69">
        <v>36000</v>
      </c>
    </row>
    <row r="33" spans="1:8">
      <c r="A33" s="83"/>
      <c r="B33" s="83"/>
      <c r="C33" s="90"/>
      <c r="D33" s="83" t="s">
        <v>139</v>
      </c>
      <c r="E33" s="106">
        <v>1600</v>
      </c>
      <c r="F33" s="85"/>
      <c r="H33" s="69">
        <v>2000</v>
      </c>
    </row>
    <row r="34" spans="1:8">
      <c r="A34" s="83"/>
      <c r="B34" s="83"/>
      <c r="C34" s="90"/>
      <c r="D34" s="83" t="s">
        <v>140</v>
      </c>
      <c r="E34" s="106">
        <v>84000</v>
      </c>
      <c r="F34" s="85"/>
      <c r="H34" s="69">
        <v>84000</v>
      </c>
    </row>
    <row r="35" spans="1:8">
      <c r="A35" s="83"/>
      <c r="B35" s="83"/>
      <c r="C35" s="90" t="s">
        <v>131</v>
      </c>
      <c r="D35" s="87" t="s">
        <v>130</v>
      </c>
      <c r="E35" s="111">
        <f>E36</f>
        <v>61000</v>
      </c>
      <c r="F35" s="85"/>
      <c r="H35" s="69">
        <v>82000</v>
      </c>
    </row>
    <row r="36" spans="1:8">
      <c r="A36" s="83"/>
      <c r="B36" s="83"/>
      <c r="C36" s="90"/>
      <c r="D36" s="83" t="s">
        <v>52</v>
      </c>
      <c r="E36" s="106">
        <v>61000</v>
      </c>
      <c r="F36" s="85"/>
    </row>
    <row r="37" spans="1:8">
      <c r="A37" s="83"/>
      <c r="B37" s="86" t="s">
        <v>30</v>
      </c>
      <c r="C37" s="87" t="s">
        <v>11</v>
      </c>
      <c r="D37" s="83"/>
      <c r="E37" s="116">
        <f>SUM(E38+E42+E44+E46)</f>
        <v>3977300</v>
      </c>
      <c r="F37" s="85"/>
      <c r="H37" s="69">
        <v>908024</v>
      </c>
    </row>
    <row r="38" spans="1:8">
      <c r="A38" s="83"/>
      <c r="B38" s="83"/>
      <c r="C38" s="87" t="s">
        <v>54</v>
      </c>
      <c r="D38" s="87" t="s">
        <v>55</v>
      </c>
      <c r="E38" s="111">
        <f>SUM(E39:E41)</f>
        <v>437000</v>
      </c>
      <c r="F38" s="85"/>
      <c r="H38" s="69">
        <v>432024</v>
      </c>
    </row>
    <row r="39" spans="1:8">
      <c r="A39" s="83"/>
      <c r="B39" s="83"/>
      <c r="C39" s="90"/>
      <c r="D39" s="83" t="s">
        <v>20</v>
      </c>
      <c r="E39" s="106">
        <v>364000</v>
      </c>
      <c r="F39" s="92"/>
      <c r="H39" s="69">
        <v>238690</v>
      </c>
    </row>
    <row r="40" spans="1:8">
      <c r="A40" s="83"/>
      <c r="B40" s="83"/>
      <c r="C40" s="90"/>
      <c r="D40" s="83" t="s">
        <v>21</v>
      </c>
      <c r="E40" s="106">
        <v>51000</v>
      </c>
      <c r="F40" s="92"/>
      <c r="H40" s="69">
        <v>188255</v>
      </c>
    </row>
    <row r="41" spans="1:8">
      <c r="A41" s="83"/>
      <c r="B41" s="83"/>
      <c r="C41" s="90"/>
      <c r="D41" s="83" t="s">
        <v>22</v>
      </c>
      <c r="E41" s="106">
        <v>22000</v>
      </c>
      <c r="F41" s="92"/>
      <c r="H41" s="69">
        <v>5079</v>
      </c>
    </row>
    <row r="42" spans="1:8">
      <c r="A42" s="83"/>
      <c r="B42" s="83"/>
      <c r="C42" s="90" t="s">
        <v>42</v>
      </c>
      <c r="D42" s="87" t="s">
        <v>128</v>
      </c>
      <c r="E42" s="111">
        <f>SUM(E43:E43)</f>
        <v>900000</v>
      </c>
      <c r="F42" s="85"/>
      <c r="H42" s="69">
        <v>200000</v>
      </c>
    </row>
    <row r="43" spans="1:8">
      <c r="A43" s="83"/>
      <c r="B43" s="83"/>
      <c r="C43" s="90"/>
      <c r="D43" s="83" t="s">
        <v>312</v>
      </c>
      <c r="E43" s="106">
        <v>900000</v>
      </c>
      <c r="F43" s="85"/>
    </row>
    <row r="44" spans="1:8" s="74" customFormat="1">
      <c r="A44" s="87"/>
      <c r="B44" s="87"/>
      <c r="C44" s="94" t="s">
        <v>313</v>
      </c>
      <c r="D44" s="87" t="s">
        <v>363</v>
      </c>
      <c r="E44" s="111">
        <f>SUM(E45)</f>
        <v>2362300</v>
      </c>
      <c r="F44" s="92"/>
    </row>
    <row r="45" spans="1:8">
      <c r="A45" s="83"/>
      <c r="B45" s="83"/>
      <c r="C45" s="90"/>
      <c r="D45" s="83" t="s">
        <v>315</v>
      </c>
      <c r="E45" s="106">
        <v>2362300</v>
      </c>
      <c r="F45" s="85"/>
    </row>
    <row r="46" spans="1:8">
      <c r="A46" s="83"/>
      <c r="B46" s="83"/>
      <c r="C46" s="90" t="s">
        <v>32</v>
      </c>
      <c r="D46" s="87" t="s">
        <v>33</v>
      </c>
      <c r="E46" s="111">
        <f>SUM(E47:E49)</f>
        <v>278000</v>
      </c>
      <c r="F46" s="85"/>
      <c r="H46" s="69">
        <v>276000</v>
      </c>
    </row>
    <row r="47" spans="1:8">
      <c r="A47" s="83"/>
      <c r="B47" s="83"/>
      <c r="C47" s="90"/>
      <c r="D47" s="83" t="s">
        <v>141</v>
      </c>
      <c r="E47" s="106">
        <v>15000</v>
      </c>
      <c r="F47" s="92"/>
      <c r="H47" s="69">
        <v>13000</v>
      </c>
    </row>
    <row r="48" spans="1:8">
      <c r="A48" s="83"/>
      <c r="B48" s="83"/>
      <c r="C48" s="90"/>
      <c r="D48" s="83" t="s">
        <v>154</v>
      </c>
      <c r="E48" s="106">
        <v>150000</v>
      </c>
      <c r="F48" s="92"/>
      <c r="H48" s="69">
        <v>150000</v>
      </c>
    </row>
    <row r="49" spans="1:8">
      <c r="A49" s="83"/>
      <c r="B49" s="83"/>
      <c r="C49" s="90"/>
      <c r="D49" s="83" t="s">
        <v>142</v>
      </c>
      <c r="E49" s="106">
        <v>113000</v>
      </c>
      <c r="F49" s="92"/>
      <c r="H49" s="69">
        <v>113000</v>
      </c>
    </row>
    <row r="50" spans="1:8">
      <c r="A50" s="83"/>
      <c r="B50" s="86" t="s">
        <v>34</v>
      </c>
      <c r="C50" s="87" t="s">
        <v>35</v>
      </c>
      <c r="D50" s="83"/>
      <c r="E50" s="116">
        <f>SUM(E51:E52)</f>
        <v>1245889</v>
      </c>
      <c r="F50" s="85"/>
    </row>
    <row r="51" spans="1:8">
      <c r="A51" s="83"/>
      <c r="B51" s="83"/>
      <c r="C51" s="83" t="s">
        <v>36</v>
      </c>
      <c r="D51" s="83" t="s">
        <v>37</v>
      </c>
      <c r="E51" s="106">
        <v>1185889</v>
      </c>
      <c r="F51" s="85"/>
    </row>
    <row r="52" spans="1:8">
      <c r="A52" s="83"/>
      <c r="B52" s="83"/>
      <c r="C52" s="83" t="s">
        <v>133</v>
      </c>
      <c r="D52" s="83" t="s">
        <v>316</v>
      </c>
      <c r="E52" s="106">
        <v>60000</v>
      </c>
      <c r="F52" s="85"/>
      <c r="H52" s="69">
        <v>33000</v>
      </c>
    </row>
    <row r="53" spans="1:8">
      <c r="A53" s="82" t="s">
        <v>56</v>
      </c>
      <c r="B53" s="82" t="s">
        <v>57</v>
      </c>
      <c r="C53" s="82"/>
      <c r="D53" s="82"/>
      <c r="F53" s="113">
        <f>SUM(E54,E55)</f>
        <v>5150000</v>
      </c>
    </row>
    <row r="54" spans="1:8">
      <c r="A54" s="83"/>
      <c r="B54" s="83"/>
      <c r="C54" s="83" t="s">
        <v>317</v>
      </c>
      <c r="D54" s="173" t="s">
        <v>15</v>
      </c>
      <c r="E54" s="174">
        <v>5000000</v>
      </c>
      <c r="F54" s="85"/>
    </row>
    <row r="55" spans="1:8">
      <c r="A55" s="83"/>
      <c r="B55" s="83"/>
      <c r="C55" s="83" t="s">
        <v>318</v>
      </c>
      <c r="D55" s="87" t="s">
        <v>58</v>
      </c>
      <c r="E55" s="116">
        <f>E56</f>
        <v>150000</v>
      </c>
      <c r="F55" s="85"/>
    </row>
    <row r="56" spans="1:8">
      <c r="A56" s="83"/>
      <c r="B56" s="83"/>
      <c r="C56" s="83"/>
      <c r="D56" s="83" t="s">
        <v>143</v>
      </c>
      <c r="E56" s="106">
        <v>150000</v>
      </c>
      <c r="F56" s="85"/>
    </row>
    <row r="57" spans="1:8">
      <c r="A57" s="97" t="s">
        <v>85</v>
      </c>
      <c r="B57" s="82" t="s">
        <v>86</v>
      </c>
      <c r="C57" s="87"/>
      <c r="D57" s="83"/>
      <c r="E57" s="116"/>
      <c r="F57" s="113">
        <f>SUM(E58:E60)</f>
        <v>136519.92000000001</v>
      </c>
    </row>
    <row r="58" spans="1:8">
      <c r="A58" s="95"/>
      <c r="B58" s="175" t="s">
        <v>319</v>
      </c>
      <c r="C58" s="90" t="s">
        <v>320</v>
      </c>
      <c r="D58" s="90"/>
      <c r="E58" s="85">
        <v>107496</v>
      </c>
      <c r="F58" s="85"/>
      <c r="H58" s="69">
        <v>1000000</v>
      </c>
    </row>
    <row r="59" spans="1:8">
      <c r="A59" s="95"/>
      <c r="B59" s="175"/>
      <c r="C59" s="90" t="s">
        <v>321</v>
      </c>
      <c r="D59" s="90"/>
      <c r="E59" s="85"/>
      <c r="F59" s="85"/>
    </row>
    <row r="60" spans="1:8">
      <c r="A60" s="95"/>
      <c r="B60" s="86" t="s">
        <v>101</v>
      </c>
      <c r="C60" s="83" t="s">
        <v>102</v>
      </c>
      <c r="D60" s="83"/>
      <c r="E60" s="106">
        <f>E58*0.27</f>
        <v>29023.920000000002</v>
      </c>
      <c r="F60" s="85"/>
    </row>
    <row r="61" spans="1:8">
      <c r="A61" s="90"/>
      <c r="B61" s="83"/>
      <c r="C61" s="83"/>
      <c r="D61" s="83"/>
      <c r="E61" s="88"/>
      <c r="F61" s="85"/>
    </row>
    <row r="62" spans="1:8">
      <c r="A62" s="83"/>
      <c r="B62" s="83"/>
      <c r="C62" s="83"/>
      <c r="D62" s="96"/>
      <c r="E62" s="88"/>
      <c r="F62" s="85"/>
    </row>
    <row r="63" spans="1:8">
      <c r="A63" s="89" t="s">
        <v>104</v>
      </c>
      <c r="B63" s="98"/>
      <c r="C63" s="98"/>
      <c r="D63" s="99"/>
      <c r="E63" s="100"/>
      <c r="F63" s="81">
        <f>F64</f>
        <v>541020</v>
      </c>
    </row>
    <row r="64" spans="1:8">
      <c r="A64" s="82" t="s">
        <v>28</v>
      </c>
      <c r="B64" s="82" t="s">
        <v>29</v>
      </c>
      <c r="C64" s="82"/>
      <c r="D64" s="83"/>
      <c r="E64" s="84"/>
      <c r="F64" s="113">
        <f>E65+E68</f>
        <v>541020</v>
      </c>
    </row>
    <row r="65" spans="1:8">
      <c r="A65" s="83"/>
      <c r="B65" s="86" t="s">
        <v>30</v>
      </c>
      <c r="C65" s="87" t="s">
        <v>31</v>
      </c>
      <c r="D65" s="86"/>
      <c r="E65" s="116">
        <f>SUM(E66:E67)</f>
        <v>426000</v>
      </c>
      <c r="F65" s="85"/>
      <c r="H65" s="69">
        <v>100000</v>
      </c>
    </row>
    <row r="66" spans="1:8">
      <c r="A66" s="83"/>
      <c r="B66" s="86"/>
      <c r="C66" s="87" t="s">
        <v>54</v>
      </c>
      <c r="D66" s="83" t="s">
        <v>322</v>
      </c>
      <c r="E66" s="106">
        <v>8000</v>
      </c>
      <c r="F66" s="85"/>
    </row>
    <row r="67" spans="1:8">
      <c r="A67" s="83"/>
      <c r="B67" s="86"/>
      <c r="C67" s="83" t="s">
        <v>32</v>
      </c>
      <c r="D67" s="83" t="s">
        <v>33</v>
      </c>
      <c r="E67" s="106">
        <v>418000</v>
      </c>
      <c r="F67" s="85"/>
    </row>
    <row r="68" spans="1:8">
      <c r="A68" s="83"/>
      <c r="B68" s="86" t="s">
        <v>34</v>
      </c>
      <c r="C68" s="87" t="s">
        <v>35</v>
      </c>
      <c r="D68" s="86"/>
      <c r="E68" s="111">
        <f>E69</f>
        <v>115020</v>
      </c>
      <c r="F68" s="85"/>
    </row>
    <row r="69" spans="1:8">
      <c r="A69" s="83"/>
      <c r="B69" s="86"/>
      <c r="C69" s="83" t="s">
        <v>36</v>
      </c>
      <c r="D69" s="83" t="s">
        <v>37</v>
      </c>
      <c r="E69" s="106">
        <v>115020</v>
      </c>
      <c r="F69" s="85"/>
    </row>
    <row r="70" spans="1:8">
      <c r="A70" s="83"/>
      <c r="B70" s="83"/>
      <c r="C70" s="83"/>
      <c r="D70" s="96"/>
      <c r="E70" s="88"/>
      <c r="F70" s="85"/>
    </row>
    <row r="71" spans="1:8" ht="15" customHeight="1">
      <c r="A71" s="89" t="s">
        <v>59</v>
      </c>
      <c r="B71" s="183"/>
      <c r="C71" s="183"/>
      <c r="D71" s="183"/>
      <c r="E71" s="80"/>
      <c r="F71" s="81">
        <f>F72</f>
        <v>546100</v>
      </c>
    </row>
    <row r="72" spans="1:8">
      <c r="A72" s="82" t="s">
        <v>28</v>
      </c>
      <c r="B72" s="82" t="s">
        <v>29</v>
      </c>
      <c r="C72" s="82"/>
      <c r="D72" s="86"/>
      <c r="E72" s="84"/>
      <c r="F72" s="113">
        <f>E73+E76</f>
        <v>546100</v>
      </c>
    </row>
    <row r="73" spans="1:8">
      <c r="A73" s="83"/>
      <c r="B73" s="86" t="s">
        <v>30</v>
      </c>
      <c r="C73" s="87" t="s">
        <v>31</v>
      </c>
      <c r="D73" s="86"/>
      <c r="E73" s="116">
        <f>SUM(E74:E75)</f>
        <v>430000</v>
      </c>
      <c r="F73" s="85"/>
    </row>
    <row r="74" spans="1:8">
      <c r="A74" s="83"/>
      <c r="B74" s="83"/>
      <c r="C74" s="87" t="s">
        <v>54</v>
      </c>
      <c r="D74" s="83" t="s">
        <v>55</v>
      </c>
      <c r="E74" s="106">
        <v>330000</v>
      </c>
      <c r="F74" s="85"/>
      <c r="H74" s="69">
        <v>120000</v>
      </c>
    </row>
    <row r="75" spans="1:8">
      <c r="A75" s="83"/>
      <c r="B75" s="83"/>
      <c r="C75" s="87" t="s">
        <v>42</v>
      </c>
      <c r="D75" s="83" t="s">
        <v>144</v>
      </c>
      <c r="E75" s="106">
        <v>100000</v>
      </c>
      <c r="F75" s="85"/>
      <c r="H75" s="69">
        <v>780000</v>
      </c>
    </row>
    <row r="76" spans="1:8">
      <c r="A76" s="83"/>
      <c r="B76" s="86" t="s">
        <v>34</v>
      </c>
      <c r="C76" s="87" t="s">
        <v>35</v>
      </c>
      <c r="D76" s="83"/>
      <c r="E76" s="116">
        <f>E77</f>
        <v>116100</v>
      </c>
      <c r="F76" s="85"/>
    </row>
    <row r="77" spans="1:8">
      <c r="A77" s="83"/>
      <c r="B77" s="83"/>
      <c r="C77" s="83" t="s">
        <v>36</v>
      </c>
      <c r="D77" s="83" t="s">
        <v>37</v>
      </c>
      <c r="E77" s="106">
        <v>116100</v>
      </c>
      <c r="F77" s="85"/>
    </row>
    <row r="78" spans="1:8">
      <c r="A78" s="95"/>
      <c r="B78" s="86"/>
      <c r="C78" s="83"/>
      <c r="D78" s="83"/>
      <c r="E78" s="106"/>
      <c r="F78" s="85"/>
    </row>
    <row r="79" spans="1:8" ht="12.75" customHeight="1">
      <c r="A79" s="89" t="s">
        <v>60</v>
      </c>
      <c r="B79" s="183"/>
      <c r="C79" s="183"/>
      <c r="D79" s="183"/>
      <c r="E79" s="80"/>
      <c r="F79" s="81">
        <f>SUM(F80,F83,F85,F105)</f>
        <v>4679936.9399999995</v>
      </c>
    </row>
    <row r="80" spans="1:8" ht="15.75" customHeight="1">
      <c r="A80" s="82" t="s">
        <v>47</v>
      </c>
      <c r="B80" s="82" t="s">
        <v>13</v>
      </c>
      <c r="C80" s="82"/>
      <c r="D80" s="87"/>
      <c r="E80" s="84"/>
      <c r="F80" s="113">
        <f>E82</f>
        <v>676692</v>
      </c>
      <c r="H80" s="69">
        <v>680000</v>
      </c>
    </row>
    <row r="81" spans="1:8" ht="15.75" customHeight="1">
      <c r="A81" s="83"/>
      <c r="B81" s="86" t="s">
        <v>61</v>
      </c>
      <c r="C81" s="83" t="s">
        <v>62</v>
      </c>
      <c r="D81" s="83"/>
      <c r="E81" s="84"/>
      <c r="F81" s="85"/>
    </row>
    <row r="82" spans="1:8" ht="15.75" customHeight="1">
      <c r="A82" s="83"/>
      <c r="B82" s="83"/>
      <c r="C82" s="83" t="s">
        <v>323</v>
      </c>
      <c r="D82" s="83"/>
      <c r="E82" s="106">
        <v>676692</v>
      </c>
      <c r="F82" s="85"/>
    </row>
    <row r="83" spans="1:8" ht="15.75" customHeight="1">
      <c r="A83" s="82" t="s">
        <v>48</v>
      </c>
      <c r="B83" s="82" t="s">
        <v>9</v>
      </c>
      <c r="C83" s="82"/>
      <c r="D83" s="82"/>
      <c r="E83" s="84"/>
      <c r="F83" s="113">
        <f>E84</f>
        <v>131954.94</v>
      </c>
    </row>
    <row r="84" spans="1:8" ht="15.75" customHeight="1">
      <c r="A84" s="83"/>
      <c r="B84" s="83"/>
      <c r="C84" s="83" t="s">
        <v>311</v>
      </c>
      <c r="D84" s="83"/>
      <c r="E84" s="106">
        <f>E82*0.195</f>
        <v>131954.94</v>
      </c>
      <c r="F84" s="85"/>
    </row>
    <row r="85" spans="1:8">
      <c r="A85" s="82" t="s">
        <v>28</v>
      </c>
      <c r="B85" s="82" t="s">
        <v>29</v>
      </c>
      <c r="C85" s="82"/>
      <c r="D85" s="83"/>
      <c r="E85" s="84"/>
      <c r="F85" s="113">
        <f>E86+E88+E102</f>
        <v>2871290</v>
      </c>
      <c r="H85" s="69">
        <v>1331000</v>
      </c>
    </row>
    <row r="86" spans="1:8" s="74" customFormat="1">
      <c r="A86" s="87"/>
      <c r="B86" s="86" t="s">
        <v>38</v>
      </c>
      <c r="C86" s="87" t="s">
        <v>10</v>
      </c>
      <c r="D86" s="83"/>
      <c r="E86" s="116">
        <f>E87</f>
        <v>120000</v>
      </c>
      <c r="F86" s="113"/>
    </row>
    <row r="87" spans="1:8" s="74" customFormat="1">
      <c r="A87" s="87"/>
      <c r="B87" s="83"/>
      <c r="C87" s="87" t="s">
        <v>39</v>
      </c>
      <c r="D87" s="83" t="s">
        <v>324</v>
      </c>
      <c r="E87" s="106">
        <v>120000</v>
      </c>
      <c r="F87" s="85"/>
      <c r="H87" s="74">
        <v>120000</v>
      </c>
    </row>
    <row r="88" spans="1:8" s="74" customFormat="1">
      <c r="A88" s="87"/>
      <c r="B88" s="86" t="s">
        <v>30</v>
      </c>
      <c r="C88" s="87" t="s">
        <v>11</v>
      </c>
      <c r="D88" s="83"/>
      <c r="E88" s="116">
        <f>E89+E93+E96</f>
        <v>2107000</v>
      </c>
      <c r="F88" s="85"/>
    </row>
    <row r="89" spans="1:8" s="74" customFormat="1">
      <c r="A89" s="87"/>
      <c r="B89" s="83"/>
      <c r="C89" s="87" t="s">
        <v>54</v>
      </c>
      <c r="D89" s="83" t="s">
        <v>55</v>
      </c>
      <c r="E89" s="111">
        <f>SUM(E90:E92)</f>
        <v>104000</v>
      </c>
      <c r="F89" s="85"/>
      <c r="H89" s="74">
        <v>141000</v>
      </c>
    </row>
    <row r="90" spans="1:8">
      <c r="A90" s="83"/>
      <c r="B90" s="83"/>
      <c r="C90" s="83"/>
      <c r="D90" s="87" t="s">
        <v>16</v>
      </c>
      <c r="E90" s="106">
        <v>6000</v>
      </c>
      <c r="F90" s="92"/>
      <c r="H90" s="69">
        <v>38000</v>
      </c>
    </row>
    <row r="91" spans="1:8">
      <c r="A91" s="83"/>
      <c r="B91" s="83"/>
      <c r="C91" s="83"/>
      <c r="D91" s="87" t="s">
        <v>20</v>
      </c>
      <c r="E91" s="106">
        <v>95000</v>
      </c>
      <c r="F91" s="92"/>
      <c r="H91" s="69">
        <v>95000</v>
      </c>
    </row>
    <row r="92" spans="1:8">
      <c r="A92" s="83"/>
      <c r="B92" s="83"/>
      <c r="C92" s="83"/>
      <c r="D92" s="87" t="s">
        <v>63</v>
      </c>
      <c r="E92" s="106">
        <v>3000</v>
      </c>
      <c r="F92" s="92"/>
      <c r="H92" s="69">
        <v>8000</v>
      </c>
    </row>
    <row r="93" spans="1:8">
      <c r="A93" s="83"/>
      <c r="B93" s="83"/>
      <c r="C93" s="90" t="s">
        <v>42</v>
      </c>
      <c r="D93" s="83" t="s">
        <v>128</v>
      </c>
      <c r="E93" s="111">
        <f>SUM(E94:E95)</f>
        <v>900000</v>
      </c>
      <c r="F93" s="85"/>
    </row>
    <row r="94" spans="1:8">
      <c r="A94" s="83"/>
      <c r="B94" s="83"/>
      <c r="C94" s="83"/>
      <c r="D94" s="90" t="s">
        <v>325</v>
      </c>
      <c r="E94" s="106">
        <v>400000</v>
      </c>
      <c r="F94" s="85"/>
      <c r="H94" s="69">
        <v>200000</v>
      </c>
    </row>
    <row r="95" spans="1:8">
      <c r="A95" s="83"/>
      <c r="B95" s="83"/>
      <c r="C95" s="83"/>
      <c r="D95" s="90" t="s">
        <v>326</v>
      </c>
      <c r="E95" s="106">
        <v>500000</v>
      </c>
      <c r="F95" s="85"/>
    </row>
    <row r="96" spans="1:8">
      <c r="A96" s="83"/>
      <c r="B96" s="83"/>
      <c r="C96" s="83" t="s">
        <v>32</v>
      </c>
      <c r="D96" s="83" t="s">
        <v>33</v>
      </c>
      <c r="E96" s="111">
        <f>SUM(E97:E101)</f>
        <v>1103000</v>
      </c>
      <c r="F96" s="85"/>
    </row>
    <row r="97" spans="1:8">
      <c r="A97" s="83"/>
      <c r="B97" s="83"/>
      <c r="C97" s="83"/>
      <c r="D97" s="83" t="s">
        <v>282</v>
      </c>
      <c r="E97" s="106">
        <v>300000</v>
      </c>
      <c r="F97" s="85"/>
      <c r="H97" s="69">
        <v>500000</v>
      </c>
    </row>
    <row r="98" spans="1:8">
      <c r="A98" s="83"/>
      <c r="B98" s="83"/>
      <c r="C98" s="83"/>
      <c r="D98" s="83" t="s">
        <v>145</v>
      </c>
      <c r="E98" s="106">
        <v>200000</v>
      </c>
      <c r="F98" s="85"/>
      <c r="H98" s="69">
        <v>200000</v>
      </c>
    </row>
    <row r="99" spans="1:8">
      <c r="A99" s="83"/>
      <c r="B99" s="83"/>
      <c r="C99" s="83"/>
      <c r="D99" s="83" t="s">
        <v>327</v>
      </c>
      <c r="E99" s="106">
        <v>493000</v>
      </c>
      <c r="F99" s="85"/>
      <c r="H99" s="69">
        <v>676220</v>
      </c>
    </row>
    <row r="100" spans="1:8">
      <c r="A100" s="83"/>
      <c r="B100" s="83"/>
      <c r="C100" s="83"/>
      <c r="D100" s="83" t="s">
        <v>146</v>
      </c>
      <c r="E100" s="106">
        <v>35000</v>
      </c>
      <c r="F100" s="85"/>
      <c r="H100" s="69">
        <v>50000</v>
      </c>
    </row>
    <row r="101" spans="1:8">
      <c r="A101" s="83"/>
      <c r="B101" s="83"/>
      <c r="C101" s="83"/>
      <c r="D101" s="83" t="s">
        <v>147</v>
      </c>
      <c r="E101" s="106">
        <v>75000</v>
      </c>
      <c r="F101" s="85"/>
      <c r="H101" s="69">
        <v>120000</v>
      </c>
    </row>
    <row r="102" spans="1:8" s="74" customFormat="1">
      <c r="A102" s="83"/>
      <c r="B102" s="86" t="s">
        <v>34</v>
      </c>
      <c r="C102" s="87" t="s">
        <v>35</v>
      </c>
      <c r="D102" s="83"/>
      <c r="E102" s="116">
        <f>SUM(E103:E104)</f>
        <v>644290</v>
      </c>
      <c r="F102" s="85"/>
    </row>
    <row r="103" spans="1:8" s="74" customFormat="1">
      <c r="A103" s="83"/>
      <c r="B103" s="83"/>
      <c r="C103" s="83" t="s">
        <v>36</v>
      </c>
      <c r="D103" s="83" t="s">
        <v>37</v>
      </c>
      <c r="E103" s="106">
        <v>601290</v>
      </c>
      <c r="F103" s="85"/>
    </row>
    <row r="104" spans="1:8" s="74" customFormat="1">
      <c r="A104" s="83"/>
      <c r="B104" s="86"/>
      <c r="C104" s="83" t="s">
        <v>328</v>
      </c>
      <c r="D104" s="83" t="s">
        <v>329</v>
      </c>
      <c r="E104" s="106">
        <v>43000</v>
      </c>
      <c r="F104" s="85"/>
    </row>
    <row r="105" spans="1:8" ht="15.75" customHeight="1">
      <c r="A105" s="97" t="s">
        <v>64</v>
      </c>
      <c r="B105" s="82" t="s">
        <v>65</v>
      </c>
      <c r="C105" s="87"/>
      <c r="D105" s="83"/>
      <c r="E105" s="101"/>
      <c r="F105" s="113">
        <f>SUM(E106,E108)</f>
        <v>1000000</v>
      </c>
      <c r="H105" s="69">
        <v>2000000</v>
      </c>
    </row>
    <row r="106" spans="1:8" ht="15.75" customHeight="1">
      <c r="A106" s="95"/>
      <c r="B106" s="86" t="s">
        <v>66</v>
      </c>
      <c r="C106" s="71" t="s">
        <v>330</v>
      </c>
      <c r="D106" s="83"/>
      <c r="E106" s="106">
        <v>787402</v>
      </c>
      <c r="F106" s="85"/>
    </row>
    <row r="107" spans="1:8" ht="15.75" customHeight="1">
      <c r="A107" s="95"/>
      <c r="B107" s="86"/>
      <c r="C107" s="83" t="s">
        <v>268</v>
      </c>
      <c r="D107" s="83"/>
      <c r="E107" s="106"/>
      <c r="F107" s="85"/>
    </row>
    <row r="108" spans="1:8" ht="15.75" customHeight="1">
      <c r="A108" s="95"/>
      <c r="B108" s="86" t="s">
        <v>67</v>
      </c>
      <c r="C108" s="83" t="s">
        <v>68</v>
      </c>
      <c r="D108" s="83"/>
      <c r="E108" s="106">
        <v>212598</v>
      </c>
      <c r="F108" s="85"/>
    </row>
    <row r="109" spans="1:8" ht="15.75" customHeight="1">
      <c r="A109" s="187"/>
      <c r="B109" s="188"/>
      <c r="C109" s="189"/>
      <c r="D109" s="189"/>
      <c r="E109" s="190"/>
      <c r="F109" s="191"/>
    </row>
    <row r="110" spans="1:8" s="74" customFormat="1">
      <c r="A110" s="183" t="s">
        <v>69</v>
      </c>
      <c r="B110" s="98"/>
      <c r="C110" s="103"/>
      <c r="D110" s="104"/>
      <c r="E110" s="100"/>
      <c r="F110" s="81">
        <f>SUM(F111,F114)</f>
        <v>200000</v>
      </c>
    </row>
    <row r="111" spans="1:8" s="74" customFormat="1">
      <c r="A111" s="82" t="s">
        <v>70</v>
      </c>
      <c r="B111" s="82"/>
      <c r="C111" s="82"/>
      <c r="D111" s="82"/>
      <c r="E111" s="88"/>
      <c r="F111" s="113">
        <f>E112</f>
        <v>150000</v>
      </c>
    </row>
    <row r="112" spans="1:8" s="74" customFormat="1">
      <c r="A112" s="87"/>
      <c r="B112" s="83" t="s">
        <v>71</v>
      </c>
      <c r="C112" s="83"/>
      <c r="D112" s="105"/>
      <c r="E112" s="111">
        <f>E113</f>
        <v>150000</v>
      </c>
      <c r="F112" s="85"/>
    </row>
    <row r="113" spans="1:8" s="74" customFormat="1">
      <c r="A113" s="87"/>
      <c r="B113" s="83"/>
      <c r="C113" s="83" t="s">
        <v>331</v>
      </c>
      <c r="D113" s="105"/>
      <c r="E113" s="106">
        <v>150000</v>
      </c>
      <c r="F113" s="94"/>
    </row>
    <row r="114" spans="1:8" s="74" customFormat="1">
      <c r="A114" s="82" t="s">
        <v>56</v>
      </c>
      <c r="B114" s="82" t="s">
        <v>332</v>
      </c>
      <c r="C114" s="82"/>
      <c r="D114" s="82"/>
      <c r="E114" s="88"/>
      <c r="F114" s="113">
        <f>E115</f>
        <v>50000</v>
      </c>
    </row>
    <row r="115" spans="1:8" s="74" customFormat="1">
      <c r="A115" s="87"/>
      <c r="B115" s="83" t="s">
        <v>333</v>
      </c>
      <c r="C115" s="83"/>
      <c r="D115" s="105"/>
      <c r="E115" s="106">
        <v>50000</v>
      </c>
      <c r="F115" s="94"/>
    </row>
    <row r="116" spans="1:8" s="74" customFormat="1">
      <c r="A116" s="87"/>
      <c r="B116" s="83"/>
      <c r="C116" s="83" t="s">
        <v>334</v>
      </c>
      <c r="D116" s="105"/>
      <c r="E116" s="106"/>
      <c r="F116" s="94"/>
    </row>
    <row r="117" spans="1:8" s="74" customFormat="1">
      <c r="A117" s="87"/>
      <c r="B117" s="83"/>
      <c r="C117" s="83"/>
      <c r="D117" s="105"/>
      <c r="E117" s="106"/>
      <c r="F117" s="94"/>
    </row>
    <row r="118" spans="1:8" ht="15.75" customHeight="1">
      <c r="A118" s="183" t="s">
        <v>72</v>
      </c>
      <c r="B118" s="183"/>
      <c r="C118" s="79"/>
      <c r="D118" s="183"/>
      <c r="E118" s="80"/>
      <c r="F118" s="81">
        <f>F119+F121+F123</f>
        <v>220800</v>
      </c>
    </row>
    <row r="119" spans="1:8" ht="15.75" customHeight="1">
      <c r="A119" s="82" t="s">
        <v>47</v>
      </c>
      <c r="B119" s="82" t="s">
        <v>4</v>
      </c>
      <c r="C119" s="82"/>
      <c r="D119" s="83"/>
      <c r="E119" s="84"/>
      <c r="F119" s="113">
        <f>SUM(E120)</f>
        <v>183500</v>
      </c>
    </row>
    <row r="120" spans="1:8" ht="15.75" customHeight="1">
      <c r="A120" s="83"/>
      <c r="B120" s="86" t="s">
        <v>61</v>
      </c>
      <c r="C120" s="83"/>
      <c r="D120" s="83" t="s">
        <v>335</v>
      </c>
      <c r="E120" s="106">
        <v>183500</v>
      </c>
      <c r="F120" s="85"/>
    </row>
    <row r="121" spans="1:8" ht="15.75" customHeight="1">
      <c r="A121" s="82" t="s">
        <v>48</v>
      </c>
      <c r="B121" s="82" t="s">
        <v>9</v>
      </c>
      <c r="C121" s="82"/>
      <c r="D121" s="82"/>
      <c r="E121" s="88"/>
      <c r="F121" s="113">
        <f>E122</f>
        <v>37300</v>
      </c>
    </row>
    <row r="122" spans="1:8" ht="15.75" customHeight="1">
      <c r="A122" s="83"/>
      <c r="B122" s="83"/>
      <c r="C122" s="83" t="s">
        <v>311</v>
      </c>
      <c r="D122" s="83"/>
      <c r="E122" s="106">
        <v>37300</v>
      </c>
      <c r="F122" s="85"/>
    </row>
    <row r="123" spans="1:8" ht="15.75" customHeight="1">
      <c r="A123" s="82" t="s">
        <v>28</v>
      </c>
      <c r="B123" s="82" t="s">
        <v>29</v>
      </c>
      <c r="C123" s="82"/>
      <c r="D123" s="83"/>
      <c r="E123" s="88"/>
      <c r="F123" s="113">
        <f>SUM(E124+E126)</f>
        <v>0</v>
      </c>
    </row>
    <row r="124" spans="1:8" ht="15.75" customHeight="1">
      <c r="A124" s="87"/>
      <c r="B124" s="86" t="s">
        <v>38</v>
      </c>
      <c r="C124" s="87" t="s">
        <v>10</v>
      </c>
      <c r="D124" s="83"/>
      <c r="E124" s="111"/>
      <c r="F124" s="114"/>
    </row>
    <row r="125" spans="1:8" ht="15.75" customHeight="1">
      <c r="A125" s="87"/>
      <c r="B125" s="83"/>
      <c r="C125" s="87" t="s">
        <v>39</v>
      </c>
      <c r="D125" s="83" t="s">
        <v>148</v>
      </c>
      <c r="E125" s="106"/>
      <c r="F125" s="90"/>
      <c r="H125" s="69">
        <v>20000</v>
      </c>
    </row>
    <row r="126" spans="1:8" ht="15.75" customHeight="1">
      <c r="A126" s="102"/>
      <c r="B126" s="86" t="s">
        <v>34</v>
      </c>
      <c r="C126" s="87" t="s">
        <v>35</v>
      </c>
      <c r="D126" s="83"/>
      <c r="E126" s="91"/>
      <c r="F126" s="90"/>
    </row>
    <row r="127" spans="1:8" s="73" customFormat="1" ht="15.75" customHeight="1">
      <c r="A127" s="90"/>
      <c r="B127" s="83"/>
      <c r="C127" s="83" t="s">
        <v>36</v>
      </c>
      <c r="D127" s="83" t="s">
        <v>37</v>
      </c>
      <c r="E127" s="88"/>
      <c r="F127" s="90"/>
    </row>
    <row r="128" spans="1:8" s="73" customFormat="1" ht="15.75" customHeight="1">
      <c r="A128" s="108"/>
      <c r="B128" s="109"/>
      <c r="C128" s="109"/>
      <c r="D128" s="109"/>
      <c r="E128" s="108"/>
      <c r="F128" s="108"/>
    </row>
    <row r="129" spans="1:8" ht="15.75" customHeight="1">
      <c r="A129" s="183" t="s">
        <v>149</v>
      </c>
      <c r="B129" s="183"/>
      <c r="C129" s="79"/>
      <c r="D129" s="79"/>
      <c r="E129" s="80"/>
      <c r="F129" s="81">
        <f>F130+F140+F144</f>
        <v>22586719</v>
      </c>
    </row>
    <row r="130" spans="1:8" ht="17.25" customHeight="1">
      <c r="A130" s="82" t="s">
        <v>28</v>
      </c>
      <c r="B130" s="82" t="s">
        <v>29</v>
      </c>
      <c r="C130" s="82"/>
      <c r="D130" s="83"/>
      <c r="E130" s="93"/>
      <c r="F130" s="113">
        <f>E131+E133+E138</f>
        <v>1865399</v>
      </c>
    </row>
    <row r="131" spans="1:8" ht="17.25" customHeight="1">
      <c r="A131" s="87"/>
      <c r="B131" s="86" t="s">
        <v>38</v>
      </c>
      <c r="C131" s="87" t="s">
        <v>10</v>
      </c>
      <c r="D131" s="83"/>
      <c r="E131" s="116">
        <f>E132</f>
        <v>400000</v>
      </c>
      <c r="F131" s="85"/>
    </row>
    <row r="132" spans="1:8" ht="17.25" customHeight="1">
      <c r="A132" s="87"/>
      <c r="B132" s="83"/>
      <c r="C132" s="87" t="s">
        <v>39</v>
      </c>
      <c r="D132" s="83" t="s">
        <v>155</v>
      </c>
      <c r="E132" s="106">
        <v>400000</v>
      </c>
      <c r="F132" s="85"/>
      <c r="H132" s="69">
        <v>500000</v>
      </c>
    </row>
    <row r="133" spans="1:8">
      <c r="A133" s="83"/>
      <c r="B133" s="86" t="s">
        <v>30</v>
      </c>
      <c r="C133" s="87" t="s">
        <v>11</v>
      </c>
      <c r="D133" s="83"/>
      <c r="E133" s="116">
        <f>SUM(E134,E136)</f>
        <v>1068818</v>
      </c>
      <c r="F133" s="85"/>
    </row>
    <row r="134" spans="1:8">
      <c r="A134" s="83"/>
      <c r="B134" s="83"/>
      <c r="C134" s="83" t="s">
        <v>32</v>
      </c>
      <c r="D134" s="83" t="s">
        <v>150</v>
      </c>
      <c r="E134" s="117">
        <v>400000</v>
      </c>
      <c r="F134" s="85"/>
    </row>
    <row r="135" spans="1:8">
      <c r="A135" s="83"/>
      <c r="B135" s="83"/>
      <c r="C135" s="83"/>
      <c r="D135" s="83" t="s">
        <v>336</v>
      </c>
      <c r="E135" s="106"/>
      <c r="F135" s="85"/>
      <c r="H135" s="69">
        <v>150000</v>
      </c>
    </row>
    <row r="136" spans="1:8">
      <c r="A136" s="83"/>
      <c r="B136" s="83"/>
      <c r="C136" s="83" t="s">
        <v>313</v>
      </c>
      <c r="D136" s="83" t="s">
        <v>314</v>
      </c>
      <c r="E136" s="106">
        <v>668818</v>
      </c>
      <c r="F136" s="85"/>
      <c r="H136" s="69">
        <v>300000</v>
      </c>
    </row>
    <row r="137" spans="1:8">
      <c r="A137" s="83"/>
      <c r="B137" s="83"/>
      <c r="C137" s="83"/>
      <c r="D137" s="83" t="s">
        <v>337</v>
      </c>
      <c r="E137" s="88"/>
      <c r="F137" s="85"/>
    </row>
    <row r="138" spans="1:8">
      <c r="A138" s="83"/>
      <c r="B138" s="86" t="s">
        <v>34</v>
      </c>
      <c r="C138" s="87" t="s">
        <v>35</v>
      </c>
      <c r="D138" s="83"/>
      <c r="E138" s="116">
        <f>E139</f>
        <v>396581</v>
      </c>
      <c r="F138" s="85"/>
    </row>
    <row r="139" spans="1:8">
      <c r="A139" s="90"/>
      <c r="B139" s="83"/>
      <c r="C139" s="83" t="s">
        <v>36</v>
      </c>
      <c r="D139" s="83" t="s">
        <v>37</v>
      </c>
      <c r="E139" s="106">
        <v>396581</v>
      </c>
      <c r="F139" s="90"/>
    </row>
    <row r="140" spans="1:8">
      <c r="A140" s="97" t="s">
        <v>85</v>
      </c>
      <c r="B140" s="82" t="s">
        <v>86</v>
      </c>
      <c r="C140" s="87"/>
      <c r="D140" s="83"/>
      <c r="E140" s="90"/>
      <c r="F140" s="113">
        <f>SUM(E141,E143)</f>
        <v>2752090</v>
      </c>
    </row>
    <row r="141" spans="1:8">
      <c r="A141" s="95"/>
      <c r="B141" s="175" t="s">
        <v>319</v>
      </c>
      <c r="C141" s="90" t="s">
        <v>320</v>
      </c>
      <c r="D141" s="90"/>
      <c r="E141" s="106">
        <v>2167000</v>
      </c>
      <c r="F141" s="90"/>
    </row>
    <row r="142" spans="1:8">
      <c r="A142" s="95"/>
      <c r="B142" s="175"/>
      <c r="C142" s="90" t="s">
        <v>338</v>
      </c>
      <c r="D142" s="90"/>
      <c r="E142" s="90"/>
      <c r="F142" s="90"/>
    </row>
    <row r="143" spans="1:8">
      <c r="A143" s="95"/>
      <c r="B143" s="86" t="s">
        <v>101</v>
      </c>
      <c r="C143" s="83" t="s">
        <v>102</v>
      </c>
      <c r="D143" s="83"/>
      <c r="E143" s="106">
        <f>E141*0.27</f>
        <v>585090</v>
      </c>
      <c r="F143" s="90"/>
    </row>
    <row r="144" spans="1:8">
      <c r="A144" s="97" t="s">
        <v>64</v>
      </c>
      <c r="B144" s="82" t="s">
        <v>65</v>
      </c>
      <c r="C144" s="87"/>
      <c r="D144" s="83"/>
      <c r="E144" s="101"/>
      <c r="F144" s="113">
        <f>E145+E148</f>
        <v>17969230</v>
      </c>
    </row>
    <row r="145" spans="1:8">
      <c r="A145" s="95"/>
      <c r="B145" s="86" t="s">
        <v>66</v>
      </c>
      <c r="C145" s="83" t="s">
        <v>339</v>
      </c>
      <c r="D145" s="83"/>
      <c r="E145" s="116">
        <f>E146</f>
        <v>14149000</v>
      </c>
      <c r="F145" s="90"/>
      <c r="H145" s="69">
        <v>500000</v>
      </c>
    </row>
    <row r="146" spans="1:8">
      <c r="A146" s="95"/>
      <c r="B146" s="86"/>
      <c r="C146" s="83" t="s">
        <v>340</v>
      </c>
      <c r="D146" s="83"/>
      <c r="E146" s="106">
        <v>14149000</v>
      </c>
      <c r="F146" s="90"/>
    </row>
    <row r="147" spans="1:8">
      <c r="A147" s="95"/>
      <c r="B147" s="86"/>
      <c r="C147" s="83"/>
      <c r="D147" s="83"/>
      <c r="E147" s="106"/>
      <c r="F147" s="90"/>
    </row>
    <row r="148" spans="1:8">
      <c r="A148" s="90"/>
      <c r="B148" s="86" t="s">
        <v>67</v>
      </c>
      <c r="C148" s="83" t="s">
        <v>102</v>
      </c>
      <c r="D148" s="83"/>
      <c r="E148" s="106">
        <f>E146*0.27</f>
        <v>3820230.0000000005</v>
      </c>
      <c r="F148" s="90"/>
    </row>
    <row r="149" spans="1:8">
      <c r="A149" s="90"/>
      <c r="B149" s="86"/>
      <c r="C149" s="83"/>
      <c r="D149" s="83"/>
      <c r="E149" s="106"/>
      <c r="F149" s="90"/>
    </row>
    <row r="150" spans="1:8">
      <c r="A150" s="89" t="s">
        <v>73</v>
      </c>
      <c r="B150" s="98"/>
      <c r="C150" s="98"/>
      <c r="D150" s="99"/>
      <c r="E150" s="100"/>
      <c r="F150" s="81">
        <f>F151</f>
        <v>450912</v>
      </c>
    </row>
    <row r="151" spans="1:8">
      <c r="A151" s="82" t="s">
        <v>88</v>
      </c>
      <c r="B151" s="82" t="s">
        <v>98</v>
      </c>
      <c r="C151" s="82"/>
      <c r="D151" s="83"/>
      <c r="E151" s="84"/>
      <c r="F151" s="113">
        <f>E152</f>
        <v>450912</v>
      </c>
    </row>
    <row r="152" spans="1:8">
      <c r="A152" s="83"/>
      <c r="B152" s="86" t="s">
        <v>281</v>
      </c>
      <c r="C152" s="83" t="s">
        <v>341</v>
      </c>
      <c r="D152" s="83"/>
      <c r="E152" s="106">
        <v>450912</v>
      </c>
      <c r="F152" s="85"/>
    </row>
    <row r="153" spans="1:8">
      <c r="A153" s="83"/>
      <c r="B153" s="86"/>
      <c r="C153" s="83" t="s">
        <v>342</v>
      </c>
      <c r="D153" s="83"/>
      <c r="E153" s="106"/>
      <c r="F153" s="85"/>
    </row>
    <row r="154" spans="1:8">
      <c r="A154" s="83"/>
      <c r="B154" s="86"/>
      <c r="C154" s="83"/>
      <c r="D154" s="83"/>
      <c r="E154" s="106"/>
      <c r="F154" s="85"/>
    </row>
    <row r="155" spans="1:8">
      <c r="A155" s="89" t="s">
        <v>270</v>
      </c>
      <c r="B155" s="98"/>
      <c r="C155" s="98"/>
      <c r="D155" s="99"/>
      <c r="E155" s="100"/>
      <c r="F155" s="81">
        <f>F156</f>
        <v>1360489</v>
      </c>
    </row>
    <row r="156" spans="1:8">
      <c r="A156" s="82" t="s">
        <v>56</v>
      </c>
      <c r="B156" s="82" t="s">
        <v>343</v>
      </c>
      <c r="C156" s="82"/>
      <c r="D156" s="82"/>
      <c r="E156" s="84"/>
      <c r="F156" s="113">
        <f>SUM(E157,E160)</f>
        <v>1360489</v>
      </c>
    </row>
    <row r="157" spans="1:8">
      <c r="A157" s="83"/>
      <c r="B157" s="86" t="s">
        <v>344</v>
      </c>
      <c r="C157" s="87"/>
      <c r="D157" s="86"/>
      <c r="E157" s="116">
        <f>SUM(E158:E159)</f>
        <v>1150897</v>
      </c>
      <c r="F157" s="85"/>
    </row>
    <row r="158" spans="1:8">
      <c r="A158" s="83"/>
      <c r="B158" s="86"/>
      <c r="C158" s="83" t="s">
        <v>345</v>
      </c>
      <c r="D158" s="83"/>
      <c r="E158" s="106">
        <v>126995</v>
      </c>
      <c r="F158" s="85"/>
    </row>
    <row r="159" spans="1:8">
      <c r="A159" s="83"/>
      <c r="B159" s="86"/>
      <c r="C159" s="83" t="s">
        <v>346</v>
      </c>
      <c r="D159" s="83"/>
      <c r="E159" s="106">
        <v>1023902</v>
      </c>
      <c r="F159" s="85"/>
    </row>
    <row r="160" spans="1:8">
      <c r="A160" s="83"/>
      <c r="B160" s="86" t="s">
        <v>347</v>
      </c>
      <c r="C160" s="87"/>
      <c r="D160" s="83"/>
      <c r="E160" s="116">
        <f>SUM(E161:E163)</f>
        <v>209592</v>
      </c>
      <c r="F160" s="85"/>
    </row>
    <row r="161" spans="1:6">
      <c r="A161" s="83"/>
      <c r="B161" s="86"/>
      <c r="C161" s="83" t="s">
        <v>348</v>
      </c>
      <c r="D161" s="83"/>
      <c r="E161" s="106">
        <v>85000</v>
      </c>
      <c r="F161" s="85"/>
    </row>
    <row r="162" spans="1:6">
      <c r="A162" s="83"/>
      <c r="B162" s="86"/>
      <c r="C162" s="83" t="s">
        <v>349</v>
      </c>
      <c r="D162" s="83"/>
      <c r="E162" s="106">
        <v>15000</v>
      </c>
      <c r="F162" s="85"/>
    </row>
    <row r="163" spans="1:6">
      <c r="A163" s="83"/>
      <c r="B163" s="86"/>
      <c r="C163" s="83" t="s">
        <v>350</v>
      </c>
      <c r="D163" s="83"/>
      <c r="E163" s="106">
        <v>109592</v>
      </c>
      <c r="F163" s="85"/>
    </row>
    <row r="164" spans="1:6">
      <c r="A164" s="83"/>
      <c r="B164" s="86"/>
      <c r="C164" s="87"/>
      <c r="D164" s="83"/>
      <c r="E164" s="106"/>
      <c r="F164" s="85"/>
    </row>
    <row r="165" spans="1:6">
      <c r="A165" s="89" t="s">
        <v>351</v>
      </c>
      <c r="B165" s="98"/>
      <c r="C165" s="98"/>
      <c r="D165" s="99"/>
      <c r="E165" s="100"/>
      <c r="F165" s="81">
        <f>F166</f>
        <v>1000000</v>
      </c>
    </row>
    <row r="166" spans="1:6">
      <c r="A166" s="82" t="s">
        <v>88</v>
      </c>
      <c r="B166" s="82" t="s">
        <v>98</v>
      </c>
      <c r="C166" s="82"/>
      <c r="D166" s="83"/>
      <c r="E166" s="84"/>
      <c r="F166" s="113">
        <f>E167</f>
        <v>1000000</v>
      </c>
    </row>
    <row r="167" spans="1:6">
      <c r="A167" s="83"/>
      <c r="B167" s="86" t="s">
        <v>352</v>
      </c>
      <c r="C167" s="87"/>
      <c r="D167" s="87" t="s">
        <v>353</v>
      </c>
      <c r="E167" s="106">
        <v>1000000</v>
      </c>
      <c r="F167" s="85"/>
    </row>
    <row r="168" spans="1:6">
      <c r="A168" s="83"/>
      <c r="B168" s="86"/>
      <c r="C168" s="87"/>
      <c r="D168" s="83" t="s">
        <v>354</v>
      </c>
      <c r="E168" s="106"/>
      <c r="F168" s="85"/>
    </row>
    <row r="169" spans="1:6">
      <c r="A169" s="83"/>
      <c r="B169" s="86"/>
      <c r="C169" s="83"/>
      <c r="D169" s="83"/>
      <c r="E169" s="106"/>
      <c r="F169" s="85"/>
    </row>
    <row r="170" spans="1:6" s="73" customFormat="1" ht="31.5" customHeight="1">
      <c r="A170" s="205" t="s">
        <v>17</v>
      </c>
      <c r="B170" s="206"/>
      <c r="C170" s="206"/>
      <c r="D170" s="206"/>
      <c r="E170" s="110"/>
      <c r="F170" s="81">
        <f>SUM(F6,F18,F63,F71,F79,F110,F118,F129,F150,F155,F165)</f>
        <v>46570903.859999999</v>
      </c>
    </row>
    <row r="171" spans="1:6">
      <c r="F171" s="72"/>
    </row>
    <row r="172" spans="1:6">
      <c r="F172" s="72"/>
    </row>
    <row r="173" spans="1:6">
      <c r="F173" s="72"/>
    </row>
    <row r="174" spans="1:6">
      <c r="F174" s="72"/>
    </row>
    <row r="175" spans="1:6">
      <c r="F175" s="72"/>
    </row>
    <row r="176" spans="1:6">
      <c r="A176" s="69"/>
      <c r="B176" s="69"/>
      <c r="C176" s="69"/>
      <c r="D176" s="69"/>
      <c r="E176" s="69"/>
      <c r="F176" s="72"/>
    </row>
    <row r="177" spans="1:6">
      <c r="A177" s="69"/>
      <c r="B177" s="69"/>
      <c r="C177" s="69"/>
      <c r="D177" s="69"/>
      <c r="E177" s="69"/>
      <c r="F177" s="72"/>
    </row>
    <row r="178" spans="1:6">
      <c r="A178" s="69"/>
      <c r="B178" s="69"/>
      <c r="C178" s="69"/>
      <c r="D178" s="69"/>
      <c r="E178" s="69"/>
      <c r="F178" s="72"/>
    </row>
    <row r="179" spans="1:6">
      <c r="A179" s="69"/>
      <c r="B179" s="69"/>
      <c r="C179" s="69"/>
      <c r="D179" s="69"/>
      <c r="E179" s="69"/>
      <c r="F179" s="72"/>
    </row>
    <row r="180" spans="1:6">
      <c r="A180" s="69"/>
      <c r="B180" s="69"/>
      <c r="C180" s="69"/>
      <c r="D180" s="69"/>
      <c r="E180" s="69"/>
      <c r="F180" s="72"/>
    </row>
    <row r="181" spans="1:6">
      <c r="A181" s="69"/>
      <c r="B181" s="69"/>
      <c r="C181" s="69"/>
      <c r="D181" s="69"/>
      <c r="E181" s="69"/>
      <c r="F181" s="72"/>
    </row>
    <row r="182" spans="1:6">
      <c r="A182" s="69"/>
      <c r="B182" s="69"/>
      <c r="C182" s="69"/>
      <c r="D182" s="69"/>
      <c r="E182" s="69"/>
      <c r="F182" s="72"/>
    </row>
    <row r="183" spans="1:6">
      <c r="A183" s="69"/>
      <c r="B183" s="69"/>
      <c r="C183" s="69"/>
      <c r="D183" s="69"/>
      <c r="E183" s="69"/>
      <c r="F183" s="72"/>
    </row>
    <row r="184" spans="1:6">
      <c r="A184" s="69"/>
      <c r="B184" s="69"/>
      <c r="C184" s="69"/>
      <c r="D184" s="69"/>
      <c r="E184" s="69"/>
      <c r="F184" s="72"/>
    </row>
    <row r="185" spans="1:6">
      <c r="A185" s="69"/>
      <c r="B185" s="69"/>
      <c r="C185" s="69"/>
      <c r="D185" s="69"/>
      <c r="E185" s="69"/>
      <c r="F185" s="72"/>
    </row>
    <row r="186" spans="1:6">
      <c r="A186" s="69"/>
      <c r="B186" s="69"/>
      <c r="C186" s="69"/>
      <c r="D186" s="69"/>
      <c r="E186" s="69"/>
      <c r="F186" s="72"/>
    </row>
    <row r="187" spans="1:6">
      <c r="A187" s="69"/>
      <c r="B187" s="69"/>
      <c r="C187" s="69"/>
      <c r="D187" s="69"/>
      <c r="E187" s="69"/>
      <c r="F187" s="72"/>
    </row>
    <row r="188" spans="1:6">
      <c r="A188" s="69"/>
      <c r="B188" s="69"/>
      <c r="C188" s="69"/>
      <c r="D188" s="69"/>
      <c r="E188" s="69"/>
      <c r="F188" s="72"/>
    </row>
    <row r="189" spans="1:6">
      <c r="A189" s="69"/>
      <c r="B189" s="69"/>
      <c r="C189" s="69"/>
      <c r="D189" s="69"/>
      <c r="E189" s="69"/>
      <c r="F189" s="72"/>
    </row>
    <row r="190" spans="1:6">
      <c r="A190" s="69"/>
      <c r="B190" s="69"/>
      <c r="C190" s="69"/>
      <c r="D190" s="69"/>
      <c r="E190" s="69"/>
      <c r="F190" s="72"/>
    </row>
    <row r="191" spans="1:6">
      <c r="A191" s="69"/>
      <c r="B191" s="69"/>
      <c r="C191" s="69"/>
      <c r="D191" s="69"/>
      <c r="E191" s="69"/>
      <c r="F191" s="72"/>
    </row>
    <row r="192" spans="1:6">
      <c r="A192" s="69"/>
      <c r="B192" s="69"/>
      <c r="C192" s="69"/>
      <c r="D192" s="69"/>
      <c r="E192" s="69"/>
      <c r="F192" s="72"/>
    </row>
    <row r="193" spans="1:6">
      <c r="A193" s="69"/>
      <c r="B193" s="69"/>
      <c r="C193" s="69"/>
      <c r="D193" s="69"/>
      <c r="E193" s="69"/>
      <c r="F193" s="72"/>
    </row>
    <row r="194" spans="1:6">
      <c r="A194" s="69"/>
      <c r="B194" s="69"/>
      <c r="C194" s="69"/>
      <c r="D194" s="69"/>
      <c r="E194" s="69"/>
      <c r="F194" s="72"/>
    </row>
    <row r="195" spans="1:6">
      <c r="A195" s="69"/>
      <c r="B195" s="69"/>
      <c r="C195" s="69"/>
      <c r="D195" s="69"/>
      <c r="E195" s="69"/>
      <c r="F195" s="72"/>
    </row>
    <row r="196" spans="1:6">
      <c r="A196" s="69"/>
      <c r="B196" s="69"/>
      <c r="C196" s="69"/>
      <c r="D196" s="69"/>
      <c r="E196" s="69"/>
      <c r="F196" s="72"/>
    </row>
    <row r="197" spans="1:6">
      <c r="A197" s="69"/>
      <c r="B197" s="69"/>
      <c r="C197" s="69"/>
      <c r="D197" s="69"/>
      <c r="E197" s="69"/>
      <c r="F197" s="72"/>
    </row>
    <row r="198" spans="1:6">
      <c r="A198" s="69"/>
      <c r="B198" s="69"/>
      <c r="C198" s="69"/>
      <c r="D198" s="69"/>
      <c r="E198" s="69"/>
      <c r="F198" s="72"/>
    </row>
    <row r="199" spans="1:6">
      <c r="A199" s="69"/>
      <c r="B199" s="69"/>
      <c r="C199" s="69"/>
      <c r="D199" s="69"/>
      <c r="E199" s="69"/>
      <c r="F199" s="72"/>
    </row>
    <row r="200" spans="1:6">
      <c r="A200" s="69"/>
      <c r="B200" s="69"/>
      <c r="C200" s="69"/>
      <c r="D200" s="69"/>
      <c r="E200" s="69"/>
      <c r="F200" s="72"/>
    </row>
    <row r="201" spans="1:6">
      <c r="A201" s="69"/>
      <c r="B201" s="69"/>
      <c r="C201" s="69"/>
      <c r="D201" s="69"/>
      <c r="E201" s="69"/>
      <c r="F201" s="72"/>
    </row>
    <row r="202" spans="1:6">
      <c r="A202" s="69"/>
      <c r="B202" s="69"/>
      <c r="C202" s="69"/>
      <c r="D202" s="69"/>
      <c r="E202" s="69"/>
      <c r="F202" s="72"/>
    </row>
    <row r="203" spans="1:6">
      <c r="A203" s="69"/>
      <c r="B203" s="69"/>
      <c r="C203" s="69"/>
      <c r="D203" s="69"/>
      <c r="E203" s="69"/>
      <c r="F203" s="72"/>
    </row>
    <row r="204" spans="1:6">
      <c r="A204" s="69"/>
      <c r="B204" s="69"/>
      <c r="C204" s="69"/>
      <c r="D204" s="69"/>
      <c r="E204" s="69"/>
      <c r="F204" s="72"/>
    </row>
  </sheetData>
  <mergeCells count="5">
    <mergeCell ref="A1:F1"/>
    <mergeCell ref="A2:F2"/>
    <mergeCell ref="A3:F3"/>
    <mergeCell ref="A4:F4"/>
    <mergeCell ref="A170:D170"/>
  </mergeCells>
  <printOptions horizontalCentered="1"/>
  <pageMargins left="0.15748031496062992" right="0.15748031496062992" top="0.78740157480314965" bottom="0.78740157480314965" header="0.51181102362204722" footer="0.51181102362204722"/>
  <pageSetup paperSize="9" scale="95" orientation="portrait" cellComments="atEnd" r:id="rId1"/>
  <headerFooter alignWithMargins="0"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tabSelected="1" zoomScaleSheetLayoutView="75" workbookViewId="0">
      <selection activeCell="D5" sqref="D5"/>
    </sheetView>
  </sheetViews>
  <sheetFormatPr defaultRowHeight="12.75"/>
  <cols>
    <col min="1" max="1" width="82" bestFit="1" customWidth="1"/>
    <col min="2" max="2" width="13.7109375" bestFit="1" customWidth="1"/>
    <col min="3" max="3" width="10" customWidth="1"/>
    <col min="4" max="4" width="11.140625" customWidth="1"/>
    <col min="5" max="5" width="12.28515625" customWidth="1"/>
  </cols>
  <sheetData>
    <row r="1" spans="1:5" ht="15.75">
      <c r="A1" s="207"/>
      <c r="B1" s="207"/>
      <c r="C1" s="207"/>
      <c r="D1" s="207"/>
      <c r="E1" s="207"/>
    </row>
    <row r="2" spans="1:5" ht="15.75">
      <c r="A2" s="207" t="s">
        <v>358</v>
      </c>
      <c r="B2" s="207"/>
      <c r="C2" s="207"/>
      <c r="D2" s="207"/>
      <c r="E2" s="207"/>
    </row>
    <row r="3" spans="1:5" ht="15.75">
      <c r="A3" s="208" t="s">
        <v>105</v>
      </c>
      <c r="B3" s="208"/>
      <c r="C3" s="208"/>
      <c r="D3" s="208"/>
      <c r="E3" s="208"/>
    </row>
    <row r="4" spans="1:5" ht="15.75">
      <c r="A4" s="208" t="s">
        <v>356</v>
      </c>
      <c r="B4" s="208"/>
      <c r="C4" s="208"/>
      <c r="D4" s="208"/>
      <c r="E4" s="208"/>
    </row>
    <row r="5" spans="1:5" ht="15.75">
      <c r="A5" s="1"/>
      <c r="B5" s="1"/>
      <c r="C5" s="1"/>
      <c r="D5" s="1" t="s">
        <v>357</v>
      </c>
      <c r="E5" s="1"/>
    </row>
    <row r="6" spans="1:5" ht="47.25">
      <c r="A6" s="54" t="s">
        <v>25</v>
      </c>
      <c r="B6" s="121" t="s">
        <v>26</v>
      </c>
      <c r="C6" s="121" t="s">
        <v>27</v>
      </c>
      <c r="D6" s="121" t="s">
        <v>103</v>
      </c>
      <c r="E6" s="121" t="s">
        <v>17</v>
      </c>
    </row>
    <row r="7" spans="1:5" ht="15.75">
      <c r="A7" s="120" t="s">
        <v>43</v>
      </c>
      <c r="B7" s="56">
        <v>13818927</v>
      </c>
      <c r="C7" s="56"/>
      <c r="D7" s="56"/>
      <c r="E7" s="56">
        <f>SUM(B7:D7)</f>
        <v>13818927</v>
      </c>
    </row>
    <row r="8" spans="1:5" ht="15.75">
      <c r="A8" s="120" t="s">
        <v>361</v>
      </c>
      <c r="B8" s="56"/>
      <c r="C8" s="56">
        <v>150000</v>
      </c>
      <c r="D8" s="56"/>
      <c r="E8" s="56">
        <v>150000</v>
      </c>
    </row>
    <row r="9" spans="1:5" ht="15.75">
      <c r="A9" s="120" t="s">
        <v>104</v>
      </c>
      <c r="B9" s="122">
        <v>541020</v>
      </c>
      <c r="C9" s="122"/>
      <c r="D9" s="122"/>
      <c r="E9" s="56">
        <f t="shared" ref="E9:E17" si="0">SUM(B9:D9)</f>
        <v>541020</v>
      </c>
    </row>
    <row r="10" spans="1:5" ht="15.75">
      <c r="A10" s="120" t="s">
        <v>59</v>
      </c>
      <c r="B10" s="122">
        <v>546100</v>
      </c>
      <c r="C10" s="122"/>
      <c r="D10" s="122"/>
      <c r="E10" s="56">
        <f t="shared" si="0"/>
        <v>546100</v>
      </c>
    </row>
    <row r="11" spans="1:5" ht="15.75">
      <c r="A11" s="57" t="s">
        <v>41</v>
      </c>
      <c r="B11" s="122">
        <v>1016000</v>
      </c>
      <c r="C11" s="122"/>
      <c r="D11" s="122"/>
      <c r="E11" s="56">
        <f t="shared" si="0"/>
        <v>1016000</v>
      </c>
    </row>
    <row r="12" spans="1:5" ht="15.75">
      <c r="A12" s="120" t="s">
        <v>60</v>
      </c>
      <c r="B12" s="122">
        <v>4679937</v>
      </c>
      <c r="C12" s="122"/>
      <c r="D12" s="122"/>
      <c r="E12" s="56">
        <f t="shared" si="0"/>
        <v>4679937</v>
      </c>
    </row>
    <row r="13" spans="1:5" ht="15.75">
      <c r="A13" s="57" t="s">
        <v>69</v>
      </c>
      <c r="B13" s="122">
        <v>200000</v>
      </c>
      <c r="C13" s="122"/>
      <c r="D13" s="122"/>
      <c r="E13" s="56">
        <f>SUM(B13:D13)</f>
        <v>200000</v>
      </c>
    </row>
    <row r="14" spans="1:5" ht="15.75">
      <c r="A14" s="57" t="s">
        <v>72</v>
      </c>
      <c r="B14" s="122">
        <v>220800</v>
      </c>
      <c r="C14" s="122"/>
      <c r="D14" s="122"/>
      <c r="E14" s="56">
        <f>SUM(B14:D14)</f>
        <v>220800</v>
      </c>
    </row>
    <row r="15" spans="1:5" ht="15.75">
      <c r="A15" s="120" t="s">
        <v>157</v>
      </c>
      <c r="B15" s="122">
        <v>22586719</v>
      </c>
      <c r="C15" s="122"/>
      <c r="D15" s="122"/>
      <c r="E15" s="56">
        <f t="shared" si="0"/>
        <v>22586719</v>
      </c>
    </row>
    <row r="16" spans="1:5" ht="15.75">
      <c r="A16" s="57" t="s">
        <v>73</v>
      </c>
      <c r="B16" s="122">
        <v>450912</v>
      </c>
      <c r="C16" s="122"/>
      <c r="D16" s="122"/>
      <c r="E16" s="56">
        <f t="shared" si="0"/>
        <v>450912</v>
      </c>
    </row>
    <row r="17" spans="1:5" ht="15.75">
      <c r="A17" s="57" t="s">
        <v>380</v>
      </c>
      <c r="B17" s="122">
        <v>1233494</v>
      </c>
      <c r="C17" s="122"/>
      <c r="D17" s="122"/>
      <c r="E17" s="56">
        <f t="shared" si="0"/>
        <v>1233494</v>
      </c>
    </row>
    <row r="18" spans="1:5" ht="15.75">
      <c r="A18" s="57" t="s">
        <v>379</v>
      </c>
      <c r="B18" s="122"/>
      <c r="C18" s="122"/>
      <c r="D18" s="122">
        <v>126995</v>
      </c>
      <c r="E18" s="56">
        <f t="shared" ref="E18:E19" si="1">SUM(B18:D18)</f>
        <v>126995</v>
      </c>
    </row>
    <row r="19" spans="1:5" ht="15.75">
      <c r="A19" s="57" t="s">
        <v>381</v>
      </c>
      <c r="B19" s="122">
        <v>1000000</v>
      </c>
      <c r="C19" s="122"/>
      <c r="D19" s="122"/>
      <c r="E19" s="56">
        <f t="shared" si="1"/>
        <v>1000000</v>
      </c>
    </row>
    <row r="20" spans="1:5" ht="15.75">
      <c r="A20" s="123" t="s">
        <v>23</v>
      </c>
      <c r="B20" s="124">
        <f>SUM(B7:B19)</f>
        <v>46293909</v>
      </c>
      <c r="C20" s="124">
        <f>SUM(C7:C19)</f>
        <v>150000</v>
      </c>
      <c r="D20" s="124">
        <f>SUM(D7:D19)</f>
        <v>126995</v>
      </c>
      <c r="E20" s="124">
        <f>SUM(E7:E19)</f>
        <v>46570904</v>
      </c>
    </row>
    <row r="21" spans="1:5" ht="15.75">
      <c r="B21" s="19"/>
      <c r="C21" s="19"/>
      <c r="D21" s="19"/>
      <c r="E21" s="19"/>
    </row>
    <row r="22" spans="1:5" ht="15.75">
      <c r="B22" s="20"/>
      <c r="C22" s="20"/>
      <c r="D22" s="20"/>
      <c r="E22" s="20"/>
    </row>
  </sheetData>
  <mergeCells count="4">
    <mergeCell ref="A1:E1"/>
    <mergeCell ref="A3:E3"/>
    <mergeCell ref="A4:E4"/>
    <mergeCell ref="A2:E2"/>
  </mergeCells>
  <phoneticPr fontId="33" type="noConversion"/>
  <printOptions headings="1"/>
  <pageMargins left="0.75" right="0.75" top="1" bottom="1" header="0.5" footer="0.5"/>
  <pageSetup paperSize="9" scale="84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8"/>
  <sheetViews>
    <sheetView topLeftCell="B1" workbookViewId="0">
      <selection activeCell="F23" sqref="F23:L91"/>
    </sheetView>
  </sheetViews>
  <sheetFormatPr defaultColWidth="10.28515625" defaultRowHeight="15.75"/>
  <cols>
    <col min="1" max="1" width="41" style="6" customWidth="1"/>
    <col min="2" max="2" width="33.5703125" style="6" customWidth="1"/>
    <col min="3" max="16384" width="10.28515625" style="6"/>
  </cols>
  <sheetData>
    <row r="1" spans="1:2" s="7" customFormat="1">
      <c r="A1" s="210"/>
      <c r="B1" s="210"/>
    </row>
    <row r="2" spans="1:2" s="7" customFormat="1">
      <c r="A2" s="210" t="s">
        <v>359</v>
      </c>
      <c r="B2" s="210"/>
    </row>
    <row r="3" spans="1:2" s="7" customFormat="1" ht="19.5" customHeight="1">
      <c r="A3" s="209" t="s">
        <v>127</v>
      </c>
      <c r="B3" s="209"/>
    </row>
    <row r="4" spans="1:2" s="7" customFormat="1" ht="20.25" customHeight="1">
      <c r="A4" s="209" t="s">
        <v>360</v>
      </c>
      <c r="B4" s="209"/>
    </row>
    <row r="5" spans="1:2" s="7" customFormat="1" ht="15.75" customHeight="1">
      <c r="A5" s="16"/>
      <c r="B5" s="17"/>
    </row>
    <row r="6" spans="1:2" s="7" customFormat="1">
      <c r="A6" s="24" t="s">
        <v>2</v>
      </c>
      <c r="B6" s="25" t="s">
        <v>271</v>
      </c>
    </row>
    <row r="7" spans="1:2" s="7" customFormat="1">
      <c r="A7" s="178" t="s">
        <v>273</v>
      </c>
      <c r="B7" s="118">
        <v>787402</v>
      </c>
    </row>
    <row r="8" spans="1:2" s="7" customFormat="1">
      <c r="A8" s="178" t="s">
        <v>274</v>
      </c>
      <c r="B8" s="21">
        <v>14149000</v>
      </c>
    </row>
    <row r="9" spans="1:2" s="7" customFormat="1" ht="31.5">
      <c r="A9" s="112" t="s">
        <v>275</v>
      </c>
      <c r="B9" s="118">
        <v>212598</v>
      </c>
    </row>
    <row r="10" spans="1:2" s="7" customFormat="1" ht="31.5">
      <c r="A10" s="112" t="s">
        <v>276</v>
      </c>
      <c r="B10" s="21">
        <v>3820230</v>
      </c>
    </row>
    <row r="11" spans="1:2" s="7" customFormat="1">
      <c r="A11" s="192" t="s">
        <v>278</v>
      </c>
      <c r="B11" s="193">
        <f>SUM(B7:B10)</f>
        <v>18969230</v>
      </c>
    </row>
    <row r="12" spans="1:2">
      <c r="A12" s="194" t="s">
        <v>277</v>
      </c>
      <c r="B12" s="193">
        <v>0</v>
      </c>
    </row>
    <row r="13" spans="1:2">
      <c r="A13" s="178" t="s">
        <v>362</v>
      </c>
      <c r="B13" s="118">
        <v>107496</v>
      </c>
    </row>
    <row r="14" spans="1:2" ht="31.5">
      <c r="A14" s="112" t="s">
        <v>272</v>
      </c>
      <c r="B14" s="118">
        <v>29024</v>
      </c>
    </row>
    <row r="15" spans="1:2">
      <c r="A15" s="178" t="s">
        <v>364</v>
      </c>
      <c r="B15" s="118">
        <v>2167000</v>
      </c>
    </row>
    <row r="16" spans="1:2" ht="31.5">
      <c r="A16" s="112" t="s">
        <v>365</v>
      </c>
      <c r="B16" s="118">
        <v>585090</v>
      </c>
    </row>
    <row r="17" spans="1:2">
      <c r="A17" s="192" t="s">
        <v>279</v>
      </c>
      <c r="B17" s="195">
        <f>SUM(B12:B16)</f>
        <v>2888610</v>
      </c>
    </row>
    <row r="18" spans="1:2">
      <c r="A18" s="22" t="s">
        <v>24</v>
      </c>
      <c r="B18" s="119">
        <f>SUM(B11+B12+B17)</f>
        <v>21857840</v>
      </c>
    </row>
  </sheetData>
  <mergeCells count="4">
    <mergeCell ref="A3:B3"/>
    <mergeCell ref="A4:B4"/>
    <mergeCell ref="A1:B1"/>
    <mergeCell ref="A2:B2"/>
  </mergeCells>
  <phoneticPr fontId="28" type="noConversion"/>
  <printOptions headings="1"/>
  <pageMargins left="0.74803149606299213" right="0.74803149606299213" top="0.98425196850393704" bottom="0.98425196850393704" header="0.51181102362204722" footer="0.51181102362204722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E27" sqref="E27"/>
    </sheetView>
  </sheetViews>
  <sheetFormatPr defaultRowHeight="15"/>
  <cols>
    <col min="1" max="1" width="36.5703125" style="125" customWidth="1"/>
    <col min="2" max="13" width="6.7109375" style="125" customWidth="1"/>
    <col min="14" max="16384" width="9.140625" style="125"/>
  </cols>
  <sheetData>
    <row r="1" spans="1:15">
      <c r="A1" s="211" t="s">
        <v>368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3" spans="1:15">
      <c r="A3" s="213" t="s">
        <v>367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1:15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15" ht="15.75" thickBot="1">
      <c r="M5" s="214" t="s">
        <v>178</v>
      </c>
      <c r="N5" s="214"/>
    </row>
    <row r="6" spans="1:15">
      <c r="A6" s="138" t="s">
        <v>177</v>
      </c>
      <c r="B6" s="137" t="s">
        <v>176</v>
      </c>
      <c r="C6" s="137" t="s">
        <v>175</v>
      </c>
      <c r="D6" s="137" t="s">
        <v>174</v>
      </c>
      <c r="E6" s="137" t="s">
        <v>173</v>
      </c>
      <c r="F6" s="137" t="s">
        <v>172</v>
      </c>
      <c r="G6" s="137" t="s">
        <v>171</v>
      </c>
      <c r="H6" s="137" t="s">
        <v>170</v>
      </c>
      <c r="I6" s="137" t="s">
        <v>169</v>
      </c>
      <c r="J6" s="137" t="s">
        <v>168</v>
      </c>
      <c r="K6" s="137" t="s">
        <v>167</v>
      </c>
      <c r="L6" s="137" t="s">
        <v>166</v>
      </c>
      <c r="M6" s="137" t="s">
        <v>165</v>
      </c>
      <c r="N6" s="137" t="s">
        <v>164</v>
      </c>
    </row>
    <row r="7" spans="1:15">
      <c r="A7" s="130" t="s">
        <v>163</v>
      </c>
      <c r="B7" s="132">
        <v>981</v>
      </c>
      <c r="C7" s="132">
        <v>981</v>
      </c>
      <c r="D7" s="132">
        <v>981</v>
      </c>
      <c r="E7" s="132">
        <v>981</v>
      </c>
      <c r="F7" s="132">
        <v>981</v>
      </c>
      <c r="G7" s="132">
        <v>981</v>
      </c>
      <c r="H7" s="132">
        <v>981</v>
      </c>
      <c r="I7" s="132">
        <v>981</v>
      </c>
      <c r="J7" s="132">
        <v>981</v>
      </c>
      <c r="K7" s="132">
        <v>981</v>
      </c>
      <c r="L7" s="132">
        <v>981</v>
      </c>
      <c r="M7" s="132">
        <v>984</v>
      </c>
      <c r="N7" s="131">
        <f t="shared" ref="N7:N15" si="0">SUM(B7:M7)</f>
        <v>11775</v>
      </c>
    </row>
    <row r="8" spans="1:15">
      <c r="A8" s="130" t="s">
        <v>162</v>
      </c>
      <c r="B8" s="132">
        <v>0</v>
      </c>
      <c r="C8" s="132">
        <v>0</v>
      </c>
      <c r="D8" s="132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1">
        <f t="shared" si="0"/>
        <v>0</v>
      </c>
    </row>
    <row r="9" spans="1:15">
      <c r="A9" s="130" t="s">
        <v>80</v>
      </c>
      <c r="B9" s="132">
        <v>160</v>
      </c>
      <c r="C9" s="132">
        <v>160</v>
      </c>
      <c r="D9" s="132">
        <v>869</v>
      </c>
      <c r="E9" s="132">
        <v>160</v>
      </c>
      <c r="F9" s="132">
        <v>160</v>
      </c>
      <c r="G9" s="132">
        <v>160</v>
      </c>
      <c r="H9" s="132">
        <v>160</v>
      </c>
      <c r="I9" s="132">
        <v>160</v>
      </c>
      <c r="J9" s="132">
        <v>867</v>
      </c>
      <c r="K9" s="132">
        <v>179</v>
      </c>
      <c r="L9" s="132">
        <v>161</v>
      </c>
      <c r="M9" s="132">
        <v>143</v>
      </c>
      <c r="N9" s="131">
        <f t="shared" si="0"/>
        <v>3339</v>
      </c>
    </row>
    <row r="10" spans="1:15">
      <c r="A10" s="130" t="s">
        <v>75</v>
      </c>
      <c r="B10" s="132">
        <v>0</v>
      </c>
      <c r="C10" s="132">
        <v>0</v>
      </c>
      <c r="D10" s="132">
        <v>201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0</v>
      </c>
      <c r="K10" s="132">
        <v>0</v>
      </c>
      <c r="L10" s="132">
        <v>0</v>
      </c>
      <c r="M10" s="132">
        <v>0</v>
      </c>
      <c r="N10" s="131">
        <f t="shared" si="0"/>
        <v>201</v>
      </c>
    </row>
    <row r="11" spans="1:15">
      <c r="A11" s="130" t="s">
        <v>93</v>
      </c>
      <c r="B11" s="129">
        <v>0</v>
      </c>
      <c r="C11" s="129">
        <v>0</v>
      </c>
      <c r="D11" s="129">
        <v>13228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31">
        <f t="shared" si="0"/>
        <v>13228</v>
      </c>
    </row>
    <row r="12" spans="1:15">
      <c r="A12" s="130" t="s">
        <v>95</v>
      </c>
      <c r="B12" s="129">
        <v>0</v>
      </c>
      <c r="C12" s="129">
        <v>0</v>
      </c>
      <c r="D12" s="129">
        <v>0</v>
      </c>
      <c r="E12" s="129">
        <v>0</v>
      </c>
      <c r="F12" s="129">
        <v>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129">
        <v>0</v>
      </c>
      <c r="M12" s="129">
        <v>0</v>
      </c>
      <c r="N12" s="131">
        <f t="shared" si="0"/>
        <v>0</v>
      </c>
    </row>
    <row r="13" spans="1:15">
      <c r="A13" s="130" t="s">
        <v>97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0</v>
      </c>
      <c r="N13" s="131">
        <f t="shared" si="0"/>
        <v>0</v>
      </c>
    </row>
    <row r="14" spans="1:15">
      <c r="A14" s="130" t="s">
        <v>81</v>
      </c>
      <c r="B14" s="132">
        <v>4651</v>
      </c>
      <c r="C14" s="132">
        <v>2176</v>
      </c>
      <c r="D14" s="132">
        <v>2176</v>
      </c>
      <c r="E14" s="132">
        <v>2676</v>
      </c>
      <c r="F14" s="132">
        <v>3176</v>
      </c>
      <c r="G14" s="132">
        <v>3173</v>
      </c>
      <c r="H14" s="132"/>
      <c r="I14" s="132"/>
      <c r="J14" s="132"/>
      <c r="K14" s="132"/>
      <c r="L14" s="132"/>
      <c r="M14" s="132"/>
      <c r="N14" s="131">
        <f t="shared" si="0"/>
        <v>18028</v>
      </c>
    </row>
    <row r="15" spans="1:15">
      <c r="A15" s="136" t="s">
        <v>161</v>
      </c>
      <c r="B15" s="135">
        <f t="shared" ref="B15:M15" si="1">SUM(B7:B14)</f>
        <v>5792</v>
      </c>
      <c r="C15" s="135">
        <f t="shared" si="1"/>
        <v>3317</v>
      </c>
      <c r="D15" s="135">
        <f t="shared" si="1"/>
        <v>17455</v>
      </c>
      <c r="E15" s="135">
        <f t="shared" si="1"/>
        <v>3817</v>
      </c>
      <c r="F15" s="135">
        <f t="shared" si="1"/>
        <v>4317</v>
      </c>
      <c r="G15" s="135">
        <f t="shared" si="1"/>
        <v>4314</v>
      </c>
      <c r="H15" s="135">
        <f t="shared" si="1"/>
        <v>1141</v>
      </c>
      <c r="I15" s="135">
        <f t="shared" si="1"/>
        <v>1141</v>
      </c>
      <c r="J15" s="135">
        <f t="shared" si="1"/>
        <v>1848</v>
      </c>
      <c r="K15" s="135">
        <f t="shared" si="1"/>
        <v>1160</v>
      </c>
      <c r="L15" s="135">
        <f t="shared" si="1"/>
        <v>1142</v>
      </c>
      <c r="M15" s="135">
        <f t="shared" si="1"/>
        <v>1127</v>
      </c>
      <c r="N15" s="135">
        <f t="shared" si="0"/>
        <v>46571</v>
      </c>
      <c r="O15" s="134"/>
    </row>
    <row r="16" spans="1:15">
      <c r="A16" s="133" t="s">
        <v>160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1:14">
      <c r="A17" s="130" t="s">
        <v>13</v>
      </c>
      <c r="B17" s="132">
        <v>249</v>
      </c>
      <c r="C17" s="132">
        <v>249</v>
      </c>
      <c r="D17" s="132">
        <v>250</v>
      </c>
      <c r="E17" s="132">
        <v>295</v>
      </c>
      <c r="F17" s="132">
        <v>295</v>
      </c>
      <c r="G17" s="132">
        <v>295</v>
      </c>
      <c r="H17" s="132">
        <v>295</v>
      </c>
      <c r="I17" s="132">
        <v>295</v>
      </c>
      <c r="J17" s="132">
        <v>295</v>
      </c>
      <c r="K17" s="132">
        <v>295</v>
      </c>
      <c r="L17" s="132">
        <v>295</v>
      </c>
      <c r="M17" s="132">
        <v>295</v>
      </c>
      <c r="N17" s="131">
        <f t="shared" ref="N17:N24" si="2">SUM(B17:M17)</f>
        <v>3403</v>
      </c>
    </row>
    <row r="18" spans="1:14">
      <c r="A18" s="130" t="s">
        <v>14</v>
      </c>
      <c r="B18" s="129">
        <v>49</v>
      </c>
      <c r="C18" s="129">
        <v>49</v>
      </c>
      <c r="D18" s="129">
        <v>50</v>
      </c>
      <c r="E18" s="129">
        <v>58</v>
      </c>
      <c r="F18" s="129">
        <v>58</v>
      </c>
      <c r="G18" s="129">
        <v>58</v>
      </c>
      <c r="H18" s="129">
        <v>58</v>
      </c>
      <c r="I18" s="129">
        <v>58</v>
      </c>
      <c r="J18" s="129">
        <v>58</v>
      </c>
      <c r="K18" s="129">
        <v>58</v>
      </c>
      <c r="L18" s="129">
        <v>58</v>
      </c>
      <c r="M18" s="129">
        <v>58</v>
      </c>
      <c r="N18" s="131">
        <f t="shared" si="2"/>
        <v>670</v>
      </c>
    </row>
    <row r="19" spans="1:14">
      <c r="A19" s="130" t="s">
        <v>83</v>
      </c>
      <c r="B19" s="132">
        <v>1006</v>
      </c>
      <c r="C19" s="132">
        <v>1180</v>
      </c>
      <c r="D19" s="132">
        <v>1035</v>
      </c>
      <c r="E19" s="132">
        <v>1349</v>
      </c>
      <c r="F19" s="132">
        <v>1324</v>
      </c>
      <c r="G19" s="132">
        <v>956</v>
      </c>
      <c r="H19" s="132">
        <v>957</v>
      </c>
      <c r="I19" s="132">
        <v>945</v>
      </c>
      <c r="J19" s="132">
        <v>858</v>
      </c>
      <c r="K19" s="132">
        <v>930</v>
      </c>
      <c r="L19" s="132">
        <v>945</v>
      </c>
      <c r="M19" s="132">
        <v>993</v>
      </c>
      <c r="N19" s="131">
        <f t="shared" si="2"/>
        <v>12478</v>
      </c>
    </row>
    <row r="20" spans="1:14">
      <c r="A20" s="130" t="s">
        <v>159</v>
      </c>
      <c r="B20" s="132">
        <v>10</v>
      </c>
      <c r="C20" s="132">
        <v>15</v>
      </c>
      <c r="D20" s="132">
        <v>15</v>
      </c>
      <c r="E20" s="132">
        <v>10</v>
      </c>
      <c r="F20" s="132">
        <v>10</v>
      </c>
      <c r="G20" s="132">
        <v>10</v>
      </c>
      <c r="H20" s="132">
        <v>5</v>
      </c>
      <c r="I20" s="132">
        <v>5</v>
      </c>
      <c r="J20" s="132">
        <v>15</v>
      </c>
      <c r="K20" s="132">
        <v>15</v>
      </c>
      <c r="L20" s="132">
        <v>15</v>
      </c>
      <c r="M20" s="132">
        <v>25</v>
      </c>
      <c r="N20" s="128">
        <f t="shared" si="2"/>
        <v>150</v>
      </c>
    </row>
    <row r="21" spans="1:14">
      <c r="A21" s="130" t="s">
        <v>57</v>
      </c>
      <c r="B21" s="132">
        <v>715</v>
      </c>
      <c r="C21" s="132">
        <v>980</v>
      </c>
      <c r="D21" s="132">
        <v>1200</v>
      </c>
      <c r="E21" s="132">
        <v>890</v>
      </c>
      <c r="F21" s="132">
        <v>670</v>
      </c>
      <c r="G21" s="132">
        <v>670</v>
      </c>
      <c r="H21" s="132">
        <v>230</v>
      </c>
      <c r="I21" s="132">
        <v>250</v>
      </c>
      <c r="J21" s="132">
        <v>250</v>
      </c>
      <c r="K21" s="132">
        <v>235</v>
      </c>
      <c r="L21" s="132">
        <v>235</v>
      </c>
      <c r="M21" s="132">
        <v>236</v>
      </c>
      <c r="N21" s="131">
        <f t="shared" si="2"/>
        <v>6561</v>
      </c>
    </row>
    <row r="22" spans="1:14">
      <c r="A22" s="196" t="s">
        <v>366</v>
      </c>
      <c r="B22" s="129">
        <v>0</v>
      </c>
      <c r="C22" s="129">
        <v>0</v>
      </c>
      <c r="D22" s="129">
        <v>0</v>
      </c>
      <c r="E22" s="129">
        <v>137</v>
      </c>
      <c r="F22" s="129">
        <v>0</v>
      </c>
      <c r="G22" s="129">
        <v>2540</v>
      </c>
      <c r="H22" s="129">
        <v>0</v>
      </c>
      <c r="I22" s="129">
        <v>1009</v>
      </c>
      <c r="J22" s="129">
        <v>12000</v>
      </c>
      <c r="K22" s="129">
        <v>5969</v>
      </c>
      <c r="L22" s="129">
        <v>203</v>
      </c>
      <c r="M22" s="129">
        <v>0</v>
      </c>
      <c r="N22" s="128">
        <f t="shared" si="2"/>
        <v>21858</v>
      </c>
    </row>
    <row r="23" spans="1:14">
      <c r="A23" s="130" t="s">
        <v>98</v>
      </c>
      <c r="B23" s="129">
        <v>0</v>
      </c>
      <c r="C23" s="129">
        <v>0</v>
      </c>
      <c r="D23" s="129">
        <v>725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726</v>
      </c>
      <c r="K23" s="129">
        <v>0</v>
      </c>
      <c r="L23" s="129">
        <v>0</v>
      </c>
      <c r="M23" s="129">
        <v>0</v>
      </c>
      <c r="N23" s="128">
        <f t="shared" si="2"/>
        <v>1451</v>
      </c>
    </row>
    <row r="24" spans="1:14" ht="15.75" thickBot="1">
      <c r="A24" s="127" t="s">
        <v>158</v>
      </c>
      <c r="B24" s="126">
        <f t="shared" ref="B24:M24" si="3">SUM(B17:B23)</f>
        <v>2029</v>
      </c>
      <c r="C24" s="126">
        <f t="shared" si="3"/>
        <v>2473</v>
      </c>
      <c r="D24" s="126">
        <f t="shared" si="3"/>
        <v>3275</v>
      </c>
      <c r="E24" s="126">
        <f t="shared" si="3"/>
        <v>2739</v>
      </c>
      <c r="F24" s="126">
        <f t="shared" si="3"/>
        <v>2357</v>
      </c>
      <c r="G24" s="126">
        <f t="shared" si="3"/>
        <v>4529</v>
      </c>
      <c r="H24" s="126">
        <f t="shared" si="3"/>
        <v>1545</v>
      </c>
      <c r="I24" s="126">
        <f t="shared" si="3"/>
        <v>2562</v>
      </c>
      <c r="J24" s="126">
        <f t="shared" si="3"/>
        <v>14202</v>
      </c>
      <c r="K24" s="126">
        <f t="shared" si="3"/>
        <v>7502</v>
      </c>
      <c r="L24" s="126">
        <f t="shared" si="3"/>
        <v>1751</v>
      </c>
      <c r="M24" s="126">
        <f t="shared" si="3"/>
        <v>1607</v>
      </c>
      <c r="N24" s="126">
        <f t="shared" si="2"/>
        <v>46571</v>
      </c>
    </row>
  </sheetData>
  <mergeCells count="3">
    <mergeCell ref="A1:N1"/>
    <mergeCell ref="A3:N4"/>
    <mergeCell ref="M5:N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3"/>
  <sheetViews>
    <sheetView workbookViewId="0">
      <selection activeCell="E7" sqref="E7"/>
    </sheetView>
  </sheetViews>
  <sheetFormatPr defaultRowHeight="15"/>
  <cols>
    <col min="1" max="1" width="11" style="125" customWidth="1"/>
    <col min="2" max="2" width="9.85546875" style="125" customWidth="1"/>
    <col min="3" max="3" width="9.140625" style="125"/>
    <col min="4" max="13" width="6.7109375" style="125" customWidth="1"/>
    <col min="14" max="16384" width="9.140625" style="125"/>
  </cols>
  <sheetData>
    <row r="1" spans="1:17">
      <c r="A1" s="256" t="s">
        <v>369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4" spans="1:17" ht="19.5" customHeight="1">
      <c r="A4" s="254" t="s">
        <v>189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142"/>
      <c r="O4" s="142"/>
      <c r="P4" s="142"/>
      <c r="Q4" s="142"/>
    </row>
    <row r="5" spans="1:17" ht="19.5" customHeight="1">
      <c r="A5" s="254" t="s">
        <v>269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140"/>
    </row>
    <row r="6" spans="1:17"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1:17">
      <c r="C7" s="140"/>
      <c r="D7" s="140"/>
      <c r="E7" s="140"/>
      <c r="F7" s="140"/>
      <c r="G7" s="140"/>
      <c r="H7" s="140"/>
      <c r="I7" s="140"/>
      <c r="J7" s="140"/>
      <c r="K7" s="140"/>
      <c r="L7" s="141"/>
      <c r="M7" s="140"/>
    </row>
    <row r="8" spans="1:17"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1:17" ht="15.75" thickBot="1"/>
    <row r="10" spans="1:17">
      <c r="A10" s="268" t="s">
        <v>188</v>
      </c>
      <c r="B10" s="269"/>
      <c r="C10" s="274" t="s">
        <v>187</v>
      </c>
      <c r="D10" s="277" t="s">
        <v>186</v>
      </c>
      <c r="E10" s="269"/>
      <c r="F10" s="277" t="s">
        <v>198</v>
      </c>
      <c r="G10" s="269"/>
      <c r="H10" s="280" t="s">
        <v>185</v>
      </c>
      <c r="I10" s="281"/>
      <c r="J10" s="280" t="s">
        <v>184</v>
      </c>
      <c r="K10" s="281"/>
      <c r="L10" s="262" t="s">
        <v>183</v>
      </c>
      <c r="M10" s="263"/>
    </row>
    <row r="11" spans="1:17">
      <c r="A11" s="270"/>
      <c r="B11" s="271"/>
      <c r="C11" s="275"/>
      <c r="D11" s="278"/>
      <c r="E11" s="271"/>
      <c r="F11" s="278"/>
      <c r="G11" s="271"/>
      <c r="H11" s="282"/>
      <c r="I11" s="283"/>
      <c r="J11" s="282"/>
      <c r="K11" s="283"/>
      <c r="L11" s="264"/>
      <c r="M11" s="265"/>
    </row>
    <row r="12" spans="1:17" ht="15.75" thickBot="1">
      <c r="A12" s="272"/>
      <c r="B12" s="273"/>
      <c r="C12" s="276"/>
      <c r="D12" s="279"/>
      <c r="E12" s="273"/>
      <c r="F12" s="279"/>
      <c r="G12" s="273"/>
      <c r="H12" s="284"/>
      <c r="I12" s="285"/>
      <c r="J12" s="284"/>
      <c r="K12" s="285"/>
      <c r="L12" s="266"/>
      <c r="M12" s="267"/>
    </row>
    <row r="13" spans="1:17" ht="15" customHeight="1">
      <c r="A13" s="286" t="s">
        <v>182</v>
      </c>
      <c r="B13" s="287"/>
      <c r="C13" s="288">
        <f>SUM(D13:M18)</f>
        <v>3</v>
      </c>
      <c r="D13" s="217">
        <f>SUM(D19)</f>
        <v>1</v>
      </c>
      <c r="E13" s="218"/>
      <c r="F13" s="215">
        <f>SUM(F19:G23)</f>
        <v>1</v>
      </c>
      <c r="G13" s="216"/>
      <c r="H13" s="215">
        <f>SUM(H19:I23)</f>
        <v>0</v>
      </c>
      <c r="I13" s="216"/>
      <c r="J13" s="215">
        <f>SUM(J19:K22)</f>
        <v>1</v>
      </c>
      <c r="K13" s="216"/>
      <c r="L13" s="215">
        <v>0</v>
      </c>
      <c r="M13" s="260"/>
    </row>
    <row r="14" spans="1:17" ht="15" customHeight="1">
      <c r="A14" s="286"/>
      <c r="B14" s="287"/>
      <c r="C14" s="288"/>
      <c r="D14" s="217"/>
      <c r="E14" s="218"/>
      <c r="F14" s="217"/>
      <c r="G14" s="218"/>
      <c r="H14" s="217"/>
      <c r="I14" s="218"/>
      <c r="J14" s="217"/>
      <c r="K14" s="218"/>
      <c r="L14" s="217"/>
      <c r="M14" s="261"/>
    </row>
    <row r="15" spans="1:17" ht="15" customHeight="1">
      <c r="A15" s="286"/>
      <c r="B15" s="287"/>
      <c r="C15" s="288"/>
      <c r="D15" s="217"/>
      <c r="E15" s="218"/>
      <c r="F15" s="217"/>
      <c r="G15" s="218"/>
      <c r="H15" s="217"/>
      <c r="I15" s="218"/>
      <c r="J15" s="217"/>
      <c r="K15" s="218"/>
      <c r="L15" s="217"/>
      <c r="M15" s="261"/>
    </row>
    <row r="16" spans="1:17" ht="0.75" customHeight="1">
      <c r="A16" s="286"/>
      <c r="B16" s="287"/>
      <c r="C16" s="288"/>
      <c r="D16" s="217"/>
      <c r="E16" s="218"/>
      <c r="F16" s="217"/>
      <c r="G16" s="218"/>
      <c r="H16" s="217"/>
      <c r="I16" s="218"/>
      <c r="J16" s="217"/>
      <c r="K16" s="218"/>
      <c r="L16" s="217"/>
      <c r="M16" s="261"/>
    </row>
    <row r="17" spans="1:13" ht="15" hidden="1" customHeight="1">
      <c r="A17" s="286"/>
      <c r="B17" s="287"/>
      <c r="C17" s="288"/>
      <c r="D17" s="217"/>
      <c r="E17" s="218"/>
      <c r="F17" s="217"/>
      <c r="G17" s="218"/>
      <c r="H17" s="217"/>
      <c r="I17" s="218"/>
      <c r="J17" s="217"/>
      <c r="K17" s="218"/>
      <c r="L17" s="217"/>
      <c r="M17" s="261"/>
    </row>
    <row r="18" spans="1:13" ht="15" hidden="1" customHeight="1">
      <c r="A18" s="286"/>
      <c r="B18" s="287"/>
      <c r="C18" s="288"/>
      <c r="D18" s="217"/>
      <c r="E18" s="218"/>
      <c r="F18" s="217"/>
      <c r="G18" s="218"/>
      <c r="H18" s="217"/>
      <c r="I18" s="218"/>
      <c r="J18" s="217"/>
      <c r="K18" s="218"/>
      <c r="L18" s="217"/>
      <c r="M18" s="261"/>
    </row>
    <row r="19" spans="1:13" ht="15.75" customHeight="1">
      <c r="A19" s="229" t="s">
        <v>181</v>
      </c>
      <c r="B19" s="230"/>
      <c r="C19" s="258">
        <v>2</v>
      </c>
      <c r="D19" s="233">
        <v>1</v>
      </c>
      <c r="E19" s="239"/>
      <c r="F19" s="233">
        <v>1</v>
      </c>
      <c r="G19" s="234"/>
      <c r="H19" s="233" t="s">
        <v>190</v>
      </c>
      <c r="I19" s="242"/>
      <c r="J19" s="233"/>
      <c r="K19" s="242"/>
      <c r="L19" s="233"/>
      <c r="M19" s="247"/>
    </row>
    <row r="20" spans="1:13" ht="15.75" customHeight="1">
      <c r="A20" s="231"/>
      <c r="B20" s="232"/>
      <c r="C20" s="259"/>
      <c r="D20" s="240"/>
      <c r="E20" s="241"/>
      <c r="F20" s="235"/>
      <c r="G20" s="236"/>
      <c r="H20" s="243"/>
      <c r="I20" s="244"/>
      <c r="J20" s="243"/>
      <c r="K20" s="244"/>
      <c r="L20" s="235"/>
      <c r="M20" s="248"/>
    </row>
    <row r="21" spans="1:13" ht="30" customHeight="1">
      <c r="A21" s="245" t="s">
        <v>180</v>
      </c>
      <c r="B21" s="246"/>
      <c r="C21" s="139">
        <f>SUM(E21:L21)</f>
        <v>1</v>
      </c>
      <c r="D21" s="251"/>
      <c r="E21" s="252"/>
      <c r="F21" s="249"/>
      <c r="G21" s="253"/>
      <c r="H21" s="237"/>
      <c r="I21" s="238"/>
      <c r="J21" s="237">
        <v>1</v>
      </c>
      <c r="K21" s="238"/>
      <c r="L21" s="249"/>
      <c r="M21" s="250"/>
    </row>
    <row r="22" spans="1:13" ht="15" customHeight="1">
      <c r="A22" s="219" t="s">
        <v>179</v>
      </c>
      <c r="B22" s="220"/>
      <c r="C22" s="227">
        <f>SUM(E22:M23)</f>
        <v>0</v>
      </c>
      <c r="D22" s="289"/>
      <c r="E22" s="290"/>
      <c r="F22" s="289"/>
      <c r="G22" s="290"/>
      <c r="H22" s="289"/>
      <c r="I22" s="290"/>
      <c r="J22" s="289"/>
      <c r="K22" s="290"/>
      <c r="L22" s="223"/>
      <c r="M22" s="224"/>
    </row>
    <row r="23" spans="1:13" ht="15.75" thickBot="1">
      <c r="A23" s="221"/>
      <c r="B23" s="222"/>
      <c r="C23" s="228"/>
      <c r="D23" s="291"/>
      <c r="E23" s="292"/>
      <c r="F23" s="291"/>
      <c r="G23" s="292"/>
      <c r="H23" s="291"/>
      <c r="I23" s="292"/>
      <c r="J23" s="291"/>
      <c r="K23" s="292"/>
      <c r="L23" s="225"/>
      <c r="M23" s="226"/>
    </row>
  </sheetData>
  <mergeCells count="37">
    <mergeCell ref="H21:I21"/>
    <mergeCell ref="D22:E23"/>
    <mergeCell ref="F22:G23"/>
    <mergeCell ref="H22:I23"/>
    <mergeCell ref="J22:K23"/>
    <mergeCell ref="A4:M4"/>
    <mergeCell ref="A5:M5"/>
    <mergeCell ref="A1:M1"/>
    <mergeCell ref="C19:C20"/>
    <mergeCell ref="L13:M18"/>
    <mergeCell ref="L10:M12"/>
    <mergeCell ref="A10:B12"/>
    <mergeCell ref="C10:C12"/>
    <mergeCell ref="D10:E12"/>
    <mergeCell ref="F10:G12"/>
    <mergeCell ref="J10:K12"/>
    <mergeCell ref="A13:B18"/>
    <mergeCell ref="C13:C18"/>
    <mergeCell ref="D13:E18"/>
    <mergeCell ref="H10:I12"/>
    <mergeCell ref="J13:K18"/>
    <mergeCell ref="H13:I18"/>
    <mergeCell ref="F13:G18"/>
    <mergeCell ref="A22:B23"/>
    <mergeCell ref="L22:M23"/>
    <mergeCell ref="C22:C23"/>
    <mergeCell ref="A19:B20"/>
    <mergeCell ref="F19:G20"/>
    <mergeCell ref="J21:K21"/>
    <mergeCell ref="D19:E20"/>
    <mergeCell ref="J19:K20"/>
    <mergeCell ref="A21:B21"/>
    <mergeCell ref="H19:I20"/>
    <mergeCell ref="L19:M20"/>
    <mergeCell ref="L21:M21"/>
    <mergeCell ref="D21:E21"/>
    <mergeCell ref="F21:G2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G26"/>
  <sheetViews>
    <sheetView topLeftCell="A13" workbookViewId="0">
      <selection activeCell="J30" sqref="J30"/>
    </sheetView>
  </sheetViews>
  <sheetFormatPr defaultRowHeight="12.75"/>
  <cols>
    <col min="1" max="1" width="5.7109375" customWidth="1"/>
    <col min="5" max="5" width="30" customWidth="1"/>
    <col min="6" max="6" width="39.28515625" hidden="1" customWidth="1"/>
    <col min="7" max="7" width="16.85546875" customWidth="1"/>
  </cols>
  <sheetData>
    <row r="1" spans="2:7">
      <c r="B1" s="293" t="s">
        <v>370</v>
      </c>
      <c r="C1" s="293"/>
      <c r="D1" s="293"/>
      <c r="E1" s="293"/>
      <c r="F1" s="293"/>
      <c r="G1" s="293"/>
    </row>
    <row r="3" spans="2:7">
      <c r="B3" s="294" t="s">
        <v>197</v>
      </c>
      <c r="C3" s="295"/>
      <c r="D3" s="295"/>
      <c r="E3" s="295"/>
      <c r="F3" s="295"/>
      <c r="G3" s="295"/>
    </row>
    <row r="4" spans="2:7" ht="21.75" customHeight="1">
      <c r="B4" s="295"/>
      <c r="C4" s="295"/>
      <c r="D4" s="295"/>
      <c r="E4" s="295"/>
      <c r="F4" s="295"/>
      <c r="G4" s="295"/>
    </row>
    <row r="5" spans="2:7" s="149" customFormat="1" ht="18">
      <c r="B5" s="294" t="s">
        <v>372</v>
      </c>
      <c r="C5" s="294"/>
      <c r="D5" s="294"/>
      <c r="E5" s="294"/>
      <c r="F5" s="294"/>
      <c r="G5" s="294"/>
    </row>
    <row r="6" spans="2:7">
      <c r="B6" s="144"/>
      <c r="C6" s="144"/>
      <c r="D6" s="144"/>
      <c r="E6" s="144"/>
      <c r="F6" s="144"/>
      <c r="G6" s="144"/>
    </row>
    <row r="7" spans="2:7">
      <c r="B7" s="144"/>
      <c r="C7" s="144"/>
      <c r="D7" s="144"/>
      <c r="E7" s="144"/>
      <c r="F7" s="144"/>
      <c r="G7" s="144"/>
    </row>
    <row r="8" spans="2:7">
      <c r="B8" s="144"/>
      <c r="C8" s="144"/>
      <c r="D8" s="144"/>
      <c r="E8" s="144"/>
      <c r="F8" s="144"/>
      <c r="G8" s="144"/>
    </row>
    <row r="9" spans="2:7" ht="13.5" thickBot="1">
      <c r="B9" s="144"/>
      <c r="C9" s="144"/>
      <c r="D9" s="144"/>
      <c r="E9" s="144"/>
      <c r="F9" s="144"/>
      <c r="G9" s="148" t="s">
        <v>196</v>
      </c>
    </row>
    <row r="10" spans="2:7">
      <c r="B10" s="296" t="s">
        <v>2</v>
      </c>
      <c r="C10" s="297"/>
      <c r="D10" s="297"/>
      <c r="E10" s="297"/>
      <c r="F10" s="147"/>
      <c r="G10" s="300" t="s">
        <v>195</v>
      </c>
    </row>
    <row r="11" spans="2:7">
      <c r="B11" s="298"/>
      <c r="C11" s="299"/>
      <c r="D11" s="299"/>
      <c r="E11" s="299"/>
      <c r="F11" s="146"/>
      <c r="G11" s="301"/>
    </row>
    <row r="12" spans="2:7">
      <c r="B12" s="302" t="s">
        <v>371</v>
      </c>
      <c r="C12" s="303"/>
      <c r="D12" s="303"/>
      <c r="E12" s="303"/>
      <c r="F12" s="146"/>
      <c r="G12" s="305">
        <v>372000</v>
      </c>
    </row>
    <row r="13" spans="2:7">
      <c r="B13" s="304"/>
      <c r="C13" s="303"/>
      <c r="D13" s="303"/>
      <c r="E13" s="303"/>
      <c r="F13" s="146"/>
      <c r="G13" s="305"/>
    </row>
    <row r="14" spans="2:7" ht="12" customHeight="1">
      <c r="B14" s="304"/>
      <c r="C14" s="303"/>
      <c r="D14" s="303"/>
      <c r="E14" s="303"/>
      <c r="F14" s="146"/>
      <c r="G14" s="305"/>
    </row>
    <row r="15" spans="2:7" ht="17.25" customHeight="1">
      <c r="B15" s="315" t="s">
        <v>194</v>
      </c>
      <c r="C15" s="316"/>
      <c r="D15" s="316"/>
      <c r="E15" s="317"/>
      <c r="F15" s="144"/>
      <c r="G15" s="324">
        <v>0</v>
      </c>
    </row>
    <row r="16" spans="2:7">
      <c r="B16" s="318"/>
      <c r="C16" s="319"/>
      <c r="D16" s="319"/>
      <c r="E16" s="320"/>
      <c r="F16" s="144"/>
      <c r="G16" s="325"/>
    </row>
    <row r="17" spans="2:7">
      <c r="B17" s="321"/>
      <c r="C17" s="322"/>
      <c r="D17" s="322"/>
      <c r="E17" s="323"/>
      <c r="F17" s="144"/>
      <c r="G17" s="326"/>
    </row>
    <row r="18" spans="2:7">
      <c r="B18" s="315" t="s">
        <v>193</v>
      </c>
      <c r="C18" s="327"/>
      <c r="D18" s="327"/>
      <c r="E18" s="328"/>
      <c r="F18" s="144"/>
      <c r="G18" s="324">
        <v>0</v>
      </c>
    </row>
    <row r="19" spans="2:7">
      <c r="B19" s="329"/>
      <c r="C19" s="330"/>
      <c r="D19" s="330"/>
      <c r="E19" s="331"/>
      <c r="F19" s="144"/>
      <c r="G19" s="325"/>
    </row>
    <row r="20" spans="2:7">
      <c r="B20" s="329"/>
      <c r="C20" s="330"/>
      <c r="D20" s="330"/>
      <c r="E20" s="331"/>
      <c r="F20" s="144"/>
      <c r="G20" s="326"/>
    </row>
    <row r="21" spans="2:7" ht="12.75" customHeight="1">
      <c r="B21" s="315" t="s">
        <v>192</v>
      </c>
      <c r="C21" s="327"/>
      <c r="D21" s="327"/>
      <c r="E21" s="328"/>
      <c r="F21" s="144"/>
      <c r="G21" s="325">
        <v>0</v>
      </c>
    </row>
    <row r="22" spans="2:7">
      <c r="B22" s="329"/>
      <c r="C22" s="330"/>
      <c r="D22" s="330"/>
      <c r="E22" s="331"/>
      <c r="F22" s="144"/>
      <c r="G22" s="325"/>
    </row>
    <row r="23" spans="2:7">
      <c r="B23" s="332"/>
      <c r="C23" s="333"/>
      <c r="D23" s="333"/>
      <c r="E23" s="334"/>
      <c r="F23" s="145"/>
      <c r="G23" s="326"/>
    </row>
    <row r="24" spans="2:7">
      <c r="B24" s="306" t="s">
        <v>191</v>
      </c>
      <c r="C24" s="307"/>
      <c r="D24" s="307"/>
      <c r="E24" s="307"/>
      <c r="F24" s="144"/>
      <c r="G24" s="312">
        <f>SUM(G12:G21)</f>
        <v>372000</v>
      </c>
    </row>
    <row r="25" spans="2:7">
      <c r="B25" s="308"/>
      <c r="C25" s="309"/>
      <c r="D25" s="309"/>
      <c r="E25" s="309"/>
      <c r="F25" s="144"/>
      <c r="G25" s="313"/>
    </row>
    <row r="26" spans="2:7" ht="13.5" thickBot="1">
      <c r="B26" s="310"/>
      <c r="C26" s="311"/>
      <c r="D26" s="311"/>
      <c r="E26" s="311"/>
      <c r="F26" s="143"/>
      <c r="G26" s="314"/>
    </row>
  </sheetData>
  <mergeCells count="15">
    <mergeCell ref="B24:E26"/>
    <mergeCell ref="G24:G26"/>
    <mergeCell ref="B15:E17"/>
    <mergeCell ref="G15:G17"/>
    <mergeCell ref="B18:E20"/>
    <mergeCell ref="G18:G20"/>
    <mergeCell ref="B21:E23"/>
    <mergeCell ref="G21:G23"/>
    <mergeCell ref="B1:G1"/>
    <mergeCell ref="B3:G4"/>
    <mergeCell ref="B10:E11"/>
    <mergeCell ref="G10:G11"/>
    <mergeCell ref="B12:E14"/>
    <mergeCell ref="G12:G14"/>
    <mergeCell ref="B5:G5"/>
  </mergeCells>
  <printOptions horizontalCentered="1"/>
  <pageMargins left="0.19685039370078741" right="0.59055118110236227" top="0.98425196850393704" bottom="0.98425196850393704" header="0.51181102362204722" footer="0.51181102362204722"/>
  <pageSetup paperSize="9" scale="12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A50" sqref="A50:XFD50"/>
    </sheetView>
  </sheetViews>
  <sheetFormatPr defaultRowHeight="12.75"/>
  <cols>
    <col min="1" max="1" width="6.5703125" customWidth="1"/>
    <col min="2" max="2" width="38.5703125" customWidth="1"/>
    <col min="3" max="4" width="10.7109375" customWidth="1"/>
  </cols>
  <sheetData>
    <row r="1" spans="1:6">
      <c r="A1" s="336" t="s">
        <v>373</v>
      </c>
      <c r="B1" s="337"/>
      <c r="C1" s="337"/>
      <c r="D1" s="337"/>
      <c r="E1" s="337"/>
      <c r="F1" s="337"/>
    </row>
    <row r="3" spans="1:6" ht="15">
      <c r="A3" s="335" t="s">
        <v>374</v>
      </c>
      <c r="B3" s="335"/>
      <c r="C3" s="335"/>
      <c r="D3" s="335"/>
    </row>
    <row r="5" spans="1:6" ht="13.5" thickBot="1">
      <c r="C5" s="181" t="s">
        <v>280</v>
      </c>
      <c r="D5" s="181" t="s">
        <v>280</v>
      </c>
      <c r="E5" s="181" t="s">
        <v>280</v>
      </c>
    </row>
    <row r="6" spans="1:6" ht="12" customHeight="1" thickBot="1">
      <c r="A6" s="150"/>
      <c r="B6" s="162"/>
      <c r="C6" s="166">
        <v>2018</v>
      </c>
      <c r="D6" s="166">
        <v>2019</v>
      </c>
      <c r="E6" s="166">
        <v>2020</v>
      </c>
    </row>
    <row r="7" spans="1:6" ht="25.5" customHeight="1">
      <c r="A7" s="151"/>
      <c r="B7" s="163"/>
      <c r="C7" s="167" t="s">
        <v>99</v>
      </c>
      <c r="D7" s="168" t="s">
        <v>99</v>
      </c>
      <c r="E7" s="169" t="s">
        <v>99</v>
      </c>
    </row>
    <row r="8" spans="1:6" ht="13.5" customHeight="1">
      <c r="A8" s="151" t="s">
        <v>108</v>
      </c>
      <c r="B8" s="164" t="s">
        <v>199</v>
      </c>
      <c r="C8" s="170"/>
      <c r="D8" s="152"/>
      <c r="E8" s="154"/>
    </row>
    <row r="9" spans="1:6">
      <c r="A9" s="151" t="s">
        <v>121</v>
      </c>
      <c r="B9" s="163" t="s">
        <v>200</v>
      </c>
      <c r="C9" s="170">
        <v>201000</v>
      </c>
      <c r="D9" s="153">
        <f>SUM(C9*1.1)</f>
        <v>221100.00000000003</v>
      </c>
      <c r="E9" s="155">
        <f>SUM(D9*1.1)</f>
        <v>243210.00000000006</v>
      </c>
    </row>
    <row r="10" spans="1:6">
      <c r="A10" s="151" t="s">
        <v>123</v>
      </c>
      <c r="B10" s="163" t="s">
        <v>201</v>
      </c>
      <c r="C10" s="170">
        <v>3339000</v>
      </c>
      <c r="D10" s="153">
        <f t="shared" ref="D10:E17" si="0">SUM(C10*1.1)</f>
        <v>3672900.0000000005</v>
      </c>
      <c r="E10" s="155">
        <f t="shared" si="0"/>
        <v>4040190.0000000009</v>
      </c>
    </row>
    <row r="11" spans="1:6">
      <c r="A11" s="151" t="s">
        <v>151</v>
      </c>
      <c r="B11" s="163" t="s">
        <v>202</v>
      </c>
      <c r="C11" s="170">
        <v>11774810</v>
      </c>
      <c r="D11" s="153">
        <f t="shared" si="0"/>
        <v>12952291.000000002</v>
      </c>
      <c r="E11" s="155">
        <f t="shared" si="0"/>
        <v>14247520.100000003</v>
      </c>
    </row>
    <row r="12" spans="1:6">
      <c r="A12" s="151" t="s">
        <v>203</v>
      </c>
      <c r="B12" s="163" t="s">
        <v>204</v>
      </c>
      <c r="C12" s="170"/>
      <c r="D12" s="153">
        <f t="shared" si="0"/>
        <v>0</v>
      </c>
      <c r="E12" s="155">
        <f t="shared" si="0"/>
        <v>0</v>
      </c>
    </row>
    <row r="13" spans="1:6">
      <c r="A13" s="151" t="s">
        <v>205</v>
      </c>
      <c r="B13" s="163" t="s">
        <v>206</v>
      </c>
      <c r="C13" s="170"/>
      <c r="D13" s="153">
        <f t="shared" si="0"/>
        <v>0</v>
      </c>
      <c r="E13" s="155">
        <f t="shared" si="0"/>
        <v>0</v>
      </c>
    </row>
    <row r="14" spans="1:6">
      <c r="A14" s="151" t="s">
        <v>207</v>
      </c>
      <c r="B14" s="163" t="s">
        <v>208</v>
      </c>
      <c r="C14" s="170"/>
      <c r="D14" s="153">
        <f t="shared" si="0"/>
        <v>0</v>
      </c>
      <c r="E14" s="155">
        <f t="shared" si="0"/>
        <v>0</v>
      </c>
    </row>
    <row r="15" spans="1:6">
      <c r="A15" s="151" t="s">
        <v>209</v>
      </c>
      <c r="B15" s="163" t="s">
        <v>210</v>
      </c>
      <c r="C15" s="170"/>
      <c r="D15" s="153">
        <f t="shared" si="0"/>
        <v>0</v>
      </c>
      <c r="E15" s="155">
        <f t="shared" si="0"/>
        <v>0</v>
      </c>
    </row>
    <row r="16" spans="1:6">
      <c r="A16" s="151" t="s">
        <v>211</v>
      </c>
      <c r="B16" s="163" t="s">
        <v>212</v>
      </c>
      <c r="C16" s="170"/>
      <c r="D16" s="153">
        <f t="shared" si="0"/>
        <v>0</v>
      </c>
      <c r="E16" s="155">
        <f t="shared" si="0"/>
        <v>0</v>
      </c>
    </row>
    <row r="17" spans="1:5">
      <c r="A17" s="151" t="s">
        <v>213</v>
      </c>
      <c r="B17" s="163" t="s">
        <v>214</v>
      </c>
      <c r="C17" s="170">
        <v>18027591</v>
      </c>
      <c r="D17" s="153">
        <f t="shared" si="0"/>
        <v>19830350.100000001</v>
      </c>
      <c r="E17" s="155">
        <f t="shared" si="0"/>
        <v>21813385.110000003</v>
      </c>
    </row>
    <row r="18" spans="1:5">
      <c r="A18" s="156" t="s">
        <v>215</v>
      </c>
      <c r="B18" s="164" t="s">
        <v>216</v>
      </c>
      <c r="C18" s="171">
        <f t="shared" ref="C18:D18" si="1">SUM(C9:C17)</f>
        <v>33342401</v>
      </c>
      <c r="D18" s="157">
        <f t="shared" si="1"/>
        <v>36676641.100000009</v>
      </c>
      <c r="E18" s="158">
        <f t="shared" ref="E18" si="2">SUM(E9:E17)</f>
        <v>40344305.210000008</v>
      </c>
    </row>
    <row r="19" spans="1:5">
      <c r="A19" s="151" t="s">
        <v>217</v>
      </c>
      <c r="B19" s="164" t="s">
        <v>218</v>
      </c>
      <c r="C19" s="170"/>
      <c r="D19" s="153">
        <v>0</v>
      </c>
      <c r="E19" s="155">
        <v>0</v>
      </c>
    </row>
    <row r="20" spans="1:5">
      <c r="A20" s="151" t="s">
        <v>219</v>
      </c>
      <c r="B20" s="163" t="s">
        <v>220</v>
      </c>
      <c r="C20" s="170">
        <v>0</v>
      </c>
      <c r="D20" s="153">
        <v>0</v>
      </c>
      <c r="E20" s="155">
        <v>0</v>
      </c>
    </row>
    <row r="21" spans="1:5">
      <c r="A21" s="151" t="s">
        <v>221</v>
      </c>
      <c r="B21" s="163" t="s">
        <v>222</v>
      </c>
      <c r="C21" s="170">
        <v>0</v>
      </c>
      <c r="D21" s="153">
        <v>0</v>
      </c>
      <c r="E21" s="155">
        <v>0</v>
      </c>
    </row>
    <row r="22" spans="1:5">
      <c r="A22" s="151" t="s">
        <v>223</v>
      </c>
      <c r="B22" s="163" t="s">
        <v>224</v>
      </c>
      <c r="C22" s="170">
        <v>0</v>
      </c>
      <c r="D22" s="153">
        <v>0</v>
      </c>
      <c r="E22" s="155">
        <v>0</v>
      </c>
    </row>
    <row r="23" spans="1:5">
      <c r="A23" s="151" t="s">
        <v>225</v>
      </c>
      <c r="B23" s="163" t="s">
        <v>226</v>
      </c>
      <c r="C23" s="170">
        <v>0</v>
      </c>
      <c r="D23" s="153">
        <v>0</v>
      </c>
      <c r="E23" s="155">
        <v>0</v>
      </c>
    </row>
    <row r="24" spans="1:5">
      <c r="A24" s="151" t="s">
        <v>227</v>
      </c>
      <c r="B24" s="163" t="s">
        <v>228</v>
      </c>
      <c r="C24" s="170">
        <v>13228503</v>
      </c>
      <c r="D24" s="153">
        <v>0</v>
      </c>
      <c r="E24" s="155">
        <v>0</v>
      </c>
    </row>
    <row r="25" spans="1:5">
      <c r="A25" s="151" t="s">
        <v>229</v>
      </c>
      <c r="B25" s="163" t="s">
        <v>230</v>
      </c>
      <c r="C25" s="170">
        <v>0</v>
      </c>
      <c r="D25" s="153">
        <v>0</v>
      </c>
      <c r="E25" s="155">
        <v>0</v>
      </c>
    </row>
    <row r="26" spans="1:5">
      <c r="A26" s="151" t="s">
        <v>231</v>
      </c>
      <c r="B26" s="163" t="s">
        <v>232</v>
      </c>
      <c r="C26" s="170">
        <v>0</v>
      </c>
      <c r="D26" s="153">
        <v>0</v>
      </c>
      <c r="E26" s="155">
        <v>0</v>
      </c>
    </row>
    <row r="27" spans="1:5">
      <c r="A27" s="151" t="s">
        <v>233</v>
      </c>
      <c r="B27" s="163" t="s">
        <v>234</v>
      </c>
      <c r="C27" s="170">
        <v>0</v>
      </c>
      <c r="D27" s="153">
        <v>0</v>
      </c>
      <c r="E27" s="155">
        <v>0</v>
      </c>
    </row>
    <row r="28" spans="1:5">
      <c r="A28" s="151" t="s">
        <v>235</v>
      </c>
      <c r="B28" s="164" t="s">
        <v>236</v>
      </c>
      <c r="C28" s="151">
        <f t="shared" ref="C28:D28" si="3">SUM(C19:C27)</f>
        <v>13228503</v>
      </c>
      <c r="D28" s="152">
        <f t="shared" si="3"/>
        <v>0</v>
      </c>
      <c r="E28" s="154">
        <f t="shared" ref="E28" si="4">SUM(E19:E27)</f>
        <v>0</v>
      </c>
    </row>
    <row r="29" spans="1:5">
      <c r="A29" s="151" t="s">
        <v>237</v>
      </c>
      <c r="B29" s="164" t="s">
        <v>161</v>
      </c>
      <c r="C29" s="171">
        <f t="shared" ref="C29:D29" si="5">SUM(C18+C28)</f>
        <v>46570904</v>
      </c>
      <c r="D29" s="157">
        <f t="shared" si="5"/>
        <v>36676641.100000009</v>
      </c>
      <c r="E29" s="158">
        <f t="shared" ref="E29" si="6">SUM(E18+E28)</f>
        <v>40344305.210000008</v>
      </c>
    </row>
    <row r="30" spans="1:5">
      <c r="A30" s="151" t="s">
        <v>238</v>
      </c>
      <c r="B30" s="164" t="s">
        <v>239</v>
      </c>
      <c r="C30" s="170"/>
      <c r="D30" s="153"/>
      <c r="E30" s="155"/>
    </row>
    <row r="31" spans="1:5">
      <c r="A31" s="151" t="s">
        <v>240</v>
      </c>
      <c r="B31" s="163" t="s">
        <v>241</v>
      </c>
      <c r="C31" s="170">
        <v>3403232</v>
      </c>
      <c r="D31" s="153">
        <f>C31*1.1</f>
        <v>3743555.2</v>
      </c>
      <c r="E31" s="155">
        <f>D31*1.1</f>
        <v>4117910.7200000007</v>
      </c>
    </row>
    <row r="32" spans="1:5">
      <c r="A32" s="151" t="s">
        <v>242</v>
      </c>
      <c r="B32" s="163" t="s">
        <v>243</v>
      </c>
      <c r="C32" s="170">
        <v>670553</v>
      </c>
      <c r="D32" s="153">
        <f t="shared" ref="D32:E41" si="7">C32*1.1</f>
        <v>737608.3</v>
      </c>
      <c r="E32" s="155">
        <f t="shared" si="7"/>
        <v>811369.13000000012</v>
      </c>
    </row>
    <row r="33" spans="1:5">
      <c r="A33" s="151" t="s">
        <v>244</v>
      </c>
      <c r="B33" s="163" t="s">
        <v>245</v>
      </c>
      <c r="C33" s="170">
        <v>12477878</v>
      </c>
      <c r="D33" s="153">
        <f t="shared" si="7"/>
        <v>13725665.800000001</v>
      </c>
      <c r="E33" s="155">
        <f t="shared" si="7"/>
        <v>15098232.380000003</v>
      </c>
    </row>
    <row r="34" spans="1:5">
      <c r="A34" s="151" t="s">
        <v>246</v>
      </c>
      <c r="B34" s="163" t="s">
        <v>247</v>
      </c>
      <c r="C34" s="170">
        <v>150000</v>
      </c>
      <c r="D34" s="153">
        <f t="shared" si="7"/>
        <v>165000</v>
      </c>
      <c r="E34" s="155">
        <f t="shared" si="7"/>
        <v>181500.00000000003</v>
      </c>
    </row>
    <row r="35" spans="1:5">
      <c r="A35" s="151" t="s">
        <v>248</v>
      </c>
      <c r="B35" s="163" t="s">
        <v>249</v>
      </c>
      <c r="C35" s="170">
        <v>6560489</v>
      </c>
      <c r="D35" s="153">
        <f t="shared" si="7"/>
        <v>7216537.9000000004</v>
      </c>
      <c r="E35" s="155">
        <f t="shared" si="7"/>
        <v>7938191.6900000013</v>
      </c>
    </row>
    <row r="36" spans="1:5">
      <c r="A36" s="151" t="s">
        <v>250</v>
      </c>
      <c r="B36" s="163" t="s">
        <v>251</v>
      </c>
      <c r="C36" s="170">
        <v>2888610</v>
      </c>
      <c r="D36" s="153">
        <f t="shared" si="7"/>
        <v>3177471.0000000005</v>
      </c>
      <c r="E36" s="155">
        <f t="shared" si="7"/>
        <v>3495218.100000001</v>
      </c>
    </row>
    <row r="37" spans="1:5">
      <c r="A37" s="151" t="s">
        <v>252</v>
      </c>
      <c r="B37" s="163" t="s">
        <v>253</v>
      </c>
      <c r="C37" s="170">
        <v>18969230</v>
      </c>
      <c r="D37" s="153">
        <f t="shared" si="7"/>
        <v>20866153</v>
      </c>
      <c r="E37" s="155">
        <f t="shared" si="7"/>
        <v>22952768.300000001</v>
      </c>
    </row>
    <row r="38" spans="1:5">
      <c r="A38" s="151" t="s">
        <v>254</v>
      </c>
      <c r="B38" s="163" t="s">
        <v>292</v>
      </c>
      <c r="C38" s="170">
        <v>0</v>
      </c>
      <c r="D38" s="153">
        <f t="shared" si="7"/>
        <v>0</v>
      </c>
      <c r="E38" s="155">
        <f t="shared" si="7"/>
        <v>0</v>
      </c>
    </row>
    <row r="39" spans="1:5">
      <c r="A39" s="151" t="s">
        <v>255</v>
      </c>
      <c r="B39" s="163" t="s">
        <v>256</v>
      </c>
      <c r="C39" s="170">
        <v>0</v>
      </c>
      <c r="D39" s="153">
        <v>0</v>
      </c>
      <c r="E39" s="155">
        <v>0</v>
      </c>
    </row>
    <row r="40" spans="1:5">
      <c r="A40" s="151" t="s">
        <v>257</v>
      </c>
      <c r="B40" s="164" t="s">
        <v>7</v>
      </c>
      <c r="C40" s="171">
        <f>SUM(C31:C39)</f>
        <v>45119992</v>
      </c>
      <c r="D40" s="157">
        <f>SUM(D31:D39)</f>
        <v>49631991.200000003</v>
      </c>
      <c r="E40" s="158">
        <f>SUM(E31:E39)</f>
        <v>54595190.320000008</v>
      </c>
    </row>
    <row r="41" spans="1:5">
      <c r="A41" s="151" t="s">
        <v>258</v>
      </c>
      <c r="B41" s="163" t="s">
        <v>291</v>
      </c>
      <c r="C41" s="170">
        <v>1450912</v>
      </c>
      <c r="D41" s="153">
        <f t="shared" si="7"/>
        <v>1596003.2000000002</v>
      </c>
      <c r="E41" s="153">
        <f t="shared" si="7"/>
        <v>1755603.5200000003</v>
      </c>
    </row>
    <row r="42" spans="1:5">
      <c r="A42" s="151" t="s">
        <v>259</v>
      </c>
      <c r="B42" s="163"/>
      <c r="C42" s="170"/>
      <c r="D42" s="153"/>
      <c r="E42" s="155"/>
    </row>
    <row r="43" spans="1:5">
      <c r="A43" s="151" t="s">
        <v>260</v>
      </c>
      <c r="B43" s="163"/>
      <c r="C43" s="170"/>
      <c r="D43" s="153"/>
      <c r="E43" s="155"/>
    </row>
    <row r="44" spans="1:5">
      <c r="A44" s="151" t="s">
        <v>261</v>
      </c>
      <c r="B44" s="163"/>
      <c r="C44" s="170"/>
      <c r="D44" s="153"/>
      <c r="E44" s="155"/>
    </row>
    <row r="45" spans="1:5">
      <c r="A45" s="151" t="s">
        <v>262</v>
      </c>
      <c r="B45" s="163"/>
      <c r="C45" s="170"/>
      <c r="D45" s="153"/>
      <c r="E45" s="155"/>
    </row>
    <row r="46" spans="1:5">
      <c r="A46" s="151" t="s">
        <v>263</v>
      </c>
      <c r="B46" s="163"/>
      <c r="C46" s="170"/>
      <c r="D46" s="153"/>
      <c r="E46" s="155"/>
    </row>
    <row r="47" spans="1:5">
      <c r="A47" s="151" t="s">
        <v>264</v>
      </c>
      <c r="B47" s="163"/>
      <c r="C47" s="170"/>
      <c r="D47" s="153"/>
      <c r="E47" s="155"/>
    </row>
    <row r="48" spans="1:5">
      <c r="A48" s="151" t="s">
        <v>265</v>
      </c>
      <c r="B48" s="163"/>
      <c r="C48" s="170"/>
      <c r="D48" s="153"/>
      <c r="E48" s="155"/>
    </row>
    <row r="49" spans="1:5">
      <c r="A49" s="151" t="s">
        <v>266</v>
      </c>
      <c r="B49" s="164" t="s">
        <v>375</v>
      </c>
      <c r="C49" s="171">
        <f>SUM(C41:C48)</f>
        <v>1450912</v>
      </c>
      <c r="D49" s="157">
        <f>SUM(D41:D48)</f>
        <v>1596003.2000000002</v>
      </c>
      <c r="E49" s="158">
        <f>SUM(E41:E48)</f>
        <v>1755603.5200000003</v>
      </c>
    </row>
    <row r="50" spans="1:5" ht="14.25" customHeight="1" thickBot="1">
      <c r="A50" s="159" t="s">
        <v>267</v>
      </c>
      <c r="B50" s="165" t="s">
        <v>158</v>
      </c>
      <c r="C50" s="172">
        <f>SUM(C40+C49)</f>
        <v>46570904</v>
      </c>
      <c r="D50" s="160">
        <f>SUM(D40+D49)</f>
        <v>51227994.400000006</v>
      </c>
      <c r="E50" s="161">
        <f>SUM(E40+E49)</f>
        <v>56350793.840000011</v>
      </c>
    </row>
  </sheetData>
  <mergeCells count="2">
    <mergeCell ref="A3:D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6</vt:i4>
      </vt:variant>
    </vt:vector>
  </HeadingPairs>
  <TitlesOfParts>
    <vt:vector size="16" baseType="lpstr">
      <vt:lpstr>1.mérleg </vt:lpstr>
      <vt:lpstr>2.bevételek </vt:lpstr>
      <vt:lpstr>3.kiadások</vt:lpstr>
      <vt:lpstr>4. köt-önként.</vt:lpstr>
      <vt:lpstr>5. Fejlesztések</vt:lpstr>
      <vt:lpstr>6.Előir.felhaszn.</vt:lpstr>
      <vt:lpstr>7.Lészám</vt:lpstr>
      <vt:lpstr>8.Közvetett tám.</vt:lpstr>
      <vt:lpstr>9. Gördülő tervezés</vt:lpstr>
      <vt:lpstr>10. Több éves</vt:lpstr>
      <vt:lpstr>'2.bevételek '!Nyomtatási_cím</vt:lpstr>
      <vt:lpstr>'3.kiadások'!Nyomtatási_cím</vt:lpstr>
      <vt:lpstr>'5. Fejlesztések'!Nyomtatási_cím</vt:lpstr>
      <vt:lpstr>'1.mérleg '!Nyomtatási_terület</vt:lpstr>
      <vt:lpstr>'2.bevételek '!Nyomtatási_terület</vt:lpstr>
      <vt:lpstr>'3.kiadások'!Nyomtatási_terület</vt:lpstr>
    </vt:vector>
  </TitlesOfParts>
  <Company>Kékkút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Kék Narancs</dc:creator>
  <cp:lastModifiedBy>Iszkaszentgyörgy Önk</cp:lastModifiedBy>
  <cp:lastPrinted>2018-03-02T09:27:03Z</cp:lastPrinted>
  <dcterms:created xsi:type="dcterms:W3CDTF">2007-08-29T05:53:55Z</dcterms:created>
  <dcterms:modified xsi:type="dcterms:W3CDTF">2018-03-02T09:27:23Z</dcterms:modified>
</cp:coreProperties>
</file>