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Rendelet módosításai\2019. február 28\2019_6(II.28) 2018. évi költségvetés rend. mód melléklete.xlsx 2019-02-28 09-49-53\"/>
    </mc:Choice>
  </mc:AlternateContent>
  <xr:revisionPtr revIDLastSave="0" documentId="8_{19879DB4-9ACC-4DA3-9728-BA3EA85B92CF}" xr6:coauthVersionLast="40" xr6:coauthVersionMax="40" xr10:uidLastSave="{00000000-0000-0000-0000-000000000000}"/>
  <bookViews>
    <workbookView xWindow="-120" yWindow="-120" windowWidth="20730" windowHeight="11160" xr2:uid="{707B48B5-932F-4861-9F7C-6087948C27B2}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4" i="1" l="1"/>
  <c r="H153" i="1"/>
  <c r="E153" i="1"/>
  <c r="H152" i="1"/>
  <c r="C152" i="1"/>
  <c r="I152" i="1" s="1"/>
  <c r="H151" i="1"/>
  <c r="C151" i="1"/>
  <c r="I151" i="1" s="1"/>
  <c r="H150" i="1"/>
  <c r="C150" i="1"/>
  <c r="I150" i="1" s="1"/>
  <c r="I149" i="1"/>
  <c r="H149" i="1"/>
  <c r="C149" i="1"/>
  <c r="H148" i="1"/>
  <c r="I148" i="1" s="1"/>
  <c r="C148" i="1"/>
  <c r="H147" i="1"/>
  <c r="C147" i="1"/>
  <c r="I147" i="1" s="1"/>
  <c r="H146" i="1"/>
  <c r="C146" i="1"/>
  <c r="I146" i="1" s="1"/>
  <c r="H145" i="1"/>
  <c r="F145" i="1"/>
  <c r="E145" i="1"/>
  <c r="D145" i="1"/>
  <c r="C145" i="1" s="1"/>
  <c r="I145" i="1" s="1"/>
  <c r="H144" i="1"/>
  <c r="C144" i="1"/>
  <c r="I144" i="1" s="1"/>
  <c r="H143" i="1"/>
  <c r="C143" i="1"/>
  <c r="I143" i="1" s="1"/>
  <c r="I142" i="1"/>
  <c r="H142" i="1"/>
  <c r="C142" i="1"/>
  <c r="H141" i="1"/>
  <c r="I141" i="1" s="1"/>
  <c r="C141" i="1"/>
  <c r="H140" i="1"/>
  <c r="F140" i="1"/>
  <c r="E140" i="1"/>
  <c r="D140" i="1"/>
  <c r="C140" i="1" s="1"/>
  <c r="I140" i="1" s="1"/>
  <c r="I139" i="1"/>
  <c r="H139" i="1"/>
  <c r="C139" i="1"/>
  <c r="H138" i="1"/>
  <c r="C138" i="1"/>
  <c r="I138" i="1" s="1"/>
  <c r="H137" i="1"/>
  <c r="C137" i="1"/>
  <c r="I137" i="1" s="1"/>
  <c r="H136" i="1"/>
  <c r="C136" i="1"/>
  <c r="I136" i="1" s="1"/>
  <c r="I135" i="1"/>
  <c r="H135" i="1"/>
  <c r="C135" i="1"/>
  <c r="H134" i="1"/>
  <c r="I134" i="1" s="1"/>
  <c r="C134" i="1"/>
  <c r="H133" i="1"/>
  <c r="F133" i="1"/>
  <c r="E133" i="1"/>
  <c r="D133" i="1"/>
  <c r="C133" i="1" s="1"/>
  <c r="I133" i="1" s="1"/>
  <c r="I132" i="1"/>
  <c r="H132" i="1"/>
  <c r="C132" i="1"/>
  <c r="H131" i="1"/>
  <c r="C131" i="1"/>
  <c r="I131" i="1" s="1"/>
  <c r="H130" i="1"/>
  <c r="D130" i="1"/>
  <c r="C130" i="1" s="1"/>
  <c r="I130" i="1" s="1"/>
  <c r="H129" i="1"/>
  <c r="F129" i="1"/>
  <c r="F153" i="1" s="1"/>
  <c r="E129" i="1"/>
  <c r="H128" i="1"/>
  <c r="H127" i="1"/>
  <c r="D127" i="1"/>
  <c r="C127" i="1" s="1"/>
  <c r="I127" i="1" s="1"/>
  <c r="H126" i="1"/>
  <c r="C126" i="1"/>
  <c r="I126" i="1" s="1"/>
  <c r="H125" i="1"/>
  <c r="C125" i="1"/>
  <c r="I125" i="1" s="1"/>
  <c r="I124" i="1"/>
  <c r="H124" i="1"/>
  <c r="C124" i="1"/>
  <c r="H123" i="1"/>
  <c r="C123" i="1"/>
  <c r="I123" i="1" s="1"/>
  <c r="H122" i="1"/>
  <c r="C122" i="1"/>
  <c r="I122" i="1" s="1"/>
  <c r="H121" i="1"/>
  <c r="C121" i="1"/>
  <c r="I121" i="1" s="1"/>
  <c r="I120" i="1"/>
  <c r="H120" i="1"/>
  <c r="C120" i="1"/>
  <c r="H119" i="1"/>
  <c r="D119" i="1"/>
  <c r="C119" i="1"/>
  <c r="I119" i="1" s="1"/>
  <c r="H118" i="1"/>
  <c r="D118" i="1"/>
  <c r="C118" i="1"/>
  <c r="I118" i="1" s="1"/>
  <c r="H117" i="1"/>
  <c r="D117" i="1"/>
  <c r="C117" i="1"/>
  <c r="I117" i="1" s="1"/>
  <c r="H116" i="1"/>
  <c r="D116" i="1"/>
  <c r="C116" i="1"/>
  <c r="I116" i="1" s="1"/>
  <c r="H115" i="1"/>
  <c r="F115" i="1"/>
  <c r="D115" i="1"/>
  <c r="C115" i="1" s="1"/>
  <c r="I115" i="1" s="1"/>
  <c r="H114" i="1"/>
  <c r="F114" i="1"/>
  <c r="E114" i="1"/>
  <c r="D114" i="1"/>
  <c r="C114" i="1" s="1"/>
  <c r="I114" i="1" s="1"/>
  <c r="H113" i="1"/>
  <c r="D113" i="1"/>
  <c r="C113" i="1" s="1"/>
  <c r="I113" i="1" s="1"/>
  <c r="H112" i="1"/>
  <c r="D112" i="1"/>
  <c r="C112" i="1" s="1"/>
  <c r="I112" i="1" s="1"/>
  <c r="H111" i="1"/>
  <c r="F111" i="1"/>
  <c r="F93" i="1" s="1"/>
  <c r="F128" i="1" s="1"/>
  <c r="F154" i="1" s="1"/>
  <c r="H110" i="1"/>
  <c r="D110" i="1"/>
  <c r="C110" i="1"/>
  <c r="I110" i="1" s="1"/>
  <c r="H109" i="1"/>
  <c r="C109" i="1"/>
  <c r="I109" i="1" s="1"/>
  <c r="H108" i="1"/>
  <c r="C108" i="1"/>
  <c r="I108" i="1" s="1"/>
  <c r="H107" i="1"/>
  <c r="C107" i="1"/>
  <c r="I107" i="1" s="1"/>
  <c r="I106" i="1"/>
  <c r="H106" i="1"/>
  <c r="C106" i="1"/>
  <c r="H105" i="1"/>
  <c r="C105" i="1"/>
  <c r="I105" i="1" s="1"/>
  <c r="H104" i="1"/>
  <c r="C104" i="1"/>
  <c r="I104" i="1" s="1"/>
  <c r="H103" i="1"/>
  <c r="C103" i="1"/>
  <c r="I103" i="1" s="1"/>
  <c r="I102" i="1"/>
  <c r="H102" i="1"/>
  <c r="C102" i="1"/>
  <c r="H101" i="1"/>
  <c r="C101" i="1"/>
  <c r="I101" i="1" s="1"/>
  <c r="H100" i="1"/>
  <c r="C100" i="1"/>
  <c r="I100" i="1" s="1"/>
  <c r="H99" i="1"/>
  <c r="D99" i="1"/>
  <c r="C99" i="1"/>
  <c r="I99" i="1" s="1"/>
  <c r="H98" i="1"/>
  <c r="D98" i="1"/>
  <c r="C98" i="1"/>
  <c r="I98" i="1" s="1"/>
  <c r="H97" i="1"/>
  <c r="D97" i="1"/>
  <c r="C97" i="1"/>
  <c r="I97" i="1" s="1"/>
  <c r="H96" i="1"/>
  <c r="F96" i="1"/>
  <c r="E96" i="1"/>
  <c r="C96" i="1" s="1"/>
  <c r="I96" i="1" s="1"/>
  <c r="D96" i="1"/>
  <c r="H95" i="1"/>
  <c r="F95" i="1"/>
  <c r="E95" i="1"/>
  <c r="D95" i="1"/>
  <c r="C95" i="1"/>
  <c r="I95" i="1" s="1"/>
  <c r="H94" i="1"/>
  <c r="F94" i="1"/>
  <c r="E94" i="1"/>
  <c r="C94" i="1" s="1"/>
  <c r="I94" i="1" s="1"/>
  <c r="D94" i="1"/>
  <c r="H93" i="1"/>
  <c r="H92" i="1"/>
  <c r="H91" i="1"/>
  <c r="C91" i="1"/>
  <c r="H90" i="1"/>
  <c r="H89" i="1"/>
  <c r="H88" i="1"/>
  <c r="H87" i="1"/>
  <c r="H86" i="1"/>
  <c r="H85" i="1"/>
  <c r="C85" i="1"/>
  <c r="I85" i="1" s="1"/>
  <c r="I84" i="1"/>
  <c r="H84" i="1"/>
  <c r="C84" i="1"/>
  <c r="H83" i="1"/>
  <c r="I83" i="1" s="1"/>
  <c r="C83" i="1"/>
  <c r="H82" i="1"/>
  <c r="C82" i="1"/>
  <c r="I82" i="1" s="1"/>
  <c r="H81" i="1"/>
  <c r="C81" i="1"/>
  <c r="I81" i="1" s="1"/>
  <c r="I80" i="1"/>
  <c r="H80" i="1"/>
  <c r="C80" i="1"/>
  <c r="H79" i="1"/>
  <c r="F79" i="1"/>
  <c r="E79" i="1"/>
  <c r="D79" i="1"/>
  <c r="C79" i="1"/>
  <c r="I79" i="1" s="1"/>
  <c r="H78" i="1"/>
  <c r="C78" i="1"/>
  <c r="I78" i="1" s="1"/>
  <c r="I77" i="1"/>
  <c r="H77" i="1"/>
  <c r="C77" i="1"/>
  <c r="H76" i="1"/>
  <c r="D76" i="1"/>
  <c r="C76" i="1"/>
  <c r="I76" i="1" s="1"/>
  <c r="H75" i="1"/>
  <c r="F75" i="1"/>
  <c r="E75" i="1"/>
  <c r="D75" i="1"/>
  <c r="C75" i="1"/>
  <c r="I75" i="1" s="1"/>
  <c r="H74" i="1"/>
  <c r="C74" i="1"/>
  <c r="I74" i="1" s="1"/>
  <c r="H73" i="1"/>
  <c r="F73" i="1"/>
  <c r="E73" i="1"/>
  <c r="E72" i="1" s="1"/>
  <c r="E86" i="1" s="1"/>
  <c r="D73" i="1"/>
  <c r="D72" i="1" s="1"/>
  <c r="C72" i="1" s="1"/>
  <c r="I72" i="1" s="1"/>
  <c r="H72" i="1"/>
  <c r="F72" i="1"/>
  <c r="I71" i="1"/>
  <c r="H71" i="1"/>
  <c r="C71" i="1"/>
  <c r="H70" i="1"/>
  <c r="I70" i="1" s="1"/>
  <c r="C70" i="1"/>
  <c r="H69" i="1"/>
  <c r="C69" i="1"/>
  <c r="I69" i="1" s="1"/>
  <c r="H68" i="1"/>
  <c r="C68" i="1"/>
  <c r="I68" i="1" s="1"/>
  <c r="H67" i="1"/>
  <c r="F67" i="1"/>
  <c r="E67" i="1"/>
  <c r="D67" i="1"/>
  <c r="C67" i="1" s="1"/>
  <c r="I67" i="1" s="1"/>
  <c r="H66" i="1"/>
  <c r="C66" i="1"/>
  <c r="I66" i="1" s="1"/>
  <c r="H65" i="1"/>
  <c r="C65" i="1"/>
  <c r="I65" i="1" s="1"/>
  <c r="H64" i="1"/>
  <c r="D64" i="1"/>
  <c r="C64" i="1" s="1"/>
  <c r="I64" i="1" s="1"/>
  <c r="H63" i="1"/>
  <c r="F63" i="1"/>
  <c r="F86" i="1" s="1"/>
  <c r="E63" i="1"/>
  <c r="D63" i="1"/>
  <c r="H62" i="1"/>
  <c r="I61" i="1"/>
  <c r="H61" i="1"/>
  <c r="C61" i="1"/>
  <c r="H60" i="1"/>
  <c r="I60" i="1" s="1"/>
  <c r="C60" i="1"/>
  <c r="H59" i="1"/>
  <c r="C59" i="1"/>
  <c r="I59" i="1" s="1"/>
  <c r="H58" i="1"/>
  <c r="C58" i="1"/>
  <c r="I58" i="1" s="1"/>
  <c r="H57" i="1"/>
  <c r="F57" i="1"/>
  <c r="E57" i="1"/>
  <c r="D57" i="1"/>
  <c r="C57" i="1" s="1"/>
  <c r="I57" i="1" s="1"/>
  <c r="H56" i="1"/>
  <c r="C56" i="1"/>
  <c r="I56" i="1" s="1"/>
  <c r="H55" i="1"/>
  <c r="D55" i="1"/>
  <c r="C55" i="1"/>
  <c r="I55" i="1" s="1"/>
  <c r="H54" i="1"/>
  <c r="D54" i="1"/>
  <c r="C54" i="1"/>
  <c r="I54" i="1" s="1"/>
  <c r="H53" i="1"/>
  <c r="C53" i="1"/>
  <c r="I53" i="1" s="1"/>
  <c r="H52" i="1"/>
  <c r="F52" i="1"/>
  <c r="E52" i="1"/>
  <c r="D52" i="1"/>
  <c r="C52" i="1" s="1"/>
  <c r="I52" i="1" s="1"/>
  <c r="H51" i="1"/>
  <c r="C51" i="1"/>
  <c r="I51" i="1" s="1"/>
  <c r="H50" i="1"/>
  <c r="C50" i="1"/>
  <c r="I50" i="1" s="1"/>
  <c r="I49" i="1"/>
  <c r="H49" i="1"/>
  <c r="C49" i="1"/>
  <c r="H48" i="1"/>
  <c r="I48" i="1" s="1"/>
  <c r="C48" i="1"/>
  <c r="H47" i="1"/>
  <c r="C47" i="1"/>
  <c r="I47" i="1" s="1"/>
  <c r="H46" i="1"/>
  <c r="F46" i="1"/>
  <c r="E46" i="1"/>
  <c r="C46" i="1" s="1"/>
  <c r="I46" i="1" s="1"/>
  <c r="D46" i="1"/>
  <c r="H45" i="1"/>
  <c r="D45" i="1"/>
  <c r="C45" i="1"/>
  <c r="I45" i="1" s="1"/>
  <c r="H44" i="1"/>
  <c r="D44" i="1"/>
  <c r="C44" i="1"/>
  <c r="I44" i="1" s="1"/>
  <c r="H43" i="1"/>
  <c r="I43" i="1" s="1"/>
  <c r="C43" i="1"/>
  <c r="H42" i="1"/>
  <c r="C42" i="1"/>
  <c r="I42" i="1" s="1"/>
  <c r="H41" i="1"/>
  <c r="C41" i="1"/>
  <c r="I41" i="1" s="1"/>
  <c r="H40" i="1"/>
  <c r="F40" i="1"/>
  <c r="E40" i="1"/>
  <c r="D40" i="1"/>
  <c r="C40" i="1" s="1"/>
  <c r="I40" i="1" s="1"/>
  <c r="H39" i="1"/>
  <c r="D39" i="1"/>
  <c r="D34" i="1" s="1"/>
  <c r="H38" i="1"/>
  <c r="C38" i="1"/>
  <c r="I38" i="1" s="1"/>
  <c r="H37" i="1"/>
  <c r="D37" i="1"/>
  <c r="C37" i="1"/>
  <c r="I37" i="1" s="1"/>
  <c r="H36" i="1"/>
  <c r="F36" i="1"/>
  <c r="F34" i="1" s="1"/>
  <c r="E36" i="1"/>
  <c r="C36" i="1" s="1"/>
  <c r="I36" i="1" s="1"/>
  <c r="D36" i="1"/>
  <c r="H35" i="1"/>
  <c r="D35" i="1"/>
  <c r="C35" i="1"/>
  <c r="I35" i="1" s="1"/>
  <c r="H34" i="1"/>
  <c r="H33" i="1"/>
  <c r="D33" i="1"/>
  <c r="C33" i="1"/>
  <c r="I33" i="1" s="1"/>
  <c r="H32" i="1"/>
  <c r="D32" i="1"/>
  <c r="C32" i="1"/>
  <c r="I32" i="1" s="1"/>
  <c r="H31" i="1"/>
  <c r="D31" i="1"/>
  <c r="C31" i="1"/>
  <c r="I31" i="1" s="1"/>
  <c r="H30" i="1"/>
  <c r="C30" i="1"/>
  <c r="I30" i="1" s="1"/>
  <c r="H29" i="1"/>
  <c r="D29" i="1"/>
  <c r="C29" i="1" s="1"/>
  <c r="I29" i="1" s="1"/>
  <c r="H28" i="1"/>
  <c r="D28" i="1"/>
  <c r="C28" i="1" s="1"/>
  <c r="I28" i="1" s="1"/>
  <c r="H27" i="1"/>
  <c r="H26" i="1"/>
  <c r="F26" i="1"/>
  <c r="E26" i="1"/>
  <c r="H25" i="1"/>
  <c r="D25" i="1"/>
  <c r="C25" i="1" s="1"/>
  <c r="I25" i="1" s="1"/>
  <c r="H24" i="1"/>
  <c r="D24" i="1"/>
  <c r="D19" i="1" s="1"/>
  <c r="C19" i="1" s="1"/>
  <c r="I19" i="1" s="1"/>
  <c r="H23" i="1"/>
  <c r="C23" i="1"/>
  <c r="I23" i="1" s="1"/>
  <c r="H22" i="1"/>
  <c r="C22" i="1"/>
  <c r="I22" i="1" s="1"/>
  <c r="I21" i="1"/>
  <c r="H21" i="1"/>
  <c r="C21" i="1"/>
  <c r="H20" i="1"/>
  <c r="D20" i="1"/>
  <c r="C20" i="1"/>
  <c r="I20" i="1" s="1"/>
  <c r="H19" i="1"/>
  <c r="F19" i="1"/>
  <c r="E19" i="1"/>
  <c r="H18" i="1"/>
  <c r="C18" i="1"/>
  <c r="I18" i="1" s="1"/>
  <c r="H17" i="1"/>
  <c r="E17" i="1"/>
  <c r="D17" i="1"/>
  <c r="C17" i="1"/>
  <c r="I17" i="1" s="1"/>
  <c r="H16" i="1"/>
  <c r="C16" i="1"/>
  <c r="I16" i="1" s="1"/>
  <c r="I15" i="1"/>
  <c r="H15" i="1"/>
  <c r="C15" i="1"/>
  <c r="H14" i="1"/>
  <c r="I14" i="1" s="1"/>
  <c r="C14" i="1"/>
  <c r="H13" i="1"/>
  <c r="C13" i="1"/>
  <c r="I13" i="1" s="1"/>
  <c r="H12" i="1"/>
  <c r="F12" i="1"/>
  <c r="E12" i="1"/>
  <c r="C12" i="1" s="1"/>
  <c r="I12" i="1" s="1"/>
  <c r="D12" i="1"/>
  <c r="H11" i="1"/>
  <c r="I11" i="1" s="1"/>
  <c r="C11" i="1"/>
  <c r="H10" i="1"/>
  <c r="D10" i="1"/>
  <c r="C10" i="1" s="1"/>
  <c r="I10" i="1" s="1"/>
  <c r="H9" i="1"/>
  <c r="D9" i="1"/>
  <c r="C9" i="1" s="1"/>
  <c r="I9" i="1" s="1"/>
  <c r="H8" i="1"/>
  <c r="D8" i="1"/>
  <c r="C8" i="1" s="1"/>
  <c r="I8" i="1" s="1"/>
  <c r="H7" i="1"/>
  <c r="D7" i="1"/>
  <c r="C7" i="1" s="1"/>
  <c r="I7" i="1" s="1"/>
  <c r="H6" i="1"/>
  <c r="D6" i="1"/>
  <c r="C6" i="1" s="1"/>
  <c r="I6" i="1" s="1"/>
  <c r="H5" i="1"/>
  <c r="F5" i="1"/>
  <c r="F62" i="1" s="1"/>
  <c r="F87" i="1" s="1"/>
  <c r="E5" i="1"/>
  <c r="D86" i="1" l="1"/>
  <c r="C86" i="1" s="1"/>
  <c r="D5" i="1"/>
  <c r="D27" i="1"/>
  <c r="C24" i="1"/>
  <c r="I24" i="1" s="1"/>
  <c r="C39" i="1"/>
  <c r="I39" i="1" s="1"/>
  <c r="C63" i="1"/>
  <c r="I63" i="1" s="1"/>
  <c r="C73" i="1"/>
  <c r="I73" i="1" s="1"/>
  <c r="E93" i="1"/>
  <c r="E128" i="1" s="1"/>
  <c r="E154" i="1" s="1"/>
  <c r="D129" i="1"/>
  <c r="D111" i="1"/>
  <c r="E34" i="1"/>
  <c r="C34" i="1" s="1"/>
  <c r="I34" i="1" s="1"/>
  <c r="C111" i="1" l="1"/>
  <c r="I111" i="1" s="1"/>
  <c r="D93" i="1"/>
  <c r="C5" i="1"/>
  <c r="I5" i="1" s="1"/>
  <c r="D153" i="1"/>
  <c r="C153" i="1" s="1"/>
  <c r="I153" i="1" s="1"/>
  <c r="C129" i="1"/>
  <c r="I129" i="1" s="1"/>
  <c r="I86" i="1"/>
  <c r="E62" i="1"/>
  <c r="E87" i="1" s="1"/>
  <c r="C27" i="1"/>
  <c r="I27" i="1" s="1"/>
  <c r="D26" i="1"/>
  <c r="C26" i="1" s="1"/>
  <c r="I26" i="1" s="1"/>
  <c r="C159" i="1" l="1"/>
  <c r="D62" i="1"/>
  <c r="D128" i="1"/>
  <c r="C93" i="1"/>
  <c r="I93" i="1" s="1"/>
  <c r="C128" i="1" l="1"/>
  <c r="I128" i="1" s="1"/>
  <c r="D154" i="1"/>
  <c r="C154" i="1" s="1"/>
  <c r="C62" i="1"/>
  <c r="D87" i="1"/>
  <c r="C87" i="1" s="1"/>
  <c r="I87" i="1" s="1"/>
  <c r="I62" i="1" l="1"/>
  <c r="C158" i="1"/>
  <c r="H159" i="1"/>
  <c r="I154" i="1"/>
</calcChain>
</file>

<file path=xl/sharedStrings.xml><?xml version="1.0" encoding="utf-8"?>
<sst xmlns="http://schemas.openxmlformats.org/spreadsheetml/2006/main" count="316" uniqueCount="274">
  <si>
    <t>B E V É T E L E K</t>
  </si>
  <si>
    <t>1. sz. táblázat</t>
  </si>
  <si>
    <t>Forintban</t>
  </si>
  <si>
    <t>Sor-
szám</t>
  </si>
  <si>
    <t>Bevételi jogcím</t>
  </si>
  <si>
    <t>2018.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</si>
  <si>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</si>
  <si>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</si>
  <si>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</si>
  <si>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</si>
  <si>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</si>
  <si>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</si>
  <si>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</si>
  <si>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</si>
  <si>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</si>
  <si>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</si>
  <si>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</si>
  <si>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</si>
  <si>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</si>
  <si>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</si>
  <si>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</si>
  <si>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</si>
  <si>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</si>
  <si>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</si>
  <si>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</si>
  <si>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</si>
  <si>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</si>
  <si>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</si>
  <si>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</si>
  <si>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</si>
  <si>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</si>
  <si>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</si>
  <si>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</si>
  <si>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</si>
  <si>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</si>
  <si>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</si>
  <si>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</si>
  <si>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</si>
  <si>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</si>
  <si>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</si>
  <si>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</si>
  <si>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</si>
  <si>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</si>
  <si>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</si>
  <si>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</si>
  <si>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</si>
  <si>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</si>
  <si>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</si>
  <si>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</si>
  <si>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</si>
  <si>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</si>
  <si>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</si>
  <si>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</si>
  <si>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</si>
  <si>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</si>
  <si>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</si>
  <si>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</si>
  <si>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</si>
  <si>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</si>
  <si>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</si>
  <si>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</si>
  <si>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 xml:space="preserve">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</si>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</sst>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164" fontId="2" fillId="0" borderId="0" xfId="1" applyNumberFormat="1" applyFont="1" applyAlignment="1">
      <alignment horizontal="center" vertical="center"/>
    </xf>
    <xf numFmtId="0" fontId="1" fillId="0" borderId="0" xfId="1"/>
    <xf numFmtId="3" fontId="3" fillId="0" borderId="0" xfId="1" applyNumberFormat="1" applyFont="1"/>
    <xf numFmtId="0" fontId="3" fillId="0" borderId="0" xfId="1" applyFont="1"/>
    <xf numFmtId="164" fontId="4" fillId="0" borderId="1" xfId="1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8" fillId="0" borderId="0" xfId="1" applyFont="1"/>
    <xf numFmtId="0" fontId="7" fillId="0" borderId="2" xfId="1" applyFont="1" applyBorder="1" applyAlignment="1">
      <alignment horizontal="left" vertical="center" wrapText="1" indent="1"/>
    </xf>
    <xf numFmtId="0" fontId="7" fillId="0" borderId="3" xfId="1" applyFont="1" applyBorder="1" applyAlignment="1">
      <alignment horizontal="left" vertical="center" wrapText="1" indent="1"/>
    </xf>
    <xf numFmtId="164" fontId="7" fillId="0" borderId="4" xfId="1" applyNumberFormat="1" applyFont="1" applyBorder="1" applyAlignment="1">
      <alignment horizontal="right" vertical="center" wrapText="1" indent="1"/>
    </xf>
    <xf numFmtId="164" fontId="7" fillId="0" borderId="8" xfId="1" applyNumberFormat="1" applyFont="1" applyBorder="1" applyAlignment="1">
      <alignment horizontal="right" vertical="center" wrapText="1" indent="1"/>
    </xf>
    <xf numFmtId="0" fontId="9" fillId="0" borderId="0" xfId="1" applyFont="1"/>
    <xf numFmtId="3" fontId="10" fillId="0" borderId="9" xfId="1" applyNumberFormat="1" applyFont="1" applyBorder="1"/>
    <xf numFmtId="49" fontId="8" fillId="0" borderId="10" xfId="1" applyNumberFormat="1" applyFont="1" applyBorder="1" applyAlignment="1">
      <alignment horizontal="left" vertical="center" wrapText="1" indent="1"/>
    </xf>
    <xf numFmtId="0" fontId="11" fillId="0" borderId="11" xfId="0" applyFont="1" applyBorder="1" applyAlignment="1">
      <alignment horizontal="left" wrapText="1" indent="1"/>
    </xf>
    <xf numFmtId="164" fontId="12" fillId="0" borderId="12" xfId="1" applyNumberFormat="1" applyFont="1" applyBorder="1" applyAlignment="1">
      <alignment horizontal="right" vertical="center" wrapText="1" indent="1"/>
    </xf>
    <xf numFmtId="164" fontId="3" fillId="0" borderId="13" xfId="1" applyNumberFormat="1" applyFont="1" applyBorder="1" applyAlignment="1" applyProtection="1">
      <alignment horizontal="right" vertical="center" wrapText="1" indent="1"/>
      <protection locked="0"/>
    </xf>
    <xf numFmtId="3" fontId="3" fillId="0" borderId="13" xfId="1" applyNumberFormat="1" applyFont="1" applyBorder="1"/>
    <xf numFmtId="49" fontId="8" fillId="0" borderId="14" xfId="1" applyNumberFormat="1" applyFont="1" applyBorder="1" applyAlignment="1">
      <alignment horizontal="left" vertical="center" wrapText="1" indent="1"/>
    </xf>
    <xf numFmtId="0" fontId="11" fillId="0" borderId="15" xfId="0" applyFont="1" applyBorder="1" applyAlignment="1">
      <alignment horizontal="left" wrapText="1" indent="1"/>
    </xf>
    <xf numFmtId="164" fontId="12" fillId="0" borderId="16" xfId="1" applyNumberFormat="1" applyFont="1" applyBorder="1" applyAlignment="1">
      <alignment horizontal="right" vertical="center" wrapText="1" indent="1"/>
    </xf>
    <xf numFmtId="164" fontId="3" fillId="0" borderId="16" xfId="1" applyNumberFormat="1" applyFont="1" applyBorder="1" applyAlignment="1" applyProtection="1">
      <alignment horizontal="right" vertical="center" wrapText="1" indent="1"/>
      <protection locked="0"/>
    </xf>
    <xf numFmtId="3" fontId="3" fillId="0" borderId="16" xfId="1" applyNumberFormat="1" applyFont="1" applyBorder="1"/>
    <xf numFmtId="0" fontId="11" fillId="0" borderId="15" xfId="0" applyFont="1" applyBorder="1" applyAlignment="1">
      <alignment horizontal="left" vertical="center" wrapText="1" indent="1"/>
    </xf>
    <xf numFmtId="49" fontId="8" fillId="0" borderId="17" xfId="1" applyNumberFormat="1" applyFont="1" applyBorder="1" applyAlignment="1">
      <alignment horizontal="left" vertical="center" wrapText="1" indent="1"/>
    </xf>
    <xf numFmtId="0" fontId="11" fillId="0" borderId="18" xfId="0" applyFont="1" applyBorder="1" applyAlignment="1">
      <alignment horizontal="left" vertical="center" wrapText="1" indent="1"/>
    </xf>
    <xf numFmtId="164" fontId="3" fillId="0" borderId="19" xfId="1" applyNumberFormat="1" applyFont="1" applyBorder="1" applyAlignment="1">
      <alignment horizontal="right" vertical="center" wrapText="1" indent="1"/>
    </xf>
    <xf numFmtId="164" fontId="8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Border="1" applyAlignment="1" applyProtection="1">
      <alignment horizontal="right" vertical="center" wrapText="1" indent="1"/>
      <protection locked="0"/>
    </xf>
    <xf numFmtId="3" fontId="3" fillId="0" borderId="21" xfId="1" applyNumberFormat="1" applyFont="1" applyBorder="1"/>
    <xf numFmtId="0" fontId="13" fillId="0" borderId="3" xfId="0" applyFont="1" applyBorder="1" applyAlignment="1">
      <alignment horizontal="left" vertical="center" wrapText="1" indent="1"/>
    </xf>
    <xf numFmtId="164" fontId="3" fillId="0" borderId="12" xfId="1" applyNumberFormat="1" applyFont="1" applyBorder="1" applyAlignment="1">
      <alignment horizontal="right" vertical="center" wrapText="1" indent="1"/>
    </xf>
    <xf numFmtId="164" fontId="8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8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3" fillId="0" borderId="16" xfId="1" applyNumberFormat="1" applyFont="1" applyBorder="1" applyAlignment="1">
      <alignment horizontal="right" vertical="center" wrapText="1" indent="1"/>
    </xf>
    <xf numFmtId="164" fontId="14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3" fillId="0" borderId="23" xfId="1" applyNumberFormat="1" applyFont="1" applyBorder="1" applyAlignment="1" applyProtection="1">
      <alignment horizontal="right" vertical="center" wrapText="1" indent="1"/>
      <protection locked="0"/>
    </xf>
    <xf numFmtId="164" fontId="3" fillId="0" borderId="21" xfId="1" applyNumberFormat="1" applyFont="1" applyBorder="1" applyAlignment="1" applyProtection="1">
      <alignment horizontal="right" vertical="center" wrapText="1" indent="1"/>
      <protection locked="0"/>
    </xf>
    <xf numFmtId="164" fontId="3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6" xfId="1" applyNumberFormat="1" applyFont="1" applyBorder="1" applyAlignment="1">
      <alignment horizontal="right" vertical="center" wrapText="1" indent="1"/>
    </xf>
    <xf numFmtId="164" fontId="3" fillId="0" borderId="20" xfId="1" applyNumberFormat="1" applyFont="1" applyBorder="1" applyAlignment="1" applyProtection="1">
      <alignment horizontal="right" vertical="center" wrapText="1" indent="1"/>
      <protection locked="0"/>
    </xf>
    <xf numFmtId="0" fontId="11" fillId="0" borderId="18" xfId="0" applyFont="1" applyBorder="1" applyAlignment="1">
      <alignment horizontal="left" wrapText="1" indent="1"/>
    </xf>
    <xf numFmtId="164" fontId="12" fillId="0" borderId="19" xfId="1" applyNumberFormat="1" applyFont="1" applyBorder="1" applyAlignment="1">
      <alignment horizontal="right" vertical="center" wrapText="1" indent="1"/>
    </xf>
    <xf numFmtId="164" fontId="10" fillId="0" borderId="8" xfId="1" applyNumberFormat="1" applyFont="1" applyBorder="1" applyAlignment="1">
      <alignment horizontal="right" vertical="center" wrapText="1" indent="1"/>
    </xf>
    <xf numFmtId="164" fontId="10" fillId="0" borderId="4" xfId="1" applyNumberFormat="1" applyFont="1" applyBorder="1" applyAlignment="1">
      <alignment horizontal="right" vertical="center" wrapText="1" indent="1"/>
    </xf>
    <xf numFmtId="164" fontId="8" fillId="0" borderId="22" xfId="1" applyNumberFormat="1" applyFont="1" applyBorder="1" applyAlignment="1">
      <alignment horizontal="right" vertical="center" wrapText="1" indent="1"/>
    </xf>
    <xf numFmtId="164" fontId="8" fillId="0" borderId="13" xfId="1" applyNumberFormat="1" applyFont="1" applyBorder="1" applyAlignment="1">
      <alignment horizontal="right" vertical="center" wrapText="1" indent="1"/>
    </xf>
    <xf numFmtId="164" fontId="12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2" xfId="1" applyNumberFormat="1" applyFont="1" applyBorder="1" applyAlignment="1">
      <alignment horizontal="right" vertical="center" wrapText="1" indent="1"/>
    </xf>
    <xf numFmtId="164" fontId="7" fillId="0" borderId="19" xfId="1" applyNumberFormat="1" applyFont="1" applyBorder="1" applyAlignment="1">
      <alignment horizontal="right" vertical="center" wrapText="1" indent="1"/>
    </xf>
    <xf numFmtId="0" fontId="7" fillId="0" borderId="24" xfId="1" applyFont="1" applyBorder="1" applyAlignment="1">
      <alignment horizontal="left" vertical="center" wrapText="1" indent="1"/>
    </xf>
    <xf numFmtId="164" fontId="7" fillId="0" borderId="9" xfId="1" applyNumberFormat="1" applyFont="1" applyBorder="1" applyAlignment="1">
      <alignment horizontal="right" vertical="center" wrapText="1" indent="1"/>
    </xf>
    <xf numFmtId="164" fontId="7" fillId="0" borderId="13" xfId="1" applyNumberFormat="1" applyFont="1" applyBorder="1" applyAlignment="1">
      <alignment horizontal="right" vertical="center" wrapText="1" indent="1"/>
    </xf>
    <xf numFmtId="164" fontId="8" fillId="0" borderId="23" xfId="1" applyNumberFormat="1" applyFont="1" applyBorder="1" applyAlignment="1" applyProtection="1">
      <alignment horizontal="right" vertical="center" wrapText="1" indent="1"/>
      <protection locked="0"/>
    </xf>
    <xf numFmtId="164" fontId="8" fillId="0" borderId="21" xfId="1" applyNumberFormat="1" applyFont="1" applyBorder="1" applyAlignment="1" applyProtection="1">
      <alignment horizontal="right" vertical="center" wrapText="1" indent="1"/>
      <protection locked="0"/>
    </xf>
    <xf numFmtId="0" fontId="7" fillId="0" borderId="2" xfId="1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0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0" fontId="11" fillId="0" borderId="17" xfId="0" applyFont="1" applyBorder="1" applyAlignment="1">
      <alignment wrapText="1"/>
    </xf>
    <xf numFmtId="164" fontId="7" fillId="0" borderId="8" xfId="1" applyNumberFormat="1" applyFont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>
      <alignment wrapText="1"/>
    </xf>
    <xf numFmtId="0" fontId="13" fillId="0" borderId="25" xfId="0" applyFont="1" applyBorder="1" applyAlignment="1">
      <alignment vertical="center" wrapText="1"/>
    </xf>
    <xf numFmtId="0" fontId="13" fillId="0" borderId="26" xfId="0" applyFont="1" applyBorder="1" applyAlignment="1">
      <alignment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64" fontId="2" fillId="0" borderId="0" xfId="1" applyNumberFormat="1" applyFont="1" applyAlignment="1">
      <alignment horizontal="right" vertical="center" wrapText="1" indent="1"/>
    </xf>
    <xf numFmtId="164" fontId="4" fillId="0" borderId="1" xfId="1" applyNumberFormat="1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center" wrapText="1" indent="1"/>
    </xf>
    <xf numFmtId="0" fontId="7" fillId="0" borderId="6" xfId="1" applyFont="1" applyBorder="1" applyAlignment="1">
      <alignment vertical="center" wrapText="1"/>
    </xf>
    <xf numFmtId="164" fontId="7" fillId="0" borderId="4" xfId="1" applyNumberFormat="1" applyFont="1" applyBorder="1" applyAlignment="1">
      <alignment horizontal="center" vertical="center" wrapText="1"/>
    </xf>
    <xf numFmtId="164" fontId="7" fillId="0" borderId="27" xfId="1" applyNumberFormat="1" applyFont="1" applyBorder="1" applyAlignment="1">
      <alignment horizontal="right" vertical="center" wrapText="1" indent="1"/>
    </xf>
    <xf numFmtId="164" fontId="7" fillId="0" borderId="7" xfId="1" applyNumberFormat="1" applyFont="1" applyBorder="1" applyAlignment="1">
      <alignment horizontal="right" vertical="center" wrapText="1" indent="1"/>
    </xf>
    <xf numFmtId="49" fontId="8" fillId="0" borderId="28" xfId="1" applyNumberFormat="1" applyFont="1" applyBorder="1" applyAlignment="1">
      <alignment horizontal="left" vertical="center" wrapText="1" indent="1"/>
    </xf>
    <xf numFmtId="0" fontId="8" fillId="0" borderId="29" xfId="1" applyFont="1" applyBorder="1" applyAlignment="1">
      <alignment horizontal="left" vertical="center" wrapText="1" indent="1"/>
    </xf>
    <xf numFmtId="164" fontId="12" fillId="0" borderId="13" xfId="1" applyNumberFormat="1" applyFont="1" applyBorder="1" applyAlignment="1">
      <alignment horizontal="center" vertical="center" wrapText="1"/>
    </xf>
    <xf numFmtId="164" fontId="3" fillId="0" borderId="30" xfId="1" applyNumberFormat="1" applyFont="1" applyBorder="1" applyAlignment="1" applyProtection="1">
      <alignment horizontal="right" vertical="center" wrapText="1" indent="1"/>
      <protection locked="0"/>
    </xf>
    <xf numFmtId="164" fontId="3" fillId="0" borderId="12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12" xfId="1" applyNumberFormat="1" applyFont="1" applyBorder="1" applyAlignment="1" applyProtection="1">
      <alignment horizontal="right" vertical="center" wrapText="1" indent="1"/>
      <protection locked="0"/>
    </xf>
    <xf numFmtId="0" fontId="8" fillId="0" borderId="15" xfId="1" applyFont="1" applyBorder="1" applyAlignment="1">
      <alignment horizontal="left" vertical="center" wrapText="1" indent="1"/>
    </xf>
    <xf numFmtId="164" fontId="14" fillId="0" borderId="21" xfId="1" applyNumberFormat="1" applyFont="1" applyBorder="1" applyAlignment="1" applyProtection="1">
      <alignment horizontal="right" vertical="center" wrapText="1" indent="1"/>
      <protection locked="0"/>
    </xf>
    <xf numFmtId="0" fontId="8" fillId="0" borderId="31" xfId="1" applyFont="1" applyBorder="1" applyAlignment="1">
      <alignment horizontal="left" vertical="center" wrapText="1" indent="1"/>
    </xf>
    <xf numFmtId="164" fontId="3" fillId="0" borderId="13" xfId="1" applyNumberFormat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left" vertical="center" wrapText="1" indent="6"/>
    </xf>
    <xf numFmtId="0" fontId="8" fillId="0" borderId="15" xfId="1" applyFont="1" applyBorder="1" applyAlignment="1">
      <alignment horizontal="left" indent="6"/>
    </xf>
    <xf numFmtId="0" fontId="8" fillId="0" borderId="15" xfId="1" applyFont="1" applyBorder="1" applyAlignment="1">
      <alignment horizontal="left" vertical="center" wrapText="1" indent="6"/>
    </xf>
    <xf numFmtId="49" fontId="8" fillId="0" borderId="32" xfId="1" applyNumberFormat="1" applyFont="1" applyBorder="1" applyAlignment="1">
      <alignment horizontal="left" vertical="center" wrapText="1" indent="1"/>
    </xf>
    <xf numFmtId="49" fontId="8" fillId="0" borderId="33" xfId="1" applyNumberFormat="1" applyFont="1" applyBorder="1" applyAlignment="1">
      <alignment horizontal="left" vertical="center" wrapText="1" indent="1"/>
    </xf>
    <xf numFmtId="0" fontId="8" fillId="0" borderId="34" xfId="1" applyFont="1" applyBorder="1" applyAlignment="1">
      <alignment horizontal="left" vertical="center" wrapText="1" indent="7"/>
    </xf>
    <xf numFmtId="164" fontId="3" fillId="0" borderId="35" xfId="1" applyNumberFormat="1" applyFont="1" applyBorder="1" applyAlignment="1">
      <alignment horizontal="center" vertical="center" wrapText="1"/>
    </xf>
    <xf numFmtId="164" fontId="3" fillId="0" borderId="36" xfId="1" applyNumberFormat="1" applyFont="1" applyBorder="1" applyAlignment="1" applyProtection="1">
      <alignment horizontal="right" vertical="center" wrapText="1" indent="1"/>
      <protection locked="0"/>
    </xf>
    <xf numFmtId="164" fontId="3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Border="1" applyAlignment="1" applyProtection="1">
      <alignment horizontal="right" vertical="center" wrapText="1" indent="1"/>
      <protection locked="0"/>
    </xf>
    <xf numFmtId="0" fontId="7" fillId="0" borderId="25" xfId="1" applyFont="1" applyBorder="1" applyAlignment="1">
      <alignment horizontal="left" vertical="center" wrapText="1" indent="1"/>
    </xf>
    <xf numFmtId="0" fontId="7" fillId="0" borderId="37" xfId="1" applyFont="1" applyBorder="1" applyAlignment="1">
      <alignment vertical="center" wrapText="1"/>
    </xf>
    <xf numFmtId="164" fontId="10" fillId="0" borderId="9" xfId="1" applyNumberFormat="1" applyFont="1" applyBorder="1" applyAlignment="1">
      <alignment horizontal="center" vertical="center" wrapText="1"/>
    </xf>
    <xf numFmtId="164" fontId="7" fillId="0" borderId="38" xfId="1" applyNumberFormat="1" applyFont="1" applyBorder="1" applyAlignment="1">
      <alignment horizontal="right" vertical="center" wrapText="1" indent="1"/>
    </xf>
    <xf numFmtId="164" fontId="14" fillId="0" borderId="13" xfId="1" applyNumberFormat="1" applyFont="1" applyBorder="1" applyAlignment="1" applyProtection="1">
      <alignment horizontal="right" vertical="center" wrapText="1" indent="1"/>
      <protection locked="0"/>
    </xf>
    <xf numFmtId="0" fontId="8" fillId="0" borderId="18" xfId="1" applyFont="1" applyBorder="1" applyAlignment="1">
      <alignment horizontal="left" vertical="center" wrapText="1" indent="1"/>
    </xf>
    <xf numFmtId="164" fontId="3" fillId="2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2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1" applyNumberFormat="1" applyFont="1" applyBorder="1" applyAlignment="1" applyProtection="1">
      <alignment horizontal="right" vertical="center" wrapText="1" indent="1"/>
      <protection locked="0"/>
    </xf>
    <xf numFmtId="0" fontId="8" fillId="0" borderId="11" xfId="1" applyFont="1" applyBorder="1" applyAlignment="1">
      <alignment horizontal="left" vertical="center" wrapText="1" indent="6"/>
    </xf>
    <xf numFmtId="0" fontId="10" fillId="0" borderId="24" xfId="1" applyFont="1" applyBorder="1" applyAlignment="1">
      <alignment horizontal="left" vertical="center" wrapText="1" indent="1"/>
    </xf>
    <xf numFmtId="164" fontId="10" fillId="0" borderId="35" xfId="1" applyNumberFormat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left" vertical="center" wrapText="1" indent="1"/>
    </xf>
    <xf numFmtId="164" fontId="10" fillId="0" borderId="13" xfId="1" applyNumberFormat="1" applyFont="1" applyBorder="1" applyAlignment="1">
      <alignment horizontal="center" vertical="center" wrapText="1"/>
    </xf>
    <xf numFmtId="164" fontId="13" fillId="0" borderId="8" xfId="0" applyNumberFormat="1" applyFont="1" applyBorder="1" applyAlignment="1">
      <alignment horizontal="right" vertical="center" wrapText="1" indent="1"/>
    </xf>
    <xf numFmtId="164" fontId="13" fillId="0" borderId="4" xfId="0" applyNumberFormat="1" applyFont="1" applyBorder="1" applyAlignment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8" xfId="0" quotePrefix="1" applyNumberFormat="1" applyFont="1" applyBorder="1" applyAlignment="1">
      <alignment horizontal="right" vertical="center" wrapText="1" indent="1"/>
    </xf>
    <xf numFmtId="164" fontId="16" fillId="0" borderId="4" xfId="0" quotePrefix="1" applyNumberFormat="1" applyFont="1" applyBorder="1" applyAlignment="1">
      <alignment horizontal="right" vertical="center" wrapText="1" indent="1"/>
    </xf>
    <xf numFmtId="0" fontId="17" fillId="0" borderId="0" xfId="1" applyFont="1"/>
    <xf numFmtId="0" fontId="13" fillId="0" borderId="25" xfId="0" applyFont="1" applyBorder="1" applyAlignment="1">
      <alignment horizontal="left" vertical="center" wrapText="1" indent="1"/>
    </xf>
    <xf numFmtId="0" fontId="16" fillId="0" borderId="37" xfId="0" applyFont="1" applyBorder="1" applyAlignment="1">
      <alignment horizontal="left" vertical="center" wrapText="1" indent="1"/>
    </xf>
    <xf numFmtId="0" fontId="1" fillId="0" borderId="0" xfId="1" applyAlignment="1">
      <alignment horizontal="right" vertical="center" indent="1"/>
    </xf>
    <xf numFmtId="0" fontId="17" fillId="0" borderId="0" xfId="1" applyFont="1" applyAlignment="1">
      <alignment horizontal="center"/>
    </xf>
    <xf numFmtId="0" fontId="7" fillId="0" borderId="3" xfId="1" applyFont="1" applyBorder="1" applyAlignment="1">
      <alignment vertical="center" wrapText="1"/>
    </xf>
    <xf numFmtId="0" fontId="18" fillId="0" borderId="0" xfId="1" applyFont="1" applyAlignment="1">
      <alignment horizontal="right" vertical="center" indent="1"/>
    </xf>
  </cellXfs>
  <cellStyles count="2">
    <cellStyle name="Normál" xfId="0" builtinId="0"/>
    <cellStyle name="Normál_KVRENMUNKA" xfId="1" xr:uid="{FC0846B8-76DA-4C29-847D-3DC0DB0FD2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/2018.%20&#233;vi%20k&#246;lts&#233;gvet&#233;s/Rendelet%20m&#243;dos&#237;t&#225;sai/2019.%20febru&#225;r%2028/2019_6(II.28)%202018.%20&#233;vi%20k&#246;lts&#233;gvet&#233;s%20rend.%20m&#243;d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4.sz.mell."/>
      <sheetName val="8. sz. mell. "/>
      <sheetName val="8.1. sz. mell."/>
      <sheetName val="9.1. sz. mell."/>
      <sheetName val="9.1.1. sz. mell. "/>
      <sheetName val="9.1.2. sz. mell."/>
      <sheetName val="9.2. sz. mell. "/>
      <sheetName val="9.2.2. sz. 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>
        <row r="5">
          <cell r="C5">
            <v>955758885</v>
          </cell>
        </row>
        <row r="6">
          <cell r="C6">
            <v>228389971</v>
          </cell>
        </row>
        <row r="7">
          <cell r="C7">
            <v>227307468</v>
          </cell>
        </row>
        <row r="8">
          <cell r="C8">
            <v>458722106</v>
          </cell>
        </row>
        <row r="9">
          <cell r="C9">
            <v>21974226</v>
          </cell>
        </row>
        <row r="10">
          <cell r="C10">
            <v>19365114</v>
          </cell>
        </row>
        <row r="11">
          <cell r="C11">
            <v>0</v>
          </cell>
        </row>
        <row r="12">
          <cell r="C12">
            <v>119005816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119005816</v>
          </cell>
        </row>
        <row r="18">
          <cell r="C18">
            <v>85531256</v>
          </cell>
        </row>
        <row r="19">
          <cell r="C19">
            <v>78557723</v>
          </cell>
        </row>
        <row r="20">
          <cell r="C20">
            <v>19753000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58804723</v>
          </cell>
        </row>
        <row r="25">
          <cell r="C25">
            <v>58668454</v>
          </cell>
        </row>
        <row r="26">
          <cell r="C26">
            <v>402108000</v>
          </cell>
        </row>
        <row r="27">
          <cell r="C27">
            <v>361554000</v>
          </cell>
        </row>
        <row r="28">
          <cell r="C28">
            <v>76900000</v>
          </cell>
        </row>
        <row r="29">
          <cell r="C29">
            <v>284654000</v>
          </cell>
        </row>
        <row r="30">
          <cell r="C30">
            <v>0</v>
          </cell>
        </row>
        <row r="31">
          <cell r="C31">
            <v>30050000</v>
          </cell>
        </row>
        <row r="32">
          <cell r="C32">
            <v>4000</v>
          </cell>
        </row>
        <row r="33">
          <cell r="C33">
            <v>10500000</v>
          </cell>
        </row>
        <row r="34">
          <cell r="C34">
            <v>211521039</v>
          </cell>
        </row>
        <row r="35">
          <cell r="C35">
            <v>89845</v>
          </cell>
        </row>
        <row r="36">
          <cell r="C36">
            <v>67194397</v>
          </cell>
        </row>
        <row r="37">
          <cell r="C37">
            <v>65574504</v>
          </cell>
        </row>
        <row r="38">
          <cell r="C38">
            <v>430000</v>
          </cell>
        </row>
        <row r="39">
          <cell r="C39">
            <v>18466618</v>
          </cell>
        </row>
        <row r="40">
          <cell r="C40">
            <v>33157629</v>
          </cell>
        </row>
        <row r="41">
          <cell r="C41">
            <v>18210000</v>
          </cell>
        </row>
        <row r="42">
          <cell r="C42">
            <v>31000</v>
          </cell>
        </row>
        <row r="43">
          <cell r="C43">
            <v>0</v>
          </cell>
        </row>
        <row r="44">
          <cell r="C44">
            <v>200000</v>
          </cell>
        </row>
        <row r="45">
          <cell r="C45">
            <v>8167046</v>
          </cell>
        </row>
        <row r="46">
          <cell r="C46">
            <v>30332500</v>
          </cell>
        </row>
        <row r="47">
          <cell r="C47">
            <v>0</v>
          </cell>
        </row>
        <row r="48">
          <cell r="C48">
            <v>30332500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1950000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1950000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1799233963</v>
          </cell>
        </row>
        <row r="63">
          <cell r="C63">
            <v>212343590</v>
          </cell>
        </row>
        <row r="64">
          <cell r="C64">
            <v>112343590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602650240</v>
          </cell>
        </row>
        <row r="73">
          <cell r="C73">
            <v>602650240</v>
          </cell>
        </row>
        <row r="74">
          <cell r="C74">
            <v>0</v>
          </cell>
        </row>
        <row r="75">
          <cell r="C75">
            <v>41904332</v>
          </cell>
        </row>
        <row r="76">
          <cell r="C76">
            <v>41904332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856898162</v>
          </cell>
        </row>
        <row r="87">
          <cell r="C87">
            <v>2656132125</v>
          </cell>
        </row>
        <row r="90">
          <cell r="C90" t="str">
            <v>Forintban</v>
          </cell>
        </row>
        <row r="91">
          <cell r="C91" t="str">
            <v>2018. évi előirányzat</v>
          </cell>
        </row>
        <row r="92">
          <cell r="C92" t="str">
            <v>C</v>
          </cell>
        </row>
        <row r="93">
          <cell r="C93">
            <v>1524404582</v>
          </cell>
        </row>
        <row r="94">
          <cell r="C94">
            <v>502227572</v>
          </cell>
        </row>
        <row r="95">
          <cell r="C95">
            <v>105672106</v>
          </cell>
        </row>
        <row r="96">
          <cell r="C96">
            <v>557156005</v>
          </cell>
        </row>
        <row r="97">
          <cell r="C97">
            <v>139384000</v>
          </cell>
        </row>
        <row r="98">
          <cell r="C98">
            <v>127974841</v>
          </cell>
        </row>
        <row r="99">
          <cell r="C99">
            <v>4056319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660000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123258522</v>
          </cell>
        </row>
        <row r="111">
          <cell r="C111">
            <v>91990058</v>
          </cell>
        </row>
        <row r="112">
          <cell r="C112">
            <v>10857171</v>
          </cell>
        </row>
        <row r="113">
          <cell r="C113">
            <v>81132887</v>
          </cell>
        </row>
        <row r="114">
          <cell r="C114">
            <v>683396480</v>
          </cell>
        </row>
        <row r="115">
          <cell r="C115">
            <v>341474953</v>
          </cell>
        </row>
        <row r="116">
          <cell r="C116">
            <v>280159423</v>
          </cell>
        </row>
        <row r="117">
          <cell r="C117">
            <v>276110806</v>
          </cell>
        </row>
        <row r="118">
          <cell r="C118">
            <v>230773273</v>
          </cell>
        </row>
        <row r="119">
          <cell r="C119">
            <v>65810721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65810721</v>
          </cell>
        </row>
        <row r="128">
          <cell r="C128">
            <v>2207801062</v>
          </cell>
        </row>
        <row r="129">
          <cell r="C129">
            <v>104042704</v>
          </cell>
        </row>
        <row r="130">
          <cell r="C130">
            <v>4042704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38167591</v>
          </cell>
        </row>
        <row r="141">
          <cell r="C141">
            <v>0</v>
          </cell>
        </row>
        <row r="142">
          <cell r="C142">
            <v>38167591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142210295</v>
          </cell>
        </row>
        <row r="154">
          <cell r="C154">
            <v>2350011357</v>
          </cell>
        </row>
      </sheetData>
      <sheetData sheetId="2">
        <row r="5">
          <cell r="C5">
            <v>214474801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201852801</v>
          </cell>
        </row>
        <row r="9">
          <cell r="C9">
            <v>12622000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160089755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160089755</v>
          </cell>
        </row>
        <row r="18">
          <cell r="C18">
            <v>399535</v>
          </cell>
        </row>
        <row r="19">
          <cell r="C19">
            <v>4353475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4353475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190440106</v>
          </cell>
        </row>
        <row r="35">
          <cell r="C35">
            <v>13199220</v>
          </cell>
        </row>
        <row r="36">
          <cell r="C36">
            <v>8898775</v>
          </cell>
        </row>
        <row r="37">
          <cell r="C37">
            <v>9450000</v>
          </cell>
        </row>
        <row r="38">
          <cell r="C38">
            <v>0</v>
          </cell>
        </row>
        <row r="39">
          <cell r="C39">
            <v>153919035</v>
          </cell>
        </row>
        <row r="40">
          <cell r="C40">
            <v>3317826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1655250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2274000</v>
          </cell>
        </row>
        <row r="53">
          <cell r="C53">
            <v>0</v>
          </cell>
        </row>
        <row r="54">
          <cell r="C54">
            <v>1866000</v>
          </cell>
        </row>
        <row r="55">
          <cell r="C55">
            <v>408000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571632137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18026960</v>
          </cell>
        </row>
        <row r="73">
          <cell r="C73">
            <v>18026960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18026960</v>
          </cell>
        </row>
        <row r="87">
          <cell r="C87">
            <v>589659097</v>
          </cell>
        </row>
        <row r="90">
          <cell r="C90" t="str">
            <v>Forintban</v>
          </cell>
        </row>
        <row r="91">
          <cell r="C91" t="str">
            <v>2018. évi előirányzat</v>
          </cell>
        </row>
        <row r="92">
          <cell r="C92" t="str">
            <v>C</v>
          </cell>
        </row>
        <row r="93">
          <cell r="C93">
            <v>664815924</v>
          </cell>
        </row>
        <row r="94">
          <cell r="C94">
            <v>336445680</v>
          </cell>
        </row>
        <row r="95">
          <cell r="C95">
            <v>70941216</v>
          </cell>
        </row>
        <row r="96">
          <cell r="C96">
            <v>221591506</v>
          </cell>
        </row>
        <row r="97">
          <cell r="C97">
            <v>0</v>
          </cell>
        </row>
        <row r="98">
          <cell r="C98">
            <v>35837522</v>
          </cell>
        </row>
        <row r="99">
          <cell r="C99">
            <v>1202179</v>
          </cell>
        </row>
        <row r="100">
          <cell r="C100">
            <v>0</v>
          </cell>
        </row>
        <row r="101">
          <cell r="C101">
            <v>159000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34476343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31760900</v>
          </cell>
        </row>
        <row r="115">
          <cell r="C115">
            <v>30950900</v>
          </cell>
        </row>
        <row r="116">
          <cell r="C116">
            <v>14946401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810000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810000</v>
          </cell>
        </row>
        <row r="128">
          <cell r="C128">
            <v>696576824</v>
          </cell>
        </row>
        <row r="129">
          <cell r="C129">
            <v>4444000</v>
          </cell>
        </row>
        <row r="130">
          <cell r="C130">
            <v>4444000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4444000</v>
          </cell>
        </row>
        <row r="154">
          <cell r="C154">
            <v>701020824</v>
          </cell>
        </row>
      </sheetData>
      <sheetData sheetId="3">
        <row r="5">
          <cell r="C5">
            <v>0</v>
          </cell>
        </row>
        <row r="12">
          <cell r="C12">
            <v>0</v>
          </cell>
        </row>
        <row r="19">
          <cell r="C19">
            <v>0</v>
          </cell>
        </row>
        <row r="26">
          <cell r="C26">
            <v>0</v>
          </cell>
        </row>
        <row r="27">
          <cell r="C27">
            <v>0</v>
          </cell>
        </row>
        <row r="34">
          <cell r="C34">
            <v>3780164</v>
          </cell>
        </row>
        <row r="36">
          <cell r="C36">
            <v>1650000</v>
          </cell>
        </row>
        <row r="37">
          <cell r="C37">
            <v>300000</v>
          </cell>
        </row>
        <row r="40">
          <cell r="C40">
            <v>1229000</v>
          </cell>
        </row>
        <row r="45">
          <cell r="C45">
            <v>601164</v>
          </cell>
        </row>
        <row r="46">
          <cell r="C46">
            <v>0</v>
          </cell>
        </row>
        <row r="52">
          <cell r="C52">
            <v>0</v>
          </cell>
        </row>
        <row r="57">
          <cell r="C57">
            <v>0</v>
          </cell>
        </row>
        <row r="62">
          <cell r="C62">
            <v>3780164</v>
          </cell>
        </row>
        <row r="63">
          <cell r="C63">
            <v>0</v>
          </cell>
        </row>
        <row r="67">
          <cell r="C67">
            <v>0</v>
          </cell>
        </row>
        <row r="72">
          <cell r="C72">
            <v>0</v>
          </cell>
        </row>
        <row r="75">
          <cell r="C75">
            <v>0</v>
          </cell>
        </row>
        <row r="79">
          <cell r="C79">
            <v>0</v>
          </cell>
        </row>
        <row r="86">
          <cell r="C86">
            <v>0</v>
          </cell>
        </row>
        <row r="87">
          <cell r="C87">
            <v>3780164</v>
          </cell>
        </row>
        <row r="90">
          <cell r="C90" t="str">
            <v>Forintban</v>
          </cell>
        </row>
        <row r="91">
          <cell r="C91" t="str">
            <v>2018. évi előirányzat</v>
          </cell>
        </row>
        <row r="92">
          <cell r="C92" t="str">
            <v>C</v>
          </cell>
        </row>
        <row r="93">
          <cell r="C93">
            <v>196254475</v>
          </cell>
        </row>
        <row r="94">
          <cell r="C94">
            <v>135527387</v>
          </cell>
        </row>
        <row r="95">
          <cell r="C95">
            <v>28630485</v>
          </cell>
        </row>
        <row r="96">
          <cell r="C96">
            <v>32096603</v>
          </cell>
        </row>
        <row r="114">
          <cell r="C114">
            <v>2284730</v>
          </cell>
        </row>
        <row r="115">
          <cell r="C115">
            <v>2284730</v>
          </cell>
        </row>
        <row r="128">
          <cell r="C128">
            <v>198539205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0</v>
          </cell>
        </row>
        <row r="145">
          <cell r="C145">
            <v>0</v>
          </cell>
        </row>
        <row r="153">
          <cell r="C153">
            <v>0</v>
          </cell>
        </row>
        <row r="154">
          <cell r="C154">
            <v>198539205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F2860-36C0-4330-817B-52BFF870FB3C}">
  <sheetPr codeName="Munka1">
    <tabColor theme="6"/>
  </sheetPr>
  <dimension ref="A1:I159"/>
  <sheetViews>
    <sheetView tabSelected="1" view="pageLayout" zoomScale="115" zoomScaleNormal="115" zoomScaleSheetLayoutView="100" zoomScalePageLayoutView="115" workbookViewId="0">
      <selection activeCell="J4" sqref="J4"/>
    </sheetView>
  </sheetViews>
  <sheetFormatPr defaultRowHeight="15.75" x14ac:dyDescent="0.25"/>
  <cols>
    <col min="1" max="1" width="9.5" style="2" customWidth="1"/>
    <col min="2" max="2" width="91.6640625" style="2" customWidth="1"/>
    <col min="3" max="3" width="21.6640625" style="132" customWidth="1"/>
    <col min="4" max="4" width="18" style="2" hidden="1" customWidth="1"/>
    <col min="5" max="5" width="14.5" style="2" hidden="1" customWidth="1"/>
    <col min="6" max="6" width="15.33203125" style="2" hidden="1" customWidth="1"/>
    <col min="7" max="7" width="11.1640625" style="2" hidden="1" customWidth="1"/>
    <col min="8" max="8" width="15.5" style="3" hidden="1" customWidth="1"/>
    <col min="9" max="9" width="17.83203125" style="4" hidden="1" customWidth="1"/>
    <col min="10" max="10" width="9.33203125" style="2" customWidth="1"/>
    <col min="11" max="16384" width="9.33203125" style="2"/>
  </cols>
  <sheetData>
    <row r="1" spans="1:9" ht="15.95" customHeight="1" x14ac:dyDescent="0.25">
      <c r="A1" s="1" t="s">
        <v>0</v>
      </c>
      <c r="B1" s="1"/>
      <c r="C1" s="1"/>
    </row>
    <row r="2" spans="1:9" ht="15.95" customHeight="1" thickBot="1" x14ac:dyDescent="0.3">
      <c r="A2" s="5" t="s">
        <v>1</v>
      </c>
      <c r="B2" s="5"/>
      <c r="C2" s="6" t="s">
        <v>2</v>
      </c>
    </row>
    <row r="3" spans="1:9" ht="38.1" customHeight="1" thickBot="1" x14ac:dyDescent="0.3">
      <c r="A3" s="7" t="s">
        <v>3</v>
      </c>
      <c r="B3" s="8" t="s">
        <v>4</v>
      </c>
      <c r="C3" s="9" t="s">
        <v>5</v>
      </c>
      <c r="D3" s="2" t="s">
        <v>6</v>
      </c>
      <c r="E3" s="2" t="s">
        <v>7</v>
      </c>
      <c r="F3" s="2" t="s">
        <v>8</v>
      </c>
    </row>
    <row r="4" spans="1:9" s="13" customFormat="1" ht="12" customHeight="1" thickBot="1" x14ac:dyDescent="0.25">
      <c r="A4" s="10" t="s">
        <v>9</v>
      </c>
      <c r="B4" s="11" t="s">
        <v>10</v>
      </c>
      <c r="C4" s="12" t="s">
        <v>11</v>
      </c>
      <c r="H4" s="3"/>
      <c r="I4" s="4"/>
    </row>
    <row r="5" spans="1:9" s="18" customFormat="1" ht="12" customHeight="1" thickBot="1" x14ac:dyDescent="0.25">
      <c r="A5" s="14" t="s">
        <v>12</v>
      </c>
      <c r="B5" s="15" t="s">
        <v>13</v>
      </c>
      <c r="C5" s="16">
        <f t="shared" ref="C5:C36" si="0">SUM(D5:F5)</f>
        <v>1170233686</v>
      </c>
      <c r="D5" s="17">
        <f>+D6+D7+D8+D9+D10+D11</f>
        <v>1170233686</v>
      </c>
      <c r="E5" s="16">
        <f>+E6+E7+E8+E9+E10+E11</f>
        <v>0</v>
      </c>
      <c r="F5" s="16">
        <f>+F6+F7+F8+F9+F10+F11</f>
        <v>0</v>
      </c>
      <c r="H5" s="19">
        <f>'[1]1.2.sz.mell. '!C5+'[1]1.3.sz.mell.'!C5+'[1]1.4.sz.mell. '!C5</f>
        <v>1170233686</v>
      </c>
      <c r="I5" s="19">
        <f t="shared" ref="I5:I68" si="1">C5-H5</f>
        <v>0</v>
      </c>
    </row>
    <row r="6" spans="1:9" s="18" customFormat="1" ht="12" customHeight="1" thickBot="1" x14ac:dyDescent="0.25">
      <c r="A6" s="20" t="s">
        <v>14</v>
      </c>
      <c r="B6" s="21" t="s">
        <v>15</v>
      </c>
      <c r="C6" s="22">
        <f t="shared" si="0"/>
        <v>228389971</v>
      </c>
      <c r="D6" s="23">
        <f>227855923+534048</f>
        <v>228389971</v>
      </c>
      <c r="E6" s="23"/>
      <c r="F6" s="23"/>
      <c r="H6" s="19">
        <f>'[1]1.2.sz.mell. '!C6+'[1]1.3.sz.mell.'!C6+'[1]1.4.sz.mell. '!C6</f>
        <v>228389971</v>
      </c>
      <c r="I6" s="24">
        <f t="shared" si="1"/>
        <v>0</v>
      </c>
    </row>
    <row r="7" spans="1:9" s="18" customFormat="1" ht="12" customHeight="1" thickBot="1" x14ac:dyDescent="0.25">
      <c r="A7" s="25" t="s">
        <v>16</v>
      </c>
      <c r="B7" s="26" t="s">
        <v>17</v>
      </c>
      <c r="C7" s="27">
        <f t="shared" si="0"/>
        <v>227307468</v>
      </c>
      <c r="D7" s="28">
        <f>224734134+735168+2268933-430767</f>
        <v>227307468</v>
      </c>
      <c r="E7" s="28"/>
      <c r="F7" s="28"/>
      <c r="H7" s="19">
        <f>'[1]1.2.sz.mell. '!C7+'[1]1.3.sz.mell.'!C7+'[1]1.4.sz.mell. '!C7</f>
        <v>227307468</v>
      </c>
      <c r="I7" s="29">
        <f t="shared" si="1"/>
        <v>0</v>
      </c>
    </row>
    <row r="8" spans="1:9" s="18" customFormat="1" ht="12" customHeight="1" thickBot="1" x14ac:dyDescent="0.25">
      <c r="A8" s="25" t="s">
        <v>18</v>
      </c>
      <c r="B8" s="26" t="s">
        <v>19</v>
      </c>
      <c r="C8" s="27">
        <f t="shared" si="0"/>
        <v>660574907</v>
      </c>
      <c r="D8" s="28">
        <f>126991000+65060600+119410000+192410145+62092600+71339813+9672244+16010694-2412189</f>
        <v>660574907</v>
      </c>
      <c r="E8" s="28"/>
      <c r="F8" s="28"/>
      <c r="H8" s="19">
        <f>'[1]1.2.sz.mell. '!C8+'[1]1.3.sz.mell.'!C8+'[1]1.4.sz.mell. '!C8</f>
        <v>660574907</v>
      </c>
      <c r="I8" s="29">
        <f t="shared" si="1"/>
        <v>0</v>
      </c>
    </row>
    <row r="9" spans="1:9" s="18" customFormat="1" ht="12" customHeight="1" thickBot="1" x14ac:dyDescent="0.25">
      <c r="A9" s="25" t="s">
        <v>20</v>
      </c>
      <c r="B9" s="26" t="s">
        <v>21</v>
      </c>
      <c r="C9" s="27">
        <f t="shared" si="0"/>
        <v>34596226</v>
      </c>
      <c r="D9" s="28">
        <f>16122040+12622000+1398336+4545780+305691-397621</f>
        <v>34596226</v>
      </c>
      <c r="E9" s="28"/>
      <c r="F9" s="28"/>
      <c r="H9" s="19">
        <f>'[1]1.2.sz.mell. '!C9+'[1]1.3.sz.mell.'!C9+'[1]1.4.sz.mell. '!C9</f>
        <v>34596226</v>
      </c>
      <c r="I9" s="29">
        <f t="shared" si="1"/>
        <v>0</v>
      </c>
    </row>
    <row r="10" spans="1:9" s="18" customFormat="1" ht="12" customHeight="1" thickBot="1" x14ac:dyDescent="0.25">
      <c r="A10" s="25" t="s">
        <v>22</v>
      </c>
      <c r="B10" s="30" t="s">
        <v>23</v>
      </c>
      <c r="C10" s="27">
        <f t="shared" si="0"/>
        <v>19365114</v>
      </c>
      <c r="D10" s="28">
        <f>16254886+63796813+190231327+1309600+1013108-68342593-9455567-15000000-50668000-109774460</f>
        <v>19365114</v>
      </c>
      <c r="E10" s="28"/>
      <c r="F10" s="28"/>
      <c r="H10" s="19">
        <f>'[1]1.2.sz.mell. '!C10+'[1]1.3.sz.mell.'!C10+'[1]1.4.sz.mell. '!C10</f>
        <v>19365114</v>
      </c>
      <c r="I10" s="29">
        <f t="shared" si="1"/>
        <v>0</v>
      </c>
    </row>
    <row r="11" spans="1:9" s="18" customFormat="1" ht="12" customHeight="1" thickBot="1" x14ac:dyDescent="0.25">
      <c r="A11" s="31" t="s">
        <v>24</v>
      </c>
      <c r="B11" s="32" t="s">
        <v>25</v>
      </c>
      <c r="C11" s="33">
        <f t="shared" si="0"/>
        <v>0</v>
      </c>
      <c r="D11" s="34"/>
      <c r="E11" s="35"/>
      <c r="F11" s="35"/>
      <c r="H11" s="19">
        <f>'[1]1.2.sz.mell. '!C11+'[1]1.3.sz.mell.'!C11+'[1]1.4.sz.mell. '!C11</f>
        <v>0</v>
      </c>
      <c r="I11" s="36">
        <f t="shared" si="1"/>
        <v>0</v>
      </c>
    </row>
    <row r="12" spans="1:9" s="18" customFormat="1" ht="12" customHeight="1" thickBot="1" x14ac:dyDescent="0.25">
      <c r="A12" s="14" t="s">
        <v>26</v>
      </c>
      <c r="B12" s="37" t="s">
        <v>27</v>
      </c>
      <c r="C12" s="16">
        <f t="shared" si="0"/>
        <v>279095571</v>
      </c>
      <c r="D12" s="17">
        <f>+D13+D14+D15+D16+D17</f>
        <v>256466179</v>
      </c>
      <c r="E12" s="16">
        <f>+E13+E14+E15+E16+E17</f>
        <v>3116857</v>
      </c>
      <c r="F12" s="16">
        <f>+F13+F14+F15+F16+F17</f>
        <v>19512535</v>
      </c>
      <c r="H12" s="19">
        <f>'[1]1.2.sz.mell. '!C12+'[1]1.3.sz.mell.'!C12+'[1]1.4.sz.mell. '!C12</f>
        <v>279095571</v>
      </c>
      <c r="I12" s="19">
        <f t="shared" si="1"/>
        <v>0</v>
      </c>
    </row>
    <row r="13" spans="1:9" s="18" customFormat="1" ht="12" customHeight="1" thickBot="1" x14ac:dyDescent="0.25">
      <c r="A13" s="20" t="s">
        <v>28</v>
      </c>
      <c r="B13" s="21" t="s">
        <v>29</v>
      </c>
      <c r="C13" s="38">
        <f t="shared" si="0"/>
        <v>0</v>
      </c>
      <c r="D13" s="39"/>
      <c r="E13" s="40"/>
      <c r="F13" s="40"/>
      <c r="H13" s="19">
        <f>'[1]1.2.sz.mell. '!C13+'[1]1.3.sz.mell.'!C13+'[1]1.4.sz.mell. '!C13</f>
        <v>0</v>
      </c>
      <c r="I13" s="24">
        <f t="shared" si="1"/>
        <v>0</v>
      </c>
    </row>
    <row r="14" spans="1:9" s="18" customFormat="1" ht="12" customHeight="1" thickBot="1" x14ac:dyDescent="0.25">
      <c r="A14" s="25" t="s">
        <v>30</v>
      </c>
      <c r="B14" s="26" t="s">
        <v>31</v>
      </c>
      <c r="C14" s="41">
        <f t="shared" si="0"/>
        <v>0</v>
      </c>
      <c r="D14" s="34"/>
      <c r="E14" s="35"/>
      <c r="F14" s="35"/>
      <c r="H14" s="19">
        <f>'[1]1.2.sz.mell. '!C14+'[1]1.3.sz.mell.'!C14+'[1]1.4.sz.mell. '!C14</f>
        <v>0</v>
      </c>
      <c r="I14" s="29">
        <f t="shared" si="1"/>
        <v>0</v>
      </c>
    </row>
    <row r="15" spans="1:9" s="18" customFormat="1" ht="12" customHeight="1" thickBot="1" x14ac:dyDescent="0.25">
      <c r="A15" s="25" t="s">
        <v>32</v>
      </c>
      <c r="B15" s="26" t="s">
        <v>33</v>
      </c>
      <c r="C15" s="41">
        <f t="shared" si="0"/>
        <v>0</v>
      </c>
      <c r="D15" s="34"/>
      <c r="E15" s="35"/>
      <c r="F15" s="35"/>
      <c r="H15" s="19">
        <f>'[1]1.2.sz.mell. '!C15+'[1]1.3.sz.mell.'!C15+'[1]1.4.sz.mell. '!C15</f>
        <v>0</v>
      </c>
      <c r="I15" s="29">
        <f t="shared" si="1"/>
        <v>0</v>
      </c>
    </row>
    <row r="16" spans="1:9" s="18" customFormat="1" ht="12" customHeight="1" thickBot="1" x14ac:dyDescent="0.25">
      <c r="A16" s="25" t="s">
        <v>34</v>
      </c>
      <c r="B16" s="26" t="s">
        <v>35</v>
      </c>
      <c r="C16" s="41">
        <f t="shared" si="0"/>
        <v>0</v>
      </c>
      <c r="D16" s="34"/>
      <c r="E16" s="35"/>
      <c r="F16" s="35"/>
      <c r="H16" s="19">
        <f>'[1]1.2.sz.mell. '!C16+'[1]1.3.sz.mell.'!C16+'[1]1.4.sz.mell. '!C16</f>
        <v>0</v>
      </c>
      <c r="I16" s="29">
        <f t="shared" si="1"/>
        <v>0</v>
      </c>
    </row>
    <row r="17" spans="1:9" s="18" customFormat="1" ht="12" customHeight="1" thickBot="1" x14ac:dyDescent="0.25">
      <c r="A17" s="25" t="s">
        <v>36</v>
      </c>
      <c r="B17" s="26" t="s">
        <v>37</v>
      </c>
      <c r="C17" s="27">
        <f t="shared" si="0"/>
        <v>279095571</v>
      </c>
      <c r="D17" s="42">
        <f>3900000+4320000+125887110+24250000-344442+81177781+3810743+11382000+1954934+2336516-11236604+9028141</f>
        <v>256466179</v>
      </c>
      <c r="E17" s="43">
        <f>3096237+20620</f>
        <v>3116857</v>
      </c>
      <c r="F17" s="28">
        <v>19512535</v>
      </c>
      <c r="H17" s="19">
        <f>'[1]1.2.sz.mell. '!C17+'[1]1.3.sz.mell.'!C17+'[1]1.4.sz.mell. '!C17</f>
        <v>279095571</v>
      </c>
      <c r="I17" s="29">
        <f t="shared" si="1"/>
        <v>0</v>
      </c>
    </row>
    <row r="18" spans="1:9" s="18" customFormat="1" ht="12" customHeight="1" thickBot="1" x14ac:dyDescent="0.25">
      <c r="A18" s="31" t="s">
        <v>38</v>
      </c>
      <c r="B18" s="32" t="s">
        <v>39</v>
      </c>
      <c r="C18" s="33">
        <f t="shared" si="0"/>
        <v>85930791</v>
      </c>
      <c r="D18" s="44">
        <v>85531256</v>
      </c>
      <c r="E18" s="45"/>
      <c r="F18" s="45">
        <v>399535</v>
      </c>
      <c r="H18" s="19">
        <f>'[1]1.2.sz.mell. '!C18+'[1]1.3.sz.mell.'!C18+'[1]1.4.sz.mell. '!C18</f>
        <v>85930791</v>
      </c>
      <c r="I18" s="36">
        <f t="shared" si="1"/>
        <v>0</v>
      </c>
    </row>
    <row r="19" spans="1:9" s="18" customFormat="1" ht="12" customHeight="1" thickBot="1" x14ac:dyDescent="0.25">
      <c r="A19" s="14" t="s">
        <v>40</v>
      </c>
      <c r="B19" s="15" t="s">
        <v>41</v>
      </c>
      <c r="C19" s="16">
        <f t="shared" si="0"/>
        <v>82911198</v>
      </c>
      <c r="D19" s="17">
        <f>+D20+D21+D22+D23+D24</f>
        <v>82911198</v>
      </c>
      <c r="E19" s="16">
        <f>+E20+E21+E22+E23+E24</f>
        <v>0</v>
      </c>
      <c r="F19" s="16">
        <f>+F20+F21+F22+F23+F24</f>
        <v>0</v>
      </c>
      <c r="H19" s="19">
        <f>'[1]1.2.sz.mell. '!C19+'[1]1.3.sz.mell.'!C19+'[1]1.4.sz.mell. '!C19</f>
        <v>82911198</v>
      </c>
      <c r="I19" s="19">
        <f t="shared" si="1"/>
        <v>0</v>
      </c>
    </row>
    <row r="20" spans="1:9" s="18" customFormat="1" ht="12" customHeight="1" thickBot="1" x14ac:dyDescent="0.25">
      <c r="A20" s="20" t="s">
        <v>42</v>
      </c>
      <c r="B20" s="21" t="s">
        <v>43</v>
      </c>
      <c r="C20" s="38">
        <f t="shared" si="0"/>
        <v>19753000</v>
      </c>
      <c r="D20" s="46">
        <f>322000+19431000</f>
        <v>19753000</v>
      </c>
      <c r="E20" s="47"/>
      <c r="F20" s="47"/>
      <c r="H20" s="19">
        <f>'[1]1.2.sz.mell. '!C20+'[1]1.3.sz.mell.'!C20+'[1]1.4.sz.mell. '!C20</f>
        <v>19753000</v>
      </c>
      <c r="I20" s="24">
        <f t="shared" si="1"/>
        <v>0</v>
      </c>
    </row>
    <row r="21" spans="1:9" s="18" customFormat="1" ht="12" customHeight="1" thickBot="1" x14ac:dyDescent="0.25">
      <c r="A21" s="25" t="s">
        <v>44</v>
      </c>
      <c r="B21" s="26" t="s">
        <v>45</v>
      </c>
      <c r="C21" s="48">
        <f t="shared" si="0"/>
        <v>0</v>
      </c>
      <c r="D21" s="49"/>
      <c r="E21" s="28"/>
      <c r="F21" s="28"/>
      <c r="H21" s="19">
        <f>'[1]1.2.sz.mell. '!C21+'[1]1.3.sz.mell.'!C21+'[1]1.4.sz.mell. '!C21</f>
        <v>0</v>
      </c>
      <c r="I21" s="29">
        <f t="shared" si="1"/>
        <v>0</v>
      </c>
    </row>
    <row r="22" spans="1:9" s="18" customFormat="1" ht="12" customHeight="1" thickBot="1" x14ac:dyDescent="0.25">
      <c r="A22" s="25" t="s">
        <v>46</v>
      </c>
      <c r="B22" s="26" t="s">
        <v>47</v>
      </c>
      <c r="C22" s="41">
        <f t="shared" si="0"/>
        <v>0</v>
      </c>
      <c r="D22" s="49"/>
      <c r="E22" s="28"/>
      <c r="F22" s="28"/>
      <c r="H22" s="19">
        <f>'[1]1.2.sz.mell. '!C22+'[1]1.3.sz.mell.'!C22+'[1]1.4.sz.mell. '!C22</f>
        <v>0</v>
      </c>
      <c r="I22" s="29">
        <f t="shared" si="1"/>
        <v>0</v>
      </c>
    </row>
    <row r="23" spans="1:9" s="18" customFormat="1" ht="12" customHeight="1" thickBot="1" x14ac:dyDescent="0.25">
      <c r="A23" s="25" t="s">
        <v>48</v>
      </c>
      <c r="B23" s="26" t="s">
        <v>49</v>
      </c>
      <c r="C23" s="41">
        <f t="shared" si="0"/>
        <v>0</v>
      </c>
      <c r="D23" s="49"/>
      <c r="E23" s="28"/>
      <c r="F23" s="28"/>
      <c r="H23" s="19">
        <f>'[1]1.2.sz.mell. '!C23+'[1]1.3.sz.mell.'!C23+'[1]1.4.sz.mell. '!C23</f>
        <v>0</v>
      </c>
      <c r="I23" s="29">
        <f t="shared" si="1"/>
        <v>0</v>
      </c>
    </row>
    <row r="24" spans="1:9" s="18" customFormat="1" ht="12" customHeight="1" thickBot="1" x14ac:dyDescent="0.25">
      <c r="A24" s="25" t="s">
        <v>50</v>
      </c>
      <c r="B24" s="26" t="s">
        <v>51</v>
      </c>
      <c r="C24" s="27">
        <f t="shared" si="0"/>
        <v>63158198</v>
      </c>
      <c r="D24" s="49">
        <f>5866130+3779393+3796748+59859051+136269-10279393</f>
        <v>63158198</v>
      </c>
      <c r="E24" s="28"/>
      <c r="F24" s="28"/>
      <c r="H24" s="19">
        <f>'[1]1.2.sz.mell. '!C24+'[1]1.3.sz.mell.'!C24+'[1]1.4.sz.mell. '!C24</f>
        <v>63158198</v>
      </c>
      <c r="I24" s="29">
        <f t="shared" si="1"/>
        <v>0</v>
      </c>
    </row>
    <row r="25" spans="1:9" s="18" customFormat="1" ht="12" customHeight="1" thickBot="1" x14ac:dyDescent="0.25">
      <c r="A25" s="31" t="s">
        <v>52</v>
      </c>
      <c r="B25" s="50" t="s">
        <v>53</v>
      </c>
      <c r="C25" s="51">
        <f t="shared" si="0"/>
        <v>58668454</v>
      </c>
      <c r="D25" s="44">
        <f>9645523+3796748+55505576-10279393</f>
        <v>58668454</v>
      </c>
      <c r="E25" s="45"/>
      <c r="F25" s="45"/>
      <c r="H25" s="19">
        <f>'[1]1.2.sz.mell. '!C25+'[1]1.3.sz.mell.'!C25+'[1]1.4.sz.mell. '!C25</f>
        <v>58668454</v>
      </c>
      <c r="I25" s="36">
        <f t="shared" si="1"/>
        <v>0</v>
      </c>
    </row>
    <row r="26" spans="1:9" s="18" customFormat="1" ht="12" customHeight="1" thickBot="1" x14ac:dyDescent="0.25">
      <c r="A26" s="14" t="s">
        <v>54</v>
      </c>
      <c r="B26" s="15" t="s">
        <v>55</v>
      </c>
      <c r="C26" s="16">
        <f t="shared" si="0"/>
        <v>402108000</v>
      </c>
      <c r="D26" s="52">
        <f>+D27+D31+D32+D33</f>
        <v>402108000</v>
      </c>
      <c r="E26" s="53">
        <f>+E27+E31+E32+E33</f>
        <v>0</v>
      </c>
      <c r="F26" s="53">
        <f>+F27+F31+F32+F33</f>
        <v>0</v>
      </c>
      <c r="H26" s="19">
        <f>'[1]1.2.sz.mell. '!C26+'[1]1.3.sz.mell.'!C26+'[1]1.4.sz.mell. '!C26</f>
        <v>402108000</v>
      </c>
      <c r="I26" s="19">
        <f t="shared" si="1"/>
        <v>0</v>
      </c>
    </row>
    <row r="27" spans="1:9" s="18" customFormat="1" ht="12" customHeight="1" thickBot="1" x14ac:dyDescent="0.25">
      <c r="A27" s="20" t="s">
        <v>56</v>
      </c>
      <c r="B27" s="21" t="s">
        <v>57</v>
      </c>
      <c r="C27" s="38">
        <f t="shared" si="0"/>
        <v>361554000</v>
      </c>
      <c r="D27" s="54">
        <f>SUM(D28:D30)</f>
        <v>361554000</v>
      </c>
      <c r="E27" s="55"/>
      <c r="F27" s="55"/>
      <c r="H27" s="19">
        <f>'[1]1.2.sz.mell. '!C27+'[1]1.3.sz.mell.'!C27+'[1]1.4.sz.mell. '!C27</f>
        <v>361554000</v>
      </c>
      <c r="I27" s="24">
        <f t="shared" si="1"/>
        <v>0</v>
      </c>
    </row>
    <row r="28" spans="1:9" s="18" customFormat="1" ht="12" customHeight="1" thickBot="1" x14ac:dyDescent="0.25">
      <c r="A28" s="25" t="s">
        <v>58</v>
      </c>
      <c r="B28" s="26" t="s">
        <v>59</v>
      </c>
      <c r="C28" s="27">
        <f t="shared" si="0"/>
        <v>76900000</v>
      </c>
      <c r="D28" s="56">
        <f>7500000+70000000+5000000-5600000</f>
        <v>76900000</v>
      </c>
      <c r="E28" s="35"/>
      <c r="F28" s="35"/>
      <c r="H28" s="19">
        <f>'[1]1.2.sz.mell. '!C28+'[1]1.3.sz.mell.'!C28+'[1]1.4.sz.mell. '!C28</f>
        <v>76900000</v>
      </c>
      <c r="I28" s="29">
        <f t="shared" si="1"/>
        <v>0</v>
      </c>
    </row>
    <row r="29" spans="1:9" s="18" customFormat="1" ht="12" customHeight="1" thickBot="1" x14ac:dyDescent="0.25">
      <c r="A29" s="25" t="s">
        <v>60</v>
      </c>
      <c r="B29" s="26" t="s">
        <v>61</v>
      </c>
      <c r="C29" s="27">
        <f t="shared" si="0"/>
        <v>284654000</v>
      </c>
      <c r="D29" s="56">
        <f>231154000+52000000+50000000-48500000</f>
        <v>284654000</v>
      </c>
      <c r="E29" s="35"/>
      <c r="F29" s="35"/>
      <c r="H29" s="19">
        <f>'[1]1.2.sz.mell. '!C29+'[1]1.3.sz.mell.'!C29+'[1]1.4.sz.mell. '!C29</f>
        <v>284654000</v>
      </c>
      <c r="I29" s="29">
        <f t="shared" si="1"/>
        <v>0</v>
      </c>
    </row>
    <row r="30" spans="1:9" s="18" customFormat="1" ht="12" customHeight="1" thickBot="1" x14ac:dyDescent="0.25">
      <c r="A30" s="25" t="s">
        <v>62</v>
      </c>
      <c r="B30" s="26" t="s">
        <v>63</v>
      </c>
      <c r="C30" s="41">
        <f t="shared" si="0"/>
        <v>0</v>
      </c>
      <c r="D30" s="49"/>
      <c r="E30" s="28"/>
      <c r="F30" s="28"/>
      <c r="H30" s="19">
        <f>'[1]1.2.sz.mell. '!C30+'[1]1.3.sz.mell.'!C30+'[1]1.4.sz.mell. '!C30</f>
        <v>0</v>
      </c>
      <c r="I30" s="29">
        <f t="shared" si="1"/>
        <v>0</v>
      </c>
    </row>
    <row r="31" spans="1:9" s="18" customFormat="1" ht="12" customHeight="1" thickBot="1" x14ac:dyDescent="0.25">
      <c r="A31" s="25" t="s">
        <v>64</v>
      </c>
      <c r="B31" s="26" t="s">
        <v>65</v>
      </c>
      <c r="C31" s="27">
        <f t="shared" si="0"/>
        <v>30050000</v>
      </c>
      <c r="D31" s="56">
        <f>28000000+3000000-950000</f>
        <v>30050000</v>
      </c>
      <c r="E31" s="35"/>
      <c r="F31" s="35"/>
      <c r="H31" s="19">
        <f>'[1]1.2.sz.mell. '!C31+'[1]1.3.sz.mell.'!C31+'[1]1.4.sz.mell. '!C31</f>
        <v>30050000</v>
      </c>
      <c r="I31" s="29">
        <f t="shared" si="1"/>
        <v>0</v>
      </c>
    </row>
    <row r="32" spans="1:9" s="18" customFormat="1" ht="12" customHeight="1" thickBot="1" x14ac:dyDescent="0.25">
      <c r="A32" s="25" t="s">
        <v>66</v>
      </c>
      <c r="B32" s="26" t="s">
        <v>67</v>
      </c>
      <c r="C32" s="41">
        <f t="shared" si="0"/>
        <v>4000</v>
      </c>
      <c r="D32" s="34">
        <f>4000+4500000-4500000</f>
        <v>4000</v>
      </c>
      <c r="E32" s="35"/>
      <c r="F32" s="35"/>
      <c r="H32" s="19">
        <f>'[1]1.2.sz.mell. '!C32+'[1]1.3.sz.mell.'!C32+'[1]1.4.sz.mell. '!C32</f>
        <v>4000</v>
      </c>
      <c r="I32" s="29">
        <f t="shared" si="1"/>
        <v>0</v>
      </c>
    </row>
    <row r="33" spans="1:9" s="18" customFormat="1" ht="12" customHeight="1" thickBot="1" x14ac:dyDescent="0.25">
      <c r="A33" s="31" t="s">
        <v>68</v>
      </c>
      <c r="B33" s="50" t="s">
        <v>69</v>
      </c>
      <c r="C33" s="51">
        <f t="shared" si="0"/>
        <v>10500000</v>
      </c>
      <c r="D33" s="44">
        <f>1500000+2000000+1000000+7000000+4500000-5500000</f>
        <v>10500000</v>
      </c>
      <c r="E33" s="45"/>
      <c r="F33" s="45"/>
      <c r="H33" s="19">
        <f>'[1]1.2.sz.mell. '!C33+'[1]1.3.sz.mell.'!C33+'[1]1.4.sz.mell. '!C33</f>
        <v>10500000</v>
      </c>
      <c r="I33" s="36">
        <f t="shared" si="1"/>
        <v>0</v>
      </c>
    </row>
    <row r="34" spans="1:9" s="18" customFormat="1" ht="12" customHeight="1" thickBot="1" x14ac:dyDescent="0.25">
      <c r="A34" s="14" t="s">
        <v>70</v>
      </c>
      <c r="B34" s="15" t="s">
        <v>71</v>
      </c>
      <c r="C34" s="16">
        <f t="shared" si="0"/>
        <v>405741309</v>
      </c>
      <c r="D34" s="17">
        <f>SUM(D35:D45)</f>
        <v>11689861</v>
      </c>
      <c r="E34" s="16">
        <f>SUM(E35:E45)</f>
        <v>8419440</v>
      </c>
      <c r="F34" s="16">
        <f>SUM(F35:F45)</f>
        <v>385632008</v>
      </c>
      <c r="H34" s="19">
        <f>'[1]1.2.sz.mell. '!C34+'[1]1.3.sz.mell.'!C34+'[1]1.4.sz.mell. '!C34</f>
        <v>405741309</v>
      </c>
      <c r="I34" s="19">
        <f t="shared" si="1"/>
        <v>0</v>
      </c>
    </row>
    <row r="35" spans="1:9" s="18" customFormat="1" ht="12" customHeight="1" thickBot="1" x14ac:dyDescent="0.25">
      <c r="A35" s="20" t="s">
        <v>72</v>
      </c>
      <c r="B35" s="21" t="s">
        <v>73</v>
      </c>
      <c r="C35" s="38">
        <f t="shared" si="0"/>
        <v>13289065</v>
      </c>
      <c r="D35" s="46">
        <f>12159000+1040220+69845</f>
        <v>13269065</v>
      </c>
      <c r="E35" s="23"/>
      <c r="F35" s="23">
        <v>20000</v>
      </c>
      <c r="H35" s="19">
        <f>'[1]1.2.sz.mell. '!C35+'[1]1.3.sz.mell.'!C35+'[1]1.4.sz.mell. '!C35</f>
        <v>13289065</v>
      </c>
      <c r="I35" s="24">
        <f t="shared" si="1"/>
        <v>0</v>
      </c>
    </row>
    <row r="36" spans="1:9" s="18" customFormat="1" ht="12.75" customHeight="1" thickBot="1" x14ac:dyDescent="0.25">
      <c r="A36" s="25" t="s">
        <v>74</v>
      </c>
      <c r="B36" s="26" t="s">
        <v>75</v>
      </c>
      <c r="C36" s="27">
        <f t="shared" si="0"/>
        <v>77743172</v>
      </c>
      <c r="D36" s="49">
        <f>13910169+100000+62992+7239600-5100400+167992+700000</f>
        <v>17080353</v>
      </c>
      <c r="E36" s="28">
        <f>500000+1198440+380000+4150000</f>
        <v>6228440</v>
      </c>
      <c r="F36" s="23">
        <f>52063316+2371063</f>
        <v>54434379</v>
      </c>
      <c r="H36" s="19">
        <f>'[1]1.2.sz.mell. '!C36+'[1]1.3.sz.mell.'!C36+'[1]1.4.sz.mell. '!C36</f>
        <v>77743172</v>
      </c>
      <c r="I36" s="29">
        <f t="shared" si="1"/>
        <v>0</v>
      </c>
    </row>
    <row r="37" spans="1:9" s="18" customFormat="1" ht="12" customHeight="1" thickBot="1" x14ac:dyDescent="0.25">
      <c r="A37" s="25" t="s">
        <v>76</v>
      </c>
      <c r="B37" s="26" t="s">
        <v>77</v>
      </c>
      <c r="C37" s="27">
        <f t="shared" ref="C37:C87" si="2">SUM(D37:F37)</f>
        <v>75324504</v>
      </c>
      <c r="D37" s="49">
        <f>500000+300000+50000+1400000+947000+300000+52200-24180760+400000+723064-4687000</f>
        <v>-24195496</v>
      </c>
      <c r="E37" s="28">
        <v>300000</v>
      </c>
      <c r="F37" s="23">
        <v>99220000</v>
      </c>
      <c r="H37" s="19">
        <f>'[1]1.2.sz.mell. '!C37+'[1]1.3.sz.mell.'!C37+'[1]1.4.sz.mell. '!C37</f>
        <v>75324504</v>
      </c>
      <c r="I37" s="29">
        <f t="shared" si="1"/>
        <v>0</v>
      </c>
    </row>
    <row r="38" spans="1:9" s="18" customFormat="1" ht="12" customHeight="1" thickBot="1" x14ac:dyDescent="0.25">
      <c r="A38" s="25" t="s">
        <v>78</v>
      </c>
      <c r="B38" s="26" t="s">
        <v>79</v>
      </c>
      <c r="C38" s="41">
        <f t="shared" si="2"/>
        <v>430000</v>
      </c>
      <c r="D38" s="49">
        <v>430000</v>
      </c>
      <c r="E38" s="28"/>
      <c r="F38" s="23"/>
      <c r="H38" s="19">
        <f>'[1]1.2.sz.mell. '!C38+'[1]1.3.sz.mell.'!C38+'[1]1.4.sz.mell. '!C38</f>
        <v>430000</v>
      </c>
      <c r="I38" s="29">
        <f t="shared" si="1"/>
        <v>0</v>
      </c>
    </row>
    <row r="39" spans="1:9" s="18" customFormat="1" ht="12" customHeight="1" thickBot="1" x14ac:dyDescent="0.25">
      <c r="A39" s="25" t="s">
        <v>80</v>
      </c>
      <c r="B39" s="26" t="s">
        <v>81</v>
      </c>
      <c r="C39" s="27">
        <f t="shared" si="2"/>
        <v>172385653</v>
      </c>
      <c r="D39" s="49">
        <f>-4000000-2700000</f>
        <v>-6700000</v>
      </c>
      <c r="E39" s="28"/>
      <c r="F39" s="23">
        <v>179085653</v>
      </c>
      <c r="H39" s="19">
        <f>'[1]1.2.sz.mell. '!C39+'[1]1.3.sz.mell.'!C39+'[1]1.4.sz.mell. '!C39</f>
        <v>172385653</v>
      </c>
      <c r="I39" s="29">
        <f t="shared" si="1"/>
        <v>0</v>
      </c>
    </row>
    <row r="40" spans="1:9" s="18" customFormat="1" ht="12" customHeight="1" thickBot="1" x14ac:dyDescent="0.25">
      <c r="A40" s="25" t="s">
        <v>82</v>
      </c>
      <c r="B40" s="26" t="s">
        <v>83</v>
      </c>
      <c r="C40" s="27">
        <f t="shared" si="2"/>
        <v>37704455</v>
      </c>
      <c r="D40" s="49">
        <f>3283000+5162000+81000+13500+378000+81000+14094+17008+2636692-6509906+17008+18855+108000+195228-4243000</f>
        <v>1252479</v>
      </c>
      <c r="E40" s="28">
        <f>135000+324000+103000+1229000</f>
        <v>1791000</v>
      </c>
      <c r="F40" s="23">
        <f>34020789+640187</f>
        <v>34660976</v>
      </c>
      <c r="H40" s="19">
        <f>'[1]1.2.sz.mell. '!C40+'[1]1.3.sz.mell.'!C40+'[1]1.4.sz.mell. '!C40</f>
        <v>37704455</v>
      </c>
      <c r="I40" s="29">
        <f t="shared" si="1"/>
        <v>0</v>
      </c>
    </row>
    <row r="41" spans="1:9" s="18" customFormat="1" ht="12" customHeight="1" thickBot="1" x14ac:dyDescent="0.25">
      <c r="A41" s="25" t="s">
        <v>84</v>
      </c>
      <c r="B41" s="26" t="s">
        <v>85</v>
      </c>
      <c r="C41" s="41">
        <f t="shared" si="2"/>
        <v>18210000</v>
      </c>
      <c r="D41" s="49"/>
      <c r="E41" s="28"/>
      <c r="F41" s="23">
        <v>18210000</v>
      </c>
      <c r="H41" s="19">
        <f>'[1]1.2.sz.mell. '!C41+'[1]1.3.sz.mell.'!C41+'[1]1.4.sz.mell. '!C41</f>
        <v>18210000</v>
      </c>
      <c r="I41" s="29">
        <f t="shared" si="1"/>
        <v>0</v>
      </c>
    </row>
    <row r="42" spans="1:9" s="18" customFormat="1" ht="12" customHeight="1" thickBot="1" x14ac:dyDescent="0.25">
      <c r="A42" s="25" t="s">
        <v>86</v>
      </c>
      <c r="B42" s="26" t="s">
        <v>87</v>
      </c>
      <c r="C42" s="41">
        <f t="shared" si="2"/>
        <v>31000</v>
      </c>
      <c r="D42" s="49">
        <v>30000</v>
      </c>
      <c r="E42" s="28"/>
      <c r="F42" s="23">
        <v>1000</v>
      </c>
      <c r="H42" s="19">
        <f>'[1]1.2.sz.mell. '!C42+'[1]1.3.sz.mell.'!C42+'[1]1.4.sz.mell. '!C42</f>
        <v>31000</v>
      </c>
      <c r="I42" s="29">
        <f t="shared" si="1"/>
        <v>0</v>
      </c>
    </row>
    <row r="43" spans="1:9" s="18" customFormat="1" ht="12" customHeight="1" thickBot="1" x14ac:dyDescent="0.25">
      <c r="A43" s="25" t="s">
        <v>88</v>
      </c>
      <c r="B43" s="26" t="s">
        <v>89</v>
      </c>
      <c r="C43" s="41">
        <f t="shared" si="2"/>
        <v>0</v>
      </c>
      <c r="D43" s="49"/>
      <c r="E43" s="28"/>
      <c r="F43" s="23"/>
      <c r="H43" s="19">
        <f>'[1]1.2.sz.mell. '!C43+'[1]1.3.sz.mell.'!C43+'[1]1.4.sz.mell. '!C43</f>
        <v>0</v>
      </c>
      <c r="I43" s="29">
        <f t="shared" si="1"/>
        <v>0</v>
      </c>
    </row>
    <row r="44" spans="1:9" s="18" customFormat="1" ht="12" customHeight="1" thickBot="1" x14ac:dyDescent="0.25">
      <c r="A44" s="31" t="s">
        <v>90</v>
      </c>
      <c r="B44" s="50" t="s">
        <v>91</v>
      </c>
      <c r="C44" s="27">
        <f t="shared" si="2"/>
        <v>200000</v>
      </c>
      <c r="D44" s="44">
        <f>500000-300000</f>
        <v>200000</v>
      </c>
      <c r="E44" s="45"/>
      <c r="F44" s="23"/>
      <c r="H44" s="19">
        <f>'[1]1.2.sz.mell. '!C44+'[1]1.3.sz.mell.'!C44+'[1]1.4.sz.mell. '!C44</f>
        <v>200000</v>
      </c>
      <c r="I44" s="29">
        <f t="shared" si="1"/>
        <v>0</v>
      </c>
    </row>
    <row r="45" spans="1:9" s="18" customFormat="1" ht="12" customHeight="1" thickBot="1" x14ac:dyDescent="0.25">
      <c r="A45" s="31" t="s">
        <v>92</v>
      </c>
      <c r="B45" s="32" t="s">
        <v>93</v>
      </c>
      <c r="C45" s="51">
        <f t="shared" si="2"/>
        <v>10423460</v>
      </c>
      <c r="D45" s="44">
        <f>60000+600000+501164+3172393+4675796+1133235+180000+872</f>
        <v>10323460</v>
      </c>
      <c r="E45" s="45">
        <v>100000</v>
      </c>
      <c r="F45" s="23"/>
      <c r="H45" s="19">
        <f>'[1]1.2.sz.mell. '!C45+'[1]1.3.sz.mell.'!C45+'[1]1.4.sz.mell. '!C45</f>
        <v>10423460</v>
      </c>
      <c r="I45" s="36">
        <f t="shared" si="1"/>
        <v>0</v>
      </c>
    </row>
    <row r="46" spans="1:9" s="18" customFormat="1" ht="12" customHeight="1" thickBot="1" x14ac:dyDescent="0.25">
      <c r="A46" s="14" t="s">
        <v>94</v>
      </c>
      <c r="B46" s="15" t="s">
        <v>95</v>
      </c>
      <c r="C46" s="16">
        <f t="shared" si="2"/>
        <v>30332500</v>
      </c>
      <c r="D46" s="17">
        <f>SUM(D47:D51)</f>
        <v>30332500</v>
      </c>
      <c r="E46" s="16">
        <f>SUM(E47:E51)</f>
        <v>0</v>
      </c>
      <c r="F46" s="16">
        <f>SUM(F47:F51)</f>
        <v>0</v>
      </c>
      <c r="H46" s="19">
        <f>'[1]1.2.sz.mell. '!C46+'[1]1.3.sz.mell.'!C46+'[1]1.4.sz.mell. '!C46</f>
        <v>30332500</v>
      </c>
      <c r="I46" s="19">
        <f t="shared" si="1"/>
        <v>0</v>
      </c>
    </row>
    <row r="47" spans="1:9" s="18" customFormat="1" ht="12" customHeight="1" thickBot="1" x14ac:dyDescent="0.25">
      <c r="A47" s="20" t="s">
        <v>96</v>
      </c>
      <c r="B47" s="21" t="s">
        <v>97</v>
      </c>
      <c r="C47" s="57">
        <f t="shared" si="2"/>
        <v>0</v>
      </c>
      <c r="D47" s="46"/>
      <c r="E47" s="23"/>
      <c r="F47" s="23"/>
      <c r="H47" s="19">
        <f>'[1]1.2.sz.mell. '!C47+'[1]1.3.sz.mell.'!C47+'[1]1.4.sz.mell. '!C47</f>
        <v>0</v>
      </c>
      <c r="I47" s="24">
        <f t="shared" si="1"/>
        <v>0</v>
      </c>
    </row>
    <row r="48" spans="1:9" s="18" customFormat="1" ht="12" customHeight="1" thickBot="1" x14ac:dyDescent="0.25">
      <c r="A48" s="25" t="s">
        <v>98</v>
      </c>
      <c r="B48" s="26" t="s">
        <v>99</v>
      </c>
      <c r="C48" s="41">
        <f t="shared" si="2"/>
        <v>30332500</v>
      </c>
      <c r="D48" s="49">
        <v>30332500</v>
      </c>
      <c r="E48" s="28"/>
      <c r="F48" s="28"/>
      <c r="H48" s="19">
        <f>'[1]1.2.sz.mell. '!C48+'[1]1.3.sz.mell.'!C48+'[1]1.4.sz.mell. '!C48</f>
        <v>30332500</v>
      </c>
      <c r="I48" s="29">
        <f t="shared" si="1"/>
        <v>0</v>
      </c>
    </row>
    <row r="49" spans="1:9" s="18" customFormat="1" ht="12" customHeight="1" thickBot="1" x14ac:dyDescent="0.25">
      <c r="A49" s="25" t="s">
        <v>100</v>
      </c>
      <c r="B49" s="26" t="s">
        <v>101</v>
      </c>
      <c r="C49" s="41">
        <f t="shared" si="2"/>
        <v>0</v>
      </c>
      <c r="D49" s="49"/>
      <c r="E49" s="28"/>
      <c r="F49" s="28"/>
      <c r="H49" s="19">
        <f>'[1]1.2.sz.mell. '!C49+'[1]1.3.sz.mell.'!C49+'[1]1.4.sz.mell. '!C49</f>
        <v>0</v>
      </c>
      <c r="I49" s="29">
        <f t="shared" si="1"/>
        <v>0</v>
      </c>
    </row>
    <row r="50" spans="1:9" s="18" customFormat="1" ht="12" customHeight="1" thickBot="1" x14ac:dyDescent="0.25">
      <c r="A50" s="25" t="s">
        <v>102</v>
      </c>
      <c r="B50" s="26" t="s">
        <v>103</v>
      </c>
      <c r="C50" s="41">
        <f t="shared" si="2"/>
        <v>0</v>
      </c>
      <c r="D50" s="49"/>
      <c r="E50" s="28"/>
      <c r="F50" s="28"/>
      <c r="H50" s="19">
        <f>'[1]1.2.sz.mell. '!C50+'[1]1.3.sz.mell.'!C50+'[1]1.4.sz.mell. '!C50</f>
        <v>0</v>
      </c>
      <c r="I50" s="29">
        <f t="shared" si="1"/>
        <v>0</v>
      </c>
    </row>
    <row r="51" spans="1:9" s="18" customFormat="1" ht="12" customHeight="1" thickBot="1" x14ac:dyDescent="0.25">
      <c r="A51" s="31" t="s">
        <v>104</v>
      </c>
      <c r="B51" s="32" t="s">
        <v>105</v>
      </c>
      <c r="C51" s="58">
        <f t="shared" si="2"/>
        <v>0</v>
      </c>
      <c r="D51" s="44"/>
      <c r="E51" s="45"/>
      <c r="F51" s="45"/>
      <c r="H51" s="19">
        <f>'[1]1.2.sz.mell. '!C51+'[1]1.3.sz.mell.'!C51+'[1]1.4.sz.mell. '!C51</f>
        <v>0</v>
      </c>
      <c r="I51" s="36">
        <f t="shared" si="1"/>
        <v>0</v>
      </c>
    </row>
    <row r="52" spans="1:9" s="18" customFormat="1" ht="12" customHeight="1" thickBot="1" x14ac:dyDescent="0.25">
      <c r="A52" s="14" t="s">
        <v>106</v>
      </c>
      <c r="B52" s="59" t="s">
        <v>107</v>
      </c>
      <c r="C52" s="60">
        <f t="shared" si="2"/>
        <v>4224000</v>
      </c>
      <c r="D52" s="17">
        <f>SUM(D53:D55)</f>
        <v>4224000</v>
      </c>
      <c r="E52" s="16">
        <f>SUM(E53:E55)</f>
        <v>0</v>
      </c>
      <c r="F52" s="16">
        <f>SUM(F53:F55)</f>
        <v>0</v>
      </c>
      <c r="H52" s="19">
        <f>'[1]1.2.sz.mell. '!C52+'[1]1.3.sz.mell.'!C52+'[1]1.4.sz.mell. '!C52</f>
        <v>4224000</v>
      </c>
      <c r="I52" s="19">
        <f t="shared" si="1"/>
        <v>0</v>
      </c>
    </row>
    <row r="53" spans="1:9" s="18" customFormat="1" ht="12" customHeight="1" thickBot="1" x14ac:dyDescent="0.25">
      <c r="A53" s="20" t="s">
        <v>108</v>
      </c>
      <c r="B53" s="21" t="s">
        <v>109</v>
      </c>
      <c r="C53" s="61">
        <f t="shared" si="2"/>
        <v>0</v>
      </c>
      <c r="D53" s="39"/>
      <c r="E53" s="40"/>
      <c r="F53" s="40"/>
      <c r="H53" s="19">
        <f>'[1]1.2.sz.mell. '!C53+'[1]1.3.sz.mell.'!C53+'[1]1.4.sz.mell. '!C53</f>
        <v>0</v>
      </c>
      <c r="I53" s="24">
        <f t="shared" si="1"/>
        <v>0</v>
      </c>
    </row>
    <row r="54" spans="1:9" s="18" customFormat="1" ht="12" customHeight="1" thickBot="1" x14ac:dyDescent="0.25">
      <c r="A54" s="25" t="s">
        <v>110</v>
      </c>
      <c r="B54" s="26" t="s">
        <v>111</v>
      </c>
      <c r="C54" s="41">
        <f t="shared" si="2"/>
        <v>1866000</v>
      </c>
      <c r="D54" s="49">
        <f>1566000+300000</f>
        <v>1866000</v>
      </c>
      <c r="E54" s="28"/>
      <c r="F54" s="28"/>
      <c r="H54" s="19">
        <f>'[1]1.2.sz.mell. '!C54+'[1]1.3.sz.mell.'!C54+'[1]1.4.sz.mell. '!C54</f>
        <v>1866000</v>
      </c>
      <c r="I54" s="29">
        <f t="shared" si="1"/>
        <v>0</v>
      </c>
    </row>
    <row r="55" spans="1:9" s="18" customFormat="1" ht="12" customHeight="1" thickBot="1" x14ac:dyDescent="0.25">
      <c r="A55" s="25" t="s">
        <v>112</v>
      </c>
      <c r="B55" s="26" t="s">
        <v>113</v>
      </c>
      <c r="C55" s="27">
        <f t="shared" si="2"/>
        <v>2358000</v>
      </c>
      <c r="D55" s="56">
        <f>2900000+20000+30000+408000-1000000</f>
        <v>2358000</v>
      </c>
      <c r="E55" s="28"/>
      <c r="F55" s="28"/>
      <c r="H55" s="19">
        <f>'[1]1.2.sz.mell. '!C55+'[1]1.3.sz.mell.'!C55+'[1]1.4.sz.mell. '!C55</f>
        <v>2358000</v>
      </c>
      <c r="I55" s="29">
        <f t="shared" si="1"/>
        <v>0</v>
      </c>
    </row>
    <row r="56" spans="1:9" s="18" customFormat="1" ht="12" customHeight="1" thickBot="1" x14ac:dyDescent="0.25">
      <c r="A56" s="31" t="s">
        <v>114</v>
      </c>
      <c r="B56" s="32" t="s">
        <v>115</v>
      </c>
      <c r="C56" s="33">
        <f t="shared" si="2"/>
        <v>0</v>
      </c>
      <c r="D56" s="62"/>
      <c r="E56" s="63"/>
      <c r="F56" s="63"/>
      <c r="H56" s="19">
        <f>'[1]1.2.sz.mell. '!C56+'[1]1.3.sz.mell.'!C56+'[1]1.4.sz.mell. '!C56</f>
        <v>0</v>
      </c>
      <c r="I56" s="36">
        <f t="shared" si="1"/>
        <v>0</v>
      </c>
    </row>
    <row r="57" spans="1:9" s="18" customFormat="1" ht="12" customHeight="1" thickBot="1" x14ac:dyDescent="0.25">
      <c r="A57" s="14" t="s">
        <v>116</v>
      </c>
      <c r="B57" s="37" t="s">
        <v>117</v>
      </c>
      <c r="C57" s="16">
        <f t="shared" si="2"/>
        <v>0</v>
      </c>
      <c r="D57" s="17">
        <f>SUM(D58:D60)</f>
        <v>0</v>
      </c>
      <c r="E57" s="16">
        <f>SUM(E58:E60)</f>
        <v>0</v>
      </c>
      <c r="F57" s="16">
        <f>SUM(F58:F60)</f>
        <v>0</v>
      </c>
      <c r="H57" s="19">
        <f>'[1]1.2.sz.mell. '!C57+'[1]1.3.sz.mell.'!C57+'[1]1.4.sz.mell. '!C57</f>
        <v>0</v>
      </c>
      <c r="I57" s="19">
        <f t="shared" si="1"/>
        <v>0</v>
      </c>
    </row>
    <row r="58" spans="1:9" s="18" customFormat="1" ht="12" customHeight="1" thickBot="1" x14ac:dyDescent="0.25">
      <c r="A58" s="20" t="s">
        <v>118</v>
      </c>
      <c r="B58" s="21" t="s">
        <v>119</v>
      </c>
      <c r="C58" s="57">
        <f t="shared" si="2"/>
        <v>0</v>
      </c>
      <c r="D58" s="49"/>
      <c r="E58" s="28"/>
      <c r="F58" s="28"/>
      <c r="H58" s="19">
        <f>'[1]1.2.sz.mell. '!C58+'[1]1.3.sz.mell.'!C58+'[1]1.4.sz.mell. '!C58</f>
        <v>0</v>
      </c>
      <c r="I58" s="24">
        <f t="shared" si="1"/>
        <v>0</v>
      </c>
    </row>
    <row r="59" spans="1:9" s="18" customFormat="1" ht="12" customHeight="1" thickBot="1" x14ac:dyDescent="0.25">
      <c r="A59" s="25" t="s">
        <v>120</v>
      </c>
      <c r="B59" s="26" t="s">
        <v>121</v>
      </c>
      <c r="C59" s="48">
        <f t="shared" si="2"/>
        <v>0</v>
      </c>
      <c r="D59" s="49"/>
      <c r="E59" s="28"/>
      <c r="F59" s="28"/>
      <c r="H59" s="19">
        <f>'[1]1.2.sz.mell. '!C59+'[1]1.3.sz.mell.'!C59+'[1]1.4.sz.mell. '!C59</f>
        <v>0</v>
      </c>
      <c r="I59" s="29">
        <f t="shared" si="1"/>
        <v>0</v>
      </c>
    </row>
    <row r="60" spans="1:9" s="18" customFormat="1" ht="12" customHeight="1" thickBot="1" x14ac:dyDescent="0.25">
      <c r="A60" s="25" t="s">
        <v>122</v>
      </c>
      <c r="B60" s="26" t="s">
        <v>123</v>
      </c>
      <c r="C60" s="48">
        <f t="shared" si="2"/>
        <v>0</v>
      </c>
      <c r="D60" s="49"/>
      <c r="E60" s="28"/>
      <c r="F60" s="28"/>
      <c r="H60" s="19">
        <f>'[1]1.2.sz.mell. '!C60+'[1]1.3.sz.mell.'!C60+'[1]1.4.sz.mell. '!C60</f>
        <v>0</v>
      </c>
      <c r="I60" s="29">
        <f t="shared" si="1"/>
        <v>0</v>
      </c>
    </row>
    <row r="61" spans="1:9" s="18" customFormat="1" ht="12" customHeight="1" thickBot="1" x14ac:dyDescent="0.25">
      <c r="A61" s="31" t="s">
        <v>124</v>
      </c>
      <c r="B61" s="32" t="s">
        <v>125</v>
      </c>
      <c r="C61" s="58">
        <f t="shared" si="2"/>
        <v>0</v>
      </c>
      <c r="D61" s="49"/>
      <c r="E61" s="28"/>
      <c r="F61" s="28"/>
      <c r="H61" s="19">
        <f>'[1]1.2.sz.mell. '!C61+'[1]1.3.sz.mell.'!C61+'[1]1.4.sz.mell. '!C61</f>
        <v>0</v>
      </c>
      <c r="I61" s="36">
        <f t="shared" si="1"/>
        <v>0</v>
      </c>
    </row>
    <row r="62" spans="1:9" s="18" customFormat="1" ht="12" customHeight="1" thickBot="1" x14ac:dyDescent="0.25">
      <c r="A62" s="64" t="s">
        <v>126</v>
      </c>
      <c r="B62" s="15" t="s">
        <v>127</v>
      </c>
      <c r="C62" s="16">
        <f t="shared" si="2"/>
        <v>2374646264</v>
      </c>
      <c r="D62" s="52">
        <f>+D5+D12+D19+D26+D34+D46+D52+D57</f>
        <v>1957965424</v>
      </c>
      <c r="E62" s="53">
        <f>+E5+E12+E19+E26+E34+E46+E52+E57</f>
        <v>11536297</v>
      </c>
      <c r="F62" s="53">
        <f>+F5+F12+F19+F26+F34+F46+F52+F57</f>
        <v>405144543</v>
      </c>
      <c r="H62" s="19">
        <f>'[1]1.2.sz.mell. '!C62+'[1]1.3.sz.mell.'!C62+'[1]1.4.sz.mell. '!C62</f>
        <v>2374646264</v>
      </c>
      <c r="I62" s="19">
        <f t="shared" si="1"/>
        <v>0</v>
      </c>
    </row>
    <row r="63" spans="1:9" s="18" customFormat="1" ht="12" customHeight="1" thickBot="1" x14ac:dyDescent="0.25">
      <c r="A63" s="65" t="s">
        <v>128</v>
      </c>
      <c r="B63" s="37" t="s">
        <v>129</v>
      </c>
      <c r="C63" s="16">
        <f t="shared" si="2"/>
        <v>212343590</v>
      </c>
      <c r="D63" s="17">
        <f>SUM(D64:D66)</f>
        <v>212343590</v>
      </c>
      <c r="E63" s="16">
        <f>SUM(E64:E66)</f>
        <v>0</v>
      </c>
      <c r="F63" s="16">
        <f>SUM(F64:F66)</f>
        <v>0</v>
      </c>
      <c r="H63" s="19">
        <f>'[1]1.2.sz.mell. '!C63+'[1]1.3.sz.mell.'!C63+'[1]1.4.sz.mell. '!C63</f>
        <v>212343590</v>
      </c>
      <c r="I63" s="19">
        <f t="shared" si="1"/>
        <v>0</v>
      </c>
    </row>
    <row r="64" spans="1:9" s="18" customFormat="1" ht="12" customHeight="1" thickBot="1" x14ac:dyDescent="0.25">
      <c r="A64" s="20" t="s">
        <v>130</v>
      </c>
      <c r="B64" s="21" t="s">
        <v>131</v>
      </c>
      <c r="C64" s="38">
        <f t="shared" si="2"/>
        <v>112343590</v>
      </c>
      <c r="D64" s="56">
        <f>93478462+24684268-5819140</f>
        <v>112343590</v>
      </c>
      <c r="E64" s="28"/>
      <c r="F64" s="28"/>
      <c r="H64" s="19">
        <f>'[1]1.2.sz.mell. '!C64+'[1]1.3.sz.mell.'!C64+'[1]1.4.sz.mell. '!C64</f>
        <v>112343590</v>
      </c>
      <c r="I64" s="24">
        <f t="shared" si="1"/>
        <v>0</v>
      </c>
    </row>
    <row r="65" spans="1:9" s="18" customFormat="1" ht="12" customHeight="1" thickBot="1" x14ac:dyDescent="0.25">
      <c r="A65" s="25" t="s">
        <v>132</v>
      </c>
      <c r="B65" s="26" t="s">
        <v>133</v>
      </c>
      <c r="C65" s="41">
        <f t="shared" si="2"/>
        <v>100000000</v>
      </c>
      <c r="D65" s="49">
        <v>100000000</v>
      </c>
      <c r="E65" s="28"/>
      <c r="F65" s="28"/>
      <c r="H65" s="19">
        <f>'[1]1.2.sz.mell. '!C65+'[1]1.3.sz.mell.'!C65+'[1]1.4.sz.mell. '!C65</f>
        <v>100000000</v>
      </c>
      <c r="I65" s="29">
        <f t="shared" si="1"/>
        <v>0</v>
      </c>
    </row>
    <row r="66" spans="1:9" s="18" customFormat="1" ht="12" customHeight="1" thickBot="1" x14ac:dyDescent="0.25">
      <c r="A66" s="31" t="s">
        <v>134</v>
      </c>
      <c r="B66" s="66" t="s">
        <v>135</v>
      </c>
      <c r="C66" s="58">
        <f t="shared" si="2"/>
        <v>0</v>
      </c>
      <c r="D66" s="49"/>
      <c r="E66" s="28"/>
      <c r="F66" s="28"/>
      <c r="H66" s="19">
        <f>'[1]1.2.sz.mell. '!C66+'[1]1.3.sz.mell.'!C66+'[1]1.4.sz.mell. '!C66</f>
        <v>0</v>
      </c>
      <c r="I66" s="36">
        <f t="shared" si="1"/>
        <v>0</v>
      </c>
    </row>
    <row r="67" spans="1:9" s="18" customFormat="1" ht="12" customHeight="1" thickBot="1" x14ac:dyDescent="0.25">
      <c r="A67" s="65" t="s">
        <v>136</v>
      </c>
      <c r="B67" s="37" t="s">
        <v>137</v>
      </c>
      <c r="C67" s="16">
        <f t="shared" si="2"/>
        <v>0</v>
      </c>
      <c r="D67" s="17">
        <f>SUM(D68:D71)</f>
        <v>0</v>
      </c>
      <c r="E67" s="16">
        <f>SUM(E68:E71)</f>
        <v>0</v>
      </c>
      <c r="F67" s="16">
        <f>SUM(F68:F71)</f>
        <v>0</v>
      </c>
      <c r="H67" s="19">
        <f>'[1]1.2.sz.mell. '!C67+'[1]1.3.sz.mell.'!C67+'[1]1.4.sz.mell. '!C67</f>
        <v>0</v>
      </c>
      <c r="I67" s="19">
        <f t="shared" si="1"/>
        <v>0</v>
      </c>
    </row>
    <row r="68" spans="1:9" s="18" customFormat="1" ht="12" customHeight="1" thickBot="1" x14ac:dyDescent="0.25">
      <c r="A68" s="20" t="s">
        <v>138</v>
      </c>
      <c r="B68" s="21" t="s">
        <v>139</v>
      </c>
      <c r="C68" s="57">
        <f t="shared" si="2"/>
        <v>0</v>
      </c>
      <c r="D68" s="49"/>
      <c r="E68" s="28"/>
      <c r="F68" s="28"/>
      <c r="H68" s="19">
        <f>'[1]1.2.sz.mell. '!C68+'[1]1.3.sz.mell.'!C68+'[1]1.4.sz.mell. '!C68</f>
        <v>0</v>
      </c>
      <c r="I68" s="24">
        <f t="shared" si="1"/>
        <v>0</v>
      </c>
    </row>
    <row r="69" spans="1:9" s="18" customFormat="1" ht="12" customHeight="1" thickBot="1" x14ac:dyDescent="0.25">
      <c r="A69" s="25" t="s">
        <v>140</v>
      </c>
      <c r="B69" s="26" t="s">
        <v>141</v>
      </c>
      <c r="C69" s="48">
        <f t="shared" si="2"/>
        <v>0</v>
      </c>
      <c r="D69" s="49"/>
      <c r="E69" s="28"/>
      <c r="F69" s="28"/>
      <c r="H69" s="19">
        <f>'[1]1.2.sz.mell. '!C69+'[1]1.3.sz.mell.'!C69+'[1]1.4.sz.mell. '!C69</f>
        <v>0</v>
      </c>
      <c r="I69" s="29">
        <f t="shared" ref="I69:I87" si="3">C69-H69</f>
        <v>0</v>
      </c>
    </row>
    <row r="70" spans="1:9" s="18" customFormat="1" ht="12" customHeight="1" thickBot="1" x14ac:dyDescent="0.25">
      <c r="A70" s="25" t="s">
        <v>142</v>
      </c>
      <c r="B70" s="26" t="s">
        <v>143</v>
      </c>
      <c r="C70" s="48">
        <f t="shared" si="2"/>
        <v>0</v>
      </c>
      <c r="D70" s="49"/>
      <c r="E70" s="28"/>
      <c r="F70" s="28"/>
      <c r="H70" s="19">
        <f>'[1]1.2.sz.mell. '!C70+'[1]1.3.sz.mell.'!C70+'[1]1.4.sz.mell. '!C70</f>
        <v>0</v>
      </c>
      <c r="I70" s="29">
        <f t="shared" si="3"/>
        <v>0</v>
      </c>
    </row>
    <row r="71" spans="1:9" s="18" customFormat="1" ht="12" customHeight="1" thickBot="1" x14ac:dyDescent="0.25">
      <c r="A71" s="31" t="s">
        <v>144</v>
      </c>
      <c r="B71" s="32" t="s">
        <v>145</v>
      </c>
      <c r="C71" s="58">
        <f t="shared" si="2"/>
        <v>0</v>
      </c>
      <c r="D71" s="49"/>
      <c r="E71" s="28"/>
      <c r="F71" s="28"/>
      <c r="H71" s="19">
        <f>'[1]1.2.sz.mell. '!C71+'[1]1.3.sz.mell.'!C71+'[1]1.4.sz.mell. '!C71</f>
        <v>0</v>
      </c>
      <c r="I71" s="36">
        <f t="shared" si="3"/>
        <v>0</v>
      </c>
    </row>
    <row r="72" spans="1:9" s="18" customFormat="1" ht="12" customHeight="1" thickBot="1" x14ac:dyDescent="0.25">
      <c r="A72" s="65" t="s">
        <v>146</v>
      </c>
      <c r="B72" s="37" t="s">
        <v>147</v>
      </c>
      <c r="C72" s="16">
        <f t="shared" si="2"/>
        <v>620677200</v>
      </c>
      <c r="D72" s="17">
        <f>SUM(D73:D74)</f>
        <v>594503730</v>
      </c>
      <c r="E72" s="16">
        <f>SUM(E73:E74)</f>
        <v>3212174</v>
      </c>
      <c r="F72" s="16">
        <f>SUM(F73:F74)</f>
        <v>22961296</v>
      </c>
      <c r="H72" s="19">
        <f>'[1]1.2.sz.mell. '!C72+'[1]1.3.sz.mell.'!C72+'[1]1.4.sz.mell. '!C72</f>
        <v>620677200</v>
      </c>
      <c r="I72" s="19">
        <f t="shared" si="3"/>
        <v>0</v>
      </c>
    </row>
    <row r="73" spans="1:9" s="18" customFormat="1" ht="12" customHeight="1" thickBot="1" x14ac:dyDescent="0.25">
      <c r="A73" s="20" t="s">
        <v>148</v>
      </c>
      <c r="B73" s="21" t="s">
        <v>149</v>
      </c>
      <c r="C73" s="38">
        <f t="shared" si="2"/>
        <v>620677200</v>
      </c>
      <c r="D73" s="49">
        <f>569119704-28+25384054</f>
        <v>594503730</v>
      </c>
      <c r="E73" s="28">
        <f>3148853+63321</f>
        <v>3212174</v>
      </c>
      <c r="F73" s="28">
        <f>22961296</f>
        <v>22961296</v>
      </c>
      <c r="H73" s="19">
        <f>'[1]1.2.sz.mell. '!C73+'[1]1.3.sz.mell.'!C73+'[1]1.4.sz.mell. '!C73</f>
        <v>620677200</v>
      </c>
      <c r="I73" s="24">
        <f t="shared" si="3"/>
        <v>0</v>
      </c>
    </row>
    <row r="74" spans="1:9" s="18" customFormat="1" ht="12" customHeight="1" thickBot="1" x14ac:dyDescent="0.25">
      <c r="A74" s="31" t="s">
        <v>150</v>
      </c>
      <c r="B74" s="32" t="s">
        <v>151</v>
      </c>
      <c r="C74" s="58">
        <f t="shared" si="2"/>
        <v>0</v>
      </c>
      <c r="D74" s="49"/>
      <c r="E74" s="28"/>
      <c r="F74" s="28"/>
      <c r="H74" s="19">
        <f>'[1]1.2.sz.mell. '!C74+'[1]1.3.sz.mell.'!C74+'[1]1.4.sz.mell. '!C74</f>
        <v>0</v>
      </c>
      <c r="I74" s="36">
        <f t="shared" si="3"/>
        <v>0</v>
      </c>
    </row>
    <row r="75" spans="1:9" s="18" customFormat="1" ht="12" customHeight="1" thickBot="1" x14ac:dyDescent="0.25">
      <c r="A75" s="65" t="s">
        <v>152</v>
      </c>
      <c r="B75" s="37" t="s">
        <v>153</v>
      </c>
      <c r="C75" s="16">
        <f t="shared" si="2"/>
        <v>41904332</v>
      </c>
      <c r="D75" s="17">
        <f>SUM(D76:D78)</f>
        <v>41904332</v>
      </c>
      <c r="E75" s="16">
        <f>SUM(E76:E78)</f>
        <v>0</v>
      </c>
      <c r="F75" s="16">
        <f>SUM(F76:F78)</f>
        <v>0</v>
      </c>
      <c r="H75" s="19">
        <f>'[1]1.2.sz.mell. '!C75+'[1]1.3.sz.mell.'!C75+'[1]1.4.sz.mell. '!C75</f>
        <v>41904332</v>
      </c>
      <c r="I75" s="19">
        <f t="shared" si="3"/>
        <v>0</v>
      </c>
    </row>
    <row r="76" spans="1:9" s="18" customFormat="1" ht="12" customHeight="1" thickBot="1" x14ac:dyDescent="0.25">
      <c r="A76" s="20" t="s">
        <v>154</v>
      </c>
      <c r="B76" s="21" t="s">
        <v>155</v>
      </c>
      <c r="C76" s="22">
        <f t="shared" si="2"/>
        <v>41904332</v>
      </c>
      <c r="D76" s="49">
        <f>41904332</f>
        <v>41904332</v>
      </c>
      <c r="E76" s="28"/>
      <c r="F76" s="28"/>
      <c r="H76" s="19">
        <f>'[1]1.2.sz.mell. '!C76+'[1]1.3.sz.mell.'!C76+'[1]1.4.sz.mell. '!C76</f>
        <v>41904332</v>
      </c>
      <c r="I76" s="24">
        <f t="shared" si="3"/>
        <v>0</v>
      </c>
    </row>
    <row r="77" spans="1:9" s="18" customFormat="1" ht="12" customHeight="1" thickBot="1" x14ac:dyDescent="0.25">
      <c r="A77" s="25" t="s">
        <v>156</v>
      </c>
      <c r="B77" s="26" t="s">
        <v>157</v>
      </c>
      <c r="C77" s="48">
        <f t="shared" si="2"/>
        <v>0</v>
      </c>
      <c r="D77" s="49"/>
      <c r="E77" s="28"/>
      <c r="F77" s="28"/>
      <c r="H77" s="19">
        <f>'[1]1.2.sz.mell. '!C77+'[1]1.3.sz.mell.'!C77+'[1]1.4.sz.mell. '!C77</f>
        <v>0</v>
      </c>
      <c r="I77" s="29">
        <f t="shared" si="3"/>
        <v>0</v>
      </c>
    </row>
    <row r="78" spans="1:9" s="18" customFormat="1" ht="12" customHeight="1" thickBot="1" x14ac:dyDescent="0.25">
      <c r="A78" s="31" t="s">
        <v>158</v>
      </c>
      <c r="B78" s="32" t="s">
        <v>159</v>
      </c>
      <c r="C78" s="58">
        <f t="shared" si="2"/>
        <v>0</v>
      </c>
      <c r="D78" s="49"/>
      <c r="E78" s="28"/>
      <c r="F78" s="28"/>
      <c r="H78" s="19">
        <f>'[1]1.2.sz.mell. '!C78+'[1]1.3.sz.mell.'!C78+'[1]1.4.sz.mell. '!C78</f>
        <v>0</v>
      </c>
      <c r="I78" s="36">
        <f t="shared" si="3"/>
        <v>0</v>
      </c>
    </row>
    <row r="79" spans="1:9" s="18" customFormat="1" ht="12" customHeight="1" thickBot="1" x14ac:dyDescent="0.25">
      <c r="A79" s="65" t="s">
        <v>160</v>
      </c>
      <c r="B79" s="37" t="s">
        <v>161</v>
      </c>
      <c r="C79" s="16">
        <f t="shared" si="2"/>
        <v>0</v>
      </c>
      <c r="D79" s="17">
        <f>SUM(D80:D83)</f>
        <v>0</v>
      </c>
      <c r="E79" s="16">
        <f>SUM(E80:E83)</f>
        <v>0</v>
      </c>
      <c r="F79" s="16">
        <f>SUM(F80:F83)</f>
        <v>0</v>
      </c>
      <c r="H79" s="19">
        <f>'[1]1.2.sz.mell. '!C79+'[1]1.3.sz.mell.'!C79+'[1]1.4.sz.mell. '!C79</f>
        <v>0</v>
      </c>
      <c r="I79" s="19">
        <f t="shared" si="3"/>
        <v>0</v>
      </c>
    </row>
    <row r="80" spans="1:9" s="18" customFormat="1" ht="12" customHeight="1" thickBot="1" x14ac:dyDescent="0.25">
      <c r="A80" s="67" t="s">
        <v>162</v>
      </c>
      <c r="B80" s="21" t="s">
        <v>163</v>
      </c>
      <c r="C80" s="57">
        <f t="shared" si="2"/>
        <v>0</v>
      </c>
      <c r="D80" s="49"/>
      <c r="E80" s="28"/>
      <c r="F80" s="28"/>
      <c r="H80" s="19">
        <f>'[1]1.2.sz.mell. '!C80+'[1]1.3.sz.mell.'!C80+'[1]1.4.sz.mell. '!C80</f>
        <v>0</v>
      </c>
      <c r="I80" s="24">
        <f t="shared" si="3"/>
        <v>0</v>
      </c>
    </row>
    <row r="81" spans="1:9" s="18" customFormat="1" ht="12" customHeight="1" thickBot="1" x14ac:dyDescent="0.25">
      <c r="A81" s="68" t="s">
        <v>164</v>
      </c>
      <c r="B81" s="26" t="s">
        <v>165</v>
      </c>
      <c r="C81" s="48">
        <f t="shared" si="2"/>
        <v>0</v>
      </c>
      <c r="D81" s="49"/>
      <c r="E81" s="28"/>
      <c r="F81" s="28"/>
      <c r="H81" s="19">
        <f>'[1]1.2.sz.mell. '!C81+'[1]1.3.sz.mell.'!C81+'[1]1.4.sz.mell. '!C81</f>
        <v>0</v>
      </c>
      <c r="I81" s="29">
        <f t="shared" si="3"/>
        <v>0</v>
      </c>
    </row>
    <row r="82" spans="1:9" s="18" customFormat="1" ht="12" customHeight="1" thickBot="1" x14ac:dyDescent="0.25">
      <c r="A82" s="68" t="s">
        <v>166</v>
      </c>
      <c r="B82" s="26" t="s">
        <v>167</v>
      </c>
      <c r="C82" s="48">
        <f t="shared" si="2"/>
        <v>0</v>
      </c>
      <c r="D82" s="49"/>
      <c r="E82" s="28"/>
      <c r="F82" s="28"/>
      <c r="H82" s="19">
        <f>'[1]1.2.sz.mell. '!C82+'[1]1.3.sz.mell.'!C82+'[1]1.4.sz.mell. '!C82</f>
        <v>0</v>
      </c>
      <c r="I82" s="29">
        <f t="shared" si="3"/>
        <v>0</v>
      </c>
    </row>
    <row r="83" spans="1:9" s="18" customFormat="1" ht="12" customHeight="1" thickBot="1" x14ac:dyDescent="0.25">
      <c r="A83" s="69" t="s">
        <v>168</v>
      </c>
      <c r="B83" s="32" t="s">
        <v>169</v>
      </c>
      <c r="C83" s="58">
        <f t="shared" si="2"/>
        <v>0</v>
      </c>
      <c r="D83" s="49"/>
      <c r="E83" s="28"/>
      <c r="F83" s="28"/>
      <c r="H83" s="19">
        <f>'[1]1.2.sz.mell. '!C83+'[1]1.3.sz.mell.'!C83+'[1]1.4.sz.mell. '!C83</f>
        <v>0</v>
      </c>
      <c r="I83" s="36">
        <f t="shared" si="3"/>
        <v>0</v>
      </c>
    </row>
    <row r="84" spans="1:9" s="18" customFormat="1" ht="12" customHeight="1" thickBot="1" x14ac:dyDescent="0.25">
      <c r="A84" s="65" t="s">
        <v>170</v>
      </c>
      <c r="B84" s="37" t="s">
        <v>171</v>
      </c>
      <c r="C84" s="16">
        <f t="shared" si="2"/>
        <v>0</v>
      </c>
      <c r="D84" s="70"/>
      <c r="E84" s="71"/>
      <c r="F84" s="71"/>
      <c r="H84" s="19">
        <f>'[1]1.2.sz.mell. '!C84+'[1]1.3.sz.mell.'!C84+'[1]1.4.sz.mell. '!C84</f>
        <v>0</v>
      </c>
      <c r="I84" s="19">
        <f t="shared" si="3"/>
        <v>0</v>
      </c>
    </row>
    <row r="85" spans="1:9" s="18" customFormat="1" ht="13.5" customHeight="1" thickBot="1" x14ac:dyDescent="0.25">
      <c r="A85" s="65" t="s">
        <v>172</v>
      </c>
      <c r="B85" s="37" t="s">
        <v>173</v>
      </c>
      <c r="C85" s="16">
        <f t="shared" si="2"/>
        <v>0</v>
      </c>
      <c r="D85" s="70"/>
      <c r="E85" s="71"/>
      <c r="F85" s="71"/>
      <c r="H85" s="19">
        <f>'[1]1.2.sz.mell. '!C85+'[1]1.3.sz.mell.'!C85+'[1]1.4.sz.mell. '!C85</f>
        <v>0</v>
      </c>
      <c r="I85" s="19">
        <f t="shared" si="3"/>
        <v>0</v>
      </c>
    </row>
    <row r="86" spans="1:9" s="18" customFormat="1" ht="15.75" customHeight="1" thickBot="1" x14ac:dyDescent="0.25">
      <c r="A86" s="65" t="s">
        <v>174</v>
      </c>
      <c r="B86" s="72" t="s">
        <v>175</v>
      </c>
      <c r="C86" s="16">
        <f t="shared" si="2"/>
        <v>874925122</v>
      </c>
      <c r="D86" s="52">
        <f>+D63+D67+D72+D75+D79+D85+D84</f>
        <v>848751652</v>
      </c>
      <c r="E86" s="53">
        <f>+E63+E67+E72+E75+E79+E85+E84</f>
        <v>3212174</v>
      </c>
      <c r="F86" s="53">
        <f>+F63+F67+F72+F75+F79+F85+F84</f>
        <v>22961296</v>
      </c>
      <c r="H86" s="19">
        <f>'[1]1.2.sz.mell. '!C86+'[1]1.3.sz.mell.'!C86+'[1]1.4.sz.mell. '!C86</f>
        <v>874925122</v>
      </c>
      <c r="I86" s="19">
        <f t="shared" si="3"/>
        <v>0</v>
      </c>
    </row>
    <row r="87" spans="1:9" s="18" customFormat="1" ht="16.5" customHeight="1" thickBot="1" x14ac:dyDescent="0.25">
      <c r="A87" s="73" t="s">
        <v>176</v>
      </c>
      <c r="B87" s="74" t="s">
        <v>177</v>
      </c>
      <c r="C87" s="16">
        <f t="shared" si="2"/>
        <v>3249571386</v>
      </c>
      <c r="D87" s="52">
        <f>+D62+D86</f>
        <v>2806717076</v>
      </c>
      <c r="E87" s="53">
        <f>+E62+E86</f>
        <v>14748471</v>
      </c>
      <c r="F87" s="53">
        <f>+F62+F86</f>
        <v>428105839</v>
      </c>
      <c r="H87" s="19">
        <f>'[1]1.2.sz.mell. '!C87+'[1]1.3.sz.mell.'!C87+'[1]1.4.sz.mell. '!C87</f>
        <v>3249571386</v>
      </c>
      <c r="I87" s="19">
        <f t="shared" si="3"/>
        <v>0</v>
      </c>
    </row>
    <row r="88" spans="1:9" s="18" customFormat="1" ht="83.25" customHeight="1" thickBot="1" x14ac:dyDescent="0.25">
      <c r="A88" s="75"/>
      <c r="B88" s="76"/>
      <c r="C88" s="77"/>
      <c r="H88" s="19">
        <f>'[1]1.2.sz.mell. '!C88+'[1]1.3.sz.mell.'!C88+'[1]1.4.sz.mell. '!C88</f>
        <v>0</v>
      </c>
      <c r="I88" s="3"/>
    </row>
    <row r="89" spans="1:9" ht="16.5" customHeight="1" thickBot="1" x14ac:dyDescent="0.3">
      <c r="A89" s="1" t="s">
        <v>178</v>
      </c>
      <c r="B89" s="1"/>
      <c r="C89" s="1"/>
      <c r="H89" s="19">
        <f>'[1]1.2.sz.mell. '!C89+'[1]1.3.sz.mell.'!C89+'[1]1.4.sz.mell. '!C89</f>
        <v>0</v>
      </c>
      <c r="I89" s="3"/>
    </row>
    <row r="90" spans="1:9" ht="16.5" customHeight="1" thickBot="1" x14ac:dyDescent="0.3">
      <c r="A90" s="78" t="s">
        <v>179</v>
      </c>
      <c r="B90" s="78"/>
      <c r="C90" s="79" t="s">
        <v>2</v>
      </c>
      <c r="H90" s="19" t="e">
        <f>'[1]1.2.sz.mell. '!C90+'[1]1.3.sz.mell.'!C90+'[1]1.4.sz.mell. '!C90</f>
        <v>#VALUE!</v>
      </c>
      <c r="I90" s="3"/>
    </row>
    <row r="91" spans="1:9" ht="38.1" customHeight="1" thickBot="1" x14ac:dyDescent="0.3">
      <c r="A91" s="7" t="s">
        <v>3</v>
      </c>
      <c r="B91" s="8" t="s">
        <v>180</v>
      </c>
      <c r="C91" s="9" t="str">
        <f>+C3</f>
        <v>2018. évi előirányzat</v>
      </c>
      <c r="H91" s="19" t="e">
        <f>'[1]1.2.sz.mell. '!C91+'[1]1.3.sz.mell.'!C91+'[1]1.4.sz.mell. '!C91</f>
        <v>#VALUE!</v>
      </c>
      <c r="I91" s="3"/>
    </row>
    <row r="92" spans="1:9" s="13" customFormat="1" ht="12" customHeight="1" thickBot="1" x14ac:dyDescent="0.25">
      <c r="A92" s="80" t="s">
        <v>9</v>
      </c>
      <c r="B92" s="81" t="s">
        <v>10</v>
      </c>
      <c r="C92" s="12" t="s">
        <v>11</v>
      </c>
      <c r="H92" s="19" t="e">
        <f>'[1]1.2.sz.mell. '!C92+'[1]1.3.sz.mell.'!C92+'[1]1.4.sz.mell. '!C92</f>
        <v>#VALUE!</v>
      </c>
      <c r="I92" s="3"/>
    </row>
    <row r="93" spans="1:9" ht="12" customHeight="1" thickBot="1" x14ac:dyDescent="0.3">
      <c r="A93" s="82" t="s">
        <v>12</v>
      </c>
      <c r="B93" s="83" t="s">
        <v>181</v>
      </c>
      <c r="C93" s="84">
        <f t="shared" ref="C93:C154" si="4">SUM(D93:F93)</f>
        <v>2385474981</v>
      </c>
      <c r="D93" s="85">
        <f>+D94+D95+D96+D97+D98+D111</f>
        <v>638036017</v>
      </c>
      <c r="E93" s="86">
        <f>+E94+E95+E96+E97+E98+E111</f>
        <v>239430458</v>
      </c>
      <c r="F93" s="60">
        <f>F94+F95+F96+F97+F98+F111</f>
        <v>1508008506</v>
      </c>
      <c r="H93" s="19">
        <f>'[1]1.2.sz.mell. '!C93+'[1]1.3.sz.mell.'!C93+'[1]1.4.sz.mell. '!C93</f>
        <v>2385474981</v>
      </c>
      <c r="I93" s="19">
        <f t="shared" ref="I93:I154" si="5">C93-H93</f>
        <v>0</v>
      </c>
    </row>
    <row r="94" spans="1:9" ht="12" customHeight="1" thickBot="1" x14ac:dyDescent="0.3">
      <c r="A94" s="87" t="s">
        <v>14</v>
      </c>
      <c r="B94" s="88" t="s">
        <v>182</v>
      </c>
      <c r="C94" s="89">
        <f t="shared" si="4"/>
        <v>974200639</v>
      </c>
      <c r="D94" s="90">
        <f>2854500+25097896+75000+16116992+1182990+2491000+1016699-198000+7688261+3484292+11614921+397090+2403576+1745212-8283453-25886210</f>
        <v>41800766</v>
      </c>
      <c r="E94" s="91">
        <f>2528076+481000+134654515+2215000+152400</f>
        <v>140030991</v>
      </c>
      <c r="F94" s="92">
        <f>784492352+662383+6760147+80000+374000</f>
        <v>792368882</v>
      </c>
      <c r="H94" s="19">
        <f>'[1]1.2.sz.mell. '!C94+'[1]1.3.sz.mell.'!C94+'[1]1.4.sz.mell. '!C94</f>
        <v>974200639</v>
      </c>
      <c r="I94" s="24">
        <f t="shared" si="5"/>
        <v>0</v>
      </c>
    </row>
    <row r="95" spans="1:9" ht="12" customHeight="1" thickBot="1" x14ac:dyDescent="0.3">
      <c r="A95" s="25" t="s">
        <v>16</v>
      </c>
      <c r="B95" s="93" t="s">
        <v>183</v>
      </c>
      <c r="C95" s="89">
        <f t="shared" si="4"/>
        <v>205243807</v>
      </c>
      <c r="D95" s="49">
        <f>500965+4771305+13275+17258+2940000+14000+207615+1015000+283238-34749+1628272+401351+1941032+153131+367716+660210-1878252-4965388</f>
        <v>8035979</v>
      </c>
      <c r="E95" s="28">
        <f>443678+114000+28757160+461687+62043</f>
        <v>29838568</v>
      </c>
      <c r="F95" s="43">
        <f>165847404+144152+1290734+14040+72930</f>
        <v>167369260</v>
      </c>
      <c r="H95" s="19">
        <f>'[1]1.2.sz.mell. '!C95+'[1]1.3.sz.mell.'!C95+'[1]1.4.sz.mell. '!C95</f>
        <v>205243807</v>
      </c>
      <c r="I95" s="29">
        <f t="shared" si="5"/>
        <v>0</v>
      </c>
    </row>
    <row r="96" spans="1:9" ht="12" customHeight="1" thickBot="1" x14ac:dyDescent="0.3">
      <c r="A96" s="25" t="s">
        <v>18</v>
      </c>
      <c r="B96" s="93" t="s">
        <v>184</v>
      </c>
      <c r="C96" s="89">
        <f t="shared" si="4"/>
        <v>810844114</v>
      </c>
      <c r="D96" s="44">
        <f>13447475+835000+16099000+50000+52909601+3082677+6787092+2456000+4504030+871220+397000+194467+34163000+50473064+34200000+3285067+156511+9000000+563000+17207888+2681000+3300000+17042731+48545760+500000+381000+314356+178500+77000-37621053+63500+9515799+1461115-838452+11438741+4947089+835800-119363+918292-97041056</f>
        <v>217262851</v>
      </c>
      <c r="E96" s="45">
        <f>4096000+324000+352000+40114003+137126+419550-152400+20620</f>
        <v>45310899</v>
      </c>
      <c r="F96" s="43">
        <f>545896186-624000+1605578+768600+624000</f>
        <v>548270364</v>
      </c>
      <c r="H96" s="19">
        <f>'[1]1.2.sz.mell. '!C96+'[1]1.3.sz.mell.'!C96+'[1]1.4.sz.mell. '!C96</f>
        <v>810844114</v>
      </c>
      <c r="I96" s="29">
        <f t="shared" si="5"/>
        <v>0</v>
      </c>
    </row>
    <row r="97" spans="1:9" ht="12" customHeight="1" thickBot="1" x14ac:dyDescent="0.3">
      <c r="A97" s="25" t="s">
        <v>20</v>
      </c>
      <c r="B97" s="93" t="s">
        <v>185</v>
      </c>
      <c r="C97" s="89">
        <f t="shared" si="4"/>
        <v>139384000</v>
      </c>
      <c r="D97" s="44">
        <f>69500000+3500000+69312000-3298000-400000-80000-23400000</f>
        <v>115134000</v>
      </c>
      <c r="E97" s="45">
        <v>24250000</v>
      </c>
      <c r="F97" s="94"/>
      <c r="H97" s="19">
        <f>'[1]1.2.sz.mell. '!C97+'[1]1.3.sz.mell.'!C97+'[1]1.4.sz.mell. '!C97</f>
        <v>139384000</v>
      </c>
      <c r="I97" s="29">
        <f t="shared" si="5"/>
        <v>0</v>
      </c>
    </row>
    <row r="98" spans="1:9" ht="12" customHeight="1" thickBot="1" x14ac:dyDescent="0.3">
      <c r="A98" s="25" t="s">
        <v>186</v>
      </c>
      <c r="B98" s="95" t="s">
        <v>187</v>
      </c>
      <c r="C98" s="96">
        <f>SUM(D98:F98)</f>
        <v>163812363</v>
      </c>
      <c r="D98" s="44">
        <f>45183973+52959801+660000+100000+49357310+3869819+86500+5861179+4951343+335000+367438+80000</f>
        <v>163812363</v>
      </c>
      <c r="E98" s="45"/>
      <c r="F98" s="94"/>
      <c r="H98" s="19">
        <f>'[1]1.2.sz.mell. '!C98+'[1]1.3.sz.mell.'!C98+'[1]1.4.sz.mell. '!C98</f>
        <v>163812363</v>
      </c>
      <c r="I98" s="29">
        <f t="shared" si="5"/>
        <v>0</v>
      </c>
    </row>
    <row r="99" spans="1:9" ht="12" customHeight="1" thickBot="1" x14ac:dyDescent="0.3">
      <c r="A99" s="25" t="s">
        <v>24</v>
      </c>
      <c r="B99" s="93" t="s">
        <v>188</v>
      </c>
      <c r="C99" s="96">
        <f t="shared" si="4"/>
        <v>5258498</v>
      </c>
      <c r="D99" s="44">
        <f>100000+3869819+86500+1202179</f>
        <v>5258498</v>
      </c>
      <c r="E99" s="45"/>
      <c r="F99" s="94"/>
      <c r="H99" s="19">
        <f>'[1]1.2.sz.mell. '!C99+'[1]1.3.sz.mell.'!C99+'[1]1.4.sz.mell. '!C99</f>
        <v>5258498</v>
      </c>
      <c r="I99" s="29">
        <f t="shared" si="5"/>
        <v>0</v>
      </c>
    </row>
    <row r="100" spans="1:9" ht="12" customHeight="1" thickBot="1" x14ac:dyDescent="0.3">
      <c r="A100" s="25" t="s">
        <v>189</v>
      </c>
      <c r="B100" s="97" t="s">
        <v>190</v>
      </c>
      <c r="C100" s="96">
        <f t="shared" si="4"/>
        <v>0</v>
      </c>
      <c r="D100" s="44"/>
      <c r="E100" s="45"/>
      <c r="F100" s="94"/>
      <c r="H100" s="19">
        <f>'[1]1.2.sz.mell. '!C100+'[1]1.3.sz.mell.'!C100+'[1]1.4.sz.mell. '!C100</f>
        <v>0</v>
      </c>
      <c r="I100" s="29">
        <f t="shared" si="5"/>
        <v>0</v>
      </c>
    </row>
    <row r="101" spans="1:9" ht="12" customHeight="1" thickBot="1" x14ac:dyDescent="0.3">
      <c r="A101" s="25" t="s">
        <v>191</v>
      </c>
      <c r="B101" s="97" t="s">
        <v>192</v>
      </c>
      <c r="C101" s="96">
        <f t="shared" si="4"/>
        <v>159000</v>
      </c>
      <c r="D101" s="44">
        <v>159000</v>
      </c>
      <c r="E101" s="45"/>
      <c r="F101" s="94"/>
      <c r="H101" s="19">
        <f>'[1]1.2.sz.mell. '!C101+'[1]1.3.sz.mell.'!C101+'[1]1.4.sz.mell. '!C101</f>
        <v>159000</v>
      </c>
      <c r="I101" s="29">
        <f t="shared" si="5"/>
        <v>0</v>
      </c>
    </row>
    <row r="102" spans="1:9" ht="12" customHeight="1" thickBot="1" x14ac:dyDescent="0.3">
      <c r="A102" s="25" t="s">
        <v>193</v>
      </c>
      <c r="B102" s="98" t="s">
        <v>194</v>
      </c>
      <c r="C102" s="96">
        <f t="shared" si="4"/>
        <v>0</v>
      </c>
      <c r="D102" s="44"/>
      <c r="E102" s="45"/>
      <c r="F102" s="94"/>
      <c r="H102" s="19">
        <f>'[1]1.2.sz.mell. '!C102+'[1]1.3.sz.mell.'!C102+'[1]1.4.sz.mell. '!C102</f>
        <v>0</v>
      </c>
      <c r="I102" s="29">
        <f t="shared" si="5"/>
        <v>0</v>
      </c>
    </row>
    <row r="103" spans="1:9" ht="12" customHeight="1" thickBot="1" x14ac:dyDescent="0.3">
      <c r="A103" s="25" t="s">
        <v>195</v>
      </c>
      <c r="B103" s="99" t="s">
        <v>196</v>
      </c>
      <c r="C103" s="96">
        <f t="shared" si="4"/>
        <v>0</v>
      </c>
      <c r="D103" s="44"/>
      <c r="E103" s="45"/>
      <c r="F103" s="94"/>
      <c r="H103" s="19">
        <f>'[1]1.2.sz.mell. '!C103+'[1]1.3.sz.mell.'!C103+'[1]1.4.sz.mell. '!C103</f>
        <v>0</v>
      </c>
      <c r="I103" s="29">
        <f t="shared" si="5"/>
        <v>0</v>
      </c>
    </row>
    <row r="104" spans="1:9" ht="12" customHeight="1" thickBot="1" x14ac:dyDescent="0.3">
      <c r="A104" s="25" t="s">
        <v>197</v>
      </c>
      <c r="B104" s="99" t="s">
        <v>198</v>
      </c>
      <c r="C104" s="96">
        <f t="shared" si="4"/>
        <v>0</v>
      </c>
      <c r="D104" s="44"/>
      <c r="E104" s="45"/>
      <c r="F104" s="94"/>
      <c r="H104" s="19">
        <f>'[1]1.2.sz.mell. '!C104+'[1]1.3.sz.mell.'!C104+'[1]1.4.sz.mell. '!C104</f>
        <v>0</v>
      </c>
      <c r="I104" s="29">
        <f t="shared" si="5"/>
        <v>0</v>
      </c>
    </row>
    <row r="105" spans="1:9" ht="12" customHeight="1" thickBot="1" x14ac:dyDescent="0.3">
      <c r="A105" s="25" t="s">
        <v>199</v>
      </c>
      <c r="B105" s="98" t="s">
        <v>200</v>
      </c>
      <c r="C105" s="96">
        <f t="shared" si="4"/>
        <v>660000</v>
      </c>
      <c r="D105" s="44">
        <v>660000</v>
      </c>
      <c r="E105" s="45"/>
      <c r="F105" s="94"/>
      <c r="H105" s="19">
        <f>'[1]1.2.sz.mell. '!C105+'[1]1.3.sz.mell.'!C105+'[1]1.4.sz.mell. '!C105</f>
        <v>660000</v>
      </c>
      <c r="I105" s="29">
        <f t="shared" si="5"/>
        <v>0</v>
      </c>
    </row>
    <row r="106" spans="1:9" ht="12" customHeight="1" thickBot="1" x14ac:dyDescent="0.3">
      <c r="A106" s="25" t="s">
        <v>201</v>
      </c>
      <c r="B106" s="98" t="s">
        <v>202</v>
      </c>
      <c r="C106" s="96">
        <f t="shared" si="4"/>
        <v>0</v>
      </c>
      <c r="D106" s="44"/>
      <c r="E106" s="45"/>
      <c r="F106" s="94"/>
      <c r="H106" s="19">
        <f>'[1]1.2.sz.mell. '!C106+'[1]1.3.sz.mell.'!C106+'[1]1.4.sz.mell. '!C106</f>
        <v>0</v>
      </c>
      <c r="I106" s="29">
        <f t="shared" si="5"/>
        <v>0</v>
      </c>
    </row>
    <row r="107" spans="1:9" ht="12" customHeight="1" thickBot="1" x14ac:dyDescent="0.3">
      <c r="A107" s="25" t="s">
        <v>203</v>
      </c>
      <c r="B107" s="99" t="s">
        <v>204</v>
      </c>
      <c r="C107" s="96">
        <f t="shared" si="4"/>
        <v>0</v>
      </c>
      <c r="D107" s="44"/>
      <c r="E107" s="45"/>
      <c r="F107" s="94"/>
      <c r="H107" s="19">
        <f>'[1]1.2.sz.mell. '!C107+'[1]1.3.sz.mell.'!C107+'[1]1.4.sz.mell. '!C107</f>
        <v>0</v>
      </c>
      <c r="I107" s="29">
        <f t="shared" si="5"/>
        <v>0</v>
      </c>
    </row>
    <row r="108" spans="1:9" ht="12" customHeight="1" thickBot="1" x14ac:dyDescent="0.3">
      <c r="A108" s="100" t="s">
        <v>205</v>
      </c>
      <c r="B108" s="97" t="s">
        <v>206</v>
      </c>
      <c r="C108" s="96">
        <f t="shared" si="4"/>
        <v>0</v>
      </c>
      <c r="D108" s="44"/>
      <c r="E108" s="45"/>
      <c r="F108" s="94"/>
      <c r="H108" s="19">
        <f>'[1]1.2.sz.mell. '!C108+'[1]1.3.sz.mell.'!C108+'[1]1.4.sz.mell. '!C108</f>
        <v>0</v>
      </c>
      <c r="I108" s="29">
        <f t="shared" si="5"/>
        <v>0</v>
      </c>
    </row>
    <row r="109" spans="1:9" ht="12" customHeight="1" thickBot="1" x14ac:dyDescent="0.3">
      <c r="A109" s="25" t="s">
        <v>207</v>
      </c>
      <c r="B109" s="97" t="s">
        <v>208</v>
      </c>
      <c r="C109" s="96">
        <f t="shared" si="4"/>
        <v>0</v>
      </c>
      <c r="D109" s="44"/>
      <c r="E109" s="45"/>
      <c r="F109" s="94"/>
      <c r="H109" s="19">
        <f>'[1]1.2.sz.mell. '!C109+'[1]1.3.sz.mell.'!C109+'[1]1.4.sz.mell. '!C109</f>
        <v>0</v>
      </c>
      <c r="I109" s="29">
        <f t="shared" si="5"/>
        <v>0</v>
      </c>
    </row>
    <row r="110" spans="1:9" ht="12" customHeight="1" thickBot="1" x14ac:dyDescent="0.3">
      <c r="A110" s="31" t="s">
        <v>209</v>
      </c>
      <c r="B110" s="97" t="s">
        <v>210</v>
      </c>
      <c r="C110" s="96">
        <f t="shared" si="4"/>
        <v>157734865</v>
      </c>
      <c r="D110" s="49">
        <f>5697126+16985629+22501218+52959801+660000+49357310-660000+4500000+4951343+335000+367438+80000</f>
        <v>157734865</v>
      </c>
      <c r="E110" s="28"/>
      <c r="F110" s="94"/>
      <c r="H110" s="19">
        <f>'[1]1.2.sz.mell. '!C110+'[1]1.3.sz.mell.'!C110+'[1]1.4.sz.mell. '!C110</f>
        <v>157734865</v>
      </c>
      <c r="I110" s="29">
        <f t="shared" si="5"/>
        <v>0</v>
      </c>
    </row>
    <row r="111" spans="1:9" ht="12" customHeight="1" thickBot="1" x14ac:dyDescent="0.3">
      <c r="A111" s="25" t="s">
        <v>211</v>
      </c>
      <c r="B111" s="93" t="s">
        <v>212</v>
      </c>
      <c r="C111" s="96">
        <f t="shared" si="4"/>
        <v>91990058</v>
      </c>
      <c r="D111" s="49">
        <f>SUM(D112:D113)</f>
        <v>91990058</v>
      </c>
      <c r="E111" s="28"/>
      <c r="F111" s="43">
        <f>F112+F113</f>
        <v>0</v>
      </c>
      <c r="H111" s="19">
        <f>'[1]1.2.sz.mell. '!C111+'[1]1.3.sz.mell.'!C111+'[1]1.4.sz.mell. '!C111</f>
        <v>91990058</v>
      </c>
      <c r="I111" s="29">
        <f t="shared" si="5"/>
        <v>0</v>
      </c>
    </row>
    <row r="112" spans="1:9" ht="12" customHeight="1" thickBot="1" x14ac:dyDescent="0.3">
      <c r="A112" s="25" t="s">
        <v>213</v>
      </c>
      <c r="B112" s="93" t="s">
        <v>214</v>
      </c>
      <c r="C112" s="89">
        <f t="shared" si="4"/>
        <v>10857171</v>
      </c>
      <c r="D112" s="44">
        <f>15000000-21705-8451320+266142+295985-5833975+4429729-2711045-668403+1866146+6685617</f>
        <v>10857171</v>
      </c>
      <c r="E112" s="45"/>
      <c r="F112" s="43"/>
      <c r="H112" s="19">
        <f>'[1]1.2.sz.mell. '!C112+'[1]1.3.sz.mell.'!C112+'[1]1.4.sz.mell. '!C112</f>
        <v>10857171</v>
      </c>
      <c r="I112" s="29">
        <f t="shared" si="5"/>
        <v>0</v>
      </c>
    </row>
    <row r="113" spans="1:9" ht="12" customHeight="1" thickBot="1" x14ac:dyDescent="0.3">
      <c r="A113" s="101" t="s">
        <v>215</v>
      </c>
      <c r="B113" s="102" t="s">
        <v>216</v>
      </c>
      <c r="C113" s="103">
        <f t="shared" si="4"/>
        <v>81132887</v>
      </c>
      <c r="D113" s="104">
        <f>65846522-6946019+750000-2582475-1500181-997960-200000+19431000+7332000</f>
        <v>81132887</v>
      </c>
      <c r="E113" s="105"/>
      <c r="F113" s="106"/>
      <c r="H113" s="19">
        <f>'[1]1.2.sz.mell. '!C113+'[1]1.3.sz.mell.'!C113+'[1]1.4.sz.mell. '!C113</f>
        <v>81132887</v>
      </c>
      <c r="I113" s="36">
        <f t="shared" si="5"/>
        <v>0</v>
      </c>
    </row>
    <row r="114" spans="1:9" ht="12" customHeight="1" thickBot="1" x14ac:dyDescent="0.3">
      <c r="A114" s="107" t="s">
        <v>26</v>
      </c>
      <c r="B114" s="108" t="s">
        <v>217</v>
      </c>
      <c r="C114" s="109">
        <f t="shared" si="4"/>
        <v>717442110</v>
      </c>
      <c r="D114" s="17">
        <f>+D115+D117+D119</f>
        <v>690918881</v>
      </c>
      <c r="E114" s="16">
        <f>+E115+E117+E119</f>
        <v>4919980</v>
      </c>
      <c r="F114" s="110">
        <f>+F115+F117+F119</f>
        <v>21603249</v>
      </c>
      <c r="H114" s="19">
        <f>'[1]1.2.sz.mell. '!C114+'[1]1.3.sz.mell.'!C114+'[1]1.4.sz.mell. '!C114</f>
        <v>717442110</v>
      </c>
      <c r="I114" s="19">
        <f t="shared" si="5"/>
        <v>0</v>
      </c>
    </row>
    <row r="115" spans="1:9" ht="15" customHeight="1" thickBot="1" x14ac:dyDescent="0.3">
      <c r="A115" s="20" t="s">
        <v>28</v>
      </c>
      <c r="B115" s="93" t="s">
        <v>218</v>
      </c>
      <c r="C115" s="96">
        <f t="shared" si="4"/>
        <v>374710583</v>
      </c>
      <c r="D115" s="46">
        <f>359410+2345001+219008101+12873483+381000+1500000+3139585+33894811+377190+2338070+4950460-60000+275000+20930495+3000+1187993+457200+1422400+3150920+850748+6716258+2350811+4594690+2789590+24974772+333700-2347734</f>
        <v>348796954</v>
      </c>
      <c r="E115" s="23">
        <v>4919980</v>
      </c>
      <c r="F115" s="111">
        <f>20394512+599137</f>
        <v>20993649</v>
      </c>
      <c r="H115" s="19">
        <f>'[1]1.2.sz.mell. '!C115+'[1]1.3.sz.mell.'!C115+'[1]1.4.sz.mell. '!C115</f>
        <v>374710583</v>
      </c>
      <c r="I115" s="24">
        <f t="shared" si="5"/>
        <v>0</v>
      </c>
    </row>
    <row r="116" spans="1:9" ht="12" customHeight="1" thickBot="1" x14ac:dyDescent="0.3">
      <c r="A116" s="20" t="s">
        <v>30</v>
      </c>
      <c r="B116" s="112" t="s">
        <v>219</v>
      </c>
      <c r="C116" s="96">
        <f t="shared" si="4"/>
        <v>295105824</v>
      </c>
      <c r="D116" s="113">
        <f>12873483+33259811+218246101+22118488+6704583-169560</f>
        <v>293032906</v>
      </c>
      <c r="E116" s="23"/>
      <c r="F116" s="111">
        <v>2072918</v>
      </c>
      <c r="H116" s="19">
        <f>'[1]1.2.sz.mell. '!C116+'[1]1.3.sz.mell.'!C116+'[1]1.4.sz.mell. '!C116</f>
        <v>295105824</v>
      </c>
      <c r="I116" s="29">
        <f t="shared" si="5"/>
        <v>0</v>
      </c>
    </row>
    <row r="117" spans="1:9" ht="12" customHeight="1" thickBot="1" x14ac:dyDescent="0.3">
      <c r="A117" s="20" t="s">
        <v>32</v>
      </c>
      <c r="B117" s="112" t="s">
        <v>220</v>
      </c>
      <c r="C117" s="96">
        <f t="shared" si="4"/>
        <v>276110806</v>
      </c>
      <c r="D117" s="49">
        <f>180701362+1500000+37902555+48165993+9194292+3526954-379232-5144770+34052</f>
        <v>275501206</v>
      </c>
      <c r="E117" s="28"/>
      <c r="F117" s="43">
        <v>609600</v>
      </c>
      <c r="H117" s="19">
        <f>'[1]1.2.sz.mell. '!C117+'[1]1.3.sz.mell.'!C117+'[1]1.4.sz.mell. '!C117</f>
        <v>276110806</v>
      </c>
      <c r="I117" s="29">
        <f t="shared" si="5"/>
        <v>0</v>
      </c>
    </row>
    <row r="118" spans="1:9" ht="12" customHeight="1" thickBot="1" x14ac:dyDescent="0.3">
      <c r="A118" s="20" t="s">
        <v>34</v>
      </c>
      <c r="B118" s="112" t="s">
        <v>221</v>
      </c>
      <c r="C118" s="96">
        <f t="shared" si="4"/>
        <v>230773273</v>
      </c>
      <c r="D118" s="114">
        <f>146098020+36509260+48165993</f>
        <v>230773273</v>
      </c>
      <c r="E118" s="115"/>
      <c r="F118" s="49"/>
      <c r="H118" s="19">
        <f>'[1]1.2.sz.mell. '!C118+'[1]1.3.sz.mell.'!C118+'[1]1.4.sz.mell. '!C118</f>
        <v>230773273</v>
      </c>
      <c r="I118" s="29">
        <f t="shared" si="5"/>
        <v>0</v>
      </c>
    </row>
    <row r="119" spans="1:9" ht="12" customHeight="1" thickBot="1" x14ac:dyDescent="0.3">
      <c r="A119" s="20" t="s">
        <v>36</v>
      </c>
      <c r="B119" s="32" t="s">
        <v>222</v>
      </c>
      <c r="C119" s="96">
        <f>SUM(D119:F119)</f>
        <v>66620721</v>
      </c>
      <c r="D119" s="49">
        <f>65710721+100000+510000+300000</f>
        <v>66620721</v>
      </c>
      <c r="E119" s="49"/>
      <c r="F119" s="49"/>
      <c r="H119" s="19">
        <f>'[1]1.2.sz.mell. '!C119+'[1]1.3.sz.mell.'!C119+'[1]1.4.sz.mell. '!C119</f>
        <v>66620721</v>
      </c>
      <c r="I119" s="29">
        <f t="shared" si="5"/>
        <v>0</v>
      </c>
    </row>
    <row r="120" spans="1:9" ht="12" customHeight="1" thickBot="1" x14ac:dyDescent="0.3">
      <c r="A120" s="20" t="s">
        <v>38</v>
      </c>
      <c r="B120" s="30" t="s">
        <v>223</v>
      </c>
      <c r="C120" s="96">
        <f t="shared" si="4"/>
        <v>0</v>
      </c>
      <c r="D120" s="34"/>
      <c r="E120" s="34"/>
      <c r="F120" s="49"/>
      <c r="H120" s="19">
        <f>'[1]1.2.sz.mell. '!C120+'[1]1.3.sz.mell.'!C120+'[1]1.4.sz.mell. '!C120</f>
        <v>0</v>
      </c>
      <c r="I120" s="29">
        <f t="shared" si="5"/>
        <v>0</v>
      </c>
    </row>
    <row r="121" spans="1:9" ht="12" customHeight="1" thickBot="1" x14ac:dyDescent="0.3">
      <c r="A121" s="20" t="s">
        <v>224</v>
      </c>
      <c r="B121" s="116" t="s">
        <v>225</v>
      </c>
      <c r="C121" s="96">
        <f t="shared" si="4"/>
        <v>0</v>
      </c>
      <c r="D121" s="34"/>
      <c r="E121" s="34"/>
      <c r="F121" s="49"/>
      <c r="H121" s="19">
        <f>'[1]1.2.sz.mell. '!C121+'[1]1.3.sz.mell.'!C121+'[1]1.4.sz.mell. '!C121</f>
        <v>0</v>
      </c>
      <c r="I121" s="29">
        <f t="shared" si="5"/>
        <v>0</v>
      </c>
    </row>
    <row r="122" spans="1:9" ht="16.5" thickBot="1" x14ac:dyDescent="0.3">
      <c r="A122" s="20" t="s">
        <v>226</v>
      </c>
      <c r="B122" s="99" t="s">
        <v>198</v>
      </c>
      <c r="C122" s="96">
        <f t="shared" si="4"/>
        <v>0</v>
      </c>
      <c r="D122" s="34"/>
      <c r="E122" s="34"/>
      <c r="F122" s="49"/>
      <c r="H122" s="19">
        <f>'[1]1.2.sz.mell. '!C122+'[1]1.3.sz.mell.'!C122+'[1]1.4.sz.mell. '!C122</f>
        <v>0</v>
      </c>
      <c r="I122" s="29">
        <f t="shared" si="5"/>
        <v>0</v>
      </c>
    </row>
    <row r="123" spans="1:9" ht="12" customHeight="1" thickBot="1" x14ac:dyDescent="0.3">
      <c r="A123" s="20" t="s">
        <v>227</v>
      </c>
      <c r="B123" s="99" t="s">
        <v>228</v>
      </c>
      <c r="C123" s="96">
        <f t="shared" si="4"/>
        <v>0</v>
      </c>
      <c r="D123" s="34"/>
      <c r="E123" s="34"/>
      <c r="F123" s="49"/>
      <c r="H123" s="19">
        <f>'[1]1.2.sz.mell. '!C123+'[1]1.3.sz.mell.'!C123+'[1]1.4.sz.mell. '!C123</f>
        <v>0</v>
      </c>
      <c r="I123" s="29">
        <f t="shared" si="5"/>
        <v>0</v>
      </c>
    </row>
    <row r="124" spans="1:9" ht="12" customHeight="1" thickBot="1" x14ac:dyDescent="0.3">
      <c r="A124" s="20" t="s">
        <v>229</v>
      </c>
      <c r="B124" s="99" t="s">
        <v>230</v>
      </c>
      <c r="C124" s="96">
        <f t="shared" si="4"/>
        <v>0</v>
      </c>
      <c r="D124" s="34"/>
      <c r="E124" s="34"/>
      <c r="F124" s="49"/>
      <c r="H124" s="19">
        <f>'[1]1.2.sz.mell. '!C124+'[1]1.3.sz.mell.'!C124+'[1]1.4.sz.mell. '!C124</f>
        <v>0</v>
      </c>
      <c r="I124" s="29">
        <f t="shared" si="5"/>
        <v>0</v>
      </c>
    </row>
    <row r="125" spans="1:9" ht="12" customHeight="1" thickBot="1" x14ac:dyDescent="0.3">
      <c r="A125" s="20" t="s">
        <v>231</v>
      </c>
      <c r="B125" s="99" t="s">
        <v>204</v>
      </c>
      <c r="C125" s="96">
        <f t="shared" si="4"/>
        <v>0</v>
      </c>
      <c r="D125" s="34"/>
      <c r="E125" s="34"/>
      <c r="F125" s="49"/>
      <c r="H125" s="19">
        <f>'[1]1.2.sz.mell. '!C125+'[1]1.3.sz.mell.'!C125+'[1]1.4.sz.mell. '!C125</f>
        <v>0</v>
      </c>
      <c r="I125" s="29">
        <f t="shared" si="5"/>
        <v>0</v>
      </c>
    </row>
    <row r="126" spans="1:9" ht="12" customHeight="1" thickBot="1" x14ac:dyDescent="0.3">
      <c r="A126" s="20" t="s">
        <v>232</v>
      </c>
      <c r="B126" s="99" t="s">
        <v>233</v>
      </c>
      <c r="C126" s="96">
        <f t="shared" si="4"/>
        <v>0</v>
      </c>
      <c r="D126" s="34"/>
      <c r="E126" s="34"/>
      <c r="F126" s="49"/>
      <c r="H126" s="19">
        <f>'[1]1.2.sz.mell. '!C126+'[1]1.3.sz.mell.'!C126+'[1]1.4.sz.mell. '!C126</f>
        <v>0</v>
      </c>
      <c r="I126" s="29">
        <f t="shared" si="5"/>
        <v>0</v>
      </c>
    </row>
    <row r="127" spans="1:9" ht="16.5" thickBot="1" x14ac:dyDescent="0.3">
      <c r="A127" s="100" t="s">
        <v>234</v>
      </c>
      <c r="B127" s="99" t="s">
        <v>235</v>
      </c>
      <c r="C127" s="103">
        <f t="shared" si="4"/>
        <v>66620721</v>
      </c>
      <c r="D127" s="44">
        <f>65710721+100000+510000+300000</f>
        <v>66620721</v>
      </c>
      <c r="E127" s="44"/>
      <c r="F127" s="44"/>
      <c r="H127" s="19">
        <f>'[1]1.2.sz.mell. '!C127+'[1]1.3.sz.mell.'!C127+'[1]1.4.sz.mell. '!C127</f>
        <v>66620721</v>
      </c>
      <c r="I127" s="36">
        <f t="shared" si="5"/>
        <v>0</v>
      </c>
    </row>
    <row r="128" spans="1:9" ht="12" customHeight="1" thickBot="1" x14ac:dyDescent="0.3">
      <c r="A128" s="14" t="s">
        <v>40</v>
      </c>
      <c r="B128" s="117" t="s">
        <v>236</v>
      </c>
      <c r="C128" s="109">
        <f t="shared" si="4"/>
        <v>3102917091</v>
      </c>
      <c r="D128" s="17">
        <f>+D93+D114</f>
        <v>1328954898</v>
      </c>
      <c r="E128" s="16">
        <f>+E93+E114</f>
        <v>244350438</v>
      </c>
      <c r="F128" s="16">
        <f>+F93+F114</f>
        <v>1529611755</v>
      </c>
      <c r="H128" s="19">
        <f>'[1]1.2.sz.mell. '!C128+'[1]1.3.sz.mell.'!C128+'[1]1.4.sz.mell. '!C128</f>
        <v>3102917091</v>
      </c>
      <c r="I128" s="19">
        <f t="shared" si="5"/>
        <v>0</v>
      </c>
    </row>
    <row r="129" spans="1:9" ht="12" customHeight="1" thickBot="1" x14ac:dyDescent="0.3">
      <c r="A129" s="14" t="s">
        <v>237</v>
      </c>
      <c r="B129" s="117" t="s">
        <v>238</v>
      </c>
      <c r="C129" s="109">
        <f t="shared" si="4"/>
        <v>108486704</v>
      </c>
      <c r="D129" s="17">
        <f>+D130+D131+D132</f>
        <v>108486704</v>
      </c>
      <c r="E129" s="16">
        <f>+E130+E131+E132</f>
        <v>0</v>
      </c>
      <c r="F129" s="16">
        <f>+F130+F131+F132</f>
        <v>0</v>
      </c>
      <c r="H129" s="19">
        <f>'[1]1.2.sz.mell. '!C129+'[1]1.3.sz.mell.'!C129+'[1]1.4.sz.mell. '!C129</f>
        <v>108486704</v>
      </c>
      <c r="I129" s="19">
        <f t="shared" si="5"/>
        <v>0</v>
      </c>
    </row>
    <row r="130" spans="1:9" ht="12" customHeight="1" thickBot="1" x14ac:dyDescent="0.3">
      <c r="A130" s="20" t="s">
        <v>56</v>
      </c>
      <c r="B130" s="112" t="s">
        <v>239</v>
      </c>
      <c r="C130" s="96">
        <f t="shared" si="4"/>
        <v>8486704</v>
      </c>
      <c r="D130" s="49">
        <f>4042704+4444000</f>
        <v>8486704</v>
      </c>
      <c r="E130" s="49"/>
      <c r="F130" s="49"/>
      <c r="H130" s="19">
        <f>'[1]1.2.sz.mell. '!C130+'[1]1.3.sz.mell.'!C130+'[1]1.4.sz.mell. '!C130</f>
        <v>8486704</v>
      </c>
      <c r="I130" s="24">
        <f t="shared" si="5"/>
        <v>0</v>
      </c>
    </row>
    <row r="131" spans="1:9" ht="12" customHeight="1" thickBot="1" x14ac:dyDescent="0.3">
      <c r="A131" s="20" t="s">
        <v>62</v>
      </c>
      <c r="B131" s="112" t="s">
        <v>240</v>
      </c>
      <c r="C131" s="96">
        <f t="shared" si="4"/>
        <v>100000000</v>
      </c>
      <c r="D131" s="34">
        <v>100000000</v>
      </c>
      <c r="E131" s="34"/>
      <c r="F131" s="34"/>
      <c r="H131" s="19">
        <f>'[1]1.2.sz.mell. '!C131+'[1]1.3.sz.mell.'!C131+'[1]1.4.sz.mell. '!C131</f>
        <v>100000000</v>
      </c>
      <c r="I131" s="29">
        <f t="shared" si="5"/>
        <v>0</v>
      </c>
    </row>
    <row r="132" spans="1:9" ht="12" customHeight="1" thickBot="1" x14ac:dyDescent="0.3">
      <c r="A132" s="100" t="s">
        <v>241</v>
      </c>
      <c r="B132" s="112" t="s">
        <v>242</v>
      </c>
      <c r="C132" s="118">
        <f t="shared" si="4"/>
        <v>0</v>
      </c>
      <c r="D132" s="34"/>
      <c r="E132" s="34"/>
      <c r="F132" s="34"/>
      <c r="H132" s="19">
        <f>'[1]1.2.sz.mell. '!C132+'[1]1.3.sz.mell.'!C132+'[1]1.4.sz.mell. '!C132</f>
        <v>0</v>
      </c>
      <c r="I132" s="36">
        <f t="shared" si="5"/>
        <v>0</v>
      </c>
    </row>
    <row r="133" spans="1:9" ht="12" customHeight="1" thickBot="1" x14ac:dyDescent="0.3">
      <c r="A133" s="14" t="s">
        <v>70</v>
      </c>
      <c r="B133" s="117" t="s">
        <v>243</v>
      </c>
      <c r="C133" s="109">
        <f t="shared" si="4"/>
        <v>0</v>
      </c>
      <c r="D133" s="17">
        <f>+D134+D135+D136+D137+D138+D139</f>
        <v>0</v>
      </c>
      <c r="E133" s="16">
        <f>+E134+E135+E136+E137+E138+E139</f>
        <v>0</v>
      </c>
      <c r="F133" s="16">
        <f>SUM(F134:F139)</f>
        <v>0</v>
      </c>
      <c r="H133" s="19">
        <f>'[1]1.2.sz.mell. '!C133+'[1]1.3.sz.mell.'!C133+'[1]1.4.sz.mell. '!C133</f>
        <v>0</v>
      </c>
      <c r="I133" s="19">
        <f t="shared" si="5"/>
        <v>0</v>
      </c>
    </row>
    <row r="134" spans="1:9" ht="12" customHeight="1" thickBot="1" x14ac:dyDescent="0.3">
      <c r="A134" s="20" t="s">
        <v>72</v>
      </c>
      <c r="B134" s="119" t="s">
        <v>244</v>
      </c>
      <c r="C134" s="120">
        <f t="shared" si="4"/>
        <v>0</v>
      </c>
      <c r="D134" s="34"/>
      <c r="E134" s="34"/>
      <c r="F134" s="34"/>
      <c r="H134" s="19">
        <f>'[1]1.2.sz.mell. '!C134+'[1]1.3.sz.mell.'!C134+'[1]1.4.sz.mell. '!C134</f>
        <v>0</v>
      </c>
      <c r="I134" s="24">
        <f t="shared" si="5"/>
        <v>0</v>
      </c>
    </row>
    <row r="135" spans="1:9" ht="12" customHeight="1" thickBot="1" x14ac:dyDescent="0.3">
      <c r="A135" s="20" t="s">
        <v>74</v>
      </c>
      <c r="B135" s="119" t="s">
        <v>245</v>
      </c>
      <c r="C135" s="120">
        <f t="shared" si="4"/>
        <v>0</v>
      </c>
      <c r="D135" s="34"/>
      <c r="E135" s="34"/>
      <c r="F135" s="34"/>
      <c r="H135" s="19">
        <f>'[1]1.2.sz.mell. '!C135+'[1]1.3.sz.mell.'!C135+'[1]1.4.sz.mell. '!C135</f>
        <v>0</v>
      </c>
      <c r="I135" s="29">
        <f t="shared" si="5"/>
        <v>0</v>
      </c>
    </row>
    <row r="136" spans="1:9" ht="12" customHeight="1" thickBot="1" x14ac:dyDescent="0.3">
      <c r="A136" s="20" t="s">
        <v>76</v>
      </c>
      <c r="B136" s="119" t="s">
        <v>246</v>
      </c>
      <c r="C136" s="120">
        <f t="shared" si="4"/>
        <v>0</v>
      </c>
      <c r="D136" s="34"/>
      <c r="E136" s="34"/>
      <c r="F136" s="34"/>
      <c r="H136" s="19">
        <f>'[1]1.2.sz.mell. '!C136+'[1]1.3.sz.mell.'!C136+'[1]1.4.sz.mell. '!C136</f>
        <v>0</v>
      </c>
      <c r="I136" s="29">
        <f t="shared" si="5"/>
        <v>0</v>
      </c>
    </row>
    <row r="137" spans="1:9" ht="12" customHeight="1" thickBot="1" x14ac:dyDescent="0.3">
      <c r="A137" s="20" t="s">
        <v>78</v>
      </c>
      <c r="B137" s="119" t="s">
        <v>247</v>
      </c>
      <c r="C137" s="120">
        <f t="shared" si="4"/>
        <v>0</v>
      </c>
      <c r="D137" s="34"/>
      <c r="E137" s="34"/>
      <c r="F137" s="34"/>
      <c r="H137" s="19">
        <f>'[1]1.2.sz.mell. '!C137+'[1]1.3.sz.mell.'!C137+'[1]1.4.sz.mell. '!C137</f>
        <v>0</v>
      </c>
      <c r="I137" s="29">
        <f t="shared" si="5"/>
        <v>0</v>
      </c>
    </row>
    <row r="138" spans="1:9" ht="12" customHeight="1" thickBot="1" x14ac:dyDescent="0.3">
      <c r="A138" s="20" t="s">
        <v>80</v>
      </c>
      <c r="B138" s="119" t="s">
        <v>248</v>
      </c>
      <c r="C138" s="120">
        <f t="shared" si="4"/>
        <v>0</v>
      </c>
      <c r="D138" s="34"/>
      <c r="E138" s="34"/>
      <c r="F138" s="34"/>
      <c r="H138" s="19">
        <f>'[1]1.2.sz.mell. '!C138+'[1]1.3.sz.mell.'!C138+'[1]1.4.sz.mell. '!C138</f>
        <v>0</v>
      </c>
      <c r="I138" s="29">
        <f t="shared" si="5"/>
        <v>0</v>
      </c>
    </row>
    <row r="139" spans="1:9" ht="12" customHeight="1" thickBot="1" x14ac:dyDescent="0.3">
      <c r="A139" s="100" t="s">
        <v>82</v>
      </c>
      <c r="B139" s="119" t="s">
        <v>249</v>
      </c>
      <c r="C139" s="118">
        <f t="shared" si="4"/>
        <v>0</v>
      </c>
      <c r="D139" s="34"/>
      <c r="E139" s="34"/>
      <c r="F139" s="34"/>
      <c r="H139" s="19">
        <f>'[1]1.2.sz.mell. '!C139+'[1]1.3.sz.mell.'!C139+'[1]1.4.sz.mell. '!C139</f>
        <v>0</v>
      </c>
      <c r="I139" s="36">
        <f t="shared" si="5"/>
        <v>0</v>
      </c>
    </row>
    <row r="140" spans="1:9" ht="12" customHeight="1" thickBot="1" x14ac:dyDescent="0.3">
      <c r="A140" s="14" t="s">
        <v>94</v>
      </c>
      <c r="B140" s="117" t="s">
        <v>250</v>
      </c>
      <c r="C140" s="109">
        <f t="shared" si="4"/>
        <v>38167591</v>
      </c>
      <c r="D140" s="52">
        <f>+D141+D142+D143+D144</f>
        <v>38167591</v>
      </c>
      <c r="E140" s="53">
        <f>+E141+E142+E143+E144</f>
        <v>0</v>
      </c>
      <c r="F140" s="53">
        <f>+F141+F142+F143+F144</f>
        <v>0</v>
      </c>
      <c r="H140" s="19">
        <f>'[1]1.2.sz.mell. '!C140+'[1]1.3.sz.mell.'!C140+'[1]1.4.sz.mell. '!C140</f>
        <v>38167591</v>
      </c>
      <c r="I140" s="19">
        <f t="shared" si="5"/>
        <v>0</v>
      </c>
    </row>
    <row r="141" spans="1:9" ht="12" customHeight="1" thickBot="1" x14ac:dyDescent="0.3">
      <c r="A141" s="20" t="s">
        <v>96</v>
      </c>
      <c r="B141" s="119" t="s">
        <v>251</v>
      </c>
      <c r="C141" s="120">
        <f t="shared" si="4"/>
        <v>0</v>
      </c>
      <c r="D141" s="34"/>
      <c r="E141" s="34"/>
      <c r="F141" s="34"/>
      <c r="H141" s="19">
        <f>'[1]1.2.sz.mell. '!C141+'[1]1.3.sz.mell.'!C141+'[1]1.4.sz.mell. '!C141</f>
        <v>0</v>
      </c>
      <c r="I141" s="24">
        <f t="shared" si="5"/>
        <v>0</v>
      </c>
    </row>
    <row r="142" spans="1:9" ht="12" customHeight="1" thickBot="1" x14ac:dyDescent="0.3">
      <c r="A142" s="20" t="s">
        <v>98</v>
      </c>
      <c r="B142" s="119" t="s">
        <v>252</v>
      </c>
      <c r="C142" s="96">
        <f t="shared" si="4"/>
        <v>38167591</v>
      </c>
      <c r="D142" s="34">
        <v>38167591</v>
      </c>
      <c r="E142" s="34"/>
      <c r="F142" s="34"/>
      <c r="H142" s="19">
        <f>'[1]1.2.sz.mell. '!C142+'[1]1.3.sz.mell.'!C142+'[1]1.4.sz.mell. '!C142</f>
        <v>38167591</v>
      </c>
      <c r="I142" s="29">
        <f t="shared" si="5"/>
        <v>0</v>
      </c>
    </row>
    <row r="143" spans="1:9" ht="12" customHeight="1" thickBot="1" x14ac:dyDescent="0.3">
      <c r="A143" s="20" t="s">
        <v>100</v>
      </c>
      <c r="B143" s="119" t="s">
        <v>253</v>
      </c>
      <c r="C143" s="120">
        <f t="shared" si="4"/>
        <v>0</v>
      </c>
      <c r="D143" s="34"/>
      <c r="E143" s="34"/>
      <c r="F143" s="34"/>
      <c r="H143" s="19">
        <f>'[1]1.2.sz.mell. '!C143+'[1]1.3.sz.mell.'!C143+'[1]1.4.sz.mell. '!C143</f>
        <v>0</v>
      </c>
      <c r="I143" s="29">
        <f t="shared" si="5"/>
        <v>0</v>
      </c>
    </row>
    <row r="144" spans="1:9" ht="12" customHeight="1" thickBot="1" x14ac:dyDescent="0.3">
      <c r="A144" s="100" t="s">
        <v>102</v>
      </c>
      <c r="B144" s="95" t="s">
        <v>254</v>
      </c>
      <c r="C144" s="118">
        <f t="shared" si="4"/>
        <v>0</v>
      </c>
      <c r="D144" s="34"/>
      <c r="E144" s="34"/>
      <c r="F144" s="34"/>
      <c r="H144" s="19">
        <f>'[1]1.2.sz.mell. '!C144+'[1]1.3.sz.mell.'!C144+'[1]1.4.sz.mell. '!C144</f>
        <v>0</v>
      </c>
      <c r="I144" s="36">
        <f t="shared" si="5"/>
        <v>0</v>
      </c>
    </row>
    <row r="145" spans="1:9" ht="12" customHeight="1" thickBot="1" x14ac:dyDescent="0.3">
      <c r="A145" s="14" t="s">
        <v>255</v>
      </c>
      <c r="B145" s="117" t="s">
        <v>256</v>
      </c>
      <c r="C145" s="109">
        <f t="shared" si="4"/>
        <v>0</v>
      </c>
      <c r="D145" s="121">
        <f>+D146+D147+D148+D149+D150</f>
        <v>0</v>
      </c>
      <c r="E145" s="122">
        <f>+E146+E147+E148+E149+E150</f>
        <v>0</v>
      </c>
      <c r="F145" s="122">
        <f>SUM(F146:F150)</f>
        <v>0</v>
      </c>
      <c r="H145" s="19">
        <f>'[1]1.2.sz.mell. '!C145+'[1]1.3.sz.mell.'!C145+'[1]1.4.sz.mell. '!C145</f>
        <v>0</v>
      </c>
      <c r="I145" s="19">
        <f t="shared" si="5"/>
        <v>0</v>
      </c>
    </row>
    <row r="146" spans="1:9" ht="12" customHeight="1" thickBot="1" x14ac:dyDescent="0.3">
      <c r="A146" s="20" t="s">
        <v>108</v>
      </c>
      <c r="B146" s="119" t="s">
        <v>257</v>
      </c>
      <c r="C146" s="120">
        <f t="shared" si="4"/>
        <v>0</v>
      </c>
      <c r="D146" s="34"/>
      <c r="E146" s="34"/>
      <c r="F146" s="34"/>
      <c r="H146" s="19">
        <f>'[1]1.2.sz.mell. '!C146+'[1]1.3.sz.mell.'!C146+'[1]1.4.sz.mell. '!C146</f>
        <v>0</v>
      </c>
      <c r="I146" s="24">
        <f t="shared" si="5"/>
        <v>0</v>
      </c>
    </row>
    <row r="147" spans="1:9" ht="12" customHeight="1" thickBot="1" x14ac:dyDescent="0.3">
      <c r="A147" s="20" t="s">
        <v>110</v>
      </c>
      <c r="B147" s="119" t="s">
        <v>258</v>
      </c>
      <c r="C147" s="120">
        <f t="shared" si="4"/>
        <v>0</v>
      </c>
      <c r="D147" s="34"/>
      <c r="E147" s="34"/>
      <c r="F147" s="34"/>
      <c r="H147" s="19">
        <f>'[1]1.2.sz.mell. '!C147+'[1]1.3.sz.mell.'!C147+'[1]1.4.sz.mell. '!C147</f>
        <v>0</v>
      </c>
      <c r="I147" s="29">
        <f t="shared" si="5"/>
        <v>0</v>
      </c>
    </row>
    <row r="148" spans="1:9" ht="12" customHeight="1" thickBot="1" x14ac:dyDescent="0.3">
      <c r="A148" s="20" t="s">
        <v>112</v>
      </c>
      <c r="B148" s="119" t="s">
        <v>259</v>
      </c>
      <c r="C148" s="120">
        <f t="shared" si="4"/>
        <v>0</v>
      </c>
      <c r="D148" s="34"/>
      <c r="E148" s="34"/>
      <c r="F148" s="34"/>
      <c r="H148" s="19">
        <f>'[1]1.2.sz.mell. '!C148+'[1]1.3.sz.mell.'!C148+'[1]1.4.sz.mell. '!C148</f>
        <v>0</v>
      </c>
      <c r="I148" s="29">
        <f t="shared" si="5"/>
        <v>0</v>
      </c>
    </row>
    <row r="149" spans="1:9" ht="12" customHeight="1" thickBot="1" x14ac:dyDescent="0.3">
      <c r="A149" s="20" t="s">
        <v>114</v>
      </c>
      <c r="B149" s="119" t="s">
        <v>260</v>
      </c>
      <c r="C149" s="120">
        <f t="shared" si="4"/>
        <v>0</v>
      </c>
      <c r="D149" s="34"/>
      <c r="E149" s="34"/>
      <c r="F149" s="34"/>
      <c r="H149" s="19">
        <f>'[1]1.2.sz.mell. '!C149+'[1]1.3.sz.mell.'!C149+'[1]1.4.sz.mell. '!C149</f>
        <v>0</v>
      </c>
      <c r="I149" s="29">
        <f t="shared" si="5"/>
        <v>0</v>
      </c>
    </row>
    <row r="150" spans="1:9" ht="12" customHeight="1" thickBot="1" x14ac:dyDescent="0.3">
      <c r="A150" s="20" t="s">
        <v>261</v>
      </c>
      <c r="B150" s="119" t="s">
        <v>262</v>
      </c>
      <c r="C150" s="118">
        <f t="shared" si="4"/>
        <v>0</v>
      </c>
      <c r="D150" s="62"/>
      <c r="E150" s="62"/>
      <c r="F150" s="34"/>
      <c r="H150" s="19">
        <f>'[1]1.2.sz.mell. '!C150+'[1]1.3.sz.mell.'!C150+'[1]1.4.sz.mell. '!C150</f>
        <v>0</v>
      </c>
      <c r="I150" s="36">
        <f t="shared" si="5"/>
        <v>0</v>
      </c>
    </row>
    <row r="151" spans="1:9" ht="12" customHeight="1" thickBot="1" x14ac:dyDescent="0.3">
      <c r="A151" s="14" t="s">
        <v>116</v>
      </c>
      <c r="B151" s="117" t="s">
        <v>263</v>
      </c>
      <c r="C151" s="109">
        <f t="shared" si="4"/>
        <v>0</v>
      </c>
      <c r="D151" s="121"/>
      <c r="E151" s="122"/>
      <c r="F151" s="123"/>
      <c r="H151" s="19">
        <f>'[1]1.2.sz.mell. '!C151+'[1]1.3.sz.mell.'!C151+'[1]1.4.sz.mell. '!C151</f>
        <v>0</v>
      </c>
      <c r="I151" s="19">
        <f t="shared" si="5"/>
        <v>0</v>
      </c>
    </row>
    <row r="152" spans="1:9" ht="12" customHeight="1" thickBot="1" x14ac:dyDescent="0.3">
      <c r="A152" s="14" t="s">
        <v>264</v>
      </c>
      <c r="B152" s="117" t="s">
        <v>265</v>
      </c>
      <c r="C152" s="109">
        <f t="shared" si="4"/>
        <v>0</v>
      </c>
      <c r="D152" s="121"/>
      <c r="E152" s="122"/>
      <c r="F152" s="123"/>
      <c r="H152" s="19">
        <f>'[1]1.2.sz.mell. '!C152+'[1]1.3.sz.mell.'!C152+'[1]1.4.sz.mell. '!C152</f>
        <v>0</v>
      </c>
      <c r="I152" s="19">
        <f t="shared" si="5"/>
        <v>0</v>
      </c>
    </row>
    <row r="153" spans="1:9" ht="15" customHeight="1" thickBot="1" x14ac:dyDescent="0.3">
      <c r="A153" s="14" t="s">
        <v>266</v>
      </c>
      <c r="B153" s="117" t="s">
        <v>267</v>
      </c>
      <c r="C153" s="109">
        <f t="shared" si="4"/>
        <v>146654295</v>
      </c>
      <c r="D153" s="124">
        <f>+D129+D133+D140+D145+D151+D152</f>
        <v>146654295</v>
      </c>
      <c r="E153" s="125">
        <f>+E129+E133+E140+E145+E151+E152</f>
        <v>0</v>
      </c>
      <c r="F153" s="125">
        <f>+F129+F133+F140+F145+F151+F152</f>
        <v>0</v>
      </c>
      <c r="G153" s="126"/>
      <c r="H153" s="19">
        <f>'[1]1.2.sz.mell. '!C153+'[1]1.3.sz.mell.'!C153+'[1]1.4.sz.mell. '!C153</f>
        <v>146654295</v>
      </c>
      <c r="I153" s="19">
        <f t="shared" si="5"/>
        <v>0</v>
      </c>
    </row>
    <row r="154" spans="1:9" s="18" customFormat="1" ht="12.95" customHeight="1" thickBot="1" x14ac:dyDescent="0.25">
      <c r="A154" s="127" t="s">
        <v>268</v>
      </c>
      <c r="B154" s="128" t="s">
        <v>269</v>
      </c>
      <c r="C154" s="109">
        <f t="shared" si="4"/>
        <v>3249571386</v>
      </c>
      <c r="D154" s="124">
        <f>+D128+D153</f>
        <v>1475609193</v>
      </c>
      <c r="E154" s="125">
        <f>+E128+E153</f>
        <v>244350438</v>
      </c>
      <c r="F154" s="125">
        <f>+F128+F153</f>
        <v>1529611755</v>
      </c>
      <c r="H154" s="19">
        <f>'[1]1.2.sz.mell. '!C154+'[1]1.3.sz.mell.'!C154+'[1]1.4.sz.mell. '!C154</f>
        <v>3249571386</v>
      </c>
      <c r="I154" s="19">
        <f t="shared" si="5"/>
        <v>0</v>
      </c>
    </row>
    <row r="155" spans="1:9" ht="7.5" customHeight="1" x14ac:dyDescent="0.25">
      <c r="C155" s="129"/>
    </row>
    <row r="156" spans="1:9" x14ac:dyDescent="0.25">
      <c r="A156" s="130" t="s">
        <v>270</v>
      </c>
      <c r="B156" s="130"/>
      <c r="C156" s="130"/>
    </row>
    <row r="157" spans="1:9" ht="15" customHeight="1" thickBot="1" x14ac:dyDescent="0.3">
      <c r="A157" s="5" t="s">
        <v>271</v>
      </c>
      <c r="B157" s="5"/>
      <c r="C157" s="6" t="s">
        <v>2</v>
      </c>
    </row>
    <row r="158" spans="1:9" ht="13.5" customHeight="1" thickBot="1" x14ac:dyDescent="0.3">
      <c r="A158" s="14">
        <v>1</v>
      </c>
      <c r="B158" s="131" t="s">
        <v>272</v>
      </c>
      <c r="C158" s="16">
        <f>+C62-C128</f>
        <v>-728270827</v>
      </c>
    </row>
    <row r="159" spans="1:9" ht="27.75" customHeight="1" thickBot="1" x14ac:dyDescent="0.3">
      <c r="A159" s="14" t="s">
        <v>26</v>
      </c>
      <c r="B159" s="131" t="s">
        <v>273</v>
      </c>
      <c r="C159" s="16">
        <f>+C86-C153</f>
        <v>728270827</v>
      </c>
      <c r="H159" s="3">
        <f>C154-H154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2018. ÉVI KÖLTSÉGVETÉSÉNEK ÖSSZEVONT MÉRLEGE
&amp;R&amp;"Times New Roman CE,Félkövér dőlt"&amp;11 1. melléklet a 6/2019.(II.28.)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2019-02-28T08:49:53Z</dcterms:created>
  <dcterms:modified xsi:type="dcterms:W3CDTF">2019-02-28T08:49:55Z</dcterms:modified>
</cp:coreProperties>
</file>