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4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TiszajenoASP10\Documents\dokumentumok\dokument\NJT\Tiszavárkony\2020.02.13\"/>
    </mc:Choice>
  </mc:AlternateContent>
  <xr:revisionPtr revIDLastSave="0" documentId="13_ncr:1_{7DE37DB6-B828-4851-9B0A-2E3B96C793C8}" xr6:coauthVersionLast="45" xr6:coauthVersionMax="45" xr10:uidLastSave="{00000000-0000-0000-0000-000000000000}"/>
  <bookViews>
    <workbookView xWindow="-120" yWindow="-120" windowWidth="20730" windowHeight="11160" firstSheet="22" activeTab="27" xr2:uid="{00000000-000D-0000-FFFF-FFFF00000000}"/>
  </bookViews>
  <sheets>
    <sheet name="összev mérleg" sheetId="79" r:id="rId1"/>
    <sheet name="összevont bev" sheetId="52" r:id="rId2"/>
    <sheet name="összevont kiad" sheetId="54" r:id="rId3"/>
    <sheet name="felh mérleg" sheetId="81" r:id="rId4"/>
    <sheet name="műk mérleg" sheetId="80" r:id="rId5"/>
    <sheet name="önk. bevétel" sheetId="36" r:id="rId6"/>
    <sheet name="önk.kiadás" sheetId="51" r:id="rId7"/>
    <sheet name="0" sheetId="58" state="hidden" r:id="rId8"/>
    <sheet name="óvoda" sheetId="59" r:id="rId9"/>
    <sheet name="Homoki O" sheetId="61" state="hidden" r:id="rId10"/>
    <sheet name="Vadárv O " sheetId="63" state="hidden" r:id="rId11"/>
    <sheet name="Könyvtár " sheetId="67" state="hidden" r:id="rId12"/>
    <sheet name="Múzeum" sheetId="69" state="hidden" r:id="rId13"/>
    <sheet name="ESZI " sheetId="71" state="hidden" r:id="rId14"/>
    <sheet name="felújítás" sheetId="84" r:id="rId15"/>
    <sheet name="EU projekt" sheetId="34" r:id="rId16"/>
    <sheet name="adósságot keletkeztető" sheetId="82" r:id="rId17"/>
    <sheet name="ellátások részl" sheetId="16" r:id="rId18"/>
    <sheet name="önk.bev.cofog" sheetId="74" r:id="rId19"/>
    <sheet name="önk.kiadás.cofog" sheetId="77" r:id="rId20"/>
    <sheet name="működési tám részl" sheetId="37" r:id="rId21"/>
    <sheet name="bevételek részl" sheetId="5" r:id="rId22"/>
    <sheet name="int.kiadás.cofog" sheetId="76" r:id="rId23"/>
    <sheet name="int.bev.cofog" sheetId="73" r:id="rId24"/>
    <sheet name="létszám" sheetId="18" r:id="rId25"/>
    <sheet name="több éves kih köt" sheetId="40" r:id="rId26"/>
    <sheet name="gördülő" sheetId="83" r:id="rId27"/>
    <sheet name="ei felh üt" sheetId="24" r:id="rId28"/>
    <sheet name="adósságot kel. fejlesztés cél." sheetId="85" r:id="rId29"/>
    <sheet name="közvetett tám" sheetId="39" r:id="rId30"/>
  </sheets>
  <externalReferences>
    <externalReference r:id="rId31"/>
  </externalReferences>
  <definedNames>
    <definedName name="_xlnm.Print_Area" localSheetId="7">'0'!$A$1:$G$43</definedName>
    <definedName name="_xlnm.Print_Area" localSheetId="13">'ESZI '!$A$1:$G$45</definedName>
    <definedName name="_xlnm.Print_Area" localSheetId="9">'Homoki O'!$A$1:$G$46</definedName>
    <definedName name="_xlnm.Print_Area" localSheetId="23">'int.bev.cofog'!$A$1:$Q$18</definedName>
    <definedName name="_xlnm.Print_Area" localSheetId="11">'Könyvtár '!$A$1:$G$44</definedName>
    <definedName name="_xlnm.Print_Area" localSheetId="12">Múzeum!$A$1:$G$44</definedName>
    <definedName name="_xlnm.Print_Area" localSheetId="20">'működési tám részl'!$A$1:$B$42</definedName>
    <definedName name="_xlnm.Print_Area" localSheetId="8">óvoda!$A$1:$H$109</definedName>
    <definedName name="_xlnm.Print_Area" localSheetId="5">'önk. bevétel'!$A$1:$G$46</definedName>
    <definedName name="_xlnm.Print_Area" localSheetId="18">'önk.bev.cofog'!$B$39:$O$53</definedName>
    <definedName name="_xlnm.Print_Area" localSheetId="6">önk.kiadás!$A$1:$G$60</definedName>
    <definedName name="_xlnm.Print_Area" localSheetId="19">'önk.kiadás.cofog'!$A$1:$P$41</definedName>
    <definedName name="_xlnm.Print_Area" localSheetId="1">'összevont bev'!$A$1:$J$50</definedName>
    <definedName name="_xlnm.Print_Area" localSheetId="2">'összevont kiad'!$A$1:$J$26</definedName>
    <definedName name="_xlnm.Print_Area" localSheetId="10">'Vadárv O '!$A$1:$G$43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K36" i="77" l="1"/>
  <c r="L36" i="77" s="1"/>
  <c r="M38" i="74"/>
  <c r="C12" i="84"/>
  <c r="C17" i="84" s="1"/>
  <c r="C13" i="80"/>
  <c r="C16" i="80" s="1"/>
  <c r="F17" i="80"/>
  <c r="F14" i="80"/>
  <c r="C21" i="80"/>
  <c r="C14" i="79"/>
  <c r="B41" i="83"/>
  <c r="C41" i="83" s="1"/>
  <c r="D41" i="83" s="1"/>
  <c r="E41" i="83" s="1"/>
  <c r="B40" i="83"/>
  <c r="B42" i="83" s="1"/>
  <c r="C39" i="83"/>
  <c r="D39" i="83" s="1"/>
  <c r="E39" i="83" s="1"/>
  <c r="C38" i="83"/>
  <c r="D38" i="83" s="1"/>
  <c r="E38" i="83" s="1"/>
  <c r="B37" i="83"/>
  <c r="C37" i="83" s="1"/>
  <c r="D37" i="83" s="1"/>
  <c r="E37" i="83" s="1"/>
  <c r="B36" i="83"/>
  <c r="C36" i="83" s="1"/>
  <c r="D36" i="83" s="1"/>
  <c r="E36" i="83" s="1"/>
  <c r="B35" i="83"/>
  <c r="C35" i="83" s="1"/>
  <c r="D35" i="83" s="1"/>
  <c r="E35" i="83" s="1"/>
  <c r="B34" i="83"/>
  <c r="C34" i="83" s="1"/>
  <c r="D34" i="83" s="1"/>
  <c r="E34" i="83" s="1"/>
  <c r="B33" i="83"/>
  <c r="C33" i="83" s="1"/>
  <c r="D33" i="83" s="1"/>
  <c r="E33" i="83" s="1"/>
  <c r="B32" i="83"/>
  <c r="C32" i="83" s="1"/>
  <c r="D32" i="83" s="1"/>
  <c r="E32" i="83" s="1"/>
  <c r="B31" i="83"/>
  <c r="C31" i="83" s="1"/>
  <c r="C30" i="83"/>
  <c r="E28" i="83"/>
  <c r="D28" i="83"/>
  <c r="C27" i="83"/>
  <c r="B27" i="83"/>
  <c r="B28" i="83" s="1"/>
  <c r="C28" i="83" s="1"/>
  <c r="C26" i="83"/>
  <c r="D24" i="83"/>
  <c r="E24" i="83" s="1"/>
  <c r="C24" i="83"/>
  <c r="C23" i="83"/>
  <c r="D23" i="83" s="1"/>
  <c r="E23" i="83" s="1"/>
  <c r="D22" i="83"/>
  <c r="E22" i="83" s="1"/>
  <c r="C22" i="83"/>
  <c r="C21" i="83"/>
  <c r="D21" i="83" s="1"/>
  <c r="E21" i="83" s="1"/>
  <c r="B21" i="83"/>
  <c r="C20" i="83"/>
  <c r="D20" i="83" s="1"/>
  <c r="E20" i="83" s="1"/>
  <c r="B19" i="83"/>
  <c r="C19" i="83" s="1"/>
  <c r="D19" i="83" s="1"/>
  <c r="E19" i="83" s="1"/>
  <c r="B18" i="83"/>
  <c r="C18" i="83" s="1"/>
  <c r="D18" i="83" s="1"/>
  <c r="E18" i="83" s="1"/>
  <c r="B17" i="83"/>
  <c r="C17" i="83" s="1"/>
  <c r="D17" i="83" s="1"/>
  <c r="E17" i="83" s="1"/>
  <c r="B16" i="83"/>
  <c r="C16" i="83" s="1"/>
  <c r="D16" i="83" s="1"/>
  <c r="E16" i="83" s="1"/>
  <c r="B15" i="83"/>
  <c r="C15" i="83" s="1"/>
  <c r="D15" i="83" s="1"/>
  <c r="E15" i="83" s="1"/>
  <c r="B14" i="83"/>
  <c r="C14" i="83" s="1"/>
  <c r="D14" i="83" s="1"/>
  <c r="E14" i="83" s="1"/>
  <c r="D13" i="83"/>
  <c r="E13" i="83" s="1"/>
  <c r="C13" i="83"/>
  <c r="C12" i="83"/>
  <c r="D12" i="83" s="1"/>
  <c r="E12" i="83" s="1"/>
  <c r="D11" i="83"/>
  <c r="E11" i="83" s="1"/>
  <c r="B11" i="83"/>
  <c r="C10" i="83"/>
  <c r="D10" i="83" s="1"/>
  <c r="B10" i="83"/>
  <c r="B25" i="83" s="1"/>
  <c r="O31" i="24"/>
  <c r="O30" i="24"/>
  <c r="O29" i="24"/>
  <c r="O28" i="24"/>
  <c r="L28" i="24" s="1"/>
  <c r="N28" i="24"/>
  <c r="M28" i="24"/>
  <c r="K28" i="24"/>
  <c r="J28" i="24"/>
  <c r="I28" i="24"/>
  <c r="O27" i="24"/>
  <c r="O26" i="24"/>
  <c r="L26" i="24" s="1"/>
  <c r="N26" i="24"/>
  <c r="M26" i="24"/>
  <c r="K26" i="24"/>
  <c r="J26" i="24"/>
  <c r="I26" i="24"/>
  <c r="G26" i="24"/>
  <c r="F26" i="24"/>
  <c r="E26" i="24"/>
  <c r="C26" i="24"/>
  <c r="O25" i="24"/>
  <c r="M25" i="24" s="1"/>
  <c r="N25" i="24"/>
  <c r="K25" i="24"/>
  <c r="J25" i="24"/>
  <c r="G25" i="24"/>
  <c r="F25" i="24"/>
  <c r="C25" i="24"/>
  <c r="O24" i="24"/>
  <c r="N24" i="24" s="1"/>
  <c r="K24" i="24"/>
  <c r="G24" i="24"/>
  <c r="C24" i="24"/>
  <c r="O23" i="24"/>
  <c r="N23" i="24"/>
  <c r="M23" i="24"/>
  <c r="L23" i="24"/>
  <c r="K23" i="24"/>
  <c r="J23" i="24"/>
  <c r="I23" i="24"/>
  <c r="H23" i="24"/>
  <c r="G23" i="24"/>
  <c r="F23" i="24"/>
  <c r="E23" i="24"/>
  <c r="D23" i="24"/>
  <c r="C23" i="24"/>
  <c r="O22" i="24"/>
  <c r="L22" i="24" s="1"/>
  <c r="N22" i="24"/>
  <c r="M22" i="24"/>
  <c r="K22" i="24"/>
  <c r="J22" i="24"/>
  <c r="I22" i="24"/>
  <c r="G22" i="24"/>
  <c r="F22" i="24"/>
  <c r="E22" i="24"/>
  <c r="C22" i="24"/>
  <c r="N15" i="24"/>
  <c r="M15" i="24"/>
  <c r="L15" i="24"/>
  <c r="K15" i="24"/>
  <c r="J15" i="24"/>
  <c r="I15" i="24"/>
  <c r="O19" i="24"/>
  <c r="O18" i="24"/>
  <c r="O17" i="24"/>
  <c r="O16" i="24"/>
  <c r="O15" i="24"/>
  <c r="C28" i="84"/>
  <c r="I38" i="77"/>
  <c r="J38" i="77"/>
  <c r="I38" i="74"/>
  <c r="I12" i="74"/>
  <c r="I37" i="74"/>
  <c r="L37" i="74" s="1"/>
  <c r="M37" i="74" s="1"/>
  <c r="D39" i="51"/>
  <c r="C23" i="80" l="1"/>
  <c r="C40" i="83"/>
  <c r="C42" i="83" s="1"/>
  <c r="D31" i="83"/>
  <c r="C25" i="83"/>
  <c r="C29" i="83" s="1"/>
  <c r="B29" i="83"/>
  <c r="E10" i="83"/>
  <c r="E25" i="83" s="1"/>
  <c r="E29" i="83" s="1"/>
  <c r="D25" i="83"/>
  <c r="D29" i="83" s="1"/>
  <c r="D24" i="24"/>
  <c r="H24" i="24"/>
  <c r="L24" i="24"/>
  <c r="E24" i="24"/>
  <c r="I24" i="24"/>
  <c r="M24" i="24"/>
  <c r="D25" i="24"/>
  <c r="H25" i="24"/>
  <c r="L25" i="24"/>
  <c r="D22" i="24"/>
  <c r="H22" i="24"/>
  <c r="F24" i="24"/>
  <c r="J24" i="24"/>
  <c r="E25" i="24"/>
  <c r="I25" i="24"/>
  <c r="D26" i="24"/>
  <c r="H26" i="24"/>
  <c r="D40" i="83" l="1"/>
  <c r="D42" i="83" s="1"/>
  <c r="E31" i="83"/>
  <c r="E40" i="83" s="1"/>
  <c r="E42" i="83" s="1"/>
  <c r="H39" i="77"/>
  <c r="E13" i="77"/>
  <c r="E12" i="77"/>
  <c r="E23" i="77"/>
  <c r="E25" i="77"/>
  <c r="E33" i="77"/>
  <c r="D13" i="77"/>
  <c r="D12" i="77"/>
  <c r="D21" i="74" l="1"/>
  <c r="E31" i="74"/>
  <c r="D19" i="74"/>
  <c r="D12" i="74"/>
  <c r="E12" i="74"/>
  <c r="D17" i="74"/>
  <c r="E27" i="74"/>
  <c r="E13" i="74"/>
  <c r="E28" i="74"/>
  <c r="E33" i="74"/>
  <c r="E35" i="74"/>
  <c r="L35" i="74" s="1"/>
  <c r="M35" i="74" s="1"/>
  <c r="E36" i="74"/>
  <c r="E21" i="74"/>
  <c r="E22" i="74"/>
  <c r="E16" i="74"/>
  <c r="E15" i="74"/>
  <c r="E14" i="74"/>
  <c r="K17" i="73"/>
  <c r="K15" i="73"/>
  <c r="K14" i="73"/>
  <c r="L14" i="73" s="1"/>
  <c r="E16" i="73"/>
  <c r="F23" i="79"/>
  <c r="J24" i="54"/>
  <c r="J23" i="54"/>
  <c r="F22" i="79" s="1"/>
  <c r="C23" i="79"/>
  <c r="C22" i="79"/>
  <c r="C12" i="79"/>
  <c r="C11" i="79"/>
  <c r="J18" i="52"/>
  <c r="F14" i="79"/>
  <c r="F13" i="79"/>
  <c r="F11" i="79"/>
  <c r="F10" i="79"/>
  <c r="E48" i="52"/>
  <c r="E49" i="52" s="1"/>
  <c r="D24" i="54" l="1"/>
  <c r="D14" i="24"/>
  <c r="E14" i="24"/>
  <c r="F14" i="24"/>
  <c r="G14" i="24"/>
  <c r="H14" i="24"/>
  <c r="I14" i="24"/>
  <c r="J14" i="24"/>
  <c r="K14" i="24"/>
  <c r="L14" i="24"/>
  <c r="M14" i="24"/>
  <c r="N14" i="24"/>
  <c r="C14" i="24"/>
  <c r="K13" i="24"/>
  <c r="E13" i="24"/>
  <c r="D11" i="24"/>
  <c r="E11" i="24"/>
  <c r="F11" i="24"/>
  <c r="G11" i="24"/>
  <c r="H11" i="24"/>
  <c r="I11" i="24"/>
  <c r="J11" i="24"/>
  <c r="K11" i="24"/>
  <c r="L11" i="24"/>
  <c r="M11" i="24"/>
  <c r="N11" i="24"/>
  <c r="C11" i="24"/>
  <c r="D10" i="24"/>
  <c r="E10" i="24"/>
  <c r="F10" i="24"/>
  <c r="G10" i="24"/>
  <c r="H10" i="24"/>
  <c r="I10" i="24"/>
  <c r="J10" i="24"/>
  <c r="K10" i="24"/>
  <c r="L10" i="24"/>
  <c r="M10" i="24"/>
  <c r="N10" i="24"/>
  <c r="C10" i="24"/>
  <c r="F18" i="39"/>
  <c r="C15" i="39"/>
  <c r="C17" i="39"/>
  <c r="C16" i="39"/>
  <c r="C14" i="39"/>
  <c r="C13" i="39"/>
  <c r="C13" i="81"/>
  <c r="F20" i="80"/>
  <c r="F16" i="80"/>
  <c r="F13" i="80"/>
  <c r="F11" i="80"/>
  <c r="F10" i="80"/>
  <c r="D58" i="51" l="1"/>
  <c r="D23" i="54" s="1"/>
  <c r="D25" i="59"/>
  <c r="D50" i="59"/>
  <c r="E50" i="59"/>
  <c r="E64" i="59"/>
  <c r="D36" i="36"/>
  <c r="C16" i="5" s="1"/>
  <c r="D10" i="51"/>
  <c r="C22" i="16"/>
  <c r="D54" i="51"/>
  <c r="C24" i="16" s="1"/>
  <c r="F14" i="76"/>
  <c r="E15" i="76"/>
  <c r="D15" i="76"/>
  <c r="D17" i="73"/>
  <c r="C28" i="5"/>
  <c r="C27" i="5"/>
  <c r="C26" i="5"/>
  <c r="C25" i="5"/>
  <c r="C23" i="5"/>
  <c r="C9" i="5"/>
  <c r="C17" i="5"/>
  <c r="C18" i="5"/>
  <c r="C12" i="5"/>
  <c r="C11" i="5"/>
  <c r="C10" i="5"/>
  <c r="D15" i="54"/>
  <c r="E36" i="52"/>
  <c r="E35" i="52"/>
  <c r="D35" i="52"/>
  <c r="D34" i="52"/>
  <c r="D32" i="52"/>
  <c r="D26" i="52"/>
  <c r="D29" i="52"/>
  <c r="D27" i="52"/>
  <c r="D25" i="52"/>
  <c r="D24" i="52"/>
  <c r="D22" i="51"/>
  <c r="D45" i="51"/>
  <c r="D33" i="51"/>
  <c r="D36" i="52" l="1"/>
  <c r="D17" i="52"/>
  <c r="D16" i="52"/>
  <c r="D11" i="52"/>
  <c r="G45" i="51"/>
  <c r="G44" i="51"/>
  <c r="D40" i="51"/>
  <c r="D28" i="51" l="1"/>
  <c r="D50" i="51" l="1"/>
  <c r="D57" i="51" s="1"/>
  <c r="G13" i="51"/>
  <c r="G9" i="51"/>
  <c r="G7" i="51"/>
  <c r="D23" i="59" l="1"/>
  <c r="H43" i="59" l="1"/>
  <c r="H41" i="59"/>
  <c r="B40" i="37"/>
  <c r="B36" i="37"/>
  <c r="B33" i="37"/>
  <c r="B28" i="37"/>
  <c r="B22" i="37"/>
  <c r="B21" i="37" s="1"/>
  <c r="B42" i="37" s="1"/>
  <c r="B10" i="37"/>
  <c r="K18" i="73" l="1"/>
  <c r="L16" i="73"/>
  <c r="M16" i="73" s="1"/>
  <c r="H22" i="59"/>
  <c r="H25" i="59" s="1"/>
  <c r="G85" i="59"/>
  <c r="F25" i="59"/>
  <c r="F27" i="59" s="1"/>
  <c r="F85" i="59"/>
  <c r="L17" i="73"/>
  <c r="F18" i="73"/>
  <c r="G18" i="73"/>
  <c r="H18" i="73"/>
  <c r="I18" i="73"/>
  <c r="J18" i="73"/>
  <c r="D18" i="73"/>
  <c r="L14" i="74"/>
  <c r="M14" i="74" s="1"/>
  <c r="G25" i="59"/>
  <c r="G108" i="59"/>
  <c r="D70" i="59" l="1"/>
  <c r="D74" i="59"/>
  <c r="D80" i="59"/>
  <c r="E74" i="59"/>
  <c r="H75" i="59"/>
  <c r="H76" i="59"/>
  <c r="H77" i="59"/>
  <c r="H78" i="59"/>
  <c r="H79" i="59"/>
  <c r="E80" i="59"/>
  <c r="H81" i="59"/>
  <c r="H83" i="59"/>
  <c r="H84" i="59"/>
  <c r="E91" i="59"/>
  <c r="H91" i="59" s="1"/>
  <c r="H92" i="59"/>
  <c r="H93" i="59"/>
  <c r="D94" i="59"/>
  <c r="E94" i="59"/>
  <c r="E90" i="59" s="1"/>
  <c r="H90" i="59" s="1"/>
  <c r="H95" i="59"/>
  <c r="H96" i="59"/>
  <c r="H97" i="59"/>
  <c r="H98" i="59"/>
  <c r="H99" i="59"/>
  <c r="H100" i="59"/>
  <c r="H101" i="59"/>
  <c r="H102" i="59"/>
  <c r="H103" i="59"/>
  <c r="E104" i="59"/>
  <c r="H105" i="59"/>
  <c r="H106" i="59"/>
  <c r="H51" i="59"/>
  <c r="H52" i="59"/>
  <c r="H53" i="59"/>
  <c r="H104" i="59" l="1"/>
  <c r="H80" i="59"/>
  <c r="H50" i="59"/>
  <c r="H94" i="59"/>
  <c r="H74" i="59"/>
  <c r="H35" i="59"/>
  <c r="H37" i="59"/>
  <c r="H38" i="59"/>
  <c r="H40" i="59"/>
  <c r="D44" i="59"/>
  <c r="D48" i="59" s="1"/>
  <c r="E44" i="59"/>
  <c r="H45" i="59"/>
  <c r="H46" i="59"/>
  <c r="E47" i="59"/>
  <c r="F47" i="59"/>
  <c r="F48" i="59" s="1"/>
  <c r="F108" i="59" s="1"/>
  <c r="H49" i="59"/>
  <c r="D54" i="59"/>
  <c r="E54" i="59"/>
  <c r="H55" i="59"/>
  <c r="H56" i="59"/>
  <c r="H57" i="59"/>
  <c r="H58" i="59"/>
  <c r="H59" i="59"/>
  <c r="H60" i="59"/>
  <c r="D61" i="59"/>
  <c r="E61" i="59"/>
  <c r="H62" i="59"/>
  <c r="H63" i="59"/>
  <c r="H64" i="59"/>
  <c r="H65" i="59"/>
  <c r="H66" i="59"/>
  <c r="H67" i="59"/>
  <c r="H68" i="59"/>
  <c r="H69" i="59"/>
  <c r="H70" i="59"/>
  <c r="H71" i="59"/>
  <c r="H72" i="59"/>
  <c r="H73" i="59"/>
  <c r="G19" i="59"/>
  <c r="D12" i="54"/>
  <c r="D13" i="54" l="1"/>
  <c r="D21" i="54" s="1"/>
  <c r="H47" i="59"/>
  <c r="E85" i="59"/>
  <c r="E48" i="59"/>
  <c r="H61" i="59"/>
  <c r="D85" i="59"/>
  <c r="F12" i="76" s="1"/>
  <c r="K12" i="76" s="1"/>
  <c r="G27" i="59"/>
  <c r="H54" i="59"/>
  <c r="H44" i="59"/>
  <c r="O12" i="24"/>
  <c r="H48" i="59" l="1"/>
  <c r="D59" i="51"/>
  <c r="E108" i="59"/>
  <c r="D108" i="59"/>
  <c r="H85" i="59"/>
  <c r="J20" i="54"/>
  <c r="G40" i="36"/>
  <c r="J38" i="52"/>
  <c r="J19" i="54"/>
  <c r="D16" i="54"/>
  <c r="J16" i="54" s="1"/>
  <c r="J15" i="54"/>
  <c r="D14" i="54"/>
  <c r="J14" i="54" s="1"/>
  <c r="D20" i="52"/>
  <c r="H24" i="59"/>
  <c r="G53" i="51"/>
  <c r="E10" i="54"/>
  <c r="K15" i="76"/>
  <c r="H108" i="59" l="1"/>
  <c r="D17" i="54"/>
  <c r="J17" i="54" s="1"/>
  <c r="E23" i="59"/>
  <c r="E25" i="59" s="1"/>
  <c r="E27" i="59" s="1"/>
  <c r="D27" i="59"/>
  <c r="D49" i="52"/>
  <c r="J24" i="52"/>
  <c r="G24" i="36"/>
  <c r="D23" i="36"/>
  <c r="D23" i="52"/>
  <c r="D28" i="36"/>
  <c r="C22" i="5"/>
  <c r="E15" i="73" l="1"/>
  <c r="L15" i="73" s="1"/>
  <c r="M15" i="73" s="1"/>
  <c r="D18" i="52"/>
  <c r="D14" i="18"/>
  <c r="E14" i="73" l="1"/>
  <c r="L18" i="73" s="1"/>
  <c r="K12" i="77"/>
  <c r="L12" i="77" s="1"/>
  <c r="K13" i="77"/>
  <c r="L13" i="77" s="1"/>
  <c r="K32" i="77"/>
  <c r="L32" i="77" s="1"/>
  <c r="K34" i="77"/>
  <c r="L34" i="77" s="1"/>
  <c r="K35" i="77"/>
  <c r="L35" i="77" s="1"/>
  <c r="K37" i="77"/>
  <c r="L37" i="77" s="1"/>
  <c r="G38" i="77"/>
  <c r="G41" i="77" s="1"/>
  <c r="H38" i="77"/>
  <c r="H41" i="77" s="1"/>
  <c r="K25" i="77"/>
  <c r="L25" i="77" s="1"/>
  <c r="K26" i="77"/>
  <c r="L26" i="77" s="1"/>
  <c r="K27" i="77"/>
  <c r="L27" i="77" s="1"/>
  <c r="K28" i="77"/>
  <c r="L28" i="77" s="1"/>
  <c r="K29" i="77"/>
  <c r="L29" i="77" s="1"/>
  <c r="K30" i="77"/>
  <c r="L30" i="77" s="1"/>
  <c r="K31" i="77"/>
  <c r="L31" i="77" s="1"/>
  <c r="K24" i="77"/>
  <c r="L24" i="77" s="1"/>
  <c r="K23" i="77"/>
  <c r="L23" i="77" s="1"/>
  <c r="K22" i="77"/>
  <c r="L22" i="77" s="1"/>
  <c r="K21" i="77"/>
  <c r="L21" i="77" s="1"/>
  <c r="K20" i="77"/>
  <c r="L20" i="77" s="1"/>
  <c r="K19" i="77"/>
  <c r="L19" i="77" s="1"/>
  <c r="K15" i="77"/>
  <c r="L15" i="77" s="1"/>
  <c r="K16" i="77"/>
  <c r="L16" i="77" s="1"/>
  <c r="K17" i="77"/>
  <c r="L17" i="77" s="1"/>
  <c r="K18" i="77"/>
  <c r="L18" i="77" s="1"/>
  <c r="K14" i="77"/>
  <c r="L14" i="77" s="1"/>
  <c r="D38" i="77"/>
  <c r="O38" i="74"/>
  <c r="N38" i="74"/>
  <c r="L15" i="74"/>
  <c r="M15" i="74" s="1"/>
  <c r="L16" i="74"/>
  <c r="M16" i="74" s="1"/>
  <c r="L17" i="74"/>
  <c r="M17" i="74" s="1"/>
  <c r="L18" i="74"/>
  <c r="M18" i="74" s="1"/>
  <c r="L19" i="74"/>
  <c r="M19" i="74" s="1"/>
  <c r="L20" i="74"/>
  <c r="M20" i="74" s="1"/>
  <c r="L21" i="74"/>
  <c r="M21" i="74" s="1"/>
  <c r="L22" i="74"/>
  <c r="M22" i="74" s="1"/>
  <c r="L23" i="74"/>
  <c r="M23" i="74" s="1"/>
  <c r="L24" i="74"/>
  <c r="M24" i="74" s="1"/>
  <c r="L25" i="74"/>
  <c r="M25" i="74" s="1"/>
  <c r="L27" i="74"/>
  <c r="M27" i="74" s="1"/>
  <c r="L28" i="74"/>
  <c r="M28" i="74" s="1"/>
  <c r="L29" i="74"/>
  <c r="M29" i="74" s="1"/>
  <c r="L30" i="74"/>
  <c r="M30" i="74" s="1"/>
  <c r="L31" i="74"/>
  <c r="M31" i="74" s="1"/>
  <c r="L32" i="74"/>
  <c r="M32" i="74" s="1"/>
  <c r="L34" i="74"/>
  <c r="M34" i="74" s="1"/>
  <c r="L36" i="74"/>
  <c r="M36" i="74" s="1"/>
  <c r="L12" i="74"/>
  <c r="M12" i="74" s="1"/>
  <c r="G38" i="74"/>
  <c r="H38" i="74"/>
  <c r="J38" i="74"/>
  <c r="K38" i="74"/>
  <c r="D38" i="74"/>
  <c r="F38" i="74"/>
  <c r="L26" i="74"/>
  <c r="M26" i="74" s="1"/>
  <c r="L33" i="74"/>
  <c r="M33" i="74" s="1"/>
  <c r="K39" i="77" l="1"/>
  <c r="L39" i="77" s="1"/>
  <c r="M14" i="73"/>
  <c r="E18" i="73"/>
  <c r="L13" i="74"/>
  <c r="M13" i="74" s="1"/>
  <c r="F38" i="77"/>
  <c r="F41" i="77" s="1"/>
  <c r="E38" i="74"/>
  <c r="L38" i="74" s="1"/>
  <c r="E13" i="76"/>
  <c r="E12" i="76"/>
  <c r="J48" i="52"/>
  <c r="D22" i="52"/>
  <c r="C19" i="5"/>
  <c r="C24" i="5"/>
  <c r="J41" i="77" l="1"/>
  <c r="M17" i="73"/>
  <c r="M18" i="73"/>
  <c r="E16" i="76"/>
  <c r="C29" i="5"/>
  <c r="H14" i="59"/>
  <c r="H13" i="59"/>
  <c r="H23" i="59"/>
  <c r="H19" i="59"/>
  <c r="K14" i="76"/>
  <c r="L14" i="76" s="1"/>
  <c r="D13" i="76"/>
  <c r="D12" i="76"/>
  <c r="C26" i="16"/>
  <c r="G43" i="51"/>
  <c r="G42" i="51"/>
  <c r="G41" i="51"/>
  <c r="XFD41" i="51" s="1"/>
  <c r="G25" i="51"/>
  <c r="J10" i="54"/>
  <c r="G21" i="51"/>
  <c r="G39" i="51"/>
  <c r="G35" i="51"/>
  <c r="G11" i="51"/>
  <c r="G15" i="51"/>
  <c r="G17" i="51"/>
  <c r="D39" i="36"/>
  <c r="G38" i="36"/>
  <c r="G31" i="36"/>
  <c r="D30" i="36"/>
  <c r="D22" i="36"/>
  <c r="G22" i="36" s="1"/>
  <c r="D18" i="36"/>
  <c r="C11" i="80" s="1"/>
  <c r="G10" i="36"/>
  <c r="G11" i="36"/>
  <c r="G12" i="36"/>
  <c r="G13" i="36"/>
  <c r="G14" i="36"/>
  <c r="G16" i="36"/>
  <c r="G17" i="36"/>
  <c r="G20" i="36"/>
  <c r="G21" i="36"/>
  <c r="G23" i="36"/>
  <c r="G25" i="36"/>
  <c r="G26" i="36"/>
  <c r="G27" i="36"/>
  <c r="G29" i="36"/>
  <c r="G32" i="36"/>
  <c r="G33" i="36"/>
  <c r="G34" i="36"/>
  <c r="G35" i="36"/>
  <c r="G36" i="36"/>
  <c r="G37" i="36"/>
  <c r="G41" i="36"/>
  <c r="G43" i="36"/>
  <c r="G44" i="36"/>
  <c r="G9" i="36"/>
  <c r="F14" i="18"/>
  <c r="H14" i="18"/>
  <c r="B14" i="18"/>
  <c r="E39" i="52" l="1"/>
  <c r="E45" i="52" s="1"/>
  <c r="E50" i="52" s="1"/>
  <c r="H27" i="59"/>
  <c r="G58" i="51"/>
  <c r="E12" i="54"/>
  <c r="J12" i="54" s="1"/>
  <c r="D16" i="76"/>
  <c r="J46" i="52"/>
  <c r="J47" i="52"/>
  <c r="J49" i="52" s="1"/>
  <c r="J44" i="52"/>
  <c r="J43" i="52"/>
  <c r="J41" i="52"/>
  <c r="J40" i="52"/>
  <c r="D37" i="52"/>
  <c r="J37" i="52" s="1"/>
  <c r="J36" i="52"/>
  <c r="J35" i="52"/>
  <c r="J34" i="52"/>
  <c r="D33" i="52"/>
  <c r="J29" i="52"/>
  <c r="J27" i="52"/>
  <c r="J26" i="52"/>
  <c r="J20" i="52"/>
  <c r="J21" i="52"/>
  <c r="J22" i="52"/>
  <c r="J16" i="52"/>
  <c r="D14" i="52"/>
  <c r="J14" i="52" s="1"/>
  <c r="D13" i="52"/>
  <c r="J13" i="52" s="1"/>
  <c r="D12" i="52"/>
  <c r="J12" i="52" s="1"/>
  <c r="J11" i="52"/>
  <c r="D10" i="52"/>
  <c r="J10" i="52" s="1"/>
  <c r="D9" i="52"/>
  <c r="J9" i="52" s="1"/>
  <c r="G34" i="51"/>
  <c r="G8" i="51"/>
  <c r="G12" i="51"/>
  <c r="G14" i="51"/>
  <c r="G16" i="51"/>
  <c r="G24" i="51"/>
  <c r="G26" i="51"/>
  <c r="G27" i="51"/>
  <c r="G29" i="51"/>
  <c r="G30" i="51"/>
  <c r="G31" i="51"/>
  <c r="G32" i="51"/>
  <c r="G36" i="51"/>
  <c r="G37" i="51"/>
  <c r="G38" i="51"/>
  <c r="G46" i="51"/>
  <c r="G47" i="51"/>
  <c r="G48" i="51"/>
  <c r="G49" i="51"/>
  <c r="G51" i="51"/>
  <c r="G52" i="51"/>
  <c r="G55" i="51"/>
  <c r="G56" i="51"/>
  <c r="G33" i="51"/>
  <c r="G23" i="51"/>
  <c r="D45" i="36"/>
  <c r="G45" i="36" s="1"/>
  <c r="G39" i="36"/>
  <c r="G28" i="36"/>
  <c r="G18" i="36"/>
  <c r="D15" i="36"/>
  <c r="D19" i="36" s="1"/>
  <c r="G40" i="51" l="1"/>
  <c r="D42" i="36"/>
  <c r="D46" i="36" s="1"/>
  <c r="E9" i="54"/>
  <c r="E11" i="54" s="1"/>
  <c r="D39" i="52"/>
  <c r="E18" i="54"/>
  <c r="J18" i="54" s="1"/>
  <c r="I13" i="76"/>
  <c r="I12" i="76"/>
  <c r="F13" i="76"/>
  <c r="G28" i="51"/>
  <c r="G10" i="51"/>
  <c r="G54" i="51"/>
  <c r="E13" i="54"/>
  <c r="J33" i="52"/>
  <c r="J23" i="52"/>
  <c r="D28" i="52"/>
  <c r="D30" i="52" s="1"/>
  <c r="J42" i="52"/>
  <c r="C12" i="81" s="1"/>
  <c r="G30" i="36"/>
  <c r="J25" i="52"/>
  <c r="J17" i="52"/>
  <c r="G19" i="36"/>
  <c r="G15" i="36"/>
  <c r="D15" i="52"/>
  <c r="J32" i="52"/>
  <c r="J39" i="52" l="1"/>
  <c r="K13" i="76"/>
  <c r="L13" i="76" s="1"/>
  <c r="J13" i="54"/>
  <c r="F12" i="79" s="1"/>
  <c r="E21" i="54"/>
  <c r="E25" i="54" s="1"/>
  <c r="G42" i="36"/>
  <c r="J9" i="54"/>
  <c r="D11" i="54"/>
  <c r="F16" i="76"/>
  <c r="L12" i="76"/>
  <c r="D41" i="77"/>
  <c r="J28" i="52"/>
  <c r="G50" i="51"/>
  <c r="C12" i="39"/>
  <c r="C12" i="80"/>
  <c r="J30" i="52"/>
  <c r="D19" i="52"/>
  <c r="D45" i="52" s="1"/>
  <c r="D50" i="52" s="1"/>
  <c r="J15" i="52"/>
  <c r="G46" i="36"/>
  <c r="F12" i="80" l="1"/>
  <c r="K16" i="76"/>
  <c r="I41" i="77"/>
  <c r="G57" i="51"/>
  <c r="J11" i="54"/>
  <c r="J21" i="54"/>
  <c r="C13" i="79"/>
  <c r="O10" i="24"/>
  <c r="C10" i="79"/>
  <c r="C10" i="80"/>
  <c r="J19" i="52"/>
  <c r="G22" i="51"/>
  <c r="D18" i="39"/>
  <c r="E18" i="39"/>
  <c r="C18" i="39"/>
  <c r="E33" i="69"/>
  <c r="E43" i="69" s="1"/>
  <c r="E9" i="69"/>
  <c r="E19" i="69"/>
  <c r="K13" i="40"/>
  <c r="K20" i="40" s="1"/>
  <c r="G8" i="67"/>
  <c r="G9" i="67" s="1"/>
  <c r="G8" i="58"/>
  <c r="E34" i="71"/>
  <c r="E44" i="71" s="1"/>
  <c r="D34" i="71"/>
  <c r="F18" i="80"/>
  <c r="D33" i="69"/>
  <c r="D43" i="69" s="1"/>
  <c r="F18" i="82"/>
  <c r="C20" i="81"/>
  <c r="C15" i="81"/>
  <c r="C17" i="81" s="1"/>
  <c r="G16" i="76"/>
  <c r="E43" i="58"/>
  <c r="F43" i="58"/>
  <c r="D33" i="58"/>
  <c r="G11" i="71"/>
  <c r="G14" i="71"/>
  <c r="G31" i="69"/>
  <c r="G33" i="69" s="1"/>
  <c r="G34" i="69"/>
  <c r="G35" i="69"/>
  <c r="G8" i="69"/>
  <c r="G9" i="69" s="1"/>
  <c r="G10" i="69"/>
  <c r="G19" i="69" s="1"/>
  <c r="D9" i="69"/>
  <c r="D19" i="69"/>
  <c r="D35" i="61"/>
  <c r="D45" i="61" s="1"/>
  <c r="G45" i="61" s="1"/>
  <c r="D33" i="63"/>
  <c r="D43" i="63" s="1"/>
  <c r="D43" i="67"/>
  <c r="H16" i="76"/>
  <c r="I16" i="76"/>
  <c r="J16" i="76"/>
  <c r="G15" i="71"/>
  <c r="D20" i="71"/>
  <c r="D9" i="67"/>
  <c r="D19" i="67"/>
  <c r="E43" i="67"/>
  <c r="F43" i="67"/>
  <c r="G35" i="67"/>
  <c r="G34" i="67"/>
  <c r="G31" i="67"/>
  <c r="G33" i="67" s="1"/>
  <c r="E22" i="67"/>
  <c r="F22" i="67"/>
  <c r="G19" i="67"/>
  <c r="G8" i="63"/>
  <c r="G9" i="63" s="1"/>
  <c r="G19" i="63"/>
  <c r="F22" i="63"/>
  <c r="E22" i="63"/>
  <c r="D9" i="63"/>
  <c r="D22" i="63" s="1"/>
  <c r="G35" i="63"/>
  <c r="G34" i="63"/>
  <c r="G31" i="63"/>
  <c r="G34" i="61"/>
  <c r="G36" i="61"/>
  <c r="G37" i="61"/>
  <c r="G33" i="61"/>
  <c r="E24" i="61"/>
  <c r="F24" i="61"/>
  <c r="G10" i="61"/>
  <c r="G11" i="61" s="1"/>
  <c r="D11" i="61"/>
  <c r="D24" i="61" s="1"/>
  <c r="G32" i="58"/>
  <c r="G33" i="58"/>
  <c r="G34" i="58"/>
  <c r="G35" i="58"/>
  <c r="G31" i="58"/>
  <c r="G9" i="58"/>
  <c r="D9" i="58"/>
  <c r="D19" i="58"/>
  <c r="E19" i="58"/>
  <c r="E22" i="58" s="1"/>
  <c r="F19" i="58"/>
  <c r="F22" i="58" s="1"/>
  <c r="F21" i="80"/>
  <c r="D18" i="82"/>
  <c r="E18" i="82"/>
  <c r="C18" i="82"/>
  <c r="D10" i="71"/>
  <c r="E10" i="71"/>
  <c r="F10" i="71"/>
  <c r="E20" i="71"/>
  <c r="F20" i="71"/>
  <c r="G10" i="71"/>
  <c r="G36" i="71"/>
  <c r="G35" i="71"/>
  <c r="F34" i="71"/>
  <c r="F44" i="71" s="1"/>
  <c r="G32" i="71"/>
  <c r="G40" i="71"/>
  <c r="L15" i="40"/>
  <c r="L16" i="40"/>
  <c r="L17" i="40"/>
  <c r="L18" i="40"/>
  <c r="L19" i="40"/>
  <c r="F13" i="40"/>
  <c r="F20" i="40" s="1"/>
  <c r="E13" i="40"/>
  <c r="E20" i="40" s="1"/>
  <c r="G13" i="40"/>
  <c r="G20" i="40" s="1"/>
  <c r="H13" i="40"/>
  <c r="H20" i="40"/>
  <c r="I13" i="40"/>
  <c r="I20" i="40" s="1"/>
  <c r="J13" i="40"/>
  <c r="J20" i="40" s="1"/>
  <c r="C13" i="40"/>
  <c r="C20" i="40" s="1"/>
  <c r="L14" i="40"/>
  <c r="L12" i="40"/>
  <c r="L11" i="40"/>
  <c r="P16" i="76"/>
  <c r="M16" i="76"/>
  <c r="N16" i="76"/>
  <c r="O16" i="76"/>
  <c r="G19" i="58"/>
  <c r="G21" i="61"/>
  <c r="G39" i="67"/>
  <c r="G39" i="63"/>
  <c r="G39" i="58"/>
  <c r="D13" i="40"/>
  <c r="G23" i="79"/>
  <c r="G20" i="79"/>
  <c r="G19" i="79"/>
  <c r="G18" i="79"/>
  <c r="G17" i="79"/>
  <c r="G16" i="79"/>
  <c r="G14" i="79"/>
  <c r="G13" i="79"/>
  <c r="G12" i="79"/>
  <c r="G11" i="79"/>
  <c r="G10" i="79"/>
  <c r="G21" i="79" s="1"/>
  <c r="J14" i="18"/>
  <c r="D16" i="40"/>
  <c r="D20" i="40" s="1"/>
  <c r="F23" i="71"/>
  <c r="D43" i="58"/>
  <c r="G32" i="24" l="1"/>
  <c r="K32" i="24"/>
  <c r="D32" i="24"/>
  <c r="H32" i="24"/>
  <c r="L32" i="24"/>
  <c r="E32" i="24"/>
  <c r="I32" i="24"/>
  <c r="M32" i="24"/>
  <c r="F32" i="24"/>
  <c r="J32" i="24"/>
  <c r="N32" i="24"/>
  <c r="G20" i="71"/>
  <c r="G34" i="71"/>
  <c r="E22" i="69"/>
  <c r="D22" i="67"/>
  <c r="G43" i="69"/>
  <c r="L13" i="40"/>
  <c r="G44" i="71"/>
  <c r="D25" i="54"/>
  <c r="J25" i="54" s="1"/>
  <c r="D23" i="71"/>
  <c r="D22" i="69"/>
  <c r="G43" i="67"/>
  <c r="G24" i="61"/>
  <c r="G22" i="67"/>
  <c r="F20" i="81"/>
  <c r="F23" i="81" s="1"/>
  <c r="L20" i="40"/>
  <c r="G23" i="71"/>
  <c r="G22" i="58"/>
  <c r="G35" i="61"/>
  <c r="G43" i="58"/>
  <c r="G22" i="63"/>
  <c r="D44" i="71"/>
  <c r="E23" i="71"/>
  <c r="D22" i="58"/>
  <c r="G33" i="63"/>
  <c r="G43" i="63" s="1"/>
  <c r="C23" i="81"/>
  <c r="L16" i="76"/>
  <c r="G22" i="69"/>
  <c r="C19" i="79"/>
  <c r="C26" i="79" s="1"/>
  <c r="J50" i="52"/>
  <c r="J45" i="52"/>
  <c r="N20" i="24"/>
  <c r="M20" i="24"/>
  <c r="L20" i="24"/>
  <c r="K20" i="24"/>
  <c r="J20" i="24"/>
  <c r="J33" i="24" s="1"/>
  <c r="C20" i="24"/>
  <c r="D20" i="24"/>
  <c r="E20" i="24"/>
  <c r="F20" i="24"/>
  <c r="F33" i="24" s="1"/>
  <c r="G20" i="24"/>
  <c r="H20" i="24"/>
  <c r="I20" i="24"/>
  <c r="M33" i="24" l="1"/>
  <c r="N33" i="24"/>
  <c r="E33" i="24"/>
  <c r="K33" i="24"/>
  <c r="D33" i="24"/>
  <c r="G33" i="24"/>
  <c r="I33" i="24"/>
  <c r="H33" i="24"/>
  <c r="L33" i="24"/>
  <c r="O20" i="24"/>
  <c r="L19" i="73"/>
  <c r="L20" i="73" s="1"/>
  <c r="L21" i="73" s="1"/>
  <c r="F19" i="79"/>
  <c r="F26" i="79" s="1"/>
  <c r="F23" i="80"/>
  <c r="C32" i="24" l="1"/>
  <c r="C33" i="24" s="1"/>
  <c r="O32" i="24"/>
  <c r="O33" i="24" s="1"/>
  <c r="G59" i="51" l="1"/>
  <c r="E38" i="77"/>
  <c r="K33" i="77"/>
  <c r="L33" i="77" s="1"/>
  <c r="E41" i="77" l="1"/>
  <c r="K38" i="77"/>
  <c r="L38" i="77" s="1"/>
  <c r="K41" i="77" l="1"/>
  <c r="L41" i="77" s="1"/>
</calcChain>
</file>

<file path=xl/sharedStrings.xml><?xml version="1.0" encoding="utf-8"?>
<sst xmlns="http://schemas.openxmlformats.org/spreadsheetml/2006/main" count="2405" uniqueCount="812">
  <si>
    <t xml:space="preserve"> III. A TELEPÜLÉSI ÖNKORMÁNYZATOK SZOCIÁLIS ÉS GYERMEKJÓLÉTI FELADATAINAK TÁMOGATÁSA</t>
  </si>
  <si>
    <t>Tartalékok</t>
  </si>
  <si>
    <t>Szolgáltatások ellenértéke</t>
  </si>
  <si>
    <t>Gépjárműadó</t>
  </si>
  <si>
    <t>BEVÉTELEK ÖSSZESEN</t>
  </si>
  <si>
    <t>1.</t>
  </si>
  <si>
    <t>2.</t>
  </si>
  <si>
    <t>3.</t>
  </si>
  <si>
    <t>4.</t>
  </si>
  <si>
    <t>5.</t>
  </si>
  <si>
    <t>6.</t>
  </si>
  <si>
    <t>7.</t>
  </si>
  <si>
    <t>Forrás megnevezése</t>
  </si>
  <si>
    <t>Sor sz.</t>
  </si>
  <si>
    <t>Ezer Ft</t>
  </si>
  <si>
    <t>Homoki Óvoda</t>
  </si>
  <si>
    <t>Városi Könyvtár</t>
  </si>
  <si>
    <t>Egyesített Szociális Intézmény</t>
  </si>
  <si>
    <t xml:space="preserve"> </t>
  </si>
  <si>
    <t>Összesen</t>
  </si>
  <si>
    <t>Szervezeti egységek megnevezése</t>
  </si>
  <si>
    <t>Megnevezés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</si>
  <si>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</si>
  <si>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</si>
  <si>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</si>
  <si>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</si>
  <si>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</si>
  <si>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</si>
  <si>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</si>
  <si>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</si>
  <si>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</si>
  <si>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</si>
  <si>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</si>
  <si>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</si>
  <si>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</si>
  <si>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</si>
  <si>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</si>
  <si>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</si>
  <si>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</si>
  <si>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Személyi juttatások</t>
  </si>
  <si>
    <t>Működési célú támogatások</t>
  </si>
  <si>
    <t>Sor-szám</t>
  </si>
  <si>
    <t>január</t>
  </si>
  <si>
    <t>február</t>
  </si>
  <si>
    <t>március</t>
  </si>
  <si>
    <t>április</t>
  </si>
  <si>
    <t>május</t>
  </si>
  <si>
    <t>június</t>
  </si>
  <si>
    <t>július</t>
  </si>
  <si>
    <t>augusztus</t>
  </si>
  <si>
    <t>szeptember</t>
  </si>
  <si>
    <t>október</t>
  </si>
  <si>
    <t>november</t>
  </si>
  <si>
    <t>december</t>
  </si>
  <si>
    <t>Városi Bölcsőde</t>
  </si>
  <si>
    <t>Bevételei előirányzatok</t>
  </si>
  <si>
    <t>Működési bevételek</t>
  </si>
  <si>
    <t>Kiadási előirányzatok</t>
  </si>
  <si>
    <t>Dologi jellegű kiadások</t>
  </si>
  <si>
    <t>fõfogl.</t>
  </si>
  <si>
    <t>rész.f</t>
  </si>
  <si>
    <t>Beruházások</t>
  </si>
  <si>
    <t>Felújítások</t>
  </si>
  <si>
    <t>Felhalmozási célú támogatások</t>
  </si>
  <si>
    <t>Egyenleg ( havi záró pénzállomány          ( 8-19)</t>
  </si>
  <si>
    <t>SZAKMAI LÉTSZÁM</t>
  </si>
  <si>
    <t>TECHNIKAI LÉTSZÁM</t>
  </si>
  <si>
    <t xml:space="preserve">Álláshelyek száma                                                  </t>
  </si>
  <si>
    <t xml:space="preserve">Álláshelyek száma                                               </t>
  </si>
  <si>
    <t>25.</t>
  </si>
  <si>
    <t>26.</t>
  </si>
  <si>
    <t>27.</t>
  </si>
  <si>
    <t>28.</t>
  </si>
  <si>
    <t>Bevételek összesen ( 2+3...+9)</t>
  </si>
  <si>
    <t>Kiadások összesen ( 12+13...+24)</t>
  </si>
  <si>
    <t>Az önkormányzat költségvetésének összevont mérlege</t>
  </si>
  <si>
    <t>Bevételek</t>
  </si>
  <si>
    <t>Kiadások</t>
  </si>
  <si>
    <t>Fejlesztési célú hitel visszafizetés</t>
  </si>
  <si>
    <t>KIADÁSOK ÖSSZESEN</t>
  </si>
  <si>
    <t>29.</t>
  </si>
  <si>
    <t>30.</t>
  </si>
  <si>
    <t>31.</t>
  </si>
  <si>
    <t>32.</t>
  </si>
  <si>
    <t>33.</t>
  </si>
  <si>
    <t>Immateriális javak vásárlása</t>
  </si>
  <si>
    <t xml:space="preserve">Finanszírozási bevételek összesen </t>
  </si>
  <si>
    <t>Hosszúlejáratú hitelek törlesztése</t>
  </si>
  <si>
    <t xml:space="preserve">Finanszírozási kiadások összesen </t>
  </si>
  <si>
    <t xml:space="preserve">FELHALMOZÁSI CÉLÚ KIADÁSOK ÖSSZESEN </t>
  </si>
  <si>
    <t>34.</t>
  </si>
  <si>
    <t>35.</t>
  </si>
  <si>
    <t>Kiadások összesen</t>
  </si>
  <si>
    <t xml:space="preserve">Hitel törlesztése, visszafizetése (működési célú) </t>
  </si>
  <si>
    <t>Finanszírozási kiadások összesen</t>
  </si>
  <si>
    <t xml:space="preserve">MŰKÖDÉSI CÉLÚ BEVÉTELEK ÖSSZESEN </t>
  </si>
  <si>
    <t>MŰKÖDÉSI CÉLÚ KIADÁSOK ÖSSZESEN</t>
  </si>
  <si>
    <t>36.</t>
  </si>
  <si>
    <t>37.</t>
  </si>
  <si>
    <t>Ft-ban</t>
  </si>
  <si>
    <t>A</t>
  </si>
  <si>
    <t>B</t>
  </si>
  <si>
    <t>C</t>
  </si>
  <si>
    <t>D</t>
  </si>
  <si>
    <t>E</t>
  </si>
  <si>
    <t>F</t>
  </si>
  <si>
    <t>G</t>
  </si>
  <si>
    <t>2011. évi módosított előirányzat</t>
  </si>
  <si>
    <t xml:space="preserve">A  </t>
  </si>
  <si>
    <t>J</t>
  </si>
  <si>
    <t>kiadások előirányzata mérlegszerű bemutatása</t>
  </si>
  <si>
    <t>Vadárvácska Óvoda</t>
  </si>
  <si>
    <t>Önkormányzat Intézmény ellátási díjbevétele</t>
  </si>
  <si>
    <t xml:space="preserve">               - Bölcsőde étkezési térítési díj</t>
  </si>
  <si>
    <t>Munkaadókat terhelő járulékok és Szociális Hozzájárulási Adó</t>
  </si>
  <si>
    <t>Hitelfelvétel ( működési célú likvid hitel )</t>
  </si>
  <si>
    <t>Tiszazugi Földrajzi Múzeum</t>
  </si>
  <si>
    <t>Ellátottak pénzbeli juttatásai</t>
  </si>
  <si>
    <t>Egyéb működési célú kiadások</t>
  </si>
  <si>
    <t xml:space="preserve"> Általános működési és ágazati támogatás </t>
  </si>
  <si>
    <t>Finanszírozási bevételek összesen</t>
  </si>
  <si>
    <t>Munkaadót terhelő járulékok és szociális hozzájárulási adó</t>
  </si>
  <si>
    <t>kiadásainak  mérlegszerű bemutatása</t>
  </si>
  <si>
    <t>Helyi önkormányzatok működésének általános támogatása</t>
  </si>
  <si>
    <t>Jogcím</t>
  </si>
  <si>
    <t>Bevételi jogcím</t>
  </si>
  <si>
    <t>Kedvezmény nélkül elérhető bevétel</t>
  </si>
  <si>
    <t>Kedvezmények összege</t>
  </si>
  <si>
    <t>Adóelengedés</t>
  </si>
  <si>
    <t>Adókedvezmény</t>
  </si>
  <si>
    <t>Ellátottak térítési díja</t>
  </si>
  <si>
    <t>Helyiségek és eszközök hasznosítása</t>
  </si>
  <si>
    <t>Egyéb kedvezmény, kölcsön</t>
  </si>
  <si>
    <t>Helyi adók összesen</t>
  </si>
  <si>
    <t>Iparűzési adó</t>
  </si>
  <si>
    <t>ÖSSZESEN:</t>
  </si>
  <si>
    <t>Az önkormányzat többéves kihatású kötelezettségei</t>
  </si>
  <si>
    <t>Kötelezettség jogcíme</t>
  </si>
  <si>
    <t>Tárgyévi terv</t>
  </si>
  <si>
    <t>2010. év</t>
  </si>
  <si>
    <r>
      <rPr>
        <b/>
        <sz val="10"/>
        <color indexed="8"/>
        <rFont val="Arial"/>
        <family val="2"/>
        <charset val="238"/>
      </rPr>
      <t xml:space="preserve">Működési célú hiteltörlesztés          ( tőke + kamat) </t>
    </r>
    <r>
      <rPr>
        <sz val="10"/>
        <color indexed="8"/>
        <rFont val="Arial"/>
        <family val="2"/>
        <charset val="238"/>
      </rPr>
      <t>( 2+3 )</t>
    </r>
  </si>
  <si>
    <t>2020. év</t>
  </si>
  <si>
    <t>2021. év</t>
  </si>
  <si>
    <t xml:space="preserve"> I. A HELYI ÖNKORMÁNYZATOK MŰKÖDÉSÉNEK ÁLTALÁNOS TÁMOGATÁSA</t>
  </si>
  <si>
    <t>I.1.a) Önkormányzati hivatal működésének támogatása</t>
  </si>
  <si>
    <t>I.1.ba) A zöldterület-gazdálkodással kapcsolatos feladatok ellátásának támogatása</t>
  </si>
  <si>
    <t>I.1.bb) Közvilágítás fenntartásának támogatása</t>
  </si>
  <si>
    <t>I.1.bc) Köztemető fenntartással kapcsolatos feladatok támogatása</t>
  </si>
  <si>
    <t>I.1.bd) Közutak fenntartásának támogatása</t>
  </si>
  <si>
    <t>II.1. Óvodapedagógusok, és az óvodapedagógusok nevelő munkáját közvetlenül segítők bértámogatása</t>
  </si>
  <si>
    <t>Önkormányzat</t>
  </si>
  <si>
    <t>IV. HELYI ÖNKORMÁNYZATOK KŐZMŰVELŐDÉSI FELADATAINAK TÁMOGATÁSA</t>
  </si>
  <si>
    <t>rovat szám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</si>
  <si>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</si>
  <si>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</si>
  <si>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</si>
  <si>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</si>
  <si>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</si>
  <si>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</si>
  <si>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</si>
  <si>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</si>
  <si>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</si>
  <si>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</si>
  <si>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</si>
  <si>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</si>
  <si>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Egyéb működési célú támogatások bevételei államháztartáson belülről</t>
  </si>
  <si>
    <t>B16</t>
  </si>
  <si>
    <t>B1</t>
  </si>
  <si>
    <t>Egyéb felhalmozási célú támogatások bevételei államháztartáson belülről</t>
  </si>
  <si>
    <t>B25</t>
  </si>
  <si>
    <t>B2</t>
  </si>
  <si>
    <t xml:space="preserve">Vagyoni tipusú adók </t>
  </si>
  <si>
    <t>B34</t>
  </si>
  <si>
    <t xml:space="preserve">Értékesítési és forgalmi adók </t>
  </si>
  <si>
    <t>B351</t>
  </si>
  <si>
    <t xml:space="preserve">Fogyasztási adók </t>
  </si>
  <si>
    <t>B352</t>
  </si>
  <si>
    <t>Gépjárműadók</t>
  </si>
  <si>
    <t>B354</t>
  </si>
  <si>
    <t>B35</t>
  </si>
  <si>
    <t xml:space="preserve">Egyéb közhatalmi bevételek </t>
  </si>
  <si>
    <t>B36</t>
  </si>
  <si>
    <t>B3</t>
  </si>
  <si>
    <t>B402</t>
  </si>
  <si>
    <t>Közvetített szolgáltatások értéke</t>
  </si>
  <si>
    <t>B403</t>
  </si>
  <si>
    <t>Tulajdonosi bevételek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</si>
  <si>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</si>
  <si>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</si>
  <si>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</si>
  <si>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</si>
  <si>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</si>
  <si>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</si>
  <si>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</si>
  <si>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Kamatbevételek</t>
  </si>
  <si>
    <t>B408</t>
  </si>
  <si>
    <t>Egyéb pénzügyi műveletek bevételei</t>
  </si>
  <si>
    <t>B409</t>
  </si>
  <si>
    <t>Egyéb működési bevételek</t>
  </si>
  <si>
    <t>B410</t>
  </si>
  <si>
    <t>B4</t>
  </si>
  <si>
    <t>Ingatlanok értékesítése</t>
  </si>
  <si>
    <t>B52</t>
  </si>
  <si>
    <t>Egyéb tárgyi eszközök értékesítése</t>
  </si>
  <si>
    <t>B53</t>
  </si>
  <si>
    <t>B5</t>
  </si>
  <si>
    <t>B6</t>
  </si>
  <si>
    <t>B7</t>
  </si>
  <si>
    <t>B1-B7</t>
  </si>
  <si>
    <t>Foglalkoztatottak személyi juttatásai</t>
  </si>
  <si>
    <t>K11</t>
  </si>
  <si>
    <t>Külső személyi juttatások</t>
  </si>
  <si>
    <t>Személyi juttatások összesen:</t>
  </si>
  <si>
    <t>K12</t>
  </si>
  <si>
    <t>K1</t>
  </si>
  <si>
    <t>K2</t>
  </si>
  <si>
    <t>Munkaadókat terhelő járulékok és szociális hozzájárulási adó</t>
  </si>
  <si>
    <t>Dologi kiadások</t>
  </si>
  <si>
    <t>K3</t>
  </si>
  <si>
    <t>K4</t>
  </si>
  <si>
    <t xml:space="preserve">Működési célú támogatások </t>
  </si>
  <si>
    <t>K511</t>
  </si>
  <si>
    <t>K512</t>
  </si>
  <si>
    <t>K5</t>
  </si>
  <si>
    <t>K6</t>
  </si>
  <si>
    <t>Beruházási kiadások ÁFÁ-val</t>
  </si>
  <si>
    <t>Felújítási kiadások ÁFÁ-val</t>
  </si>
  <si>
    <t>K7</t>
  </si>
  <si>
    <t>K8</t>
  </si>
  <si>
    <t>K1-K8</t>
  </si>
  <si>
    <t>Költségvetési kiadások</t>
  </si>
  <si>
    <t>Az önkormányzat működési támogatásainak részletezése</t>
  </si>
  <si>
    <t>Az önkormányzat által folyósított ellátások részletezése</t>
  </si>
  <si>
    <t xml:space="preserve"> I. Az önkormányzat irányítása alá tartozó </t>
  </si>
  <si>
    <t>Költségvetési szerv</t>
  </si>
  <si>
    <t>Működési bevétel</t>
  </si>
  <si>
    <t>Általános működési és ágazati   támogatás</t>
  </si>
  <si>
    <t>Felhalmozási bevétel</t>
  </si>
  <si>
    <t>Felhalmozási célú pénzeszköz átvétel</t>
  </si>
  <si>
    <t>Önkormányzati támogatás</t>
  </si>
  <si>
    <t>Bevételek összesen</t>
  </si>
  <si>
    <t>Államigaz-gatási feladat</t>
  </si>
  <si>
    <t>Kötelező feladat</t>
  </si>
  <si>
    <t>Önként vállalt feladat</t>
  </si>
  <si>
    <t>H</t>
  </si>
  <si>
    <t>I</t>
  </si>
  <si>
    <t xml:space="preserve">K </t>
  </si>
  <si>
    <t>L</t>
  </si>
  <si>
    <t>M</t>
  </si>
  <si>
    <t>N</t>
  </si>
  <si>
    <t>O</t>
  </si>
  <si>
    <t>Államigazgatási feladat</t>
  </si>
  <si>
    <t>Szakfeladat megnevezése</t>
  </si>
  <si>
    <t>K</t>
  </si>
  <si>
    <t>Közutak üzemeltetése</t>
  </si>
  <si>
    <t>Zöldterület kezelés</t>
  </si>
  <si>
    <t>Közvilágítás</t>
  </si>
  <si>
    <t>Ö s s z e s e n :</t>
  </si>
  <si>
    <t>Személyi juttatás</t>
  </si>
  <si>
    <t>Munkaadót terhelő járulék és szociális hozzájárulási adó</t>
  </si>
  <si>
    <t>Dologi kiadás</t>
  </si>
  <si>
    <t>Beruházások és felújítások</t>
  </si>
  <si>
    <t>Egyéb felhalmozási kiadások</t>
  </si>
  <si>
    <t>Működési kiadás</t>
  </si>
  <si>
    <t>Felhalmozási kiadás</t>
  </si>
  <si>
    <t>Személyi juttatás juttatás</t>
  </si>
  <si>
    <t>Egyéb működési kiadások, pénzeszköz átadás</t>
  </si>
  <si>
    <t>Egyéb felhalmozási kiadások, pénzeszköz átadás</t>
  </si>
  <si>
    <t>Felújítási kiadások ÁFÁ-val együtt</t>
  </si>
  <si>
    <t>Összesen:</t>
  </si>
  <si>
    <t>Hitel, kölcsön felvétele államháztartáson kívülről</t>
  </si>
  <si>
    <t>Előző évi költségvetési maradvány igénybevétele</t>
  </si>
  <si>
    <t>Finanszírozási bevételek</t>
  </si>
  <si>
    <t xml:space="preserve">Egyéb működési célú támogatások </t>
  </si>
  <si>
    <t>Egyéb felhalmozási célú támogatások</t>
  </si>
  <si>
    <t>Finanszírozási kiadások</t>
  </si>
  <si>
    <t xml:space="preserve">14. </t>
  </si>
  <si>
    <t>Fejlesztési célú hitelek törlesztése</t>
  </si>
  <si>
    <t>Kormányzati funkció</t>
  </si>
  <si>
    <t>P</t>
  </si>
  <si>
    <t>Működési célú támogatások államháztartáson belülről</t>
  </si>
  <si>
    <t>Felhalmozási célú támogatások államháztartáson belülről</t>
  </si>
  <si>
    <t>Termékek és szolgáltatások adói, közhatalmi bevételek</t>
  </si>
  <si>
    <t>Felhalmozási bevételek</t>
  </si>
  <si>
    <t>Működési célú átvett pénzeszközök</t>
  </si>
  <si>
    <t>Felmalmozási célú átvett pénzeszközök</t>
  </si>
  <si>
    <t>Önkormányzatok működési támogatása</t>
  </si>
  <si>
    <t xml:space="preserve">Működési célú bevételek összesen </t>
  </si>
  <si>
    <t xml:space="preserve">Dologi kiadások </t>
  </si>
  <si>
    <t>Felhalmozási célú átvett pénzeszköz</t>
  </si>
  <si>
    <t>Egyéb felhalmozási célú átvett pénzeszköz</t>
  </si>
  <si>
    <t>Átvett pénzeszközök összesen</t>
  </si>
  <si>
    <t>Felhalmozási bevételek összesen:</t>
  </si>
  <si>
    <t>Előző évi költségvetési maradvány igénybevétele    ( felhalmozási )</t>
  </si>
  <si>
    <t>Ingatlanok vásárlása, létesítése</t>
  </si>
  <si>
    <t>Tárgyi eszközök beszerzése</t>
  </si>
  <si>
    <t>Egyéb felhalmozási célú támogatások átadása államháztartáson belülre</t>
  </si>
  <si>
    <t>Egyéb felhalmozási célú támogatások átadása államháztartáson kivülre</t>
  </si>
  <si>
    <t>Egyéb felhalmozási célú kiadások összesen</t>
  </si>
  <si>
    <t>Felhalmozási kiadások összesen</t>
  </si>
  <si>
    <t xml:space="preserve">FELHALMOZÁSI CÉLÚ BEVÉTELEK ÖSSZESEN </t>
  </si>
  <si>
    <t>B811</t>
  </si>
  <si>
    <t>B8913</t>
  </si>
  <si>
    <t>B8</t>
  </si>
  <si>
    <t>B1-B8</t>
  </si>
  <si>
    <t xml:space="preserve">Működési célú átvett pénzeszközök </t>
  </si>
  <si>
    <t>Felhalmozási célú átvett pénzeszközök</t>
  </si>
  <si>
    <t xml:space="preserve">Működési célú támogatások államháztartáson belülről </t>
  </si>
  <si>
    <t>Működési bevételek (=3+…+11)</t>
  </si>
  <si>
    <t>Költségvetési bevételek (=12+13+14 )</t>
  </si>
  <si>
    <t>Előző évi költségvetési maradvány  igénybevétele</t>
  </si>
  <si>
    <t>Fejlesztési célú hitel felvétel</t>
  </si>
  <si>
    <t>KÖLTSÉGVETÉSI BEVÉTELEK ÖSSZESEN</t>
  </si>
  <si>
    <t>KÖLTSÉGVETÉSI KIADÁSOK ÖSSZESEN</t>
  </si>
  <si>
    <t>Egyéb működési célú támogatások</t>
  </si>
  <si>
    <r>
      <t xml:space="preserve">Felhalmozási célú hiteltörlesztés ( tőke + kamat ) </t>
    </r>
    <r>
      <rPr>
        <sz val="10"/>
        <color indexed="8"/>
        <rFont val="Arial"/>
        <family val="2"/>
        <charset val="238"/>
      </rPr>
      <t>( 1+…3)</t>
    </r>
  </si>
  <si>
    <t>Beruházás célonként</t>
  </si>
  <si>
    <r>
      <t xml:space="preserve">Felújítás feladatonként </t>
    </r>
    <r>
      <rPr>
        <sz val="10"/>
        <color indexed="8"/>
        <rFont val="Arial"/>
        <family val="2"/>
        <charset val="238"/>
      </rPr>
      <t xml:space="preserve"> </t>
    </r>
  </si>
  <si>
    <t>I.1.b.)Település üzemeltetéshez kapcsolódó feladatellátás támogatása összesen</t>
  </si>
  <si>
    <t>I.1.c) Egyéb kötelező önkormányzati feladatok támogatása</t>
  </si>
  <si>
    <t>II.2. Óvoda működtetési támogatás</t>
  </si>
  <si>
    <t xml:space="preserve"> II. A TELEPÜLÉSI ÖNKORMÁNYZATOK EGYES KÖZNEVELÉSI  FELADATAINAK TÁMOGATÁSA</t>
  </si>
  <si>
    <t>III.5. Gyermekétkeztetés támogatása</t>
  </si>
  <si>
    <t>III.5. a.) Finanszírozás szempotjából elismert dolgozók bértámogatása</t>
  </si>
  <si>
    <t>III.5. b.) Gyermekétkeztetés üzemeltetési támogatása</t>
  </si>
  <si>
    <t>Felhalmozási célú áfa vissztérítés</t>
  </si>
  <si>
    <t>Felhalmozási céltartalék</t>
  </si>
  <si>
    <t>Fejlesztési célú hitel igénybevétele</t>
  </si>
  <si>
    <t>kötelező feladat</t>
  </si>
  <si>
    <t>önként vállalt feladat</t>
  </si>
  <si>
    <t>államigaz-gatási feladat</t>
  </si>
  <si>
    <t>Díjak, pótlékok, bírságok</t>
  </si>
  <si>
    <t>Részvények, részesedések</t>
  </si>
  <si>
    <t>Kötelezettségvállalással kapcsolatos megtérülés</t>
  </si>
  <si>
    <t>Vállalat értékesítés, privatizáció bevétel</t>
  </si>
  <si>
    <t>sor szám</t>
  </si>
  <si>
    <t>Saját bevétel összesen</t>
  </si>
  <si>
    <t>SAJÁT BEVÉTELEK</t>
  </si>
  <si>
    <t>ADÓSÁGOT KELETKEZTETŐ ÜGYLETEK</t>
  </si>
  <si>
    <t>Európai uniós támogatással megvalósuló fejlesztések,projektekhez történő hozzájárulások</t>
  </si>
  <si>
    <t>2. melléklet 4. oldal……./…….(…….)önkormányzati rendelethez</t>
  </si>
  <si>
    <t>2. melléklet 6. oldal ……./…….(…….)önkormányzati rendelethez</t>
  </si>
  <si>
    <t>2. melléklet 7. oldal ……./…….(…….)önkormányzati rendelethez</t>
  </si>
  <si>
    <t>2. melléklet 10. oldal ……./…….(…….)önkormányzati rendelethez</t>
  </si>
  <si>
    <t>2. melléklet 11. oldal  ……./…….(…….)önkormányzati rendelethez</t>
  </si>
  <si>
    <t>Önkormányzat működési támogatása</t>
  </si>
  <si>
    <t xml:space="preserve">Felhalmozási célú támogatások </t>
  </si>
  <si>
    <t>Közhatalmi bevételek</t>
  </si>
  <si>
    <t>Hitel felvétel</t>
  </si>
  <si>
    <t>Előző évi maradvány igénybevétele</t>
  </si>
  <si>
    <t>Munkaadókat terhelő járulékok szoc.hj.a.</t>
  </si>
  <si>
    <t>Hitel törlesztés</t>
  </si>
  <si>
    <t>Előző évi költségvetési maradvány igénybevétele        ( működési )</t>
  </si>
  <si>
    <t>2015. évi terv</t>
  </si>
  <si>
    <t>2022. év</t>
  </si>
  <si>
    <t xml:space="preserve"> 2015. évi bevételei</t>
  </si>
  <si>
    <t xml:space="preserve"> 2015. évi kiadásai</t>
  </si>
  <si>
    <t>074031</t>
  </si>
  <si>
    <t>013350</t>
  </si>
  <si>
    <t>Felhalmozási célú önkormányzati támogatások</t>
  </si>
  <si>
    <t>B21</t>
  </si>
  <si>
    <t>K911</t>
  </si>
  <si>
    <t>K9</t>
  </si>
  <si>
    <t>Felhalmozási célú önkormányzati támogatás</t>
  </si>
  <si>
    <t>engedélyezett létszáma</t>
  </si>
  <si>
    <t>Egyéb felhalmozási célú támogatások áht.belülről</t>
  </si>
  <si>
    <t xml:space="preserve"> Működési célú átvett pénzeszközök</t>
  </si>
  <si>
    <t>Egyéb felhalmozási célú kiadás</t>
  </si>
  <si>
    <t xml:space="preserve">Megnevezés </t>
  </si>
  <si>
    <t>Tárgyi eszközök, immateriális jószág értékesitéséből származó bevétel</t>
  </si>
  <si>
    <t>Az önkormányzati vagyon és az önkormányzatot megillető vagyoni értékű jog értékesítéséből és hasznosításából származó bevétel</t>
  </si>
  <si>
    <t xml:space="preserve">Felhalmozási bevételek </t>
  </si>
  <si>
    <t>013320</t>
  </si>
  <si>
    <t>096015</t>
  </si>
  <si>
    <t>045160</t>
  </si>
  <si>
    <t>066020</t>
  </si>
  <si>
    <t>066010</t>
  </si>
  <si>
    <t>2.. melléklet 9. oldal ……./…….(…….)önkormányzati rendelethez</t>
  </si>
  <si>
    <t xml:space="preserve"> -Értékesítési és forgalmi adók</t>
  </si>
  <si>
    <t>Egyéb kötelezettség</t>
  </si>
  <si>
    <t>064010</t>
  </si>
  <si>
    <t>Helyi adóból származó bevétel</t>
  </si>
  <si>
    <t>Önkormányzatok működési támogatásai</t>
  </si>
  <si>
    <t xml:space="preserve"> Felhalmozási célú támogatások államháztartáson belülről</t>
  </si>
  <si>
    <t xml:space="preserve">      -Termékek és szolgáltatások adói/iparűzési adó</t>
  </si>
  <si>
    <t xml:space="preserve">   - Egyéb szolgáltatási adó /talajterhelési díj</t>
  </si>
  <si>
    <t xml:space="preserve">   - Egyéb közhatalmi bevételek</t>
  </si>
  <si>
    <t>Önkormányzat működési bevételei</t>
  </si>
  <si>
    <t xml:space="preserve">  - Ingatlanok értékesítése</t>
  </si>
  <si>
    <t>Egyéb működési célú átvett pénzeszközök</t>
  </si>
  <si>
    <t>Egyéb felhalmozási célú átvett pénzeszközök</t>
  </si>
  <si>
    <t>Mindösszesen:</t>
  </si>
  <si>
    <t>BEVÉTELEK</t>
  </si>
  <si>
    <t>KIADÁSOK</t>
  </si>
  <si>
    <t>Munkaadót terhelő járulékok és SZOHA</t>
  </si>
  <si>
    <t>Dologi és egyéb folyó kiadások</t>
  </si>
  <si>
    <t>Egyéb működési  célú kiadások</t>
  </si>
  <si>
    <t>Egyéb felhalmozási célú kiadások</t>
  </si>
  <si>
    <t xml:space="preserve">    - ebből tulajdonosi bevételek</t>
  </si>
  <si>
    <t>Külső finanszírozási bevétel</t>
  </si>
  <si>
    <t>Belső finanszírozási bevétel</t>
  </si>
  <si>
    <t xml:space="preserve">Az államháztartásról szóló 2011.évi CXCV.törvény 24.§ (4) bekezdés d) pontja alapján </t>
  </si>
  <si>
    <t>a költségvetési évet követő három év tervezett előirányzatainak keretszámai</t>
  </si>
  <si>
    <t>Finanszírozási bevétel</t>
  </si>
  <si>
    <t>Előző évi kv-i maradvány igénybevétele</t>
  </si>
  <si>
    <t>2023. év</t>
  </si>
  <si>
    <t>III.2. A települési Ömkormányzatok szociális feladatainak egyéb támogatása.</t>
  </si>
  <si>
    <t>Piac üzemeltetése</t>
  </si>
  <si>
    <t>I.1. kiegészítés</t>
  </si>
  <si>
    <t>Forint</t>
  </si>
  <si>
    <t>Megnevezése</t>
  </si>
  <si>
    <t>II. Az önkormányzat által ellátott feladatok kiemelt kiadási előirányzatai kötelező feladatai államigazgatási feladat bontásban</t>
  </si>
  <si>
    <t>B816</t>
  </si>
  <si>
    <t xml:space="preserve"> Ft</t>
  </si>
  <si>
    <t>Ft</t>
  </si>
  <si>
    <t>TB alap működési támog (OEP)</t>
  </si>
  <si>
    <t>B351/21</t>
  </si>
  <si>
    <t>Értékesítési és forgalmi adók (iparűzési)</t>
  </si>
  <si>
    <t>B354/21</t>
  </si>
  <si>
    <t>B403/2</t>
  </si>
  <si>
    <t>Intézmény finanszírozás</t>
  </si>
  <si>
    <t>K915/2</t>
  </si>
  <si>
    <t>Közfoglalkoztatásban részt vevők</t>
  </si>
  <si>
    <t>Törvény szerinti illetmények munkabérek</t>
  </si>
  <si>
    <t>K1101</t>
  </si>
  <si>
    <t>Béren kívüli juttatások (Cafetéria polg.m.)</t>
  </si>
  <si>
    <t>K1107</t>
  </si>
  <si>
    <t>Közlekedési költségtérítés</t>
  </si>
  <si>
    <t>K1109</t>
  </si>
  <si>
    <t>Polgármester</t>
  </si>
  <si>
    <t>Képviselők</t>
  </si>
  <si>
    <t>K121/3</t>
  </si>
  <si>
    <t>Szakmai anyagok beszerzése</t>
  </si>
  <si>
    <t>K311</t>
  </si>
  <si>
    <t>K312</t>
  </si>
  <si>
    <t>Egyéb üzemelétetési anyagbeszerzés</t>
  </si>
  <si>
    <t>Készletbeszerzés</t>
  </si>
  <si>
    <t>K31</t>
  </si>
  <si>
    <t>Kommunikációs szolg</t>
  </si>
  <si>
    <t>K32</t>
  </si>
  <si>
    <t>Gázdíj</t>
  </si>
  <si>
    <t>Vízdíj</t>
  </si>
  <si>
    <t>Közüzemi díjak</t>
  </si>
  <si>
    <t>K331</t>
  </si>
  <si>
    <t>Karbantartás és kisjavítás</t>
  </si>
  <si>
    <t>K334</t>
  </si>
  <si>
    <t>Szakmai tevékenységet segítő szolgáltatások</t>
  </si>
  <si>
    <t>K336</t>
  </si>
  <si>
    <t>K336/1</t>
  </si>
  <si>
    <t>K336/2</t>
  </si>
  <si>
    <t>Kiküldetés, reklám és propaganda kiadások</t>
  </si>
  <si>
    <t>Működési célú előzetesen felszámított Áfa</t>
  </si>
  <si>
    <t>K351</t>
  </si>
  <si>
    <t>Egyéb pénzügyi műveletek kiadásai</t>
  </si>
  <si>
    <t>K354</t>
  </si>
  <si>
    <t>Egyéb dologi kiadások</t>
  </si>
  <si>
    <t>K355</t>
  </si>
  <si>
    <t>Ellátottak pénzbeli juttatásai (Szoc)</t>
  </si>
  <si>
    <t>II.1.(2).2óvodapedagógusok nevelő munkáját közvetlenül segítők száma a Köznev. tv. 2. számú melléklete szerint 4,0</t>
  </si>
  <si>
    <t>II.1.(4)2 óvodapedagogusok elismert létszáma (pótlólagos összeg)</t>
  </si>
  <si>
    <t>K332</t>
  </si>
  <si>
    <t>38.</t>
  </si>
  <si>
    <t>39.</t>
  </si>
  <si>
    <t>40.</t>
  </si>
  <si>
    <t>41.</t>
  </si>
  <si>
    <t>42.</t>
  </si>
  <si>
    <t>43.</t>
  </si>
  <si>
    <t>45.</t>
  </si>
  <si>
    <t>46.</t>
  </si>
  <si>
    <t>47.</t>
  </si>
  <si>
    <t>48.</t>
  </si>
  <si>
    <t>FT</t>
  </si>
  <si>
    <t>011130</t>
  </si>
  <si>
    <t>047120</t>
  </si>
  <si>
    <t>072111</t>
  </si>
  <si>
    <t>104037</t>
  </si>
  <si>
    <t>041233</t>
  </si>
  <si>
    <t>Fogorvosi alapellátás</t>
  </si>
  <si>
    <t>072311</t>
  </si>
  <si>
    <t>081030</t>
  </si>
  <si>
    <t xml:space="preserve"> FT</t>
  </si>
  <si>
    <t>2020.évi tervezett előirányzat</t>
  </si>
  <si>
    <t>I.1.d) Lakott külterülettel kapcsolatos feladatok támogatása.</t>
  </si>
  <si>
    <t>II.2(1) 1 Óvoda napi nyitvatartási ideje eléri a nyolc órát. ( 8 hónap)</t>
  </si>
  <si>
    <t>II.2(1)2 Óvoda napi nyitvatartási ideje eléri a nyolc órát ( 4 hónap)</t>
  </si>
  <si>
    <t>III.3.j Gyerekek napközbeni ellátása ( bölcsöde)</t>
  </si>
  <si>
    <t>III.6. A rászoruló gyerekek intézményen kívüli szünidei étkeztetésének támogatása</t>
  </si>
  <si>
    <t>IV.I.d. Könyvtári, közművelődési és múzeumi feladatok támogatása</t>
  </si>
  <si>
    <t>Normatív jutalmak</t>
  </si>
  <si>
    <t>Jubileumi jutalom</t>
  </si>
  <si>
    <t>Béren kívüli juttatások</t>
  </si>
  <si>
    <t>Ruházati költségtérítés</t>
  </si>
  <si>
    <t>Egyéb költségtérítések</t>
  </si>
  <si>
    <t>Lakhatási támogatás</t>
  </si>
  <si>
    <t>Szociális támogatás</t>
  </si>
  <si>
    <t>Törvény szerinti munkabérek</t>
  </si>
  <si>
    <t>Foglalkoztatottak személyi jutatásai</t>
  </si>
  <si>
    <t>K1102</t>
  </si>
  <si>
    <t>K1106</t>
  </si>
  <si>
    <t>K1108</t>
  </si>
  <si>
    <t>K1110</t>
  </si>
  <si>
    <t>K1111</t>
  </si>
  <si>
    <t>K1113</t>
  </si>
  <si>
    <t>K123/8</t>
  </si>
  <si>
    <t>Reprezentációs kiadások</t>
  </si>
  <si>
    <t>Üzemeltetési anyagok beszerzése</t>
  </si>
  <si>
    <t>Irodaszer</t>
  </si>
  <si>
    <t>Egyéb üzemeltetési anyagok</t>
  </si>
  <si>
    <t>Karbantartási anyag</t>
  </si>
  <si>
    <t>Számítástechnikai anyag</t>
  </si>
  <si>
    <t>Tisztítószer</t>
  </si>
  <si>
    <t>Informatikai szolg igénybevétele</t>
  </si>
  <si>
    <t>K321</t>
  </si>
  <si>
    <t>Rendszer karbantartási díjak</t>
  </si>
  <si>
    <t>Villany</t>
  </si>
  <si>
    <t>Gáz</t>
  </si>
  <si>
    <t>Víz</t>
  </si>
  <si>
    <t>Karbantartás</t>
  </si>
  <si>
    <t>Szakmai tevékenységet segítő szolgáltatás</t>
  </si>
  <si>
    <t>Vásárolt közszolgáltatás</t>
  </si>
  <si>
    <t>Egyéb szakmai szolgáltatás -képzési költségek</t>
  </si>
  <si>
    <t>Számlázott szellemi tevékenység</t>
  </si>
  <si>
    <t>Egyéb szolgáltatások</t>
  </si>
  <si>
    <t>K337</t>
  </si>
  <si>
    <t>Szemétszállítás</t>
  </si>
  <si>
    <t>pénzügyi szolg díj</t>
  </si>
  <si>
    <t>Egyéb üzemeltetési szolg díj</t>
  </si>
  <si>
    <t>Kiküldetések kiadásai</t>
  </si>
  <si>
    <t>K341</t>
  </si>
  <si>
    <t>Belföldi</t>
  </si>
  <si>
    <t>Külföldi</t>
  </si>
  <si>
    <t xml:space="preserve">Működési célú előzetesen felszámított ÁFA </t>
  </si>
  <si>
    <t>50.</t>
  </si>
  <si>
    <t>51.</t>
  </si>
  <si>
    <t>52.</t>
  </si>
  <si>
    <t>53.</t>
  </si>
  <si>
    <t>54.</t>
  </si>
  <si>
    <t>55.</t>
  </si>
  <si>
    <t>56.</t>
  </si>
  <si>
    <t>K63</t>
  </si>
  <si>
    <t>K64</t>
  </si>
  <si>
    <t>K67</t>
  </si>
  <si>
    <t>Talajterhelési díj</t>
  </si>
  <si>
    <t>B355</t>
  </si>
  <si>
    <t>Készletértékesítés ellenértéke</t>
  </si>
  <si>
    <t>B401</t>
  </si>
  <si>
    <t>Egyéb működési bevétel</t>
  </si>
  <si>
    <t>B411</t>
  </si>
  <si>
    <t xml:space="preserve">Közalkalmazottak bére </t>
  </si>
  <si>
    <t>Béren kívüli juttatások munkavállalók</t>
  </si>
  <si>
    <t xml:space="preserve">Vásárolt élelmezés </t>
  </si>
  <si>
    <t>Bérleti és lízing díjak</t>
  </si>
  <si>
    <t>K333</t>
  </si>
  <si>
    <t>Egyéb szakmai szolgáltatások</t>
  </si>
  <si>
    <t>K336/9</t>
  </si>
  <si>
    <t>Reprezentáció</t>
  </si>
  <si>
    <t>K312/5</t>
  </si>
  <si>
    <t>Munka és védőruházat</t>
  </si>
  <si>
    <t>K337/1</t>
  </si>
  <si>
    <t>Biztosítási szolgáltatási díjak</t>
  </si>
  <si>
    <t>K337/2</t>
  </si>
  <si>
    <t>K337/3</t>
  </si>
  <si>
    <t>Egyéb üzemeltetési szolgáltatás</t>
  </si>
  <si>
    <t>K337/9</t>
  </si>
  <si>
    <t>Rendkívüli települési támogatás</t>
  </si>
  <si>
    <t>Lakásfentartási támogatás</t>
  </si>
  <si>
    <t>ÁHT-n belüli működési célú pénzeszköz átadás</t>
  </si>
  <si>
    <t>K506</t>
  </si>
  <si>
    <t>Dologi kiadások összesen</t>
  </si>
  <si>
    <t>Gyermekek gondozásához nyújtandó támogatás</t>
  </si>
  <si>
    <t>Újszülött támogatás</t>
  </si>
  <si>
    <t>Óvodai nevelés, szakmai feladatok (091110)</t>
  </si>
  <si>
    <t>Óvodai nevelés, működési feladatok (091140)</t>
  </si>
  <si>
    <t>Óvodai intézményi gyermekétkeztetés (096015)</t>
  </si>
  <si>
    <t>Óvoda összesen</t>
  </si>
  <si>
    <t>gyógyszerbeszerzés</t>
  </si>
  <si>
    <t>egyéb szakmai anyag beszerzés</t>
  </si>
  <si>
    <t>Munkaruha, védőruha beszerzés</t>
  </si>
  <si>
    <t>Egyéb inf szolg.</t>
  </si>
  <si>
    <t>Vásárolt élelmezés</t>
  </si>
  <si>
    <t>Vásárolt közszolgáltatás (orvosi ellátás)</t>
  </si>
  <si>
    <t>Számlázott szellemi tevékenység (logopédia)</t>
  </si>
  <si>
    <t>postai szolgáltatás</t>
  </si>
  <si>
    <t>szállítási szolgáltatási díjak</t>
  </si>
  <si>
    <t>Informatikai eszközök beszerzése</t>
  </si>
  <si>
    <t>TP link, optikai kábel</t>
  </si>
  <si>
    <t>Egyéb tárgyi eszözök beszerzése</t>
  </si>
  <si>
    <t>merőkanalak</t>
  </si>
  <si>
    <t>ipari porszívó</t>
  </si>
  <si>
    <t>szőnyegek</t>
  </si>
  <si>
    <t>udvari játékok</t>
  </si>
  <si>
    <t>egyéb játékok pótlása</t>
  </si>
  <si>
    <t>fejlesztőjátékok</t>
  </si>
  <si>
    <t>Beruházási kiadások Áfa</t>
  </si>
  <si>
    <t>Egyéb tárgyi eszözök felújítása</t>
  </si>
  <si>
    <t>Felújítási célú kiadások Áfa</t>
  </si>
  <si>
    <t>K73</t>
  </si>
  <si>
    <t>K74</t>
  </si>
  <si>
    <t>Intézményi finanszírozás</t>
  </si>
  <si>
    <t>ebből állami normatíva</t>
  </si>
  <si>
    <t>ebből önkormányzati támogatás</t>
  </si>
  <si>
    <t xml:space="preserve">         - magánszemélyek kommunális adója</t>
  </si>
  <si>
    <t xml:space="preserve"> -Vagyoni típusú adók B34</t>
  </si>
  <si>
    <t xml:space="preserve">         - Gépjármű adó B354/21</t>
  </si>
  <si>
    <t xml:space="preserve">          -Helyi iparűzési adó B351</t>
  </si>
  <si>
    <t xml:space="preserve">  - Egyéb közhatalmi bevételek</t>
  </si>
  <si>
    <t>Települési önkormányzatok szociális feladatainak egyéb támogatása</t>
  </si>
  <si>
    <t>B16/4</t>
  </si>
  <si>
    <t>B16/5</t>
  </si>
  <si>
    <t xml:space="preserve">Az önkormányzat működési bevételeinek és </t>
  </si>
  <si>
    <t xml:space="preserve">Az önkormányzat  felhalmozási bevételek és </t>
  </si>
  <si>
    <t xml:space="preserve">         - Talajterhelési díj</t>
  </si>
  <si>
    <t>6. Általános forgalmi adó visszatérítés</t>
  </si>
  <si>
    <t>7. Egyéb működési bevétel</t>
  </si>
  <si>
    <t>Intézményei</t>
  </si>
  <si>
    <t>önkormányzat</t>
  </si>
  <si>
    <t>intézményei</t>
  </si>
  <si>
    <t>államigazgatási feladat</t>
  </si>
  <si>
    <t>B8131</t>
  </si>
  <si>
    <t>Központi, irányítószervi támogatás</t>
  </si>
  <si>
    <t>B8161</t>
  </si>
  <si>
    <t>Működési bevételek összesen:</t>
  </si>
  <si>
    <t>Saját bevételek</t>
  </si>
  <si>
    <t>Az önkormányzat adósságot keletkeztető ügyleteiből eredő fizetési kötelezettségeinek bemutatása</t>
  </si>
  <si>
    <t>Kommunális adó</t>
  </si>
  <si>
    <t>Mentesség</t>
  </si>
  <si>
    <t>Óvodai nevelés ,szakmai feladatok (091110)</t>
  </si>
  <si>
    <t>Általános kiadások</t>
  </si>
  <si>
    <t>Város és községgazdálkodási feladatok</t>
  </si>
  <si>
    <t>Köztemető fenntartása, üzemeltetése</t>
  </si>
  <si>
    <t>Térfigyelő rendszer</t>
  </si>
  <si>
    <t>Kompok, révek üzemeltetése</t>
  </si>
  <si>
    <t>045230</t>
  </si>
  <si>
    <t>Önkormányzati vagyon</t>
  </si>
  <si>
    <t>Nem lakóingatlan üzemeltetése</t>
  </si>
  <si>
    <t>Szünidei gyermekétkeztetés</t>
  </si>
  <si>
    <t>Védőnői szolgálat</t>
  </si>
  <si>
    <t>Házi orvosi alapellátás</t>
  </si>
  <si>
    <t>Házi orvosi ügyeleti ellátás</t>
  </si>
  <si>
    <t>072112</t>
  </si>
  <si>
    <t>082063</t>
  </si>
  <si>
    <t>081071</t>
  </si>
  <si>
    <t>Szabadidő és sport Sportfeladatok</t>
  </si>
  <si>
    <t>Ifjuság és egészségügyi gondozás</t>
  </si>
  <si>
    <t>074032</t>
  </si>
  <si>
    <t>Közfoglalkoztatási program</t>
  </si>
  <si>
    <t>Általános bevételek</t>
  </si>
  <si>
    <t>091140</t>
  </si>
  <si>
    <t>Lakhatással kapcsolatos ellátás</t>
  </si>
  <si>
    <t>106020</t>
  </si>
  <si>
    <t>Egyéb szociális pénzbeni és természetbeni ellátás</t>
  </si>
  <si>
    <t>107060</t>
  </si>
  <si>
    <t>Család és gyermekjóléti szolgáltatás</t>
  </si>
  <si>
    <t>104042</t>
  </si>
  <si>
    <t>Intézmény finanszírozás:</t>
  </si>
  <si>
    <t>Munka törvénykönyv alapján teljes v részm idős</t>
  </si>
  <si>
    <t>SZKTT  Gyermekjóléti és Szociális  Szolgáltató Központ feladataihoz való hozzájárulás</t>
  </si>
  <si>
    <t>Szociális feladatok támogatása összesen:</t>
  </si>
  <si>
    <t>II. Az önkormányzat által ellátott feladatok kiemelt bevételi  előirányzatai kötelező, önként vállalt és államigazgatási feladatok bontásban</t>
  </si>
  <si>
    <t>Átadott pénzeszköz:</t>
  </si>
  <si>
    <t>Tiszavárkony Község Önkormányzata</t>
  </si>
  <si>
    <t>Magánszemélyek kommunális adója</t>
  </si>
  <si>
    <t xml:space="preserve">Polgármester jutalma </t>
  </si>
  <si>
    <t>rovat száma</t>
  </si>
  <si>
    <t>B 402</t>
  </si>
  <si>
    <t>B 401</t>
  </si>
  <si>
    <t>B 405</t>
  </si>
  <si>
    <t>B 406</t>
  </si>
  <si>
    <t>B 407</t>
  </si>
  <si>
    <t xml:space="preserve">1. Készletértékesítés ellenértéke </t>
  </si>
  <si>
    <t xml:space="preserve">2. Szolgáltatások ellenértéke </t>
  </si>
  <si>
    <t xml:space="preserve">4. Ellátási díjak </t>
  </si>
  <si>
    <t xml:space="preserve">5. Kiszámlázott működési célú általános forgalmi adó </t>
  </si>
  <si>
    <t>Közhatalmi bevételek összesen:</t>
  </si>
  <si>
    <t xml:space="preserve">TB alap működési támog (OEP)
</t>
  </si>
  <si>
    <t xml:space="preserve">Elk állami p.alapok működ támog( Munkaügyi kp. , közf)
</t>
  </si>
  <si>
    <t>Elk állami p.alapok működ támog (Munkaügyi kp. , közf)</t>
  </si>
  <si>
    <t>B34/14</t>
  </si>
  <si>
    <t>Költségvetési bevételek</t>
  </si>
  <si>
    <t>60.</t>
  </si>
  <si>
    <t>Bankköltségek</t>
  </si>
  <si>
    <t xml:space="preserve">Költségvetési bevételek </t>
  </si>
  <si>
    <t xml:space="preserve">Működési bevételek </t>
  </si>
  <si>
    <t xml:space="preserve">Közhatalmi bevételek </t>
  </si>
  <si>
    <t xml:space="preserve">Termékek és szolgáltatások adói </t>
  </si>
  <si>
    <t xml:space="preserve">Önkormányzatok működési támogatásai </t>
  </si>
  <si>
    <t xml:space="preserve">Egyéb működési célú támogatások bevételei államháztartáson belülről </t>
  </si>
  <si>
    <t xml:space="preserve">Felhalmozási célú támogatások államháztartáson belülről </t>
  </si>
  <si>
    <t>Termékek és szolgáltatások adói</t>
  </si>
  <si>
    <t>I.6. Polgármesteri illetmény támogatása</t>
  </si>
  <si>
    <t>II.1. (1) 1 óvodapedagógusok elismert létszáma 2018.évben 8 hónapra 5,3 fő</t>
  </si>
  <si>
    <t>II.1. (2) 1 óvodapedagógusok nevelő munkáját közvetlenül segítők száma a Köznev. tv. 2. számú melléklete szerint 2018. évben 8 hónapra 4,0</t>
  </si>
  <si>
    <t>II.1. (1) 2 óvodapedagógusok elismert létszáma  2018. évben 4 hónapra 5,0</t>
  </si>
  <si>
    <t>II.4.a (1) Alapfokú végzettségű pedagógus II kategóriába sorolt óvoda pedagógusok kiegészítő támogatása, akik a minősítést 2016 12.31 ig szerezték meg.</t>
  </si>
  <si>
    <t>II.4.a (4) Mesterfokozatú  végzettségű m,esterpedagógus kategóriába sorolt óvoda pedagógusok kiegészítő támogatása, akik a minősítést 2016 12.31 ig szerezték meg.</t>
  </si>
  <si>
    <t xml:space="preserve"> költségvetési szerv  feladatainak kiemelt bevételi előirányzatai kötelező, önként vállalt és államigazgatási feladat bontásban</t>
  </si>
  <si>
    <t>2024. év</t>
  </si>
  <si>
    <t>2025. év</t>
  </si>
  <si>
    <t>2021.évi tervezett előirányzat</t>
  </si>
  <si>
    <t xml:space="preserve">        -Vagyoni típusú adók/kommunális adó/</t>
  </si>
  <si>
    <t>közfoglalkoztatottak száma</t>
  </si>
  <si>
    <t xml:space="preserve"> Az önkormányzat és irányítása alá tartozó költségvetési szerv</t>
  </si>
  <si>
    <t xml:space="preserve">Szabadidő és sport </t>
  </si>
  <si>
    <t xml:space="preserve"> költségvetési szerv feladatainak kiemelt kiadási előirányzatai kötelező, önként vállalt és államigazgatási feladat bontásban</t>
  </si>
  <si>
    <t>könyvbeszerzés, folyóirat</t>
  </si>
  <si>
    <t>Hajtó és kenőanyag</t>
  </si>
  <si>
    <t>Villamos energia</t>
  </si>
  <si>
    <t>Sajátos nevelési igényű gyermekek óvodai nevelése (091120)</t>
  </si>
  <si>
    <t>K121</t>
  </si>
  <si>
    <t>Külső megbízási díjak</t>
  </si>
  <si>
    <t xml:space="preserve">jénai tálak </t>
  </si>
  <si>
    <t>fektető 20 db</t>
  </si>
  <si>
    <t>Számítógép beszerzés</t>
  </si>
  <si>
    <t>Egyszeri települési támogatás</t>
  </si>
  <si>
    <t>Gyógyszerkiadások viseléséhez nyújtandó támogatások</t>
  </si>
  <si>
    <t>Temetési költségek viseléséhez nyújtandó települési támogatás</t>
  </si>
  <si>
    <t>Nevelési, oktatási év kezdési támogatás</t>
  </si>
  <si>
    <t>Köztemetés</t>
  </si>
  <si>
    <t>Egyszeri fűtési támogatás</t>
  </si>
  <si>
    <t>Első lakáshoz jutók támogatása</t>
  </si>
  <si>
    <t>Ösztöndíjak</t>
  </si>
  <si>
    <t>Szociális tüzifa támogatáshoz önkormányzati hozzájárulás</t>
  </si>
  <si>
    <t>ÁHT-n kívüli működési célú pénzeszköz átadás (civil szervezetek)</t>
  </si>
  <si>
    <t>70 év felett</t>
  </si>
  <si>
    <t>K1-K7</t>
  </si>
  <si>
    <t>B 404</t>
  </si>
  <si>
    <t>B 411</t>
  </si>
  <si>
    <t xml:space="preserve">ÁHT-n kívüli működési célú pénzeszköz átadás (civil szervezetek)
</t>
  </si>
  <si>
    <t>Intézményfinanszírozás</t>
  </si>
  <si>
    <t>K1-K9</t>
  </si>
  <si>
    <t>Áht-belüli működési célú pénzeszköz átadása</t>
  </si>
  <si>
    <t>Egyéb működési  kiadások (6+7)</t>
  </si>
  <si>
    <t>Közművelúdési, közösség színtér tevékenység</t>
  </si>
  <si>
    <t>Közművelődés, közösségi szintér</t>
  </si>
  <si>
    <t>018030</t>
  </si>
  <si>
    <t xml:space="preserve">Tiszavárkonyi Óvoda      
</t>
  </si>
  <si>
    <t xml:space="preserve">3. Tulajdonosi bevételek </t>
  </si>
  <si>
    <t xml:space="preserve"> Gyermekétkeztetés</t>
  </si>
  <si>
    <t>760062</t>
  </si>
  <si>
    <t>Település egészségügyi feladatok</t>
  </si>
  <si>
    <t xml:space="preserve">Helyi önkormányzatok kiegészítő támogatásai </t>
  </si>
  <si>
    <t>2022.évi tervezett előirányzat</t>
  </si>
  <si>
    <t>2022.év</t>
  </si>
  <si>
    <t>2020. évi eredeti előirányzat</t>
  </si>
  <si>
    <t xml:space="preserve">Tiszavárkonyi Óvoda    
</t>
  </si>
  <si>
    <t xml:space="preserve"> 2020. évi bevételei</t>
  </si>
  <si>
    <t xml:space="preserve"> 2020. évi kiadásai</t>
  </si>
  <si>
    <t>2020. évi terv</t>
  </si>
  <si>
    <t>2021.év</t>
  </si>
  <si>
    <t>K123/3</t>
  </si>
  <si>
    <t>Munkavégzésre irányulóegyéb jogviszonyban nem saját foglalkoztatottaknak fizetett juttatás</t>
  </si>
  <si>
    <t>K122/3</t>
  </si>
  <si>
    <t>Egyéb külső személyi juttatások</t>
  </si>
  <si>
    <t xml:space="preserve"> 2020. évi összevont bevételei</t>
  </si>
  <si>
    <t xml:space="preserve"> 2020. évi összevont kiadásai</t>
  </si>
  <si>
    <t>2020. évi előirányzat</t>
  </si>
  <si>
    <t>2020.év</t>
  </si>
  <si>
    <t>2020 évi terv</t>
  </si>
  <si>
    <t xml:space="preserve">             2020. év </t>
  </si>
  <si>
    <t xml:space="preserve"> 2020.év</t>
  </si>
  <si>
    <t>2020. január 1.</t>
  </si>
  <si>
    <t>Az önkormányzat 2020. évi közvetett támogatásai</t>
  </si>
  <si>
    <t>Közhatalmi bevétel (Pótlék)</t>
  </si>
  <si>
    <t>2023.év</t>
  </si>
  <si>
    <t>Adósságot keletkeztető ügylet 2020. év</t>
  </si>
  <si>
    <t>Az önkormányzat 2020. évi előirányzat – felhasználási ütemterve</t>
  </si>
  <si>
    <t>2026. év</t>
  </si>
  <si>
    <t>091110</t>
  </si>
  <si>
    <t>900020</t>
  </si>
  <si>
    <t>2023.évi tervezett előirányzat</t>
  </si>
  <si>
    <t>Finanszírozási kiadások ( Intézményfinanszírozás)</t>
  </si>
  <si>
    <t xml:space="preserve"> 2020. évi Működési költség kiadásai feladatonként</t>
  </si>
  <si>
    <t>Tiszavárkony Község Önkormányzat saját bevételeinek részletezése adósságot keletkeztető ügyletből származó tárgyévi fizetési kötelezettség megállapításához</t>
  </si>
  <si>
    <t>Tiszavárkonyi Óvoda</t>
  </si>
  <si>
    <t>Forintban!</t>
  </si>
  <si>
    <t>Fejlesztési cél leírása</t>
  </si>
  <si>
    <t>Fejlesztés várható kiadása</t>
  </si>
  <si>
    <t xml:space="preserve">                                                        NEMLEGES</t>
  </si>
  <si>
    <t>ADÓSSÁGOT KELETKEZTETŐ ÜGYLETEK VÁRHATÓ EGYÜTTES ÖSSZEGE</t>
  </si>
  <si>
    <t>Tiszavárkony Községi Önkormányzat 2020. évi adósságot keletkeztető fejlesztési céljai</t>
  </si>
  <si>
    <t>Településfejlesztési projektek és támogatások</t>
  </si>
  <si>
    <t>062020</t>
  </si>
  <si>
    <t>Az önkormányzat felhalmozási  kiadásainak részletezése</t>
  </si>
  <si>
    <t>Önkormányzat összesen áfá-val</t>
  </si>
  <si>
    <t>Magyar Falu Program keretében "Óvoda udvar " pályázat</t>
  </si>
  <si>
    <t>TOP-1.4.1-19-JN1-2019-00006 Mini bölcsöde létesítése</t>
  </si>
  <si>
    <t xml:space="preserve">EFOP Humán szolgáltatási pályázat </t>
  </si>
  <si>
    <t>Magyar Falu Program keretében szolgálati lakás felújítás pályázat</t>
  </si>
  <si>
    <t>16. melléklet  az 1/2020(II.21.)önkormányzati rendelethez</t>
  </si>
  <si>
    <t>1. melléklet  az 1/2020(II.21.)önkormányzati rendelethez</t>
  </si>
  <si>
    <t>2. melléklet   az 1/2020(II.21.)önkormányzati rendelethez</t>
  </si>
  <si>
    <t>2. melléklet  az 1/2020(II.21.)önkormányzati rendelethez</t>
  </si>
  <si>
    <t>2.1. melléklet  az 1/2020(II.21.)önkormányzati rendelethez</t>
  </si>
  <si>
    <t>2.2 melléklet  az 1/2020(II.21.)önkormányzati rendelethez</t>
  </si>
  <si>
    <t>3.1. melléklet  az 1/2020.(II.21.)önkormányzati rendelethez</t>
  </si>
  <si>
    <t>3.2. melléklet az 1/2020(II.21.)önkormányzati rendelethez</t>
  </si>
  <si>
    <t>3.3. melléklet  az 1/2020.(II.21.)önkormányzati rendelethez</t>
  </si>
  <si>
    <t>4. melléklet  az 1/2020.(II.21.)önkormányzati rendelethez</t>
  </si>
  <si>
    <t>5. melléklet  az 1/2020.(II.21.)önkormányzati rendelethez</t>
  </si>
  <si>
    <t>6. melléklet  az 1/2020.(II.21.)önkormányzati rendelethez</t>
  </si>
  <si>
    <t>7. melléklet  az 1/2020.(II.21.)önkormányzati rendelethez</t>
  </si>
  <si>
    <t>8. melléklet  az 1/2020.(II.21.)önkormányzati rendelethez</t>
  </si>
  <si>
    <t>8. melléklet  az 1./2020.(II.21.)önkormányzati rendelethez</t>
  </si>
  <si>
    <t>9. melléklet  az 1/2020(II.21..)önkormányzati rendelethez</t>
  </si>
  <si>
    <t>10. melléklet  az 1/2020(II.21.)önkormányzati rendelethez</t>
  </si>
  <si>
    <t>11. melléklet  az 1./2020.(II.21.)önkormányzati rendelethez</t>
  </si>
  <si>
    <t>11. melléklet  az 1/2020.(II.21.)önkormányzati rendelethez</t>
  </si>
  <si>
    <t>12. melléklet   az 1/2020.(II.21.)önkormányzati rendelethez</t>
  </si>
  <si>
    <t>13. melléklet az 1./2020.(II.21.)önkormányzati rendelethez</t>
  </si>
  <si>
    <t>14. melléklet  az 1/2020(II.21.)önkormányzati rendelethez</t>
  </si>
  <si>
    <t>15. melléklet az 1./2020.(II.21.)önkormányzati rendelethez</t>
  </si>
  <si>
    <t>17. melléklet az 1/2020. (II.21.)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</si>
</sst>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\ &quot;Ft&quot;;\-#,##0\ &quot;Ft&quot;"/>
    <numFmt numFmtId="165" formatCode="_-* #,##0.00\ &quot;Ft&quot;_-;\-* #,##0.00\ &quot;Ft&quot;_-;_-* &quot;-&quot;??\ &quot;Ft&quot;_-;_-@_-"/>
    <numFmt numFmtId="166" formatCode="_-* #,##0.00\ _F_t_-;\-* #,##0.00\ _F_t_-;_-* &quot;-&quot;??\ _F_t_-;_-@_-"/>
    <numFmt numFmtId="167" formatCode="#,##0_ ;[Red]\-#,##0\ "/>
    <numFmt numFmtId="168" formatCode="#,##0\ ;[Red]\-#,##0\ "/>
    <numFmt numFmtId="169" formatCode="_-* #,##0\ _F_t_-;\-* #,##0\ _F_t_-;_-* &quot;-&quot;??\ _F_t_-;_-@_-"/>
    <numFmt numFmtId="170" formatCode="#,##0\ &quot;Ft&quot;"/>
    <numFmt numFmtId="171" formatCode="#,##0\ _F_t"/>
    <numFmt numFmtId="172" formatCode="_-* #,##0\ &quot;Ft&quot;_-;\-* #,##0\ &quot;Ft&quot;_-;_-* &quot;-&quot;??\ &quot;Ft&quot;_-;_-@_-"/>
    <numFmt numFmtId="173" formatCode="#,##0_ ;\-#,##0\ "/>
    <numFmt numFmtId="174" formatCode="#,###"/>
  </numFmts>
  <fonts count="148">
    <font>
      <sz val="10"/>
      <name val="Arial CE"/>
      <charset val="238"/>
    </font>
    <font>
      <sz val="10"/>
      <name val="Arial CE"/>
      <charset val="238"/>
    </font>
    <font>
      <b/>
      <sz val="10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name val="Arial CE"/>
      <family val="2"/>
      <charset val="238"/>
    </font>
    <font>
      <b/>
      <sz val="9.9"/>
      <color indexed="8"/>
      <name val="Arial"/>
      <family val="2"/>
      <charset val="238"/>
    </font>
    <font>
      <b/>
      <u/>
      <sz val="14"/>
      <color indexed="8"/>
      <name val="Times New Roman"/>
      <family val="1"/>
      <charset val="238"/>
    </font>
    <font>
      <u/>
      <sz val="12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2"/>
      <color indexed="8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9"/>
      <color indexed="8"/>
      <name val="Times New Roman"/>
      <family val="1"/>
    </font>
    <font>
      <b/>
      <i/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8"/>
      <name val="Arial"/>
      <family val="2"/>
      <charset val="238"/>
    </font>
    <font>
      <sz val="9"/>
      <name val="Times New Roman"/>
      <family val="1"/>
    </font>
    <font>
      <b/>
      <sz val="10"/>
      <name val="Arial CE"/>
      <charset val="238"/>
    </font>
    <font>
      <b/>
      <sz val="10"/>
      <color indexed="8"/>
      <name val="Arial"/>
      <family val="2"/>
      <charset val="238"/>
    </font>
    <font>
      <b/>
      <sz val="11"/>
      <name val="Arial"/>
      <family val="2"/>
      <charset val="238"/>
    </font>
    <font>
      <sz val="11"/>
      <color indexed="8"/>
      <name val="Times New Roman"/>
      <family val="1"/>
    </font>
    <font>
      <b/>
      <sz val="10"/>
      <name val="Arial"/>
      <family val="2"/>
      <charset val="238"/>
    </font>
    <font>
      <b/>
      <sz val="13"/>
      <color indexed="8"/>
      <name val="Arial"/>
      <family val="2"/>
      <charset val="238"/>
    </font>
    <font>
      <sz val="9.9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name val="Arial CE"/>
      <charset val="238"/>
    </font>
    <font>
      <sz val="12"/>
      <name val="Arial CE"/>
      <family val="2"/>
      <charset val="238"/>
    </font>
    <font>
      <sz val="10"/>
      <name val="Arial CE"/>
      <family val="2"/>
      <charset val="238"/>
    </font>
    <font>
      <sz val="9"/>
      <color indexed="8"/>
      <name val="Arial"/>
      <family val="2"/>
    </font>
    <font>
      <b/>
      <sz val="9"/>
      <color indexed="8"/>
      <name val="Arial"/>
      <family val="2"/>
    </font>
    <font>
      <sz val="9"/>
      <name val="Arial CE"/>
      <charset val="238"/>
    </font>
    <font>
      <b/>
      <sz val="9"/>
      <name val="Arial CE"/>
      <family val="2"/>
      <charset val="238"/>
    </font>
    <font>
      <b/>
      <sz val="10"/>
      <color indexed="9"/>
      <name val="Arial CE"/>
      <family val="2"/>
      <charset val="238"/>
    </font>
    <font>
      <sz val="9"/>
      <name val="Arial CE"/>
      <family val="2"/>
      <charset val="238"/>
    </font>
    <font>
      <b/>
      <sz val="9"/>
      <name val="Arial"/>
      <family val="2"/>
    </font>
    <font>
      <b/>
      <sz val="14"/>
      <name val="Times New Roman"/>
      <family val="1"/>
    </font>
    <font>
      <b/>
      <sz val="10"/>
      <color indexed="8"/>
      <name val="Times New Roman"/>
      <family val="1"/>
      <charset val="238"/>
    </font>
    <font>
      <b/>
      <sz val="9"/>
      <color indexed="8"/>
      <name val="Times New Roman"/>
      <family val="3"/>
      <charset val="238"/>
    </font>
    <font>
      <sz val="12"/>
      <color indexed="8"/>
      <name val="Times New Roman"/>
      <family val="1"/>
      <charset val="238"/>
    </font>
    <font>
      <sz val="11"/>
      <color indexed="8"/>
      <name val="Times New Roman"/>
      <family val="1"/>
      <charset val="238"/>
    </font>
    <font>
      <b/>
      <i/>
      <sz val="10.5"/>
      <color indexed="8"/>
      <name val="Arial"/>
      <family val="2"/>
      <charset val="238"/>
    </font>
    <font>
      <sz val="12"/>
      <name val="Times New Roman"/>
      <family val="1"/>
      <charset val="238"/>
    </font>
    <font>
      <i/>
      <sz val="9"/>
      <color indexed="8"/>
      <name val="Times New Roman"/>
      <family val="1"/>
      <charset val="238"/>
    </font>
    <font>
      <b/>
      <i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b/>
      <sz val="8"/>
      <color indexed="8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b/>
      <sz val="9"/>
      <color indexed="8"/>
      <name val="Arial"/>
      <family val="2"/>
      <charset val="238"/>
    </font>
    <font>
      <i/>
      <sz val="10.5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i/>
      <sz val="10"/>
      <name val="Arial CE"/>
      <charset val="238"/>
    </font>
    <font>
      <b/>
      <i/>
      <sz val="9.9"/>
      <color indexed="8"/>
      <name val="Arial"/>
      <family val="2"/>
      <charset val="238"/>
    </font>
    <font>
      <sz val="10"/>
      <name val="Arial"/>
      <family val="2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3"/>
      <name val="Arial"/>
      <family val="2"/>
      <charset val="238"/>
    </font>
    <font>
      <b/>
      <sz val="13"/>
      <name val="Times New Roman"/>
      <family val="1"/>
    </font>
    <font>
      <sz val="13"/>
      <name val="Times New Roman"/>
      <family val="1"/>
    </font>
    <font>
      <b/>
      <sz val="14"/>
      <color indexed="8"/>
      <name val="Arial"/>
      <family val="2"/>
      <charset val="238"/>
    </font>
    <font>
      <sz val="10"/>
      <name val="Times New Roman"/>
      <family val="1"/>
      <charset val="238"/>
    </font>
    <font>
      <b/>
      <sz val="9.9"/>
      <color indexed="8"/>
      <name val="Arial"/>
      <family val="2"/>
      <charset val="238"/>
    </font>
    <font>
      <b/>
      <u/>
      <sz val="14"/>
      <color indexed="8"/>
      <name val="Times New Roman"/>
      <family val="1"/>
      <charset val="238"/>
    </font>
    <font>
      <sz val="12"/>
      <color indexed="8"/>
      <name val="Times New Roman"/>
      <family val="1"/>
    </font>
    <font>
      <b/>
      <sz val="12"/>
      <color indexed="8"/>
      <name val="Times New Roman"/>
      <family val="3"/>
      <charset val="238"/>
    </font>
    <font>
      <b/>
      <sz val="12"/>
      <color indexed="8"/>
      <name val="Times New Roman"/>
      <family val="1"/>
      <charset val="238"/>
    </font>
    <font>
      <b/>
      <i/>
      <sz val="10"/>
      <color indexed="8"/>
      <name val="MS Sans Serif"/>
      <family val="2"/>
      <charset val="238"/>
    </font>
    <font>
      <sz val="9"/>
      <name val="Times New Roman"/>
      <family val="1"/>
      <charset val="238"/>
    </font>
    <font>
      <b/>
      <sz val="7"/>
      <color indexed="8"/>
      <name val="MS Sans Serif"/>
      <family val="2"/>
      <charset val="238"/>
    </font>
    <font>
      <sz val="8.5"/>
      <name val="Arial CE"/>
      <charset val="238"/>
    </font>
    <font>
      <sz val="8.5"/>
      <name val="Times New Roman"/>
      <family val="1"/>
      <charset val="238"/>
    </font>
    <font>
      <sz val="12"/>
      <name val="Arial CE"/>
      <charset val="238"/>
    </font>
    <font>
      <b/>
      <sz val="9"/>
      <color indexed="8"/>
      <name val="Times New Roman"/>
      <family val="1"/>
      <charset val="238"/>
    </font>
    <font>
      <i/>
      <sz val="9"/>
      <name val="Times New Roman"/>
      <family val="1"/>
      <charset val="238"/>
    </font>
    <font>
      <i/>
      <sz val="10"/>
      <name val="Arial CE"/>
      <charset val="238"/>
    </font>
    <font>
      <b/>
      <i/>
      <sz val="9"/>
      <color indexed="8"/>
      <name val="Times New Roman"/>
      <family val="1"/>
      <charset val="238"/>
    </font>
    <font>
      <i/>
      <sz val="10"/>
      <color indexed="8"/>
      <name val="MS Sans Serif"/>
      <family val="2"/>
      <charset val="238"/>
    </font>
    <font>
      <b/>
      <sz val="15"/>
      <color indexed="8"/>
      <name val="Arial"/>
      <family val="2"/>
      <charset val="238"/>
    </font>
    <font>
      <sz val="9"/>
      <color indexed="8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indexed="8"/>
      <name val="Arial"/>
      <family val="2"/>
      <charset val="238"/>
    </font>
    <font>
      <sz val="10"/>
      <name val="Arial CE"/>
      <charset val="238"/>
    </font>
    <font>
      <b/>
      <sz val="9"/>
      <name val="Arial CE"/>
      <charset val="238"/>
    </font>
    <font>
      <b/>
      <sz val="12"/>
      <name val="Arial CE"/>
      <charset val="238"/>
    </font>
    <font>
      <b/>
      <sz val="11"/>
      <name val="Arial CE"/>
      <charset val="238"/>
    </font>
    <font>
      <b/>
      <sz val="10"/>
      <name val="Arial CE"/>
      <charset val="238"/>
    </font>
    <font>
      <sz val="10"/>
      <color theme="1"/>
      <name val="Arial CE"/>
      <charset val="238"/>
    </font>
    <font>
      <b/>
      <sz val="11"/>
      <color indexed="8"/>
      <name val="Arial"/>
      <family val="2"/>
      <charset val="238"/>
    </font>
    <font>
      <sz val="11"/>
      <name val="Arial CE"/>
      <charset val="238"/>
    </font>
    <font>
      <sz val="11"/>
      <color indexed="8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4"/>
      <name val="Arial"/>
      <family val="2"/>
      <charset val="238"/>
    </font>
    <font>
      <b/>
      <sz val="13"/>
      <name val="Arial"/>
      <family val="2"/>
      <charset val="238"/>
    </font>
    <font>
      <b/>
      <sz val="12"/>
      <name val="Arial"/>
      <family val="2"/>
      <charset val="238"/>
    </font>
    <font>
      <b/>
      <u/>
      <sz val="14"/>
      <name val="Times New Roman"/>
      <family val="1"/>
      <charset val="238"/>
    </font>
    <font>
      <b/>
      <u/>
      <sz val="10"/>
      <name val="Arial"/>
      <family val="2"/>
      <charset val="238"/>
    </font>
    <font>
      <b/>
      <u/>
      <sz val="10"/>
      <color indexed="8"/>
      <name val="Arial"/>
      <family val="2"/>
      <charset val="238"/>
    </font>
    <font>
      <b/>
      <u/>
      <sz val="14"/>
      <color indexed="8"/>
      <name val="Arial"/>
      <family val="2"/>
      <charset val="238"/>
    </font>
    <font>
      <u/>
      <sz val="12"/>
      <color indexed="8"/>
      <name val="Arial"/>
      <family val="2"/>
      <charset val="238"/>
    </font>
    <font>
      <sz val="10"/>
      <color indexed="8"/>
      <name val="Ariel"/>
      <charset val="238"/>
    </font>
    <font>
      <b/>
      <sz val="14"/>
      <color indexed="8"/>
      <name val="Ariel"/>
      <charset val="238"/>
    </font>
    <font>
      <sz val="10"/>
      <name val="Ariel"/>
      <charset val="238"/>
    </font>
    <font>
      <b/>
      <sz val="10"/>
      <name val="Ariel"/>
      <charset val="238"/>
    </font>
    <font>
      <sz val="11"/>
      <name val="Arial"/>
      <family val="2"/>
      <charset val="238"/>
    </font>
    <font>
      <i/>
      <sz val="11"/>
      <color indexed="8"/>
      <name val="Arial"/>
      <family val="2"/>
      <charset val="238"/>
    </font>
    <font>
      <i/>
      <sz val="11"/>
      <name val="Arial"/>
      <family val="2"/>
      <charset val="238"/>
    </font>
    <font>
      <b/>
      <sz val="12"/>
      <name val="Arial "/>
      <charset val="238"/>
    </font>
    <font>
      <sz val="10"/>
      <name val="Arial "/>
      <charset val="238"/>
    </font>
    <font>
      <b/>
      <sz val="10"/>
      <name val="Arial "/>
      <charset val="238"/>
    </font>
    <font>
      <b/>
      <sz val="11"/>
      <name val="Arial "/>
      <charset val="238"/>
    </font>
    <font>
      <b/>
      <sz val="14"/>
      <color indexed="8"/>
      <name val="Arial "/>
      <charset val="238"/>
    </font>
    <font>
      <b/>
      <sz val="8.5"/>
      <color indexed="8"/>
      <name val="Arial "/>
      <charset val="238"/>
    </font>
    <font>
      <sz val="12"/>
      <color indexed="8"/>
      <name val="Arial "/>
      <charset val="238"/>
    </font>
    <font>
      <b/>
      <sz val="10"/>
      <color indexed="8"/>
      <name val="Arial "/>
      <charset val="238"/>
    </font>
    <font>
      <b/>
      <sz val="11"/>
      <color indexed="8"/>
      <name val="Arial "/>
      <charset val="238"/>
    </font>
    <font>
      <sz val="10"/>
      <color indexed="8"/>
      <name val="Arial "/>
      <charset val="238"/>
    </font>
    <font>
      <sz val="9.9"/>
      <color indexed="8"/>
      <name val="Arial "/>
      <charset val="238"/>
    </font>
    <font>
      <b/>
      <sz val="7.5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7"/>
      <color indexed="8"/>
      <name val="Arial "/>
      <charset val="238"/>
    </font>
    <font>
      <sz val="11"/>
      <color indexed="8"/>
      <name val="Arial "/>
      <charset val="238"/>
    </font>
    <font>
      <sz val="8.5"/>
      <name val="Arial "/>
      <charset val="238"/>
    </font>
    <font>
      <b/>
      <i/>
      <sz val="12"/>
      <color indexed="8"/>
      <name val="Arial "/>
      <charset val="238"/>
    </font>
    <font>
      <b/>
      <i/>
      <sz val="10"/>
      <color indexed="8"/>
      <name val="Arial "/>
      <charset val="238"/>
    </font>
    <font>
      <b/>
      <sz val="12"/>
      <color indexed="8"/>
      <name val="Arial "/>
      <charset val="238"/>
    </font>
    <font>
      <b/>
      <sz val="9"/>
      <color indexed="8"/>
      <name val="Arial "/>
      <charset val="238"/>
    </font>
    <font>
      <sz val="9"/>
      <color indexed="8"/>
      <name val="Arial "/>
      <charset val="238"/>
    </font>
    <font>
      <i/>
      <sz val="11"/>
      <name val="Ariel"/>
      <charset val="238"/>
    </font>
    <font>
      <sz val="12"/>
      <name val="Times New Roman CE"/>
      <charset val="238"/>
    </font>
    <font>
      <b/>
      <sz val="11"/>
      <name val="Times New Roman CE"/>
      <charset val="238"/>
    </font>
    <font>
      <b/>
      <sz val="11"/>
      <name val="Times New Roman CE"/>
      <family val="1"/>
      <charset val="238"/>
    </font>
    <font>
      <b/>
      <i/>
      <sz val="10"/>
      <name val="Times New Roman CE"/>
      <family val="1"/>
      <charset val="238"/>
    </font>
    <font>
      <sz val="11"/>
      <name val="Times New Roman CE"/>
      <charset val="238"/>
    </font>
    <font>
      <b/>
      <u/>
      <sz val="12"/>
      <color indexed="8"/>
      <name val="Arial"/>
      <family val="2"/>
      <charset val="238"/>
    </font>
    <font>
      <sz val="8"/>
      <name val="Arial CE"/>
      <charset val="238"/>
    </font>
  </fonts>
  <fills count="11">
    <fill>
      <patternFill patternType="none"/>
    </fill>
    <fill>
      <patternFill patternType="gray125"/>
    </fill>
    <fill>
      <patternFill patternType="solid">
        <fgColor indexed="22"/>
        <bgColor indexed="31"/>
      </patternFill>
    </fill>
    <fill>
      <patternFill patternType="solid">
        <fgColor indexed="44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</fills>
  <borders count="92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/>
      <right style="medium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166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0" fontId="141" fillId="0" borderId="0"/>
  </cellStyleXfs>
  <cellXfs count="1023">
    <xf numFmtId="0" fontId="0" fillId="0" borderId="0" xfId="0"/>
    <xf numFmtId="0" fontId="0" fillId="0" borderId="0" xfId="0" applyAlignment="1"/>
    <xf numFmtId="0" fontId="7" fillId="0" borderId="0" xfId="0" applyNumberFormat="1" applyFont="1" applyBorder="1" applyAlignment="1" applyProtection="1">
      <alignment horizontal="center"/>
    </xf>
    <xf numFmtId="0" fontId="8" fillId="0" borderId="0" xfId="0" applyNumberFormat="1" applyFont="1" applyBorder="1" applyAlignment="1" applyProtection="1"/>
    <xf numFmtId="0" fontId="3" fillId="0" borderId="0" xfId="0" applyNumberFormat="1" applyFont="1" applyBorder="1" applyAlignment="1" applyProtection="1"/>
    <xf numFmtId="0" fontId="8" fillId="0" borderId="0" xfId="0" applyNumberFormat="1" applyFont="1" applyBorder="1" applyAlignment="1" applyProtection="1">
      <alignment horizontal="right"/>
    </xf>
    <xf numFmtId="0" fontId="0" fillId="0" borderId="0" xfId="0" applyFill="1"/>
    <xf numFmtId="167" fontId="0" fillId="0" borderId="0" xfId="0" applyNumberFormat="1" applyAlignment="1">
      <alignment horizontal="right"/>
    </xf>
    <xf numFmtId="0" fontId="0" fillId="0" borderId="2" xfId="0" applyBorder="1"/>
    <xf numFmtId="0" fontId="16" fillId="0" borderId="0" xfId="0" applyFont="1" applyBorder="1" applyAlignment="1">
      <alignment horizontal="left" vertical="center" wrapText="1"/>
    </xf>
    <xf numFmtId="0" fontId="19" fillId="0" borderId="0" xfId="0" applyFont="1"/>
    <xf numFmtId="0" fontId="0" fillId="0" borderId="0" xfId="0" applyAlignment="1">
      <alignment vertical="center"/>
    </xf>
    <xf numFmtId="0" fontId="19" fillId="0" borderId="0" xfId="0" applyFont="1" applyAlignment="1">
      <alignment vertical="center"/>
    </xf>
    <xf numFmtId="0" fontId="2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3" xfId="0" applyNumberFormat="1" applyFont="1" applyFill="1" applyBorder="1" applyAlignment="1" applyProtection="1">
      <alignment horizontal="center" vertical="center"/>
      <protection locked="0"/>
    </xf>
    <xf numFmtId="0" fontId="20" fillId="0" borderId="2" xfId="0" applyNumberFormat="1" applyFont="1" applyBorder="1" applyAlignment="1" applyProtection="1">
      <protection locked="0"/>
    </xf>
    <xf numFmtId="0" fontId="8" fillId="0" borderId="2" xfId="0" applyNumberFormat="1" applyFont="1" applyBorder="1" applyAlignment="1" applyProtection="1"/>
    <xf numFmtId="0" fontId="25" fillId="0" borderId="2" xfId="0" applyNumberFormat="1" applyFont="1" applyBorder="1" applyAlignment="1" applyProtection="1"/>
    <xf numFmtId="0" fontId="20" fillId="0" borderId="2" xfId="0" applyNumberFormat="1" applyFont="1" applyBorder="1" applyAlignment="1" applyProtection="1"/>
    <xf numFmtId="0" fontId="20" fillId="3" borderId="2" xfId="0" applyNumberFormat="1" applyFont="1" applyFill="1" applyBorder="1" applyAlignment="1" applyProtection="1">
      <alignment horizontal="left" vertical="center" wrapText="1"/>
    </xf>
    <xf numFmtId="3" fontId="20" fillId="3" borderId="2" xfId="0" applyNumberFormat="1" applyFont="1" applyFill="1" applyBorder="1" applyAlignment="1" applyProtection="1">
      <alignment horizontal="right" vertical="center"/>
    </xf>
    <xf numFmtId="0" fontId="0" fillId="0" borderId="0" xfId="0" applyAlignment="1">
      <alignment horizontal="right" vertical="center"/>
    </xf>
    <xf numFmtId="167" fontId="8" fillId="0" borderId="0" xfId="0" applyNumberFormat="1" applyFont="1" applyBorder="1" applyAlignment="1" applyProtection="1">
      <alignment horizontal="right"/>
    </xf>
    <xf numFmtId="3" fontId="0" fillId="0" borderId="0" xfId="0" applyNumberFormat="1"/>
    <xf numFmtId="0" fontId="18" fillId="0" borderId="0" xfId="0" applyFont="1" applyBorder="1" applyAlignment="1"/>
    <xf numFmtId="0" fontId="0" fillId="0" borderId="0" xfId="0" applyBorder="1"/>
    <xf numFmtId="0" fontId="34" fillId="0" borderId="0" xfId="0" applyFont="1" applyAlignment="1">
      <alignment vertical="center"/>
    </xf>
    <xf numFmtId="0" fontId="0" fillId="0" borderId="2" xfId="0" applyBorder="1" applyAlignment="1">
      <alignment vertical="center"/>
    </xf>
    <xf numFmtId="0" fontId="0" fillId="0" borderId="0" xfId="0" applyBorder="1" applyAlignment="1">
      <alignment vertical="center"/>
    </xf>
    <xf numFmtId="0" fontId="36" fillId="0" borderId="2" xfId="0" applyNumberFormat="1" applyFont="1" applyBorder="1" applyAlignment="1" applyProtection="1">
      <alignment horizontal="left" vertical="center" wrapText="1"/>
    </xf>
    <xf numFmtId="0" fontId="37" fillId="0" borderId="2" xfId="0" applyNumberFormat="1" applyFont="1" applyBorder="1" applyAlignment="1" applyProtection="1">
      <alignment horizontal="left" vertical="center" wrapText="1"/>
    </xf>
    <xf numFmtId="0" fontId="36" fillId="0" borderId="2" xfId="0" applyNumberFormat="1" applyFont="1" applyBorder="1" applyAlignment="1" applyProtection="1">
      <alignment vertical="center" wrapText="1"/>
    </xf>
    <xf numFmtId="0" fontId="36" fillId="0" borderId="2" xfId="0" applyNumberFormat="1" applyFont="1" applyFill="1" applyBorder="1" applyAlignment="1" applyProtection="1">
      <alignment horizontal="left" vertical="center" wrapText="1"/>
    </xf>
    <xf numFmtId="0" fontId="37" fillId="0" borderId="2" xfId="0" applyNumberFormat="1" applyFont="1" applyFill="1" applyBorder="1" applyAlignment="1" applyProtection="1">
      <alignment horizontal="left" vertical="center" wrapText="1"/>
    </xf>
    <xf numFmtId="0" fontId="38" fillId="0" borderId="0" xfId="0" applyFont="1" applyBorder="1"/>
    <xf numFmtId="0" fontId="0" fillId="0" borderId="0" xfId="0" applyAlignment="1">
      <alignment horizontal="right"/>
    </xf>
    <xf numFmtId="0" fontId="34" fillId="0" borderId="0" xfId="0" applyFont="1"/>
    <xf numFmtId="0" fontId="19" fillId="0" borderId="0" xfId="0" applyFont="1" applyBorder="1"/>
    <xf numFmtId="0" fontId="19" fillId="0" borderId="0" xfId="0" applyFont="1" applyBorder="1" applyAlignment="1">
      <alignment vertical="center"/>
    </xf>
    <xf numFmtId="0" fontId="19" fillId="5" borderId="0" xfId="0" applyFont="1" applyFill="1" applyBorder="1" applyAlignment="1">
      <alignment vertical="center"/>
    </xf>
    <xf numFmtId="0" fontId="40" fillId="5" borderId="0" xfId="0" applyFont="1" applyFill="1" applyBorder="1" applyAlignment="1">
      <alignment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 wrapText="1"/>
    </xf>
    <xf numFmtId="167" fontId="0" fillId="0" borderId="0" xfId="0" applyNumberFormat="1" applyAlignment="1">
      <alignment horizontal="center"/>
    </xf>
    <xf numFmtId="0" fontId="48" fillId="0" borderId="6" xfId="0" applyNumberFormat="1" applyFont="1" applyFill="1" applyBorder="1" applyAlignment="1" applyProtection="1">
      <alignment horizontal="center" vertical="center"/>
    </xf>
    <xf numFmtId="0" fontId="0" fillId="0" borderId="2" xfId="0" applyFill="1" applyBorder="1"/>
    <xf numFmtId="0" fontId="48" fillId="0" borderId="3" xfId="0" applyNumberFormat="1" applyFont="1" applyFill="1" applyBorder="1" applyAlignment="1" applyProtection="1">
      <alignment horizontal="center" vertical="center"/>
    </xf>
    <xf numFmtId="0" fontId="50" fillId="0" borderId="7" xfId="0" applyNumberFormat="1" applyFont="1" applyFill="1" applyBorder="1" applyAlignment="1" applyProtection="1">
      <alignment horizontal="center" vertical="center" wrapText="1"/>
    </xf>
    <xf numFmtId="0" fontId="54" fillId="0" borderId="6" xfId="0" applyFont="1" applyBorder="1"/>
    <xf numFmtId="0" fontId="38" fillId="0" borderId="2" xfId="0" applyFont="1" applyFill="1" applyBorder="1" applyAlignment="1">
      <alignment vertical="center" wrapText="1"/>
    </xf>
    <xf numFmtId="0" fontId="39" fillId="0" borderId="2" xfId="0" applyFont="1" applyFill="1" applyBorder="1" applyAlignment="1">
      <alignment wrapText="1"/>
    </xf>
    <xf numFmtId="0" fontId="0" fillId="0" borderId="0" xfId="0" applyBorder="1" applyAlignment="1">
      <alignment horizontal="center"/>
    </xf>
    <xf numFmtId="0" fontId="33" fillId="0" borderId="0" xfId="0" applyFont="1"/>
    <xf numFmtId="0" fontId="32" fillId="0" borderId="2" xfId="0" applyNumberFormat="1" applyFont="1" applyFill="1" applyBorder="1" applyAlignment="1" applyProtection="1">
      <alignment horizontal="center" vertical="center"/>
    </xf>
    <xf numFmtId="0" fontId="32" fillId="0" borderId="2" xfId="0" applyNumberFormat="1" applyFont="1" applyFill="1" applyBorder="1" applyAlignment="1" applyProtection="1">
      <alignment horizontal="center" vertical="center" wrapText="1"/>
    </xf>
    <xf numFmtId="0" fontId="52" fillId="0" borderId="2" xfId="0" applyNumberFormat="1" applyFont="1" applyBorder="1" applyAlignment="1" applyProtection="1">
      <alignment horizontal="right" vertical="center" wrapText="1"/>
    </xf>
    <xf numFmtId="0" fontId="52" fillId="0" borderId="2" xfId="0" applyNumberFormat="1" applyFont="1" applyBorder="1" applyAlignment="1" applyProtection="1">
      <alignment horizontal="left" vertical="center" wrapText="1"/>
    </xf>
    <xf numFmtId="3" fontId="52" fillId="0" borderId="2" xfId="0" applyNumberFormat="1" applyFont="1" applyBorder="1" applyAlignment="1" applyProtection="1">
      <alignment vertical="center"/>
    </xf>
    <xf numFmtId="0" fontId="52" fillId="0" borderId="2" xfId="0" applyNumberFormat="1" applyFont="1" applyBorder="1" applyAlignment="1" applyProtection="1">
      <alignment vertical="center" wrapText="1"/>
    </xf>
    <xf numFmtId="0" fontId="41" fillId="0" borderId="2" xfId="0" applyFont="1" applyBorder="1"/>
    <xf numFmtId="3" fontId="52" fillId="0" borderId="2" xfId="0" applyNumberFormat="1" applyFont="1" applyFill="1" applyBorder="1" applyAlignment="1" applyProtection="1">
      <alignment vertical="center"/>
    </xf>
    <xf numFmtId="167" fontId="5" fillId="0" borderId="6" xfId="0" applyNumberFormat="1" applyFont="1" applyFill="1" applyBorder="1" applyAlignment="1" applyProtection="1">
      <alignment horizontal="center" vertical="center" wrapText="1"/>
    </xf>
    <xf numFmtId="0" fontId="47" fillId="0" borderId="10" xfId="0" applyNumberFormat="1" applyFont="1" applyBorder="1" applyAlignment="1" applyProtection="1">
      <alignment vertical="center"/>
    </xf>
    <xf numFmtId="0" fontId="50" fillId="0" borderId="3" xfId="0" applyNumberFormat="1" applyFont="1" applyFill="1" applyBorder="1" applyAlignment="1" applyProtection="1">
      <alignment horizontal="center" vertical="center" wrapText="1"/>
    </xf>
    <xf numFmtId="0" fontId="51" fillId="0" borderId="2" xfId="0" applyNumberFormat="1" applyFont="1" applyFill="1" applyBorder="1" applyAlignment="1" applyProtection="1">
      <alignment horizontal="left" vertical="center" wrapText="1"/>
    </xf>
    <xf numFmtId="3" fontId="51" fillId="0" borderId="2" xfId="0" applyNumberFormat="1" applyFont="1" applyFill="1" applyBorder="1" applyAlignment="1" applyProtection="1">
      <alignment vertical="center"/>
    </xf>
    <xf numFmtId="0" fontId="37" fillId="0" borderId="11" xfId="0" applyNumberFormat="1" applyFont="1" applyBorder="1" applyAlignment="1" applyProtection="1">
      <alignment horizontal="left" vertical="center" wrapText="1"/>
    </xf>
    <xf numFmtId="0" fontId="37" fillId="0" borderId="11" xfId="0" applyNumberFormat="1" applyFont="1" applyFill="1" applyBorder="1" applyAlignment="1" applyProtection="1">
      <alignment horizontal="left" vertical="center" wrapText="1"/>
    </xf>
    <xf numFmtId="0" fontId="0" fillId="0" borderId="11" xfId="0" applyFill="1" applyBorder="1"/>
    <xf numFmtId="0" fontId="42" fillId="0" borderId="2" xfId="0" applyNumberFormat="1" applyFont="1" applyFill="1" applyBorder="1" applyAlignment="1" applyProtection="1">
      <alignment horizontal="left" vertical="center" wrapText="1"/>
    </xf>
    <xf numFmtId="0" fontId="61" fillId="0" borderId="2" xfId="0" applyFont="1" applyBorder="1"/>
    <xf numFmtId="167" fontId="9" fillId="0" borderId="0" xfId="0" applyNumberFormat="1" applyFont="1" applyAlignment="1">
      <alignment horizontal="right"/>
    </xf>
    <xf numFmtId="2" fontId="48" fillId="0" borderId="6" xfId="0" applyNumberFormat="1" applyFont="1" applyFill="1" applyBorder="1" applyAlignment="1" applyProtection="1">
      <alignment horizontal="left" vertical="center" wrapText="1"/>
    </xf>
    <xf numFmtId="2" fontId="48" fillId="0" borderId="6" xfId="0" applyNumberFormat="1" applyFont="1" applyFill="1" applyBorder="1" applyAlignment="1" applyProtection="1">
      <alignment horizontal="center" vertical="center"/>
    </xf>
    <xf numFmtId="167" fontId="5" fillId="0" borderId="6" xfId="0" applyNumberFormat="1" applyFont="1" applyFill="1" applyBorder="1" applyAlignment="1" applyProtection="1">
      <alignment horizontal="center" wrapText="1"/>
    </xf>
    <xf numFmtId="2" fontId="59" fillId="0" borderId="6" xfId="0" applyNumberFormat="1" applyFont="1" applyFill="1" applyBorder="1" applyAlignment="1" applyProtection="1">
      <alignment horizontal="left" vertical="center" wrapText="1"/>
    </xf>
    <xf numFmtId="2" fontId="59" fillId="0" borderId="6" xfId="0" applyNumberFormat="1" applyFont="1" applyFill="1" applyBorder="1" applyAlignment="1" applyProtection="1">
      <alignment horizontal="center" vertical="center"/>
    </xf>
    <xf numFmtId="167" fontId="62" fillId="0" borderId="6" xfId="0" applyNumberFormat="1" applyFont="1" applyFill="1" applyBorder="1" applyAlignment="1" applyProtection="1">
      <alignment horizontal="center" wrapText="1"/>
    </xf>
    <xf numFmtId="0" fontId="1" fillId="5" borderId="0" xfId="0" applyFont="1" applyFill="1" applyAlignment="1">
      <alignment vertical="center"/>
    </xf>
    <xf numFmtId="0" fontId="9" fillId="0" borderId="0" xfId="0" applyFont="1" applyAlignment="1">
      <alignment horizontal="right"/>
    </xf>
    <xf numFmtId="0" fontId="64" fillId="0" borderId="0" xfId="0" applyFont="1"/>
    <xf numFmtId="0" fontId="65" fillId="0" borderId="0" xfId="0" applyFont="1"/>
    <xf numFmtId="0" fontId="66" fillId="0" borderId="0" xfId="0" applyFont="1" applyAlignment="1">
      <alignment horizontal="center"/>
    </xf>
    <xf numFmtId="0" fontId="28" fillId="0" borderId="2" xfId="0" applyFont="1" applyBorder="1" applyAlignment="1">
      <alignment horizontal="center" vertical="center" wrapText="1"/>
    </xf>
    <xf numFmtId="0" fontId="6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8" fillId="0" borderId="2" xfId="0" applyFont="1" applyBorder="1"/>
    <xf numFmtId="0" fontId="28" fillId="0" borderId="2" xfId="0" applyFont="1" applyBorder="1" applyAlignment="1">
      <alignment horizontal="center"/>
    </xf>
    <xf numFmtId="0" fontId="28" fillId="0" borderId="2" xfId="0" applyFont="1" applyBorder="1" applyAlignment="1">
      <alignment horizontal="right" vertical="center"/>
    </xf>
    <xf numFmtId="0" fontId="30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right"/>
    </xf>
    <xf numFmtId="0" fontId="28" fillId="0" borderId="2" xfId="0" applyFont="1" applyBorder="1" applyAlignment="1">
      <alignment horizontal="right"/>
    </xf>
    <xf numFmtId="0" fontId="29" fillId="4" borderId="2" xfId="0" applyFont="1" applyFill="1" applyBorder="1"/>
    <xf numFmtId="0" fontId="30" fillId="4" borderId="2" xfId="0" applyFont="1" applyFill="1" applyBorder="1" applyAlignment="1">
      <alignment horizontal="left" wrapText="1"/>
    </xf>
    <xf numFmtId="0" fontId="69" fillId="0" borderId="0" xfId="0" applyNumberFormat="1" applyFont="1" applyBorder="1" applyAlignment="1" applyProtection="1">
      <alignment horizontal="center"/>
    </xf>
    <xf numFmtId="0" fontId="69" fillId="0" borderId="0" xfId="0" applyNumberFormat="1" applyFont="1" applyBorder="1" applyAlignment="1" applyProtection="1">
      <alignment horizontal="center" vertical="top"/>
    </xf>
    <xf numFmtId="0" fontId="17" fillId="0" borderId="0" xfId="0" applyNumberFormat="1" applyFont="1" applyBorder="1" applyAlignment="1" applyProtection="1"/>
    <xf numFmtId="0" fontId="17" fillId="0" borderId="6" xfId="0" applyNumberFormat="1" applyFont="1" applyBorder="1" applyAlignment="1" applyProtection="1">
      <alignment horizontal="center" vertical="center" wrapText="1"/>
    </xf>
    <xf numFmtId="0" fontId="17" fillId="0" borderId="1" xfId="0" applyNumberFormat="1" applyFont="1" applyBorder="1" applyAlignment="1" applyProtection="1">
      <alignment horizontal="center" vertical="center" wrapText="1"/>
    </xf>
    <xf numFmtId="0" fontId="17" fillId="0" borderId="2" xfId="0" applyNumberFormat="1" applyFont="1" applyFill="1" applyBorder="1" applyAlignment="1" applyProtection="1">
      <alignment horizontal="center" vertical="center" wrapText="1"/>
    </xf>
    <xf numFmtId="0" fontId="17" fillId="0" borderId="7" xfId="0" applyNumberFormat="1" applyFont="1" applyBorder="1" applyAlignment="1" applyProtection="1">
      <alignment horizontal="center" vertical="center" wrapText="1"/>
    </xf>
    <xf numFmtId="0" fontId="17" fillId="0" borderId="6" xfId="0" applyNumberFormat="1" applyFont="1" applyBorder="1" applyAlignment="1" applyProtection="1">
      <alignment horizontal="right" vertical="center"/>
    </xf>
    <xf numFmtId="0" fontId="17" fillId="0" borderId="6" xfId="0" applyNumberFormat="1" applyFont="1" applyBorder="1" applyAlignment="1" applyProtection="1">
      <alignment vertical="center" wrapText="1"/>
    </xf>
    <xf numFmtId="3" fontId="8" fillId="0" borderId="6" xfId="0" applyNumberFormat="1" applyFont="1" applyBorder="1" applyAlignment="1" applyProtection="1"/>
    <xf numFmtId="3" fontId="8" fillId="0" borderId="9" xfId="0" applyNumberFormat="1" applyFont="1" applyBorder="1" applyAlignment="1" applyProtection="1"/>
    <xf numFmtId="3" fontId="17" fillId="0" borderId="6" xfId="0" applyNumberFormat="1" applyFont="1" applyBorder="1" applyAlignment="1" applyProtection="1"/>
    <xf numFmtId="0" fontId="31" fillId="0" borderId="6" xfId="0" applyNumberFormat="1" applyFont="1" applyBorder="1" applyAlignment="1" applyProtection="1">
      <alignment vertical="center" wrapText="1"/>
    </xf>
    <xf numFmtId="0" fontId="8" fillId="0" borderId="0" xfId="0" applyNumberFormat="1" applyFont="1" applyBorder="1" applyAlignment="1" applyProtection="1">
      <alignment horizontal="center"/>
    </xf>
    <xf numFmtId="0" fontId="8" fillId="0" borderId="6" xfId="0" applyNumberFormat="1" applyFont="1" applyBorder="1" applyAlignment="1" applyProtection="1">
      <alignment vertical="center" wrapText="1"/>
    </xf>
    <xf numFmtId="0" fontId="8" fillId="0" borderId="0" xfId="0" applyNumberFormat="1" applyFont="1" applyBorder="1" applyAlignment="1" applyProtection="1">
      <alignment vertical="center"/>
    </xf>
    <xf numFmtId="0" fontId="19" fillId="0" borderId="0" xfId="0" applyFont="1" applyAlignment="1">
      <alignment horizontal="center"/>
    </xf>
    <xf numFmtId="0" fontId="70" fillId="0" borderId="0" xfId="0" applyFont="1" applyAlignment="1">
      <alignment vertical="center" wrapText="1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 vertical="center" wrapText="1"/>
    </xf>
    <xf numFmtId="0" fontId="31" fillId="0" borderId="0" xfId="0" applyNumberFormat="1" applyFont="1" applyBorder="1" applyAlignment="1" applyProtection="1">
      <alignment horizontal="right"/>
    </xf>
    <xf numFmtId="0" fontId="45" fillId="0" borderId="13" xfId="0" applyNumberFormat="1" applyFont="1" applyFill="1" applyBorder="1" applyAlignment="1" applyProtection="1">
      <alignment horizontal="center" vertical="center" wrapText="1"/>
    </xf>
    <xf numFmtId="0" fontId="0" fillId="0" borderId="2" xfId="0" applyFill="1" applyBorder="1" applyAlignment="1"/>
    <xf numFmtId="0" fontId="52" fillId="0" borderId="4" xfId="0" applyNumberFormat="1" applyFont="1" applyFill="1" applyBorder="1" applyAlignment="1" applyProtection="1">
      <alignment horizontal="left" vertical="center" wrapText="1"/>
    </xf>
    <xf numFmtId="0" fontId="52" fillId="0" borderId="11" xfId="0" applyFont="1" applyFill="1" applyBorder="1" applyAlignment="1">
      <alignment vertical="center" wrapText="1"/>
    </xf>
    <xf numFmtId="0" fontId="53" fillId="0" borderId="11" xfId="0" applyFont="1" applyFill="1" applyBorder="1" applyAlignment="1">
      <alignment vertical="center" wrapText="1"/>
    </xf>
    <xf numFmtId="0" fontId="65" fillId="0" borderId="11" xfId="0" applyFont="1" applyFill="1" applyBorder="1" applyAlignment="1">
      <alignment vertical="center" wrapText="1"/>
    </xf>
    <xf numFmtId="0" fontId="64" fillId="0" borderId="11" xfId="0" applyFont="1" applyFill="1" applyBorder="1" applyAlignment="1">
      <alignment vertical="center" wrapText="1"/>
    </xf>
    <xf numFmtId="0" fontId="0" fillId="0" borderId="6" xfId="0" applyFont="1" applyFill="1" applyBorder="1" applyAlignment="1">
      <alignment horizontal="left" vertical="center"/>
    </xf>
    <xf numFmtId="0" fontId="19" fillId="0" borderId="6" xfId="0" applyFont="1" applyFill="1" applyBorder="1" applyAlignment="1">
      <alignment horizontal="left" vertical="center"/>
    </xf>
    <xf numFmtId="167" fontId="71" fillId="0" borderId="6" xfId="0" applyNumberFormat="1" applyFont="1" applyFill="1" applyBorder="1" applyAlignment="1" applyProtection="1">
      <alignment horizontal="center" wrapText="1"/>
    </xf>
    <xf numFmtId="0" fontId="60" fillId="0" borderId="0" xfId="0" applyNumberFormat="1" applyFont="1" applyBorder="1" applyAlignment="1" applyProtection="1"/>
    <xf numFmtId="0" fontId="13" fillId="0" borderId="0" xfId="0" applyNumberFormat="1" applyFont="1" applyBorder="1" applyAlignment="1" applyProtection="1"/>
    <xf numFmtId="167" fontId="71" fillId="0" borderId="6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>
      <alignment horizontal="center" vertical="center"/>
    </xf>
    <xf numFmtId="3" fontId="70" fillId="0" borderId="2" xfId="0" applyNumberFormat="1" applyFont="1" applyBorder="1" applyAlignment="1">
      <alignment horizontal="center" vertical="center" wrapText="1"/>
    </xf>
    <xf numFmtId="0" fontId="1" fillId="0" borderId="0" xfId="0" applyFont="1"/>
    <xf numFmtId="0" fontId="0" fillId="0" borderId="15" xfId="0" applyBorder="1" applyAlignment="1"/>
    <xf numFmtId="0" fontId="0" fillId="0" borderId="4" xfId="0" applyBorder="1" applyAlignment="1"/>
    <xf numFmtId="0" fontId="0" fillId="0" borderId="13" xfId="0" applyBorder="1" applyAlignment="1"/>
    <xf numFmtId="0" fontId="76" fillId="0" borderId="0" xfId="0" applyNumberFormat="1" applyFont="1" applyBorder="1" applyAlignment="1" applyProtection="1">
      <alignment horizontal="center" vertical="center" wrapText="1"/>
    </xf>
    <xf numFmtId="0" fontId="73" fillId="0" borderId="0" xfId="0" applyNumberFormat="1" applyFont="1" applyBorder="1" applyAlignment="1" applyProtection="1">
      <alignment horizontal="center" vertical="center"/>
    </xf>
    <xf numFmtId="0" fontId="79" fillId="0" borderId="0" xfId="0" applyFont="1" applyAlignment="1">
      <alignment wrapText="1"/>
    </xf>
    <xf numFmtId="0" fontId="80" fillId="0" borderId="0" xfId="0" applyFont="1"/>
    <xf numFmtId="0" fontId="79" fillId="0" borderId="0" xfId="0" applyFont="1"/>
    <xf numFmtId="3" fontId="1" fillId="0" borderId="0" xfId="0" applyNumberFormat="1" applyFont="1" applyFill="1" applyAlignment="1">
      <alignment vertical="center"/>
    </xf>
    <xf numFmtId="0" fontId="19" fillId="0" borderId="2" xfId="0" applyFont="1" applyBorder="1" applyAlignment="1">
      <alignment vertical="center"/>
    </xf>
    <xf numFmtId="167" fontId="81" fillId="0" borderId="0" xfId="0" applyNumberFormat="1" applyFont="1" applyAlignment="1"/>
    <xf numFmtId="167" fontId="81" fillId="0" borderId="0" xfId="0" applyNumberFormat="1" applyFont="1" applyAlignment="1">
      <alignment horizontal="right"/>
    </xf>
    <xf numFmtId="0" fontId="13" fillId="0" borderId="0" xfId="0" applyNumberFormat="1" applyFont="1" applyBorder="1" applyAlignment="1" applyProtection="1">
      <alignment vertical="center"/>
    </xf>
    <xf numFmtId="0" fontId="17" fillId="0" borderId="0" xfId="0" applyNumberFormat="1" applyFont="1" applyBorder="1" applyAlignment="1" applyProtection="1">
      <alignment vertical="center"/>
    </xf>
    <xf numFmtId="0" fontId="17" fillId="0" borderId="0" xfId="0" applyNumberFormat="1" applyFont="1" applyBorder="1" applyAlignment="1" applyProtection="1">
      <alignment horizontal="center" vertical="center"/>
    </xf>
    <xf numFmtId="0" fontId="11" fillId="0" borderId="0" xfId="0" applyNumberFormat="1" applyFont="1" applyBorder="1" applyAlignment="1" applyProtection="1">
      <alignment horizontal="center" vertical="center"/>
    </xf>
    <xf numFmtId="0" fontId="78" fillId="0" borderId="0" xfId="0" applyNumberFormat="1" applyFont="1" applyBorder="1" applyAlignment="1" applyProtection="1">
      <alignment horizontal="center" vertical="center" wrapText="1"/>
    </xf>
    <xf numFmtId="0" fontId="77" fillId="0" borderId="2" xfId="0" applyFont="1" applyBorder="1"/>
    <xf numFmtId="0" fontId="82" fillId="0" borderId="0" xfId="0" applyNumberFormat="1" applyFont="1" applyBorder="1" applyAlignment="1" applyProtection="1">
      <alignment vertical="center"/>
    </xf>
    <xf numFmtId="0" fontId="18" fillId="0" borderId="0" xfId="0" applyFont="1"/>
    <xf numFmtId="0" fontId="83" fillId="0" borderId="2" xfId="0" applyFont="1" applyBorder="1"/>
    <xf numFmtId="0" fontId="84" fillId="0" borderId="2" xfId="0" applyFont="1" applyBorder="1" applyAlignment="1">
      <alignment horizontal="center" vertical="center" wrapText="1"/>
    </xf>
    <xf numFmtId="0" fontId="85" fillId="0" borderId="2" xfId="0" applyNumberFormat="1" applyFont="1" applyBorder="1" applyAlignment="1" applyProtection="1">
      <alignment horizontal="center" vertical="center" wrapText="1"/>
    </xf>
    <xf numFmtId="0" fontId="85" fillId="0" borderId="22" xfId="0" applyNumberFormat="1" applyFont="1" applyBorder="1" applyAlignment="1" applyProtection="1">
      <alignment horizontal="center" vertical="distributed" wrapText="1"/>
    </xf>
    <xf numFmtId="0" fontId="85" fillId="0" borderId="17" xfId="0" applyNumberFormat="1" applyFont="1" applyBorder="1" applyAlignment="1" applyProtection="1">
      <alignment horizontal="center" vertical="distributed" wrapText="1"/>
    </xf>
    <xf numFmtId="0" fontId="86" fillId="0" borderId="11" xfId="0" applyNumberFormat="1" applyFont="1" applyBorder="1" applyAlignment="1" applyProtection="1">
      <alignment horizontal="center" vertical="center" wrapText="1"/>
    </xf>
    <xf numFmtId="0" fontId="86" fillId="0" borderId="2" xfId="0" applyNumberFormat="1" applyFont="1" applyBorder="1" applyAlignment="1" applyProtection="1">
      <alignment horizontal="center" vertical="center" wrapText="1"/>
    </xf>
    <xf numFmtId="0" fontId="85" fillId="0" borderId="0" xfId="0" applyNumberFormat="1" applyFont="1" applyBorder="1" applyAlignment="1" applyProtection="1">
      <alignment vertical="center"/>
    </xf>
    <xf numFmtId="0" fontId="52" fillId="0" borderId="0" xfId="0" applyNumberFormat="1" applyFont="1" applyBorder="1" applyAlignment="1" applyProtection="1">
      <alignment horizontal="right"/>
    </xf>
    <xf numFmtId="0" fontId="51" fillId="0" borderId="6" xfId="0" applyNumberFormat="1" applyFont="1" applyFill="1" applyBorder="1" applyAlignment="1" applyProtection="1">
      <alignment horizontal="center"/>
    </xf>
    <xf numFmtId="0" fontId="57" fillId="0" borderId="3" xfId="0" applyNumberFormat="1" applyFont="1" applyFill="1" applyBorder="1" applyAlignment="1" applyProtection="1">
      <alignment horizontal="center" vertical="center"/>
    </xf>
    <xf numFmtId="0" fontId="57" fillId="0" borderId="23" xfId="0" applyNumberFormat="1" applyFont="1" applyFill="1" applyBorder="1" applyAlignment="1" applyProtection="1">
      <alignment horizontal="center" vertical="center"/>
    </xf>
    <xf numFmtId="0" fontId="51" fillId="0" borderId="24" xfId="0" applyNumberFormat="1" applyFont="1" applyFill="1" applyBorder="1" applyAlignment="1" applyProtection="1">
      <alignment horizontal="center"/>
    </xf>
    <xf numFmtId="0" fontId="88" fillId="0" borderId="2" xfId="0" applyNumberFormat="1" applyFont="1" applyFill="1" applyBorder="1" applyAlignment="1" applyProtection="1">
      <alignment horizontal="left" vertical="center" wrapText="1"/>
    </xf>
    <xf numFmtId="0" fontId="88" fillId="0" borderId="0" xfId="0" applyNumberFormat="1" applyFont="1" applyBorder="1" applyAlignment="1" applyProtection="1">
      <alignment horizontal="right" vertical="center" wrapText="1"/>
    </xf>
    <xf numFmtId="3" fontId="88" fillId="0" borderId="0" xfId="0" applyNumberFormat="1" applyFont="1" applyBorder="1" applyAlignment="1" applyProtection="1">
      <alignment horizontal="right" vertical="center"/>
    </xf>
    <xf numFmtId="3" fontId="88" fillId="0" borderId="0" xfId="0" applyNumberFormat="1" applyFont="1" applyBorder="1" applyAlignment="1" applyProtection="1">
      <alignment vertical="center"/>
    </xf>
    <xf numFmtId="167" fontId="71" fillId="0" borderId="2" xfId="0" applyNumberFormat="1" applyFont="1" applyFill="1" applyBorder="1" applyAlignment="1" applyProtection="1">
      <alignment horizontal="center" vertical="center" wrapText="1"/>
    </xf>
    <xf numFmtId="0" fontId="88" fillId="0" borderId="2" xfId="0" applyNumberFormat="1" applyFont="1" applyBorder="1" applyAlignment="1" applyProtection="1">
      <alignment horizontal="right" vertical="center" wrapText="1"/>
    </xf>
    <xf numFmtId="0" fontId="88" fillId="0" borderId="11" xfId="0" applyNumberFormat="1" applyFont="1" applyBorder="1" applyAlignment="1" applyProtection="1">
      <alignment horizontal="left" vertical="center" wrapText="1"/>
    </xf>
    <xf numFmtId="0" fontId="88" fillId="0" borderId="2" xfId="0" applyNumberFormat="1" applyFont="1" applyBorder="1" applyAlignment="1" applyProtection="1">
      <alignment horizontal="left" vertical="center" wrapText="1"/>
    </xf>
    <xf numFmtId="0" fontId="53" fillId="0" borderId="12" xfId="0" applyFont="1" applyFill="1" applyBorder="1" applyAlignment="1">
      <alignment vertical="center"/>
    </xf>
    <xf numFmtId="0" fontId="19" fillId="0" borderId="0" xfId="0" applyFont="1" applyAlignment="1"/>
    <xf numFmtId="0" fontId="19" fillId="0" borderId="3" xfId="0" applyFont="1" applyFill="1" applyBorder="1" applyAlignment="1">
      <alignment horizontal="left" vertical="center"/>
    </xf>
    <xf numFmtId="0" fontId="53" fillId="0" borderId="12" xfId="0" applyFont="1" applyFill="1" applyBorder="1" applyAlignment="1">
      <alignment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ont="1" applyFill="1" applyBorder="1" applyAlignment="1">
      <alignment horizontal="left" vertical="center"/>
    </xf>
    <xf numFmtId="168" fontId="19" fillId="0" borderId="2" xfId="0" applyNumberFormat="1" applyFont="1" applyBorder="1" applyAlignment="1">
      <alignment vertical="center"/>
    </xf>
    <xf numFmtId="0" fontId="39" fillId="0" borderId="2" xfId="0" applyFont="1" applyFill="1" applyBorder="1" applyAlignment="1">
      <alignment vertical="center" wrapText="1"/>
    </xf>
    <xf numFmtId="0" fontId="88" fillId="0" borderId="2" xfId="0" applyNumberFormat="1" applyFont="1" applyFill="1" applyBorder="1" applyAlignment="1" applyProtection="1">
      <alignment horizontal="right" vertical="center" wrapText="1"/>
    </xf>
    <xf numFmtId="0" fontId="19" fillId="0" borderId="2" xfId="0" applyFont="1" applyFill="1" applyBorder="1" applyAlignment="1">
      <alignment vertical="center"/>
    </xf>
    <xf numFmtId="0" fontId="0" fillId="0" borderId="6" xfId="0" applyFill="1" applyBorder="1" applyAlignment="1">
      <alignment horizontal="left" vertical="center"/>
    </xf>
    <xf numFmtId="0" fontId="56" fillId="0" borderId="2" xfId="0" applyNumberFormat="1" applyFont="1" applyFill="1" applyBorder="1" applyAlignment="1" applyProtection="1">
      <alignment horizontal="left" vertical="center" wrapText="1"/>
    </xf>
    <xf numFmtId="0" fontId="52" fillId="0" borderId="6" xfId="0" applyNumberFormat="1" applyFont="1" applyBorder="1" applyAlignment="1" applyProtection="1">
      <alignment horizontal="right" vertical="center"/>
    </xf>
    <xf numFmtId="0" fontId="52" fillId="0" borderId="6" xfId="0" applyNumberFormat="1" applyFont="1" applyBorder="1" applyAlignment="1" applyProtection="1">
      <alignment vertical="center" wrapText="1"/>
    </xf>
    <xf numFmtId="0" fontId="53" fillId="0" borderId="6" xfId="0" applyNumberFormat="1" applyFont="1" applyBorder="1" applyAlignment="1" applyProtection="1">
      <alignment vertical="center" wrapText="1"/>
    </xf>
    <xf numFmtId="0" fontId="53" fillId="0" borderId="6" xfId="0" applyNumberFormat="1" applyFont="1" applyBorder="1" applyAlignment="1" applyProtection="1">
      <alignment vertical="center"/>
    </xf>
    <xf numFmtId="0" fontId="1" fillId="0" borderId="6" xfId="0" applyFont="1" applyFill="1" applyBorder="1" applyAlignment="1">
      <alignment horizontal="left" vertical="center"/>
    </xf>
    <xf numFmtId="0" fontId="91" fillId="0" borderId="6" xfId="0" applyFont="1" applyFill="1" applyBorder="1" applyAlignment="1">
      <alignment horizontal="left" vertical="center"/>
    </xf>
    <xf numFmtId="0" fontId="38" fillId="0" borderId="11" xfId="0" applyFont="1" applyFill="1" applyBorder="1" applyAlignment="1">
      <alignment vertical="center" wrapText="1"/>
    </xf>
    <xf numFmtId="0" fontId="58" fillId="0" borderId="2" xfId="0" applyNumberFormat="1" applyFont="1" applyFill="1" applyBorder="1" applyAlignment="1" applyProtection="1">
      <alignment horizontal="left" vertical="center" wrapText="1"/>
    </xf>
    <xf numFmtId="0" fontId="52" fillId="0" borderId="11" xfId="0" applyFont="1" applyFill="1" applyBorder="1" applyAlignment="1">
      <alignment vertical="center"/>
    </xf>
    <xf numFmtId="0" fontId="53" fillId="0" borderId="11" xfId="0" applyFont="1" applyFill="1" applyBorder="1" applyAlignment="1">
      <alignment vertical="center"/>
    </xf>
    <xf numFmtId="168" fontId="4" fillId="0" borderId="7" xfId="0" applyNumberFormat="1" applyFont="1" applyBorder="1" applyAlignment="1">
      <alignment vertical="center"/>
    </xf>
    <xf numFmtId="168" fontId="19" fillId="0" borderId="7" xfId="0" applyNumberFormat="1" applyFont="1" applyBorder="1" applyAlignment="1">
      <alignment vertical="center"/>
    </xf>
    <xf numFmtId="168" fontId="0" fillId="0" borderId="7" xfId="0" applyNumberFormat="1" applyBorder="1" applyAlignment="1">
      <alignment vertical="center"/>
    </xf>
    <xf numFmtId="168" fontId="0" fillId="0" borderId="7" xfId="0" applyNumberFormat="1" applyFill="1" applyBorder="1" applyAlignment="1">
      <alignment vertical="center" wrapText="1"/>
    </xf>
    <xf numFmtId="168" fontId="0" fillId="0" borderId="20" xfId="0" applyNumberFormat="1" applyFill="1" applyBorder="1" applyAlignment="1">
      <alignment vertical="center" wrapText="1"/>
    </xf>
    <xf numFmtId="0" fontId="1" fillId="5" borderId="25" xfId="0" applyFont="1" applyFill="1" applyBorder="1" applyAlignment="1">
      <alignment vertical="center"/>
    </xf>
    <xf numFmtId="168" fontId="4" fillId="0" borderId="25" xfId="0" applyNumberFormat="1" applyFont="1" applyFill="1" applyBorder="1" applyAlignment="1">
      <alignment vertical="center"/>
    </xf>
    <xf numFmtId="168" fontId="4" fillId="0" borderId="26" xfId="0" applyNumberFormat="1" applyFont="1" applyFill="1" applyBorder="1" applyAlignment="1">
      <alignment vertical="center"/>
    </xf>
    <xf numFmtId="168" fontId="4" fillId="0" borderId="7" xfId="0" applyNumberFormat="1" applyFont="1" applyFill="1" applyBorder="1" applyAlignment="1">
      <alignment vertical="center"/>
    </xf>
    <xf numFmtId="0" fontId="19" fillId="0" borderId="7" xfId="0" applyFont="1" applyBorder="1" applyAlignment="1"/>
    <xf numFmtId="0" fontId="0" fillId="0" borderId="7" xfId="0" applyBorder="1" applyAlignment="1"/>
    <xf numFmtId="168" fontId="19" fillId="0" borderId="7" xfId="0" applyNumberFormat="1" applyFont="1" applyBorder="1" applyAlignment="1"/>
    <xf numFmtId="2" fontId="59" fillId="0" borderId="3" xfId="0" applyNumberFormat="1" applyFont="1" applyFill="1" applyBorder="1" applyAlignment="1" applyProtection="1">
      <alignment horizontal="center" vertical="center"/>
    </xf>
    <xf numFmtId="0" fontId="52" fillId="0" borderId="2" xfId="0" applyFont="1" applyFill="1" applyBorder="1" applyAlignment="1">
      <alignment vertical="center"/>
    </xf>
    <xf numFmtId="0" fontId="53" fillId="0" borderId="2" xfId="0" applyFont="1" applyFill="1" applyBorder="1" applyAlignment="1">
      <alignment vertical="center"/>
    </xf>
    <xf numFmtId="167" fontId="88" fillId="0" borderId="6" xfId="0" applyNumberFormat="1" applyFont="1" applyFill="1" applyBorder="1" applyAlignment="1" applyProtection="1">
      <alignment horizontal="center" wrapText="1"/>
    </xf>
    <xf numFmtId="168" fontId="4" fillId="0" borderId="7" xfId="0" applyNumberFormat="1" applyFont="1" applyFill="1" applyBorder="1" applyAlignment="1">
      <alignment vertical="center" wrapText="1"/>
    </xf>
    <xf numFmtId="168" fontId="0" fillId="0" borderId="7" xfId="0" applyNumberFormat="1" applyFont="1" applyBorder="1" applyAlignment="1">
      <alignment vertical="center"/>
    </xf>
    <xf numFmtId="0" fontId="90" fillId="0" borderId="0" xfId="0" applyNumberFormat="1" applyFont="1" applyBorder="1" applyAlignment="1" applyProtection="1">
      <alignment horizontal="center" vertical="top"/>
    </xf>
    <xf numFmtId="0" fontId="19" fillId="0" borderId="2" xfId="0" applyFont="1" applyBorder="1"/>
    <xf numFmtId="3" fontId="0" fillId="0" borderId="2" xfId="0" applyNumberFormat="1" applyBorder="1" applyAlignment="1">
      <alignment vertical="center"/>
    </xf>
    <xf numFmtId="3" fontId="19" fillId="0" borderId="2" xfId="0" applyNumberFormat="1" applyFont="1" applyBorder="1" applyAlignment="1">
      <alignment vertical="center"/>
    </xf>
    <xf numFmtId="2" fontId="39" fillId="0" borderId="2" xfId="0" applyNumberFormat="1" applyFont="1" applyFill="1" applyBorder="1" applyAlignment="1">
      <alignment vertical="center" wrapText="1"/>
    </xf>
    <xf numFmtId="0" fontId="34" fillId="5" borderId="0" xfId="0" applyFont="1" applyFill="1"/>
    <xf numFmtId="167" fontId="58" fillId="0" borderId="6" xfId="0" applyNumberFormat="1" applyFont="1" applyFill="1" applyBorder="1" applyAlignment="1" applyProtection="1">
      <alignment horizontal="center" wrapText="1"/>
    </xf>
    <xf numFmtId="168" fontId="1" fillId="0" borderId="7" xfId="0" applyNumberFormat="1" applyFont="1" applyFill="1" applyBorder="1" applyAlignment="1">
      <alignment vertical="center" wrapText="1"/>
    </xf>
    <xf numFmtId="168" fontId="1" fillId="0" borderId="2" xfId="0" applyNumberFormat="1" applyFont="1" applyBorder="1" applyAlignment="1">
      <alignment vertical="center"/>
    </xf>
    <xf numFmtId="168" fontId="53" fillId="0" borderId="2" xfId="0" applyNumberFormat="1" applyFont="1" applyFill="1" applyBorder="1" applyAlignment="1">
      <alignment vertical="center"/>
    </xf>
    <xf numFmtId="168" fontId="4" fillId="0" borderId="2" xfId="0" applyNumberFormat="1" applyFont="1" applyFill="1" applyBorder="1" applyAlignment="1">
      <alignment vertical="center"/>
    </xf>
    <xf numFmtId="3" fontId="52" fillId="0" borderId="2" xfId="0" applyNumberFormat="1" applyFont="1" applyFill="1" applyBorder="1" applyAlignment="1">
      <alignment vertical="center"/>
    </xf>
    <xf numFmtId="3" fontId="53" fillId="0" borderId="2" xfId="0" applyNumberFormat="1" applyFont="1" applyFill="1" applyBorder="1" applyAlignment="1">
      <alignment vertical="center"/>
    </xf>
    <xf numFmtId="3" fontId="4" fillId="0" borderId="7" xfId="0" applyNumberFormat="1" applyFont="1" applyBorder="1" applyAlignment="1">
      <alignment vertical="center"/>
    </xf>
    <xf numFmtId="3" fontId="0" fillId="0" borderId="7" xfId="0" applyNumberFormat="1" applyBorder="1" applyAlignment="1">
      <alignment vertical="center"/>
    </xf>
    <xf numFmtId="3" fontId="4" fillId="0" borderId="7" xfId="0" applyNumberFormat="1" applyFont="1" applyFill="1" applyBorder="1" applyAlignment="1">
      <alignment vertical="center"/>
    </xf>
    <xf numFmtId="3" fontId="19" fillId="0" borderId="7" xfId="0" applyNumberFormat="1" applyFont="1" applyBorder="1" applyAlignment="1"/>
    <xf numFmtId="168" fontId="19" fillId="0" borderId="2" xfId="0" applyNumberFormat="1" applyFont="1" applyBorder="1" applyAlignment="1">
      <alignment horizontal="right" vertical="center"/>
    </xf>
    <xf numFmtId="168" fontId="4" fillId="0" borderId="27" xfId="0" applyNumberFormat="1" applyFont="1" applyBorder="1" applyAlignment="1">
      <alignment vertical="center"/>
    </xf>
    <xf numFmtId="0" fontId="8" fillId="0" borderId="4" xfId="0" applyNumberFormat="1" applyFont="1" applyFill="1" applyBorder="1" applyAlignment="1" applyProtection="1"/>
    <xf numFmtId="168" fontId="4" fillId="0" borderId="2" xfId="0" applyNumberFormat="1" applyFont="1" applyBorder="1" applyAlignment="1">
      <alignment vertical="center"/>
    </xf>
    <xf numFmtId="3" fontId="19" fillId="0" borderId="7" xfId="0" applyNumberFormat="1" applyFont="1" applyBorder="1" applyAlignment="1">
      <alignment vertical="center"/>
    </xf>
    <xf numFmtId="3" fontId="0" fillId="0" borderId="7" xfId="0" applyNumberFormat="1" applyFont="1" applyBorder="1" applyAlignment="1">
      <alignment vertical="center"/>
    </xf>
    <xf numFmtId="3" fontId="52" fillId="0" borderId="2" xfId="0" applyNumberFormat="1" applyFont="1" applyFill="1" applyBorder="1" applyAlignment="1">
      <alignment horizontal="right" vertical="center"/>
    </xf>
    <xf numFmtId="3" fontId="19" fillId="0" borderId="7" xfId="0" applyNumberFormat="1" applyFont="1" applyBorder="1" applyAlignment="1">
      <alignment horizontal="right" vertical="center"/>
    </xf>
    <xf numFmtId="168" fontId="1" fillId="0" borderId="2" xfId="0" applyNumberFormat="1" applyFont="1" applyBorder="1" applyAlignment="1">
      <alignment horizontal="right" vertical="center"/>
    </xf>
    <xf numFmtId="3" fontId="19" fillId="0" borderId="2" xfId="0" applyNumberFormat="1" applyFont="1" applyBorder="1" applyAlignment="1"/>
    <xf numFmtId="168" fontId="19" fillId="0" borderId="8" xfId="0" applyNumberFormat="1" applyFont="1" applyBorder="1" applyAlignment="1">
      <alignment vertical="center"/>
    </xf>
    <xf numFmtId="168" fontId="19" fillId="0" borderId="2" xfId="0" applyNumberFormat="1" applyFont="1" applyFill="1" applyBorder="1" applyAlignment="1">
      <alignment vertical="center"/>
    </xf>
    <xf numFmtId="168" fontId="4" fillId="0" borderId="2" xfId="0" applyNumberFormat="1" applyFont="1" applyFill="1" applyBorder="1" applyAlignment="1">
      <alignment vertical="center" wrapText="1"/>
    </xf>
    <xf numFmtId="0" fontId="37" fillId="0" borderId="0" xfId="0" applyNumberFormat="1" applyFont="1" applyBorder="1" applyAlignment="1" applyProtection="1">
      <alignment horizontal="left" vertical="center" wrapText="1"/>
    </xf>
    <xf numFmtId="0" fontId="53" fillId="0" borderId="15" xfId="0" applyFont="1" applyFill="1" applyBorder="1" applyAlignment="1">
      <alignment vertical="center"/>
    </xf>
    <xf numFmtId="49" fontId="46" fillId="0" borderId="2" xfId="0" applyNumberFormat="1" applyFont="1" applyFill="1" applyBorder="1" applyAlignment="1" applyProtection="1">
      <alignment vertical="center" wrapText="1"/>
    </xf>
    <xf numFmtId="49" fontId="22" fillId="0" borderId="2" xfId="0" applyNumberFormat="1" applyFont="1" applyFill="1" applyBorder="1" applyAlignment="1" applyProtection="1">
      <alignment vertical="center"/>
    </xf>
    <xf numFmtId="3" fontId="4" fillId="0" borderId="2" xfId="0" applyNumberFormat="1" applyFont="1" applyFill="1" applyBorder="1" applyAlignment="1">
      <alignment vertical="center"/>
    </xf>
    <xf numFmtId="3" fontId="4" fillId="0" borderId="2" xfId="0" applyNumberFormat="1" applyFont="1" applyBorder="1" applyAlignment="1">
      <alignment vertical="center"/>
    </xf>
    <xf numFmtId="0" fontId="35" fillId="0" borderId="0" xfId="0" applyFont="1" applyBorder="1" applyAlignment="1">
      <alignment vertical="center"/>
    </xf>
    <xf numFmtId="0" fontId="19" fillId="0" borderId="0" xfId="0" applyFont="1" applyAlignment="1">
      <alignment horizontal="center" wrapText="1"/>
    </xf>
    <xf numFmtId="49" fontId="46" fillId="0" borderId="2" xfId="0" applyNumberFormat="1" applyFont="1" applyFill="1" applyBorder="1" applyAlignment="1" applyProtection="1">
      <alignment horizontal="left" vertical="center"/>
    </xf>
    <xf numFmtId="49" fontId="81" fillId="0" borderId="0" xfId="0" applyNumberFormat="1" applyFont="1" applyAlignment="1">
      <alignment horizontal="right"/>
    </xf>
    <xf numFmtId="49" fontId="17" fillId="0" borderId="0" xfId="0" applyNumberFormat="1" applyFont="1" applyBorder="1" applyAlignment="1" applyProtection="1">
      <alignment horizontal="center" vertical="center"/>
    </xf>
    <xf numFmtId="49" fontId="78" fillId="0" borderId="0" xfId="0" applyNumberFormat="1" applyFont="1" applyBorder="1" applyAlignment="1" applyProtection="1">
      <alignment horizontal="center" vertical="center" wrapText="1"/>
    </xf>
    <xf numFmtId="49" fontId="84" fillId="0" borderId="2" xfId="0" applyNumberFormat="1" applyFont="1" applyBorder="1" applyAlignment="1">
      <alignment horizontal="center" vertical="center" wrapText="1"/>
    </xf>
    <xf numFmtId="49" fontId="0" fillId="0" borderId="0" xfId="0" applyNumberFormat="1"/>
    <xf numFmtId="3" fontId="15" fillId="0" borderId="0" xfId="0" applyNumberFormat="1" applyFont="1" applyFill="1" applyBorder="1" applyAlignment="1" applyProtection="1">
      <alignment horizontal="right"/>
    </xf>
    <xf numFmtId="0" fontId="16" fillId="0" borderId="0" xfId="0" applyNumberFormat="1" applyFont="1" applyFill="1" applyBorder="1" applyAlignment="1" applyProtection="1"/>
    <xf numFmtId="0" fontId="34" fillId="0" borderId="29" xfId="0" applyFont="1" applyBorder="1" applyAlignment="1">
      <alignment vertical="center"/>
    </xf>
    <xf numFmtId="0" fontId="53" fillId="0" borderId="8" xfId="0" applyNumberFormat="1" applyFont="1" applyFill="1" applyBorder="1" applyAlignment="1" applyProtection="1">
      <alignment vertical="center"/>
    </xf>
    <xf numFmtId="3" fontId="19" fillId="0" borderId="7" xfId="0" applyNumberFormat="1" applyFont="1" applyFill="1" applyBorder="1" applyAlignment="1">
      <alignment vertical="center"/>
    </xf>
    <xf numFmtId="0" fontId="95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0" fontId="19" fillId="0" borderId="0" xfId="0" applyFont="1" applyAlignment="1">
      <alignment horizontal="left" wrapText="1"/>
    </xf>
    <xf numFmtId="168" fontId="0" fillId="0" borderId="0" xfId="0" applyNumberFormat="1" applyAlignment="1">
      <alignment vertical="center"/>
    </xf>
    <xf numFmtId="0" fontId="96" fillId="0" borderId="0" xfId="0" applyFont="1"/>
    <xf numFmtId="49" fontId="46" fillId="7" borderId="2" xfId="0" applyNumberFormat="1" applyFont="1" applyFill="1" applyBorder="1" applyAlignment="1" applyProtection="1">
      <alignment horizontal="left" vertical="center"/>
    </xf>
    <xf numFmtId="168" fontId="75" fillId="0" borderId="29" xfId="0" applyNumberFormat="1" applyFont="1" applyBorder="1" applyAlignment="1" applyProtection="1">
      <alignment horizontal="right" vertical="center" wrapText="1"/>
    </xf>
    <xf numFmtId="3" fontId="12" fillId="0" borderId="29" xfId="0" applyNumberFormat="1" applyFont="1" applyFill="1" applyBorder="1" applyAlignment="1" applyProtection="1"/>
    <xf numFmtId="0" fontId="0" fillId="7" borderId="0" xfId="0" applyFill="1"/>
    <xf numFmtId="0" fontId="0" fillId="0" borderId="0" xfId="0" applyAlignment="1"/>
    <xf numFmtId="0" fontId="0" fillId="0" borderId="2" xfId="0" applyBorder="1" applyAlignment="1">
      <alignment vertical="center"/>
    </xf>
    <xf numFmtId="0" fontId="52" fillId="0" borderId="0" xfId="0" applyNumberFormat="1" applyFont="1" applyBorder="1" applyAlignment="1" applyProtection="1">
      <alignment horizontal="right"/>
    </xf>
    <xf numFmtId="0" fontId="63" fillId="0" borderId="0" xfId="0" applyFont="1" applyAlignment="1">
      <alignment horizontal="right"/>
    </xf>
    <xf numFmtId="0" fontId="0" fillId="0" borderId="0" xfId="0" applyAlignment="1">
      <alignment horizontal="right"/>
    </xf>
    <xf numFmtId="167" fontId="0" fillId="0" borderId="0" xfId="0" applyNumberFormat="1" applyAlignment="1">
      <alignment horizontal="right"/>
    </xf>
    <xf numFmtId="0" fontId="0" fillId="0" borderId="0" xfId="0" applyFont="1" applyAlignment="1">
      <alignment vertical="center"/>
    </xf>
    <xf numFmtId="170" fontId="0" fillId="0" borderId="0" xfId="0" applyNumberFormat="1" applyAlignment="1">
      <alignment horizontal="right"/>
    </xf>
    <xf numFmtId="0" fontId="94" fillId="0" borderId="0" xfId="0" applyFont="1" applyAlignment="1">
      <alignment vertical="center"/>
    </xf>
    <xf numFmtId="0" fontId="84" fillId="0" borderId="0" xfId="0" applyFont="1"/>
    <xf numFmtId="0" fontId="0" fillId="0" borderId="0" xfId="0" applyFont="1" applyAlignment="1">
      <alignment horizontal="right"/>
    </xf>
    <xf numFmtId="0" fontId="93" fillId="0" borderId="0" xfId="0" applyFont="1" applyAlignment="1">
      <alignment vertical="center"/>
    </xf>
    <xf numFmtId="0" fontId="98" fillId="0" borderId="0" xfId="0" applyFont="1" applyAlignment="1">
      <alignment vertical="center"/>
    </xf>
    <xf numFmtId="0" fontId="94" fillId="0" borderId="0" xfId="0" applyFont="1" applyAlignment="1"/>
    <xf numFmtId="0" fontId="94" fillId="0" borderId="0" xfId="0" applyFont="1"/>
    <xf numFmtId="3" fontId="4" fillId="0" borderId="2" xfId="0" applyNumberFormat="1" applyFont="1" applyFill="1" applyBorder="1" applyAlignment="1">
      <alignment vertical="center" wrapText="1"/>
    </xf>
    <xf numFmtId="0" fontId="0" fillId="0" borderId="0" xfId="0" applyFont="1" applyBorder="1" applyAlignment="1">
      <alignment vertical="center"/>
    </xf>
    <xf numFmtId="170" fontId="98" fillId="0" borderId="0" xfId="0" applyNumberFormat="1" applyFont="1"/>
    <xf numFmtId="3" fontId="46" fillId="0" borderId="11" xfId="0" applyNumberFormat="1" applyFont="1" applyBorder="1" applyAlignment="1" applyProtection="1">
      <alignment vertical="center"/>
    </xf>
    <xf numFmtId="3" fontId="46" fillId="0" borderId="11" xfId="0" applyNumberFormat="1" applyFont="1" applyBorder="1" applyAlignment="1" applyProtection="1">
      <alignment vertical="center" wrapText="1"/>
    </xf>
    <xf numFmtId="168" fontId="47" fillId="0" borderId="11" xfId="0" applyNumberFormat="1" applyFont="1" applyBorder="1" applyAlignment="1" applyProtection="1">
      <alignment vertical="center" wrapText="1"/>
    </xf>
    <xf numFmtId="3" fontId="46" fillId="7" borderId="11" xfId="0" applyNumberFormat="1" applyFont="1" applyFill="1" applyBorder="1" applyAlignment="1" applyProtection="1">
      <alignment vertical="center"/>
    </xf>
    <xf numFmtId="0" fontId="22" fillId="0" borderId="11" xfId="0" applyNumberFormat="1" applyFont="1" applyBorder="1" applyAlignment="1" applyProtection="1">
      <alignment vertical="center"/>
    </xf>
    <xf numFmtId="0" fontId="77" fillId="0" borderId="15" xfId="0" applyFont="1" applyBorder="1"/>
    <xf numFmtId="0" fontId="0" fillId="0" borderId="15" xfId="0" applyBorder="1"/>
    <xf numFmtId="170" fontId="46" fillId="0" borderId="2" xfId="0" applyNumberFormat="1" applyFont="1" applyBorder="1" applyAlignment="1" applyProtection="1">
      <alignment vertical="center"/>
    </xf>
    <xf numFmtId="170" fontId="46" fillId="7" borderId="2" xfId="0" applyNumberFormat="1" applyFont="1" applyFill="1" applyBorder="1" applyAlignment="1" applyProtection="1">
      <alignment vertical="center"/>
    </xf>
    <xf numFmtId="0" fontId="0" fillId="7" borderId="2" xfId="0" applyFill="1" applyBorder="1" applyAlignment="1">
      <alignment vertical="center"/>
    </xf>
    <xf numFmtId="0" fontId="19" fillId="7" borderId="2" xfId="0" applyFont="1" applyFill="1" applyBorder="1"/>
    <xf numFmtId="0" fontId="0" fillId="7" borderId="0" xfId="0" applyFill="1" applyBorder="1" applyAlignment="1">
      <alignment vertical="center"/>
    </xf>
    <xf numFmtId="0" fontId="19" fillId="7" borderId="0" xfId="0" applyFont="1" applyFill="1" applyBorder="1"/>
    <xf numFmtId="0" fontId="0" fillId="0" borderId="0" xfId="0" applyAlignment="1"/>
    <xf numFmtId="0" fontId="0" fillId="0" borderId="2" xfId="0" applyBorder="1" applyAlignment="1">
      <alignment vertical="center"/>
    </xf>
    <xf numFmtId="0" fontId="90" fillId="0" borderId="0" xfId="0" applyNumberFormat="1" applyFont="1" applyBorder="1" applyAlignment="1" applyProtection="1">
      <alignment horizontal="center" vertical="top"/>
    </xf>
    <xf numFmtId="2" fontId="90" fillId="0" borderId="0" xfId="0" applyNumberFormat="1" applyFont="1" applyBorder="1" applyAlignment="1" applyProtection="1">
      <alignment horizontal="center" vertical="center" wrapText="1"/>
    </xf>
    <xf numFmtId="167" fontId="5" fillId="0" borderId="1" xfId="0" applyNumberFormat="1" applyFont="1" applyFill="1" applyBorder="1" applyAlignment="1" applyProtection="1">
      <alignment horizontal="center" wrapText="1"/>
    </xf>
    <xf numFmtId="2" fontId="59" fillId="0" borderId="1" xfId="0" applyNumberFormat="1" applyFont="1" applyFill="1" applyBorder="1" applyAlignment="1" applyProtection="1">
      <alignment horizontal="center" vertical="center"/>
    </xf>
    <xf numFmtId="0" fontId="0" fillId="0" borderId="0" xfId="0" applyFont="1"/>
    <xf numFmtId="170" fontId="94" fillId="0" borderId="0" xfId="0" applyNumberFormat="1" applyFont="1" applyAlignment="1">
      <alignment vertical="center"/>
    </xf>
    <xf numFmtId="170" fontId="0" fillId="0" borderId="0" xfId="0" applyNumberFormat="1" applyFont="1" applyAlignment="1">
      <alignment vertical="center"/>
    </xf>
    <xf numFmtId="167" fontId="0" fillId="0" borderId="0" xfId="0" applyNumberFormat="1" applyFont="1" applyAlignment="1">
      <alignment vertical="center"/>
    </xf>
    <xf numFmtId="2" fontId="59" fillId="0" borderId="5" xfId="0" applyNumberFormat="1" applyFont="1" applyFill="1" applyBorder="1" applyAlignment="1" applyProtection="1">
      <alignment horizontal="center" vertical="center"/>
    </xf>
    <xf numFmtId="3" fontId="99" fillId="0" borderId="55" xfId="0" applyNumberFormat="1" applyFont="1" applyFill="1" applyBorder="1" applyAlignment="1">
      <alignment vertical="center"/>
    </xf>
    <xf numFmtId="3" fontId="53" fillId="0" borderId="0" xfId="0" applyNumberFormat="1" applyFont="1" applyFill="1" applyBorder="1" applyAlignment="1" applyProtection="1">
      <alignment horizontal="right"/>
    </xf>
    <xf numFmtId="2" fontId="59" fillId="0" borderId="58" xfId="0" applyNumberFormat="1" applyFont="1" applyFill="1" applyBorder="1" applyAlignment="1" applyProtection="1">
      <alignment horizontal="center" vertical="center"/>
    </xf>
    <xf numFmtId="167" fontId="58" fillId="0" borderId="56" xfId="0" applyNumberFormat="1" applyFont="1" applyFill="1" applyBorder="1" applyAlignment="1" applyProtection="1">
      <alignment horizontal="center" wrapText="1"/>
    </xf>
    <xf numFmtId="3" fontId="0" fillId="0" borderId="2" xfId="0" applyNumberFormat="1" applyFont="1" applyFill="1" applyBorder="1" applyAlignment="1">
      <alignment vertical="center" wrapText="1"/>
    </xf>
    <xf numFmtId="167" fontId="9" fillId="0" borderId="56" xfId="0" applyNumberFormat="1" applyFont="1" applyBorder="1" applyAlignment="1">
      <alignment horizontal="right"/>
    </xf>
    <xf numFmtId="0" fontId="19" fillId="0" borderId="0" xfId="0" applyFont="1" applyAlignment="1">
      <alignment horizontal="center" vertical="center"/>
    </xf>
    <xf numFmtId="49" fontId="46" fillId="0" borderId="55" xfId="0" applyNumberFormat="1" applyFont="1" applyFill="1" applyBorder="1" applyAlignment="1" applyProtection="1">
      <alignment vertical="center" wrapText="1"/>
    </xf>
    <xf numFmtId="0" fontId="19" fillId="0" borderId="55" xfId="0" applyFont="1" applyBorder="1"/>
    <xf numFmtId="168" fontId="74" fillId="0" borderId="55" xfId="0" applyNumberFormat="1" applyFont="1" applyBorder="1" applyAlignment="1" applyProtection="1">
      <alignment horizontal="right" vertical="center" wrapText="1"/>
    </xf>
    <xf numFmtId="49" fontId="8" fillId="0" borderId="0" xfId="0" applyNumberFormat="1" applyFont="1" applyBorder="1" applyAlignment="1" applyProtection="1"/>
    <xf numFmtId="49" fontId="47" fillId="0" borderId="2" xfId="0" applyNumberFormat="1" applyFont="1" applyFill="1" applyBorder="1" applyAlignment="1" applyProtection="1">
      <alignment horizontal="left" vertical="center" wrapText="1"/>
    </xf>
    <xf numFmtId="0" fontId="49" fillId="0" borderId="33" xfId="0" applyFont="1" applyBorder="1" applyAlignment="1">
      <alignment horizontal="left" vertical="center" wrapText="1"/>
    </xf>
    <xf numFmtId="3" fontId="46" fillId="0" borderId="61" xfId="0" applyNumberFormat="1" applyFont="1" applyBorder="1" applyAlignment="1" applyProtection="1">
      <alignment vertical="center" wrapText="1"/>
    </xf>
    <xf numFmtId="170" fontId="77" fillId="7" borderId="2" xfId="0" applyNumberFormat="1" applyFont="1" applyFill="1" applyBorder="1" applyAlignment="1">
      <alignment horizontal="right" vertical="center"/>
    </xf>
    <xf numFmtId="0" fontId="84" fillId="0" borderId="33" xfId="0" applyFont="1" applyBorder="1" applyAlignment="1">
      <alignment horizontal="center" vertical="center" wrapText="1"/>
    </xf>
    <xf numFmtId="49" fontId="84" fillId="0" borderId="55" xfId="0" applyNumberFormat="1" applyFont="1" applyBorder="1" applyAlignment="1">
      <alignment horizontal="center" vertical="center" wrapText="1"/>
    </xf>
    <xf numFmtId="169" fontId="0" fillId="0" borderId="0" xfId="0" applyNumberFormat="1"/>
    <xf numFmtId="3" fontId="46" fillId="0" borderId="62" xfId="0" applyNumberFormat="1" applyFont="1" applyBorder="1" applyAlignment="1" applyProtection="1">
      <alignment vertical="center" wrapText="1"/>
    </xf>
    <xf numFmtId="171" fontId="0" fillId="0" borderId="0" xfId="0" applyNumberFormat="1"/>
    <xf numFmtId="167" fontId="0" fillId="0" borderId="0" xfId="0" applyNumberFormat="1" applyAlignment="1"/>
    <xf numFmtId="170" fontId="0" fillId="0" borderId="0" xfId="0" applyNumberFormat="1"/>
    <xf numFmtId="0" fontId="55" fillId="8" borderId="63" xfId="0" applyNumberFormat="1" applyFont="1" applyFill="1" applyBorder="1" applyAlignment="1" applyProtection="1">
      <alignment vertical="center"/>
    </xf>
    <xf numFmtId="0" fontId="0" fillId="0" borderId="65" xfId="0" applyBorder="1" applyAlignment="1">
      <alignment vertical="center"/>
    </xf>
    <xf numFmtId="0" fontId="0" fillId="0" borderId="65" xfId="0" applyBorder="1"/>
    <xf numFmtId="167" fontId="0" fillId="0" borderId="65" xfId="0" applyNumberFormat="1" applyBorder="1" applyAlignment="1">
      <alignment horizontal="left" wrapText="1"/>
    </xf>
    <xf numFmtId="167" fontId="0" fillId="0" borderId="65" xfId="0" applyNumberFormat="1" applyBorder="1" applyAlignment="1">
      <alignment horizontal="right"/>
    </xf>
    <xf numFmtId="0" fontId="19" fillId="0" borderId="65" xfId="0" applyFont="1" applyBorder="1" applyAlignment="1">
      <alignment vertical="center"/>
    </xf>
    <xf numFmtId="167" fontId="19" fillId="0" borderId="65" xfId="0" applyNumberFormat="1" applyFont="1" applyBorder="1" applyAlignment="1">
      <alignment horizontal="left"/>
    </xf>
    <xf numFmtId="0" fontId="0" fillId="0" borderId="55" xfId="0" applyFont="1" applyFill="1" applyBorder="1" applyAlignment="1">
      <alignment horizontal="left" vertical="center" wrapText="1"/>
    </xf>
    <xf numFmtId="0" fontId="8" fillId="0" borderId="66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vertical="center" wrapText="1"/>
    </xf>
    <xf numFmtId="0" fontId="8" fillId="0" borderId="11" xfId="0" applyFont="1" applyFill="1" applyBorder="1" applyAlignment="1">
      <alignment vertical="center"/>
    </xf>
    <xf numFmtId="0" fontId="100" fillId="0" borderId="67" xfId="0" applyFont="1" applyBorder="1" applyAlignment="1">
      <alignment vertical="center"/>
    </xf>
    <xf numFmtId="3" fontId="52" fillId="0" borderId="67" xfId="0" applyNumberFormat="1" applyFont="1" applyFill="1" applyBorder="1" applyAlignment="1">
      <alignment vertical="center"/>
    </xf>
    <xf numFmtId="0" fontId="101" fillId="0" borderId="66" xfId="0" applyFont="1" applyBorder="1" applyAlignment="1">
      <alignment vertical="center" wrapText="1"/>
    </xf>
    <xf numFmtId="0" fontId="101" fillId="0" borderId="66" xfId="0" applyFont="1" applyBorder="1" applyAlignment="1">
      <alignment vertical="center"/>
    </xf>
    <xf numFmtId="0" fontId="17" fillId="0" borderId="11" xfId="0" applyFont="1" applyFill="1" applyBorder="1" applyAlignment="1">
      <alignment vertical="center" wrapText="1"/>
    </xf>
    <xf numFmtId="0" fontId="8" fillId="0" borderId="66" xfId="0" applyFont="1" applyFill="1" applyBorder="1" applyAlignment="1">
      <alignment vertical="center"/>
    </xf>
    <xf numFmtId="0" fontId="17" fillId="0" borderId="11" xfId="0" applyFont="1" applyFill="1" applyBorder="1" applyAlignment="1">
      <alignment vertical="center"/>
    </xf>
    <xf numFmtId="0" fontId="8" fillId="0" borderId="67" xfId="0" applyFont="1" applyFill="1" applyBorder="1" applyAlignment="1">
      <alignment vertical="center"/>
    </xf>
    <xf numFmtId="0" fontId="23" fillId="0" borderId="11" xfId="0" applyFont="1" applyFill="1" applyBorder="1" applyAlignment="1">
      <alignment vertical="center" wrapText="1"/>
    </xf>
    <xf numFmtId="0" fontId="23" fillId="0" borderId="12" xfId="0" applyFont="1" applyFill="1" applyBorder="1" applyAlignment="1">
      <alignment vertical="center" wrapText="1"/>
    </xf>
    <xf numFmtId="0" fontId="3" fillId="0" borderId="13" xfId="0" applyNumberFormat="1" applyFont="1" applyBorder="1" applyAlignment="1" applyProtection="1">
      <alignment horizontal="center" vertical="center" wrapText="1"/>
    </xf>
    <xf numFmtId="167" fontId="5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70" fontId="70" fillId="0" borderId="2" xfId="0" applyNumberFormat="1" applyFont="1" applyBorder="1" applyAlignment="1">
      <alignment vertical="center"/>
    </xf>
    <xf numFmtId="170" fontId="70" fillId="7" borderId="2" xfId="0" applyNumberFormat="1" applyFont="1" applyFill="1" applyBorder="1" applyAlignment="1">
      <alignment vertical="center"/>
    </xf>
    <xf numFmtId="170" fontId="10" fillId="6" borderId="2" xfId="0" applyNumberFormat="1" applyFont="1" applyFill="1" applyBorder="1" applyAlignment="1" applyProtection="1">
      <alignment vertical="center"/>
    </xf>
    <xf numFmtId="170" fontId="70" fillId="0" borderId="15" xfId="0" applyNumberFormat="1" applyFont="1" applyBorder="1" applyAlignment="1">
      <alignment vertical="center"/>
    </xf>
    <xf numFmtId="170" fontId="70" fillId="0" borderId="55" xfId="0" applyNumberFormat="1" applyFont="1" applyBorder="1" applyAlignment="1">
      <alignment vertical="center"/>
    </xf>
    <xf numFmtId="2" fontId="59" fillId="0" borderId="70" xfId="0" applyNumberFormat="1" applyFont="1" applyFill="1" applyBorder="1" applyAlignment="1" applyProtection="1">
      <alignment horizontal="center" vertical="center"/>
    </xf>
    <xf numFmtId="2" fontId="59" fillId="0" borderId="71" xfId="0" applyNumberFormat="1" applyFont="1" applyFill="1" applyBorder="1" applyAlignment="1" applyProtection="1">
      <alignment horizontal="center" vertical="center"/>
    </xf>
    <xf numFmtId="167" fontId="5" fillId="0" borderId="69" xfId="0" applyNumberFormat="1" applyFont="1" applyFill="1" applyBorder="1" applyAlignment="1" applyProtection="1">
      <alignment horizontal="center" wrapText="1"/>
    </xf>
    <xf numFmtId="167" fontId="58" fillId="0" borderId="6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/>
    <xf numFmtId="0" fontId="0" fillId="0" borderId="13" xfId="0" applyBorder="1" applyAlignment="1"/>
    <xf numFmtId="0" fontId="9" fillId="0" borderId="2" xfId="0" applyFont="1" applyFill="1" applyBorder="1" applyAlignment="1">
      <alignment vertical="center" wrapText="1"/>
    </xf>
    <xf numFmtId="0" fontId="16" fillId="0" borderId="10" xfId="0" applyNumberFormat="1" applyFont="1" applyBorder="1" applyAlignment="1" applyProtection="1">
      <alignment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73" xfId="0" applyNumberFormat="1" applyFont="1" applyBorder="1" applyAlignment="1" applyProtection="1">
      <alignment vertical="center"/>
    </xf>
    <xf numFmtId="0" fontId="16" fillId="0" borderId="74" xfId="0" applyNumberFormat="1" applyFont="1" applyBorder="1" applyAlignment="1" applyProtection="1">
      <alignment vertical="center"/>
    </xf>
    <xf numFmtId="0" fontId="9" fillId="0" borderId="0" xfId="0" applyFont="1"/>
    <xf numFmtId="0" fontId="0" fillId="0" borderId="78" xfId="0" applyBorder="1" applyAlignment="1"/>
    <xf numFmtId="3" fontId="0" fillId="0" borderId="0" xfId="0" applyNumberFormat="1" applyFont="1" applyAlignment="1">
      <alignment vertical="center"/>
    </xf>
    <xf numFmtId="0" fontId="9" fillId="0" borderId="11" xfId="0" applyFont="1" applyFill="1" applyBorder="1" applyAlignment="1">
      <alignment vertical="center" wrapText="1"/>
    </xf>
    <xf numFmtId="0" fontId="88" fillId="0" borderId="0" xfId="0" applyNumberFormat="1" applyFont="1" applyFill="1" applyBorder="1" applyAlignment="1" applyProtection="1">
      <alignment horizontal="right" vertical="center" wrapText="1"/>
    </xf>
    <xf numFmtId="0" fontId="88" fillId="0" borderId="80" xfId="0" applyNumberFormat="1" applyFont="1" applyFill="1" applyBorder="1" applyAlignment="1" applyProtection="1">
      <alignment horizontal="right" vertical="center" wrapText="1"/>
    </xf>
    <xf numFmtId="0" fontId="8" fillId="0" borderId="2" xfId="0" applyNumberFormat="1" applyFont="1" applyFill="1" applyBorder="1" applyAlignment="1" applyProtection="1">
      <alignment horizontal="left" vertical="center" wrapText="1"/>
    </xf>
    <xf numFmtId="0" fontId="0" fillId="0" borderId="0" xfId="0" applyFill="1" applyAlignment="1"/>
    <xf numFmtId="0" fontId="86" fillId="0" borderId="11" xfId="0" applyNumberFormat="1" applyFont="1" applyFill="1" applyBorder="1" applyAlignment="1" applyProtection="1">
      <alignment horizontal="center" vertical="center" wrapText="1"/>
    </xf>
    <xf numFmtId="3" fontId="46" fillId="0" borderId="62" xfId="0" applyNumberFormat="1" applyFont="1" applyFill="1" applyBorder="1" applyAlignment="1" applyProtection="1">
      <alignment vertical="center" wrapText="1"/>
    </xf>
    <xf numFmtId="0" fontId="81" fillId="0" borderId="55" xfId="0" applyFont="1" applyFill="1" applyBorder="1"/>
    <xf numFmtId="0" fontId="0" fillId="0" borderId="55" xfId="0" applyFill="1" applyBorder="1"/>
    <xf numFmtId="0" fontId="97" fillId="0" borderId="51" xfId="0" applyFont="1" applyFill="1" applyBorder="1" applyAlignment="1">
      <alignment vertical="center" wrapText="1"/>
    </xf>
    <xf numFmtId="0" fontId="97" fillId="0" borderId="51" xfId="0" applyFont="1" applyFill="1" applyBorder="1" applyAlignment="1">
      <alignment vertical="center"/>
    </xf>
    <xf numFmtId="170" fontId="4" fillId="0" borderId="7" xfId="0" applyNumberFormat="1" applyFont="1" applyFill="1" applyBorder="1" applyAlignment="1">
      <alignment horizontal="right" vertical="center"/>
    </xf>
    <xf numFmtId="0" fontId="100" fillId="0" borderId="66" xfId="0" applyFont="1" applyFill="1" applyBorder="1" applyAlignment="1">
      <alignment vertical="center" wrapText="1"/>
    </xf>
    <xf numFmtId="0" fontId="23" fillId="0" borderId="77" xfId="0" applyFont="1" applyFill="1" applyBorder="1" applyAlignment="1">
      <alignment vertical="center" wrapText="1"/>
    </xf>
    <xf numFmtId="0" fontId="17" fillId="0" borderId="76" xfId="0" applyFont="1" applyFill="1" applyBorder="1" applyAlignment="1">
      <alignment vertical="center"/>
    </xf>
    <xf numFmtId="0" fontId="0" fillId="0" borderId="2" xfId="0" applyFill="1" applyBorder="1" applyAlignment="1">
      <alignment vertical="center"/>
    </xf>
    <xf numFmtId="0" fontId="19" fillId="0" borderId="2" xfId="0" applyFont="1" applyFill="1" applyBorder="1" applyAlignment="1">
      <alignment horizontal="left" vertical="center"/>
    </xf>
    <xf numFmtId="170" fontId="1" fillId="0" borderId="2" xfId="0" applyNumberFormat="1" applyFont="1" applyFill="1" applyBorder="1" applyAlignment="1">
      <alignment horizontal="right" vertical="center" wrapText="1"/>
    </xf>
    <xf numFmtId="170" fontId="1" fillId="0" borderId="7" xfId="0" applyNumberFormat="1" applyFont="1" applyFill="1" applyBorder="1" applyAlignment="1">
      <alignment horizontal="right" vertical="center" wrapText="1"/>
    </xf>
    <xf numFmtId="170" fontId="19" fillId="0" borderId="7" xfId="0" applyNumberFormat="1" applyFont="1" applyFill="1" applyBorder="1" applyAlignment="1">
      <alignment vertical="center" wrapText="1"/>
    </xf>
    <xf numFmtId="170" fontId="19" fillId="0" borderId="7" xfId="0" applyNumberFormat="1" applyFont="1" applyFill="1" applyBorder="1" applyAlignment="1">
      <alignment horizontal="right" vertical="center" wrapText="1"/>
    </xf>
    <xf numFmtId="170" fontId="19" fillId="0" borderId="2" xfId="0" applyNumberFormat="1" applyFont="1" applyFill="1" applyBorder="1" applyAlignment="1">
      <alignment horizontal="right" vertical="center"/>
    </xf>
    <xf numFmtId="170" fontId="19" fillId="0" borderId="7" xfId="0" applyNumberFormat="1" applyFont="1" applyFill="1" applyBorder="1" applyAlignment="1">
      <alignment horizontal="right" vertical="center"/>
    </xf>
    <xf numFmtId="170" fontId="91" fillId="0" borderId="2" xfId="0" applyNumberFormat="1" applyFont="1" applyFill="1" applyBorder="1" applyAlignment="1">
      <alignment horizontal="right" vertical="center"/>
    </xf>
    <xf numFmtId="170" fontId="91" fillId="0" borderId="7" xfId="0" applyNumberFormat="1" applyFont="1" applyFill="1" applyBorder="1" applyAlignment="1">
      <alignment horizontal="right" vertical="center"/>
    </xf>
    <xf numFmtId="170" fontId="19" fillId="0" borderId="68" xfId="0" applyNumberFormat="1" applyFont="1" applyFill="1" applyBorder="1" applyAlignment="1">
      <alignment horizontal="right" vertical="center" wrapText="1"/>
    </xf>
    <xf numFmtId="170" fontId="4" fillId="0" borderId="2" xfId="0" applyNumberFormat="1" applyFont="1" applyFill="1" applyBorder="1" applyAlignment="1">
      <alignment horizontal="right" vertical="center" wrapText="1"/>
    </xf>
    <xf numFmtId="170" fontId="4" fillId="0" borderId="7" xfId="0" applyNumberFormat="1" applyFont="1" applyFill="1" applyBorder="1" applyAlignment="1">
      <alignment horizontal="right" vertical="center" wrapText="1"/>
    </xf>
    <xf numFmtId="170" fontId="35" fillId="0" borderId="2" xfId="0" applyNumberFormat="1" applyFont="1" applyFill="1" applyBorder="1" applyAlignment="1">
      <alignment horizontal="right" vertical="center" wrapText="1"/>
    </xf>
    <xf numFmtId="170" fontId="35" fillId="0" borderId="0" xfId="0" applyNumberFormat="1" applyFont="1" applyFill="1" applyBorder="1" applyAlignment="1">
      <alignment horizontal="right" vertical="center" wrapText="1"/>
    </xf>
    <xf numFmtId="170" fontId="35" fillId="0" borderId="7" xfId="0" applyNumberFormat="1" applyFont="1" applyFill="1" applyBorder="1" applyAlignment="1">
      <alignment horizontal="right" vertical="center" wrapText="1"/>
    </xf>
    <xf numFmtId="170" fontId="0" fillId="0" borderId="7" xfId="0" applyNumberFormat="1" applyFont="1" applyFill="1" applyBorder="1" applyAlignment="1">
      <alignment vertical="center" wrapText="1"/>
    </xf>
    <xf numFmtId="170" fontId="4" fillId="0" borderId="76" xfId="0" applyNumberFormat="1" applyFont="1" applyFill="1" applyBorder="1" applyAlignment="1">
      <alignment horizontal="right" vertical="center"/>
    </xf>
    <xf numFmtId="170" fontId="4" fillId="0" borderId="75" xfId="0" applyNumberFormat="1" applyFont="1" applyFill="1" applyBorder="1" applyAlignment="1">
      <alignment horizontal="right" vertical="center"/>
    </xf>
    <xf numFmtId="170" fontId="19" fillId="0" borderId="75" xfId="0" applyNumberFormat="1" applyFont="1" applyFill="1" applyBorder="1" applyAlignment="1">
      <alignment vertical="center" wrapText="1"/>
    </xf>
    <xf numFmtId="170" fontId="1" fillId="0" borderId="2" xfId="0" applyNumberFormat="1" applyFont="1" applyFill="1" applyBorder="1" applyAlignment="1">
      <alignment vertical="center" wrapText="1"/>
    </xf>
    <xf numFmtId="170" fontId="19" fillId="0" borderId="20" xfId="0" applyNumberFormat="1" applyFont="1" applyFill="1" applyBorder="1" applyAlignment="1">
      <alignment horizontal="right" vertical="center"/>
    </xf>
    <xf numFmtId="170" fontId="1" fillId="0" borderId="7" xfId="0" applyNumberFormat="1" applyFont="1" applyFill="1" applyBorder="1" applyAlignment="1">
      <alignment vertical="center" wrapText="1"/>
    </xf>
    <xf numFmtId="3" fontId="99" fillId="0" borderId="2" xfId="0" applyNumberFormat="1" applyFont="1" applyFill="1" applyBorder="1" applyAlignment="1" applyProtection="1">
      <alignment horizontal="right"/>
    </xf>
    <xf numFmtId="49" fontId="0" fillId="0" borderId="2" xfId="0" applyNumberFormat="1" applyBorder="1" applyAlignment="1">
      <alignment horizontal="left" vertical="center"/>
    </xf>
    <xf numFmtId="3" fontId="97" fillId="0" borderId="55" xfId="0" applyNumberFormat="1" applyFont="1" applyFill="1" applyBorder="1" applyAlignment="1">
      <alignment vertical="center"/>
    </xf>
    <xf numFmtId="2" fontId="70" fillId="7" borderId="0" xfId="0" applyNumberFormat="1" applyFont="1" applyFill="1" applyBorder="1" applyAlignment="1" applyProtection="1">
      <alignment horizontal="left" vertical="center" wrapText="1"/>
    </xf>
    <xf numFmtId="0" fontId="3" fillId="7" borderId="0" xfId="0" applyFont="1" applyFill="1" applyBorder="1" applyAlignment="1">
      <alignment horizontal="left" vertical="center" wrapText="1"/>
    </xf>
    <xf numFmtId="0" fontId="3" fillId="7" borderId="0" xfId="0" applyFont="1" applyFill="1" applyBorder="1" applyAlignment="1">
      <alignment horizontal="left" vertical="center"/>
    </xf>
    <xf numFmtId="170" fontId="3" fillId="7" borderId="0" xfId="0" applyNumberFormat="1" applyFont="1" applyFill="1" applyBorder="1" applyAlignment="1">
      <alignment horizontal="right" vertical="center"/>
    </xf>
    <xf numFmtId="170" fontId="3" fillId="7" borderId="0" xfId="0" applyNumberFormat="1" applyFont="1" applyFill="1" applyBorder="1" applyAlignment="1" applyProtection="1">
      <alignment horizontal="right" wrapText="1"/>
    </xf>
    <xf numFmtId="0" fontId="27" fillId="0" borderId="67" xfId="0" applyFont="1" applyBorder="1" applyAlignment="1">
      <alignment horizontal="right"/>
    </xf>
    <xf numFmtId="0" fontId="29" fillId="0" borderId="67" xfId="0" applyFont="1" applyBorder="1" applyAlignment="1">
      <alignment horizontal="left" vertical="center" wrapText="1"/>
    </xf>
    <xf numFmtId="0" fontId="13" fillId="0" borderId="0" xfId="0" applyNumberFormat="1" applyFont="1" applyBorder="1" applyAlignment="1" applyProtection="1">
      <alignment horizontal="center" vertical="center" wrapText="1"/>
    </xf>
    <xf numFmtId="0" fontId="13" fillId="0" borderId="0" xfId="0" applyNumberFormat="1" applyFont="1" applyBorder="1" applyAlignment="1" applyProtection="1">
      <alignment horizontal="center" vertical="center"/>
    </xf>
    <xf numFmtId="0" fontId="52" fillId="0" borderId="67" xfId="0" applyNumberFormat="1" applyFont="1" applyBorder="1" applyAlignment="1" applyProtection="1">
      <alignment horizontal="right" vertical="center" wrapText="1"/>
    </xf>
    <xf numFmtId="3" fontId="51" fillId="0" borderId="67" xfId="0" applyNumberFormat="1" applyFont="1" applyFill="1" applyBorder="1" applyAlignment="1" applyProtection="1">
      <alignment vertical="center"/>
    </xf>
    <xf numFmtId="0" fontId="8" fillId="0" borderId="67" xfId="0" applyNumberFormat="1" applyFont="1" applyBorder="1" applyAlignment="1" applyProtection="1">
      <alignment horizontal="right" vertical="center" wrapText="1"/>
    </xf>
    <xf numFmtId="0" fontId="8" fillId="0" borderId="2" xfId="0" applyNumberFormat="1" applyFont="1" applyBorder="1" applyAlignment="1" applyProtection="1">
      <alignment horizontal="right" vertical="center" wrapText="1"/>
    </xf>
    <xf numFmtId="0" fontId="8" fillId="0" borderId="67" xfId="0" applyNumberFormat="1" applyFont="1" applyBorder="1" applyAlignment="1" applyProtection="1">
      <alignment horizontal="left" vertical="center" wrapText="1"/>
    </xf>
    <xf numFmtId="3" fontId="35" fillId="0" borderId="2" xfId="0" applyNumberFormat="1" applyFont="1" applyFill="1" applyBorder="1" applyAlignment="1">
      <alignment vertical="center"/>
    </xf>
    <xf numFmtId="3" fontId="35" fillId="0" borderId="67" xfId="0" applyNumberFormat="1" applyFont="1" applyFill="1" applyBorder="1" applyAlignment="1">
      <alignment vertical="center"/>
    </xf>
    <xf numFmtId="3" fontId="53" fillId="0" borderId="2" xfId="0" applyNumberFormat="1" applyFont="1" applyFill="1" applyBorder="1" applyAlignment="1" applyProtection="1">
      <alignment vertical="center"/>
    </xf>
    <xf numFmtId="3" fontId="32" fillId="0" borderId="2" xfId="0" applyNumberFormat="1" applyFont="1" applyFill="1" applyBorder="1" applyAlignment="1" applyProtection="1">
      <alignment vertical="center"/>
    </xf>
    <xf numFmtId="3" fontId="52" fillId="0" borderId="2" xfId="0" applyNumberFormat="1" applyFont="1" applyFill="1" applyBorder="1" applyAlignment="1" applyProtection="1">
      <alignment horizontal="right" vertical="center"/>
    </xf>
    <xf numFmtId="3" fontId="31" fillId="0" borderId="2" xfId="0" applyNumberFormat="1" applyFont="1" applyFill="1" applyBorder="1" applyAlignment="1" applyProtection="1">
      <alignment horizontal="right" vertical="center"/>
    </xf>
    <xf numFmtId="0" fontId="41" fillId="0" borderId="2" xfId="0" applyFont="1" applyFill="1" applyBorder="1"/>
    <xf numFmtId="3" fontId="19" fillId="0" borderId="2" xfId="0" applyNumberFormat="1" applyFont="1" applyFill="1" applyBorder="1"/>
    <xf numFmtId="3" fontId="88" fillId="0" borderId="2" xfId="0" applyNumberFormat="1" applyFont="1" applyFill="1" applyBorder="1" applyAlignment="1" applyProtection="1">
      <alignment vertical="center"/>
    </xf>
    <xf numFmtId="3" fontId="37" fillId="0" borderId="2" xfId="0" applyNumberFormat="1" applyFont="1" applyFill="1" applyBorder="1" applyAlignment="1" applyProtection="1">
      <alignment vertical="center"/>
    </xf>
    <xf numFmtId="3" fontId="58" fillId="0" borderId="2" xfId="0" applyNumberFormat="1" applyFont="1" applyFill="1" applyBorder="1" applyAlignment="1" applyProtection="1">
      <alignment vertical="center"/>
    </xf>
    <xf numFmtId="3" fontId="39" fillId="0" borderId="2" xfId="0" applyNumberFormat="1" applyFont="1" applyFill="1" applyBorder="1" applyAlignment="1">
      <alignment vertical="center"/>
    </xf>
    <xf numFmtId="3" fontId="38" fillId="0" borderId="2" xfId="0" applyNumberFormat="1" applyFont="1" applyFill="1" applyBorder="1" applyAlignment="1">
      <alignment vertical="center"/>
    </xf>
    <xf numFmtId="3" fontId="92" fillId="0" borderId="2" xfId="0" applyNumberFormat="1" applyFont="1" applyFill="1" applyBorder="1" applyAlignment="1">
      <alignment vertical="center"/>
    </xf>
    <xf numFmtId="3" fontId="41" fillId="0" borderId="2" xfId="0" applyNumberFormat="1" applyFont="1" applyFill="1" applyBorder="1" applyAlignment="1">
      <alignment vertical="center"/>
    </xf>
    <xf numFmtId="3" fontId="89" fillId="0" borderId="2" xfId="0" applyNumberFormat="1" applyFont="1" applyFill="1" applyBorder="1" applyAlignment="1" applyProtection="1">
      <alignment vertical="center"/>
    </xf>
    <xf numFmtId="3" fontId="0" fillId="0" borderId="2" xfId="0" applyNumberFormat="1" applyFill="1" applyBorder="1" applyAlignment="1">
      <alignment vertical="center"/>
    </xf>
    <xf numFmtId="3" fontId="0" fillId="0" borderId="2" xfId="0" applyNumberFormat="1" applyFont="1" applyFill="1" applyBorder="1" applyAlignment="1">
      <alignment vertical="center"/>
    </xf>
    <xf numFmtId="3" fontId="19" fillId="0" borderId="2" xfId="0" applyNumberFormat="1" applyFont="1" applyFill="1" applyBorder="1" applyAlignment="1">
      <alignment vertical="center"/>
    </xf>
    <xf numFmtId="3" fontId="17" fillId="0" borderId="67" xfId="0" applyNumberFormat="1" applyFont="1" applyFill="1" applyBorder="1" applyAlignment="1">
      <alignment vertical="center"/>
    </xf>
    <xf numFmtId="3" fontId="17" fillId="0" borderId="2" xfId="0" applyNumberFormat="1" applyFont="1" applyFill="1" applyBorder="1" applyAlignment="1">
      <alignment vertical="center"/>
    </xf>
    <xf numFmtId="168" fontId="19" fillId="0" borderId="8" xfId="0" applyNumberFormat="1" applyFont="1" applyFill="1" applyBorder="1" applyAlignment="1">
      <alignment vertical="center"/>
    </xf>
    <xf numFmtId="3" fontId="97" fillId="0" borderId="2" xfId="0" applyNumberFormat="1" applyFont="1" applyFill="1" applyBorder="1" applyAlignment="1">
      <alignment vertical="center"/>
    </xf>
    <xf numFmtId="170" fontId="19" fillId="0" borderId="2" xfId="0" applyNumberFormat="1" applyFont="1" applyFill="1" applyBorder="1" applyAlignment="1">
      <alignment horizontal="right" vertical="center" wrapText="1"/>
    </xf>
    <xf numFmtId="170" fontId="0" fillId="0" borderId="67" xfId="0" applyNumberFormat="1" applyFont="1" applyFill="1" applyBorder="1" applyAlignment="1">
      <alignment horizontal="right" vertical="center" wrapText="1"/>
    </xf>
    <xf numFmtId="170" fontId="0" fillId="0" borderId="68" xfId="0" applyNumberFormat="1" applyFont="1" applyFill="1" applyBorder="1" applyAlignment="1">
      <alignment vertical="center" wrapText="1"/>
    </xf>
    <xf numFmtId="170" fontId="4" fillId="0" borderId="2" xfId="0" applyNumberFormat="1" applyFont="1" applyFill="1" applyBorder="1" applyAlignment="1">
      <alignment horizontal="right" vertical="center"/>
    </xf>
    <xf numFmtId="170" fontId="19" fillId="0" borderId="28" xfId="0" applyNumberFormat="1" applyFont="1" applyFill="1" applyBorder="1" applyAlignment="1">
      <alignment vertical="center"/>
    </xf>
    <xf numFmtId="172" fontId="9" fillId="0" borderId="2" xfId="3" applyNumberFormat="1" applyFont="1" applyFill="1" applyBorder="1" applyAlignment="1" applyProtection="1">
      <alignment horizontal="right" vertical="center"/>
    </xf>
    <xf numFmtId="170" fontId="9" fillId="0" borderId="2" xfId="0" applyNumberFormat="1" applyFont="1" applyFill="1" applyBorder="1" applyAlignment="1" applyProtection="1">
      <alignment horizontal="right" vertical="center"/>
    </xf>
    <xf numFmtId="170" fontId="8" fillId="0" borderId="2" xfId="0" applyNumberFormat="1" applyFont="1" applyFill="1" applyBorder="1" applyAlignment="1" applyProtection="1">
      <alignment horizontal="right" wrapText="1"/>
    </xf>
    <xf numFmtId="170" fontId="9" fillId="0" borderId="67" xfId="0" applyNumberFormat="1" applyFont="1" applyFill="1" applyBorder="1" applyAlignment="1" applyProtection="1">
      <alignment horizontal="right" vertical="center"/>
    </xf>
    <xf numFmtId="170" fontId="9" fillId="0" borderId="13" xfId="0" applyNumberFormat="1" applyFont="1" applyFill="1" applyBorder="1" applyAlignment="1" applyProtection="1">
      <alignment horizontal="right" vertical="center"/>
    </xf>
    <xf numFmtId="170" fontId="8" fillId="0" borderId="2" xfId="0" applyNumberFormat="1" applyFont="1" applyFill="1" applyBorder="1" applyAlignment="1">
      <alignment horizontal="right" vertical="center"/>
    </xf>
    <xf numFmtId="170" fontId="8" fillId="0" borderId="64" xfId="0" applyNumberFormat="1" applyFont="1" applyFill="1" applyBorder="1" applyAlignment="1">
      <alignment horizontal="right" vertical="center"/>
    </xf>
    <xf numFmtId="170" fontId="8" fillId="0" borderId="72" xfId="0" applyNumberFormat="1" applyFont="1" applyFill="1" applyBorder="1" applyAlignment="1">
      <alignment horizontal="right" vertical="center"/>
    </xf>
    <xf numFmtId="170" fontId="9" fillId="0" borderId="7" xfId="0" applyNumberFormat="1" applyFont="1" applyFill="1" applyBorder="1" applyAlignment="1">
      <alignment horizontal="right" vertical="center"/>
    </xf>
    <xf numFmtId="170" fontId="8" fillId="0" borderId="67" xfId="0" applyNumberFormat="1" applyFont="1" applyFill="1" applyBorder="1" applyAlignment="1">
      <alignment horizontal="right" vertical="center"/>
    </xf>
    <xf numFmtId="170" fontId="23" fillId="0" borderId="2" xfId="0" applyNumberFormat="1" applyFont="1" applyFill="1" applyBorder="1" applyAlignment="1">
      <alignment horizontal="right" vertical="center"/>
    </xf>
    <xf numFmtId="172" fontId="8" fillId="0" borderId="2" xfId="3" applyNumberFormat="1" applyFont="1" applyFill="1" applyBorder="1" applyAlignment="1" applyProtection="1">
      <alignment horizontal="right" wrapText="1"/>
    </xf>
    <xf numFmtId="170" fontId="23" fillId="0" borderId="2" xfId="0" applyNumberFormat="1" applyFont="1" applyFill="1" applyBorder="1" applyAlignment="1" applyProtection="1">
      <alignment horizontal="right" vertical="center"/>
    </xf>
    <xf numFmtId="170" fontId="17" fillId="0" borderId="2" xfId="0" applyNumberFormat="1" applyFont="1" applyFill="1" applyBorder="1" applyAlignment="1" applyProtection="1">
      <alignment horizontal="right" wrapText="1"/>
    </xf>
    <xf numFmtId="170" fontId="8" fillId="0" borderId="67" xfId="0" applyNumberFormat="1" applyFont="1" applyFill="1" applyBorder="1" applyAlignment="1" applyProtection="1">
      <alignment horizontal="right" wrapText="1"/>
    </xf>
    <xf numFmtId="170" fontId="17" fillId="0" borderId="2" xfId="0" applyNumberFormat="1" applyFont="1" applyFill="1" applyBorder="1" applyAlignment="1">
      <alignment horizontal="right" vertical="center"/>
    </xf>
    <xf numFmtId="170" fontId="17" fillId="0" borderId="26" xfId="0" applyNumberFormat="1" applyFont="1" applyFill="1" applyBorder="1" applyAlignment="1" applyProtection="1">
      <alignment horizontal="right" wrapText="1"/>
    </xf>
    <xf numFmtId="173" fontId="17" fillId="0" borderId="2" xfId="3" applyNumberFormat="1" applyFont="1" applyFill="1" applyBorder="1" applyAlignment="1">
      <alignment horizontal="right" vertical="center"/>
    </xf>
    <xf numFmtId="170" fontId="17" fillId="0" borderId="7" xfId="0" applyNumberFormat="1" applyFont="1" applyFill="1" applyBorder="1" applyAlignment="1" applyProtection="1">
      <alignment horizontal="right" wrapText="1"/>
    </xf>
    <xf numFmtId="170" fontId="8" fillId="0" borderId="7" xfId="0" applyNumberFormat="1" applyFont="1" applyFill="1" applyBorder="1" applyAlignment="1" applyProtection="1">
      <alignment horizontal="right" wrapText="1"/>
    </xf>
    <xf numFmtId="170" fontId="15" fillId="0" borderId="2" xfId="0" applyNumberFormat="1" applyFont="1" applyFill="1" applyBorder="1" applyAlignment="1">
      <alignment horizontal="right" vertical="center"/>
    </xf>
    <xf numFmtId="170" fontId="15" fillId="0" borderId="7" xfId="0" applyNumberFormat="1" applyFont="1" applyFill="1" applyBorder="1" applyAlignment="1" applyProtection="1">
      <alignment horizontal="right" wrapText="1"/>
    </xf>
    <xf numFmtId="170" fontId="8" fillId="0" borderId="79" xfId="0" applyNumberFormat="1" applyFont="1" applyFill="1" applyBorder="1" applyAlignment="1" applyProtection="1">
      <alignment horizontal="right" wrapText="1"/>
    </xf>
    <xf numFmtId="170" fontId="8" fillId="0" borderId="72" xfId="0" applyNumberFormat="1" applyFont="1" applyFill="1" applyBorder="1" applyAlignment="1" applyProtection="1">
      <alignment horizontal="right" wrapText="1"/>
    </xf>
    <xf numFmtId="170" fontId="23" fillId="0" borderId="7" xfId="0" applyNumberFormat="1" applyFont="1" applyFill="1" applyBorder="1" applyAlignment="1">
      <alignment horizontal="right" vertical="center"/>
    </xf>
    <xf numFmtId="170" fontId="17" fillId="0" borderId="7" xfId="0" applyNumberFormat="1" applyFont="1" applyFill="1" applyBorder="1" applyAlignment="1" applyProtection="1">
      <alignment horizontal="right" vertical="center" wrapText="1"/>
    </xf>
    <xf numFmtId="170" fontId="8" fillId="0" borderId="7" xfId="0" applyNumberFormat="1" applyFont="1" applyFill="1" applyBorder="1" applyAlignment="1" applyProtection="1">
      <alignment horizontal="right" vertical="center" wrapText="1"/>
    </xf>
    <xf numFmtId="170" fontId="8" fillId="0" borderId="75" xfId="0" applyNumberFormat="1" applyFont="1" applyFill="1" applyBorder="1" applyAlignment="1" applyProtection="1">
      <alignment horizontal="right" wrapText="1"/>
    </xf>
    <xf numFmtId="0" fontId="23" fillId="0" borderId="0" xfId="0" applyFont="1" applyAlignment="1">
      <alignment horizontal="left"/>
    </xf>
    <xf numFmtId="170" fontId="23" fillId="0" borderId="0" xfId="0" applyNumberFormat="1" applyFont="1" applyAlignment="1">
      <alignment horizontal="left"/>
    </xf>
    <xf numFmtId="167" fontId="23" fillId="0" borderId="0" xfId="0" applyNumberFormat="1" applyFont="1" applyAlignment="1">
      <alignment horizontal="left"/>
    </xf>
    <xf numFmtId="2" fontId="8" fillId="0" borderId="6" xfId="0" applyNumberFormat="1" applyFont="1" applyFill="1" applyBorder="1" applyAlignment="1" applyProtection="1">
      <alignment horizontal="left" vertical="center" wrapText="1"/>
    </xf>
    <xf numFmtId="2" fontId="8" fillId="0" borderId="6" xfId="0" applyNumberFormat="1" applyFont="1" applyFill="1" applyBorder="1" applyAlignment="1" applyProtection="1">
      <alignment horizontal="left" vertical="center"/>
    </xf>
    <xf numFmtId="167" fontId="8" fillId="0" borderId="6" xfId="0" applyNumberFormat="1" applyFont="1" applyFill="1" applyBorder="1" applyAlignment="1" applyProtection="1">
      <alignment horizontal="left" wrapText="1"/>
    </xf>
    <xf numFmtId="170" fontId="8" fillId="0" borderId="6" xfId="0" applyNumberFormat="1" applyFont="1" applyFill="1" applyBorder="1" applyAlignment="1" applyProtection="1">
      <alignment horizontal="left" wrapText="1"/>
    </xf>
    <xf numFmtId="2" fontId="9" fillId="0" borderId="3" xfId="0" applyNumberFormat="1" applyFont="1" applyFill="1" applyBorder="1" applyAlignment="1" applyProtection="1">
      <alignment horizontal="left" vertical="center" wrapText="1"/>
    </xf>
    <xf numFmtId="2" fontId="9" fillId="0" borderId="3" xfId="0" applyNumberFormat="1" applyFont="1" applyFill="1" applyBorder="1" applyAlignment="1" applyProtection="1">
      <alignment horizontal="left" vertical="center"/>
    </xf>
    <xf numFmtId="170" fontId="9" fillId="0" borderId="3" xfId="0" applyNumberFormat="1" applyFont="1" applyFill="1" applyBorder="1" applyAlignment="1" applyProtection="1">
      <alignment horizontal="left" vertical="center"/>
    </xf>
    <xf numFmtId="167" fontId="8" fillId="0" borderId="3" xfId="0" applyNumberFormat="1" applyFont="1" applyFill="1" applyBorder="1" applyAlignment="1" applyProtection="1">
      <alignment horizontal="left" wrapText="1"/>
    </xf>
    <xf numFmtId="2" fontId="9" fillId="0" borderId="2" xfId="0" applyNumberFormat="1" applyFont="1" applyFill="1" applyBorder="1" applyAlignment="1" applyProtection="1">
      <alignment horizontal="left" vertical="center" wrapText="1"/>
    </xf>
    <xf numFmtId="2" fontId="9" fillId="0" borderId="2" xfId="0" applyNumberFormat="1" applyFont="1" applyFill="1" applyBorder="1" applyAlignment="1" applyProtection="1">
      <alignment horizontal="left" vertical="center"/>
    </xf>
    <xf numFmtId="2" fontId="9" fillId="0" borderId="67" xfId="0" applyNumberFormat="1" applyFont="1" applyFill="1" applyBorder="1" applyAlignment="1" applyProtection="1">
      <alignment horizontal="left" vertical="center"/>
    </xf>
    <xf numFmtId="2" fontId="9" fillId="0" borderId="33" xfId="0" applyNumberFormat="1" applyFont="1" applyFill="1" applyBorder="1" applyAlignment="1" applyProtection="1">
      <alignment horizontal="left" vertical="center" wrapText="1"/>
    </xf>
    <xf numFmtId="2" fontId="9" fillId="0" borderId="33" xfId="0" applyNumberFormat="1" applyFont="1" applyFill="1" applyBorder="1" applyAlignment="1" applyProtection="1">
      <alignment horizontal="left" vertical="center"/>
    </xf>
    <xf numFmtId="0" fontId="8" fillId="0" borderId="33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/>
    </xf>
    <xf numFmtId="2" fontId="9" fillId="0" borderId="67" xfId="0" applyNumberFormat="1" applyFont="1" applyFill="1" applyBorder="1" applyAlignment="1" applyProtection="1">
      <alignment horizontal="left" vertical="center" wrapText="1"/>
    </xf>
    <xf numFmtId="0" fontId="8" fillId="0" borderId="66" xfId="0" applyFont="1" applyFill="1" applyBorder="1" applyAlignment="1">
      <alignment horizontal="left" vertical="center" wrapText="1"/>
    </xf>
    <xf numFmtId="0" fontId="8" fillId="0" borderId="66" xfId="0" applyFont="1" applyFill="1" applyBorder="1" applyAlignment="1">
      <alignment horizontal="left" vertical="center"/>
    </xf>
    <xf numFmtId="0" fontId="9" fillId="0" borderId="11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/>
    </xf>
    <xf numFmtId="0" fontId="8" fillId="0" borderId="12" xfId="0" applyFont="1" applyFill="1" applyBorder="1" applyAlignment="1">
      <alignment horizontal="left" vertical="center" wrapText="1"/>
    </xf>
    <xf numFmtId="0" fontId="8" fillId="0" borderId="12" xfId="0" applyFont="1" applyFill="1" applyBorder="1" applyAlignment="1">
      <alignment horizontal="left" vertical="center"/>
    </xf>
    <xf numFmtId="0" fontId="8" fillId="0" borderId="53" xfId="0" applyFont="1" applyFill="1" applyBorder="1" applyAlignment="1">
      <alignment horizontal="left" vertical="center" wrapText="1"/>
    </xf>
    <xf numFmtId="0" fontId="8" fillId="0" borderId="53" xfId="0" applyFont="1" applyFill="1" applyBorder="1" applyAlignment="1">
      <alignment horizontal="left" vertical="center"/>
    </xf>
    <xf numFmtId="0" fontId="23" fillId="0" borderId="2" xfId="0" applyFont="1" applyFill="1" applyBorder="1" applyAlignment="1">
      <alignment horizontal="left" vertical="center"/>
    </xf>
    <xf numFmtId="0" fontId="9" fillId="0" borderId="6" xfId="0" applyFont="1" applyFill="1" applyBorder="1" applyAlignment="1">
      <alignment horizontal="left" vertical="center"/>
    </xf>
    <xf numFmtId="3" fontId="8" fillId="0" borderId="2" xfId="0" applyNumberFormat="1" applyFont="1" applyFill="1" applyBorder="1" applyAlignment="1">
      <alignment vertical="center"/>
    </xf>
    <xf numFmtId="0" fontId="17" fillId="0" borderId="66" xfId="0" applyFont="1" applyFill="1" applyBorder="1" applyAlignment="1">
      <alignment vertical="center"/>
    </xf>
    <xf numFmtId="3" fontId="8" fillId="0" borderId="11" xfId="0" applyNumberFormat="1" applyFont="1" applyFill="1" applyBorder="1" applyAlignment="1">
      <alignment vertical="center"/>
    </xf>
    <xf numFmtId="3" fontId="8" fillId="0" borderId="66" xfId="0" applyNumberFormat="1" applyFont="1" applyFill="1" applyBorder="1" applyAlignment="1">
      <alignment vertical="center"/>
    </xf>
    <xf numFmtId="3" fontId="17" fillId="0" borderId="11" xfId="0" applyNumberFormat="1" applyFont="1" applyFill="1" applyBorder="1" applyAlignment="1">
      <alignment vertical="center"/>
    </xf>
    <xf numFmtId="3" fontId="23" fillId="0" borderId="2" xfId="0" applyNumberFormat="1" applyFont="1" applyFill="1" applyBorder="1" applyAlignment="1">
      <alignment vertical="center" wrapText="1"/>
    </xf>
    <xf numFmtId="0" fontId="9" fillId="0" borderId="6" xfId="0" applyFont="1" applyFill="1" applyBorder="1" applyAlignment="1">
      <alignment vertical="center"/>
    </xf>
    <xf numFmtId="3" fontId="8" fillId="0" borderId="53" xfId="0" applyNumberFormat="1" applyFont="1" applyFill="1" applyBorder="1" applyAlignment="1">
      <alignment vertical="center"/>
    </xf>
    <xf numFmtId="3" fontId="17" fillId="0" borderId="55" xfId="0" applyNumberFormat="1" applyFont="1" applyFill="1" applyBorder="1" applyAlignment="1">
      <alignment vertical="center"/>
    </xf>
    <xf numFmtId="3" fontId="8" fillId="0" borderId="55" xfId="0" applyNumberFormat="1" applyFont="1" applyFill="1" applyBorder="1" applyAlignment="1">
      <alignment vertical="center"/>
    </xf>
    <xf numFmtId="3" fontId="8" fillId="0" borderId="67" xfId="0" applyNumberFormat="1" applyFont="1" applyFill="1" applyBorder="1" applyAlignment="1">
      <alignment vertical="center"/>
    </xf>
    <xf numFmtId="0" fontId="17" fillId="0" borderId="12" xfId="0" applyFont="1" applyFill="1" applyBorder="1" applyAlignment="1">
      <alignment vertical="center" wrapText="1"/>
    </xf>
    <xf numFmtId="0" fontId="17" fillId="0" borderId="12" xfId="0" applyFont="1" applyFill="1" applyBorder="1" applyAlignment="1">
      <alignment vertical="center"/>
    </xf>
    <xf numFmtId="0" fontId="8" fillId="0" borderId="2" xfId="0" applyFont="1" applyFill="1" applyBorder="1" applyAlignment="1">
      <alignment vertical="center" wrapText="1"/>
    </xf>
    <xf numFmtId="0" fontId="9" fillId="0" borderId="56" xfId="0" applyFont="1" applyFill="1" applyBorder="1" applyAlignment="1">
      <alignment horizontal="left" vertical="center"/>
    </xf>
    <xf numFmtId="0" fontId="8" fillId="0" borderId="52" xfId="0" applyFont="1" applyFill="1" applyBorder="1" applyAlignment="1">
      <alignment vertical="center" wrapText="1"/>
    </xf>
    <xf numFmtId="0" fontId="8" fillId="0" borderId="57" xfId="0" applyFont="1" applyFill="1" applyBorder="1" applyAlignment="1">
      <alignment vertical="center"/>
    </xf>
    <xf numFmtId="3" fontId="8" fillId="0" borderId="52" xfId="0" applyNumberFormat="1" applyFont="1" applyFill="1" applyBorder="1" applyAlignment="1">
      <alignment vertical="center"/>
    </xf>
    <xf numFmtId="0" fontId="17" fillId="0" borderId="2" xfId="0" applyFont="1" applyFill="1" applyBorder="1" applyAlignment="1">
      <alignment vertical="center" wrapText="1"/>
    </xf>
    <xf numFmtId="0" fontId="23" fillId="0" borderId="11" xfId="0" applyFont="1" applyFill="1" applyBorder="1" applyAlignment="1"/>
    <xf numFmtId="3" fontId="23" fillId="0" borderId="55" xfId="0" applyNumberFormat="1" applyFont="1" applyFill="1" applyBorder="1" applyAlignment="1"/>
    <xf numFmtId="3" fontId="23" fillId="0" borderId="67" xfId="0" applyNumberFormat="1" applyFont="1" applyFill="1" applyBorder="1" applyAlignment="1"/>
    <xf numFmtId="0" fontId="9" fillId="0" borderId="11" xfId="0" applyFont="1" applyFill="1" applyBorder="1" applyAlignment="1"/>
    <xf numFmtId="3" fontId="9" fillId="0" borderId="55" xfId="0" applyNumberFormat="1" applyFont="1" applyFill="1" applyBorder="1" applyAlignment="1"/>
    <xf numFmtId="3" fontId="9" fillId="0" borderId="67" xfId="0" applyNumberFormat="1" applyFont="1" applyFill="1" applyBorder="1" applyAlignment="1"/>
    <xf numFmtId="3" fontId="9" fillId="0" borderId="2" xfId="0" applyNumberFormat="1" applyFont="1" applyFill="1" applyBorder="1" applyAlignment="1"/>
    <xf numFmtId="3" fontId="23" fillId="0" borderId="2" xfId="0" applyNumberFormat="1" applyFont="1" applyFill="1" applyBorder="1" applyAlignment="1"/>
    <xf numFmtId="0" fontId="23" fillId="0" borderId="2" xfId="0" applyFont="1" applyFill="1" applyBorder="1" applyAlignment="1">
      <alignment vertical="center" wrapText="1"/>
    </xf>
    <xf numFmtId="0" fontId="9" fillId="0" borderId="15" xfId="0" applyFont="1" applyFill="1" applyBorder="1" applyAlignment="1">
      <alignment vertical="center" wrapText="1"/>
    </xf>
    <xf numFmtId="0" fontId="8" fillId="0" borderId="12" xfId="0" applyFont="1" applyFill="1" applyBorder="1" applyAlignment="1">
      <alignment vertical="center"/>
    </xf>
    <xf numFmtId="0" fontId="8" fillId="0" borderId="15" xfId="0" applyFont="1" applyFill="1" applyBorder="1" applyAlignment="1">
      <alignment vertical="center" wrapText="1"/>
    </xf>
    <xf numFmtId="0" fontId="9" fillId="0" borderId="0" xfId="0" applyFont="1" applyFill="1"/>
    <xf numFmtId="0" fontId="9" fillId="0" borderId="0" xfId="0" applyFont="1" applyFill="1" applyAlignment="1"/>
    <xf numFmtId="3" fontId="99" fillId="0" borderId="66" xfId="0" applyNumberFormat="1" applyFont="1" applyFill="1" applyBorder="1" applyAlignment="1">
      <alignment vertical="center"/>
    </xf>
    <xf numFmtId="0" fontId="108" fillId="0" borderId="0" xfId="0" applyNumberFormat="1" applyFont="1" applyFill="1" applyBorder="1" applyAlignment="1" applyProtection="1">
      <alignment horizontal="center"/>
    </xf>
    <xf numFmtId="0" fontId="109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/>
    <xf numFmtId="3" fontId="17" fillId="0" borderId="66" xfId="0" applyNumberFormat="1" applyFont="1" applyFill="1" applyBorder="1" applyAlignment="1">
      <alignment vertical="center"/>
    </xf>
    <xf numFmtId="3" fontId="8" fillId="0" borderId="54" xfId="0" applyNumberFormat="1" applyFont="1" applyFill="1" applyBorder="1" applyAlignment="1">
      <alignment vertical="center"/>
    </xf>
    <xf numFmtId="3" fontId="23" fillId="0" borderId="55" xfId="0" applyNumberFormat="1" applyFont="1" applyFill="1" applyBorder="1" applyAlignment="1">
      <alignment vertical="center"/>
    </xf>
    <xf numFmtId="3" fontId="9" fillId="0" borderId="52" xfId="0" applyNumberFormat="1" applyFont="1" applyFill="1" applyBorder="1" applyAlignment="1"/>
    <xf numFmtId="3" fontId="97" fillId="0" borderId="67" xfId="0" applyNumberFormat="1" applyFont="1" applyFill="1" applyBorder="1" applyAlignment="1">
      <alignment vertical="center"/>
    </xf>
    <xf numFmtId="0" fontId="110" fillId="0" borderId="0" xfId="0" applyNumberFormat="1" applyFont="1" applyFill="1" applyBorder="1" applyAlignment="1" applyProtection="1">
      <alignment horizontal="right"/>
    </xf>
    <xf numFmtId="0" fontId="110" fillId="0" borderId="0" xfId="0" applyNumberFormat="1" applyFont="1" applyFill="1" applyBorder="1" applyAlignment="1" applyProtection="1">
      <alignment horizontal="center"/>
    </xf>
    <xf numFmtId="2" fontId="111" fillId="0" borderId="0" xfId="0" applyNumberFormat="1" applyFont="1" applyFill="1" applyBorder="1" applyAlignment="1" applyProtection="1">
      <alignment horizontal="center" vertical="center" wrapText="1"/>
    </xf>
    <xf numFmtId="0" fontId="111" fillId="0" borderId="0" xfId="0" applyNumberFormat="1" applyFont="1" applyFill="1" applyBorder="1" applyAlignment="1" applyProtection="1">
      <alignment horizontal="center" vertical="top"/>
    </xf>
    <xf numFmtId="0" fontId="112" fillId="0" borderId="2" xfId="0" applyFont="1" applyFill="1" applyBorder="1" applyAlignment="1">
      <alignment vertical="center"/>
    </xf>
    <xf numFmtId="0" fontId="112" fillId="0" borderId="0" xfId="0" applyFont="1" applyFill="1" applyAlignment="1">
      <alignment vertical="center"/>
    </xf>
    <xf numFmtId="0" fontId="112" fillId="0" borderId="2" xfId="0" applyFont="1" applyFill="1" applyBorder="1" applyAlignment="1">
      <alignment vertical="center" wrapText="1"/>
    </xf>
    <xf numFmtId="0" fontId="112" fillId="0" borderId="2" xfId="0" applyFont="1" applyFill="1" applyBorder="1" applyAlignment="1">
      <alignment horizontal="center" vertical="center"/>
    </xf>
    <xf numFmtId="0" fontId="112" fillId="0" borderId="2" xfId="0" applyFont="1" applyFill="1" applyBorder="1"/>
    <xf numFmtId="169" fontId="112" fillId="0" borderId="2" xfId="1" applyNumberFormat="1" applyFont="1" applyFill="1" applyBorder="1" applyAlignment="1">
      <alignment horizontal="right" vertical="center" wrapText="1"/>
    </xf>
    <xf numFmtId="0" fontId="112" fillId="0" borderId="0" xfId="0" applyFont="1" applyFill="1"/>
    <xf numFmtId="169" fontId="112" fillId="0" borderId="2" xfId="1" applyNumberFormat="1" applyFont="1" applyFill="1" applyBorder="1" applyAlignment="1">
      <alignment horizontal="right"/>
    </xf>
    <xf numFmtId="0" fontId="113" fillId="0" borderId="2" xfId="0" applyFont="1" applyFill="1" applyBorder="1"/>
    <xf numFmtId="0" fontId="113" fillId="0" borderId="2" xfId="0" applyFont="1" applyFill="1" applyBorder="1" applyAlignment="1">
      <alignment horizontal="left" vertical="center" wrapText="1"/>
    </xf>
    <xf numFmtId="169" fontId="113" fillId="0" borderId="2" xfId="1" applyNumberFormat="1" applyFont="1" applyFill="1" applyBorder="1" applyAlignment="1">
      <alignment horizontal="right" vertical="center" wrapText="1"/>
    </xf>
    <xf numFmtId="0" fontId="112" fillId="0" borderId="0" xfId="0" applyFont="1" applyFill="1" applyAlignment="1">
      <alignment horizontal="center"/>
    </xf>
    <xf numFmtId="0" fontId="113" fillId="0" borderId="2" xfId="0" applyFont="1" applyFill="1" applyBorder="1" applyAlignment="1">
      <alignment vertical="center" wrapText="1"/>
    </xf>
    <xf numFmtId="0" fontId="110" fillId="0" borderId="0" xfId="0" applyNumberFormat="1" applyFont="1" applyFill="1" applyBorder="1" applyAlignment="1" applyProtection="1"/>
    <xf numFmtId="170" fontId="49" fillId="0" borderId="2" xfId="0" applyNumberFormat="1" applyFont="1" applyFill="1" applyBorder="1" applyAlignment="1">
      <alignment horizontal="right" vertical="center"/>
    </xf>
    <xf numFmtId="168" fontId="47" fillId="0" borderId="2" xfId="0" applyNumberFormat="1" applyFont="1" applyFill="1" applyBorder="1" applyAlignment="1" applyProtection="1">
      <alignment horizontal="right" vertical="center"/>
    </xf>
    <xf numFmtId="168" fontId="47" fillId="0" borderId="67" xfId="0" applyNumberFormat="1" applyFont="1" applyFill="1" applyBorder="1" applyAlignment="1" applyProtection="1">
      <alignment horizontal="right" vertical="center"/>
    </xf>
    <xf numFmtId="168" fontId="47" fillId="0" borderId="64" xfId="0" applyNumberFormat="1" applyFont="1" applyFill="1" applyBorder="1" applyAlignment="1" applyProtection="1">
      <alignment horizontal="right" vertical="center"/>
    </xf>
    <xf numFmtId="168" fontId="55" fillId="0" borderId="64" xfId="0" applyNumberFormat="1" applyFont="1" applyFill="1" applyBorder="1" applyAlignment="1" applyProtection="1">
      <alignment horizontal="right" vertical="center"/>
    </xf>
    <xf numFmtId="0" fontId="0" fillId="0" borderId="65" xfId="0" applyFill="1" applyBorder="1" applyAlignment="1">
      <alignment vertical="center"/>
    </xf>
    <xf numFmtId="167" fontId="19" fillId="0" borderId="65" xfId="0" applyNumberFormat="1" applyFont="1" applyFill="1" applyBorder="1" applyAlignment="1">
      <alignment horizontal="right"/>
    </xf>
    <xf numFmtId="167" fontId="0" fillId="0" borderId="65" xfId="0" applyNumberFormat="1" applyFill="1" applyBorder="1" applyAlignment="1">
      <alignment horizontal="right"/>
    </xf>
    <xf numFmtId="3" fontId="97" fillId="0" borderId="2" xfId="0" applyNumberFormat="1" applyFont="1" applyFill="1" applyBorder="1" applyAlignment="1" applyProtection="1">
      <alignment horizontal="right"/>
    </xf>
    <xf numFmtId="0" fontId="8" fillId="0" borderId="0" xfId="0" applyNumberFormat="1" applyFont="1" applyBorder="1" applyAlignment="1" applyProtection="1">
      <alignment horizontal="center" vertical="center"/>
    </xf>
    <xf numFmtId="0" fontId="8" fillId="0" borderId="2" xfId="0" applyNumberFormat="1" applyFont="1" applyBorder="1" applyAlignment="1" applyProtection="1">
      <alignment horizontal="center"/>
    </xf>
    <xf numFmtId="0" fontId="8" fillId="0" borderId="67" xfId="0" applyNumberFormat="1" applyFont="1" applyBorder="1" applyAlignment="1" applyProtection="1">
      <alignment horizontal="center"/>
    </xf>
    <xf numFmtId="0" fontId="99" fillId="0" borderId="2" xfId="0" applyNumberFormat="1" applyFont="1" applyBorder="1" applyAlignment="1" applyProtection="1">
      <alignment horizontal="center" vertical="center"/>
    </xf>
    <xf numFmtId="0" fontId="99" fillId="0" borderId="67" xfId="0" applyNumberFormat="1" applyFont="1" applyBorder="1" applyAlignment="1" applyProtection="1">
      <alignment horizontal="center"/>
    </xf>
    <xf numFmtId="0" fontId="99" fillId="0" borderId="2" xfId="0" applyNumberFormat="1" applyFont="1" applyBorder="1" applyAlignment="1" applyProtection="1">
      <alignment horizontal="center" wrapText="1"/>
    </xf>
    <xf numFmtId="0" fontId="114" fillId="0" borderId="0" xfId="0" applyFont="1"/>
    <xf numFmtId="0" fontId="114" fillId="0" borderId="67" xfId="0" applyFont="1" applyBorder="1" applyAlignment="1">
      <alignment horizontal="left"/>
    </xf>
    <xf numFmtId="0" fontId="99" fillId="0" borderId="2" xfId="0" applyNumberFormat="1" applyFont="1" applyBorder="1" applyAlignment="1" applyProtection="1"/>
    <xf numFmtId="0" fontId="99" fillId="0" borderId="67" xfId="0" applyNumberFormat="1" applyFont="1" applyBorder="1" applyAlignment="1" applyProtection="1">
      <alignment horizontal="left"/>
    </xf>
    <xf numFmtId="0" fontId="99" fillId="0" borderId="2" xfId="0" applyNumberFormat="1" applyFont="1" applyBorder="1" applyAlignment="1" applyProtection="1">
      <alignment wrapText="1"/>
    </xf>
    <xf numFmtId="0" fontId="115" fillId="0" borderId="2" xfId="0" applyNumberFormat="1" applyFont="1" applyBorder="1" applyAlignment="1" applyProtection="1"/>
    <xf numFmtId="0" fontId="115" fillId="0" borderId="67" xfId="0" applyNumberFormat="1" applyFont="1" applyBorder="1" applyAlignment="1" applyProtection="1">
      <alignment horizontal="left"/>
    </xf>
    <xf numFmtId="0" fontId="99" fillId="0" borderId="2" xfId="0" applyNumberFormat="1" applyFont="1" applyFill="1" applyBorder="1" applyAlignment="1" applyProtection="1"/>
    <xf numFmtId="0" fontId="99" fillId="0" borderId="67" xfId="0" applyNumberFormat="1" applyFont="1" applyFill="1" applyBorder="1" applyAlignment="1" applyProtection="1">
      <alignment horizontal="left"/>
    </xf>
    <xf numFmtId="3" fontId="114" fillId="0" borderId="2" xfId="0" applyNumberFormat="1" applyFont="1" applyFill="1" applyBorder="1"/>
    <xf numFmtId="0" fontId="99" fillId="0" borderId="67" xfId="0" applyNumberFormat="1" applyFont="1" applyFill="1" applyBorder="1" applyAlignment="1" applyProtection="1"/>
    <xf numFmtId="3" fontId="116" fillId="0" borderId="2" xfId="0" applyNumberFormat="1" applyFont="1" applyFill="1" applyBorder="1"/>
    <xf numFmtId="3" fontId="21" fillId="0" borderId="2" xfId="0" applyNumberFormat="1" applyFont="1" applyFill="1" applyBorder="1"/>
    <xf numFmtId="0" fontId="99" fillId="0" borderId="4" xfId="0" applyNumberFormat="1" applyFont="1" applyFill="1" applyBorder="1" applyAlignment="1" applyProtection="1"/>
    <xf numFmtId="0" fontId="97" fillId="0" borderId="2" xfId="0" applyNumberFormat="1" applyFont="1" applyFill="1" applyBorder="1" applyAlignment="1" applyProtection="1"/>
    <xf numFmtId="0" fontId="97" fillId="0" borderId="67" xfId="0" applyNumberFormat="1" applyFont="1" applyFill="1" applyBorder="1" applyAlignment="1" applyProtection="1"/>
    <xf numFmtId="0" fontId="117" fillId="0" borderId="0" xfId="0" applyFont="1" applyBorder="1" applyAlignment="1">
      <alignment horizontal="left" vertical="center" wrapText="1"/>
    </xf>
    <xf numFmtId="167" fontId="118" fillId="0" borderId="0" xfId="0" applyNumberFormat="1" applyFont="1" applyAlignment="1">
      <alignment horizontal="center"/>
    </xf>
    <xf numFmtId="0" fontId="118" fillId="0" borderId="2" xfId="0" applyFont="1" applyBorder="1" applyAlignment="1">
      <alignment horizontal="center" vertical="center" wrapText="1"/>
    </xf>
    <xf numFmtId="0" fontId="118" fillId="0" borderId="2" xfId="0" applyFont="1" applyBorder="1" applyAlignment="1">
      <alignment horizontal="center"/>
    </xf>
    <xf numFmtId="0" fontId="119" fillId="0" borderId="2" xfId="0" applyFont="1" applyBorder="1" applyAlignment="1">
      <alignment horizontal="center" vertical="center" wrapText="1"/>
    </xf>
    <xf numFmtId="0" fontId="119" fillId="0" borderId="2" xfId="0" applyFont="1" applyBorder="1" applyAlignment="1">
      <alignment horizontal="center" wrapText="1"/>
    </xf>
    <xf numFmtId="0" fontId="119" fillId="0" borderId="2" xfId="0" applyFont="1" applyBorder="1" applyAlignment="1">
      <alignment vertical="center" wrapText="1"/>
    </xf>
    <xf numFmtId="3" fontId="119" fillId="0" borderId="67" xfId="0" applyNumberFormat="1" applyFont="1" applyFill="1" applyBorder="1" applyAlignment="1">
      <alignment horizontal="right"/>
    </xf>
    <xf numFmtId="0" fontId="118" fillId="0" borderId="2" xfId="0" applyFont="1" applyBorder="1" applyAlignment="1">
      <alignment vertical="center" wrapText="1"/>
    </xf>
    <xf numFmtId="3" fontId="118" fillId="0" borderId="67" xfId="0" applyNumberFormat="1" applyFont="1" applyFill="1" applyBorder="1" applyAlignment="1">
      <alignment horizontal="right"/>
    </xf>
    <xf numFmtId="0" fontId="119" fillId="0" borderId="2" xfId="0" applyFont="1" applyFill="1" applyBorder="1" applyAlignment="1">
      <alignment vertical="center" wrapText="1"/>
    </xf>
    <xf numFmtId="3" fontId="120" fillId="0" borderId="67" xfId="0" applyNumberFormat="1" applyFont="1" applyFill="1" applyBorder="1" applyAlignment="1">
      <alignment horizontal="right"/>
    </xf>
    <xf numFmtId="0" fontId="118" fillId="0" borderId="0" xfId="0" applyFont="1" applyAlignment="1">
      <alignment vertical="center" wrapText="1"/>
    </xf>
    <xf numFmtId="3" fontId="119" fillId="0" borderId="2" xfId="0" applyNumberFormat="1" applyFont="1" applyBorder="1"/>
    <xf numFmtId="0" fontId="118" fillId="0" borderId="0" xfId="0" applyFont="1"/>
    <xf numFmtId="0" fontId="121" fillId="0" borderId="0" xfId="0" applyNumberFormat="1" applyFont="1" applyBorder="1" applyAlignment="1" applyProtection="1">
      <alignment horizontal="center" vertical="center"/>
    </xf>
    <xf numFmtId="0" fontId="122" fillId="0" borderId="0" xfId="0" applyNumberFormat="1" applyFont="1" applyBorder="1" applyAlignment="1" applyProtection="1">
      <alignment horizontal="center" vertical="center"/>
    </xf>
    <xf numFmtId="3" fontId="122" fillId="0" borderId="0" xfId="0" applyNumberFormat="1" applyFont="1" applyBorder="1" applyAlignment="1" applyProtection="1">
      <alignment horizontal="center" vertical="center"/>
    </xf>
    <xf numFmtId="3" fontId="123" fillId="0" borderId="0" xfId="0" applyNumberFormat="1" applyFont="1" applyBorder="1" applyAlignment="1" applyProtection="1">
      <alignment horizontal="right"/>
    </xf>
    <xf numFmtId="0" fontId="118" fillId="0" borderId="0" xfId="0" applyFont="1" applyAlignment="1">
      <alignment horizontal="right"/>
    </xf>
    <xf numFmtId="0" fontId="118" fillId="0" borderId="0" xfId="0" applyFont="1" applyAlignment="1">
      <alignment horizontal="center" vertical="center"/>
    </xf>
    <xf numFmtId="3" fontId="118" fillId="0" borderId="2" xfId="0" applyNumberFormat="1" applyFont="1" applyBorder="1" applyAlignment="1">
      <alignment horizontal="center" vertical="center" wrapText="1"/>
    </xf>
    <xf numFmtId="0" fontId="118" fillId="0" borderId="13" xfId="0" applyFont="1" applyBorder="1" applyAlignment="1">
      <alignment horizontal="center" vertical="center"/>
    </xf>
    <xf numFmtId="0" fontId="124" fillId="0" borderId="2" xfId="0" applyNumberFormat="1" applyFont="1" applyBorder="1" applyAlignment="1" applyProtection="1">
      <alignment horizontal="center" vertical="center"/>
    </xf>
    <xf numFmtId="0" fontId="124" fillId="0" borderId="13" xfId="0" applyNumberFormat="1" applyFont="1" applyBorder="1" applyAlignment="1" applyProtection="1">
      <alignment horizontal="center" vertical="center"/>
    </xf>
    <xf numFmtId="0" fontId="124" fillId="0" borderId="13" xfId="0" applyNumberFormat="1" applyFont="1" applyBorder="1" applyAlignment="1" applyProtection="1">
      <alignment horizontal="center" vertical="center" wrapText="1"/>
    </xf>
    <xf numFmtId="0" fontId="124" fillId="0" borderId="14" xfId="0" applyNumberFormat="1" applyFont="1" applyBorder="1" applyAlignment="1" applyProtection="1">
      <alignment horizontal="center" vertical="center" wrapText="1"/>
    </xf>
    <xf numFmtId="3" fontId="124" fillId="0" borderId="13" xfId="0" applyNumberFormat="1" applyFont="1" applyBorder="1" applyAlignment="1" applyProtection="1">
      <alignment horizontal="center" vertical="center"/>
    </xf>
    <xf numFmtId="3" fontId="124" fillId="0" borderId="13" xfId="0" applyNumberFormat="1" applyFont="1" applyFill="1" applyBorder="1" applyAlignment="1" applyProtection="1">
      <alignment horizontal="center" vertical="center"/>
    </xf>
    <xf numFmtId="0" fontId="119" fillId="0" borderId="2" xfId="0" applyFont="1" applyBorder="1" applyAlignment="1">
      <alignment horizontal="center" vertical="center"/>
    </xf>
    <xf numFmtId="0" fontId="124" fillId="0" borderId="2" xfId="0" applyNumberFormat="1" applyFont="1" applyBorder="1" applyAlignment="1" applyProtection="1">
      <alignment horizontal="center" vertical="center" wrapText="1"/>
    </xf>
    <xf numFmtId="0" fontId="118" fillId="0" borderId="55" xfId="0" applyFont="1" applyFill="1" applyBorder="1" applyAlignment="1">
      <alignment horizontal="center" vertical="center" wrapText="1"/>
    </xf>
    <xf numFmtId="0" fontId="126" fillId="0" borderId="13" xfId="0" applyNumberFormat="1" applyFont="1" applyBorder="1" applyAlignment="1" applyProtection="1">
      <alignment horizontal="center" vertical="center" wrapText="1"/>
    </xf>
    <xf numFmtId="0" fontId="118" fillId="0" borderId="2" xfId="0" applyFont="1" applyBorder="1" applyAlignment="1">
      <alignment horizontal="center" vertical="center"/>
    </xf>
    <xf numFmtId="0" fontId="124" fillId="0" borderId="55" xfId="0" applyNumberFormat="1" applyFont="1" applyBorder="1" applyAlignment="1" applyProtection="1">
      <alignment horizontal="center" vertical="center" wrapText="1"/>
    </xf>
    <xf numFmtId="169" fontId="126" fillId="0" borderId="13" xfId="1" applyNumberFormat="1" applyFont="1" applyFill="1" applyBorder="1" applyAlignment="1" applyProtection="1">
      <alignment horizontal="center" vertical="center" wrapText="1"/>
    </xf>
    <xf numFmtId="169" fontId="126" fillId="0" borderId="13" xfId="1" applyNumberFormat="1" applyFont="1" applyFill="1" applyBorder="1" applyAlignment="1" applyProtection="1">
      <alignment horizontal="center" vertical="center"/>
    </xf>
    <xf numFmtId="169" fontId="124" fillId="0" borderId="13" xfId="1" applyNumberFormat="1" applyFont="1" applyFill="1" applyBorder="1" applyAlignment="1" applyProtection="1">
      <alignment horizontal="center" vertical="center"/>
    </xf>
    <xf numFmtId="169" fontId="123" fillId="0" borderId="2" xfId="1" applyNumberFormat="1" applyFont="1" applyFill="1" applyBorder="1" applyAlignment="1" applyProtection="1">
      <alignment horizontal="right" vertical="center" wrapText="1"/>
    </xf>
    <xf numFmtId="169" fontId="118" fillId="0" borderId="55" xfId="1" applyNumberFormat="1" applyFont="1" applyBorder="1" applyAlignment="1">
      <alignment horizontal="center" vertical="center"/>
    </xf>
    <xf numFmtId="0" fontId="124" fillId="0" borderId="81" xfId="0" applyNumberFormat="1" applyFont="1" applyBorder="1" applyAlignment="1" applyProtection="1">
      <alignment horizontal="center" vertical="center" wrapText="1"/>
    </xf>
    <xf numFmtId="167" fontId="127" fillId="0" borderId="69" xfId="0" applyNumberFormat="1" applyFont="1" applyFill="1" applyBorder="1" applyAlignment="1" applyProtection="1">
      <alignment horizontal="center" wrapText="1"/>
    </xf>
    <xf numFmtId="169" fontId="118" fillId="0" borderId="81" xfId="1" applyNumberFormat="1" applyFont="1" applyBorder="1" applyAlignment="1">
      <alignment horizontal="center" vertical="center"/>
    </xf>
    <xf numFmtId="0" fontId="119" fillId="0" borderId="13" xfId="0" applyFont="1" applyBorder="1" applyAlignment="1">
      <alignment horizontal="center" vertical="center"/>
    </xf>
    <xf numFmtId="0" fontId="119" fillId="0" borderId="55" xfId="0" applyFont="1" applyFill="1" applyBorder="1" applyAlignment="1">
      <alignment horizontal="center" vertical="center" wrapText="1"/>
    </xf>
    <xf numFmtId="169" fontId="124" fillId="0" borderId="13" xfId="1" applyNumberFormat="1" applyFont="1" applyFill="1" applyBorder="1" applyAlignment="1" applyProtection="1">
      <alignment horizontal="center" vertical="center" wrapText="1"/>
    </xf>
    <xf numFmtId="169" fontId="119" fillId="0" borderId="55" xfId="1" applyNumberFormat="1" applyFont="1" applyBorder="1" applyAlignment="1">
      <alignment horizontal="center" vertical="center"/>
    </xf>
    <xf numFmtId="0" fontId="119" fillId="0" borderId="0" xfId="0" applyFont="1" applyAlignment="1">
      <alignment horizontal="center" vertical="center"/>
    </xf>
    <xf numFmtId="170" fontId="114" fillId="0" borderId="0" xfId="0" applyNumberFormat="1" applyFont="1"/>
    <xf numFmtId="0" fontId="128" fillId="0" borderId="0" xfId="0" applyNumberFormat="1" applyFont="1" applyBorder="1" applyAlignment="1" applyProtection="1">
      <alignment horizontal="center" vertical="center" wrapText="1"/>
    </xf>
    <xf numFmtId="0" fontId="8" fillId="0" borderId="0" xfId="0" applyNumberFormat="1" applyFont="1" applyBorder="1" applyAlignment="1" applyProtection="1">
      <alignment horizontal="center" vertical="center" wrapText="1"/>
    </xf>
    <xf numFmtId="49" fontId="9" fillId="0" borderId="0" xfId="0" applyNumberFormat="1" applyFont="1"/>
    <xf numFmtId="0" fontId="128" fillId="0" borderId="0" xfId="0" applyNumberFormat="1" applyFont="1" applyBorder="1" applyAlignment="1" applyProtection="1">
      <alignment horizontal="center" vertical="center"/>
    </xf>
    <xf numFmtId="49" fontId="128" fillId="0" borderId="0" xfId="0" applyNumberFormat="1" applyFont="1" applyBorder="1" applyAlignment="1" applyProtection="1">
      <alignment horizontal="center" vertical="center"/>
    </xf>
    <xf numFmtId="3" fontId="9" fillId="0" borderId="2" xfId="0" applyNumberFormat="1" applyFont="1" applyBorder="1" applyAlignment="1">
      <alignment horizontal="center" vertical="center" wrapText="1"/>
    </xf>
    <xf numFmtId="0" fontId="23" fillId="0" borderId="16" xfId="0" applyFont="1" applyBorder="1" applyAlignment="1">
      <alignment horizontal="center" vertical="center" wrapText="1"/>
    </xf>
    <xf numFmtId="49" fontId="13" fillId="0" borderId="15" xfId="0" applyNumberFormat="1" applyFont="1" applyBorder="1" applyAlignment="1" applyProtection="1">
      <alignment horizontal="center" vertical="center" wrapText="1"/>
    </xf>
    <xf numFmtId="0" fontId="13" fillId="0" borderId="17" xfId="0" applyNumberFormat="1" applyFont="1" applyBorder="1" applyAlignment="1" applyProtection="1">
      <alignment horizontal="center" vertical="center" wrapText="1"/>
    </xf>
    <xf numFmtId="0" fontId="13" fillId="0" borderId="2" xfId="0" applyNumberFormat="1" applyFont="1" applyBorder="1" applyAlignment="1" applyProtection="1">
      <alignment horizontal="center" vertical="center" wrapText="1"/>
    </xf>
    <xf numFmtId="0" fontId="13" fillId="0" borderId="18" xfId="0" applyNumberFormat="1" applyFont="1" applyBorder="1" applyAlignment="1" applyProtection="1">
      <alignment horizontal="center" vertical="center" wrapText="1"/>
    </xf>
    <xf numFmtId="0" fontId="13" fillId="0" borderId="19" xfId="0" applyNumberFormat="1" applyFont="1" applyBorder="1" applyAlignment="1" applyProtection="1">
      <alignment horizontal="center" vertical="center" wrapText="1"/>
    </xf>
    <xf numFmtId="3" fontId="13" fillId="0" borderId="2" xfId="0" applyNumberFormat="1" applyFont="1" applyBorder="1" applyAlignment="1" applyProtection="1">
      <alignment horizontal="center" vertical="center" wrapText="1"/>
    </xf>
    <xf numFmtId="0" fontId="13" fillId="0" borderId="67" xfId="0" applyNumberFormat="1" applyFont="1" applyFill="1" applyBorder="1" applyAlignment="1" applyProtection="1">
      <alignment horizontal="center" vertical="center" wrapText="1"/>
    </xf>
    <xf numFmtId="170" fontId="97" fillId="0" borderId="2" xfId="0" applyNumberFormat="1" applyFont="1" applyFill="1" applyBorder="1" applyAlignment="1" applyProtection="1">
      <alignment horizontal="center" vertical="center" wrapText="1"/>
    </xf>
    <xf numFmtId="0" fontId="13" fillId="0" borderId="2" xfId="0" applyNumberFormat="1" applyFont="1" applyFill="1" applyBorder="1" applyAlignment="1" applyProtection="1">
      <alignment horizontal="center" vertical="center" wrapText="1"/>
    </xf>
    <xf numFmtId="0" fontId="17" fillId="0" borderId="2" xfId="0" applyNumberFormat="1" applyFont="1" applyBorder="1" applyAlignment="1" applyProtection="1">
      <alignment horizontal="center" vertical="center" wrapText="1"/>
    </xf>
    <xf numFmtId="0" fontId="23" fillId="0" borderId="36" xfId="0" applyFont="1" applyBorder="1" applyAlignment="1">
      <alignment horizontal="center" vertical="center" wrapText="1"/>
    </xf>
    <xf numFmtId="49" fontId="23" fillId="0" borderId="2" xfId="0" applyNumberFormat="1" applyFont="1" applyBorder="1" applyAlignment="1">
      <alignment horizontal="center" vertical="center" wrapText="1"/>
    </xf>
    <xf numFmtId="0" fontId="8" fillId="0" borderId="13" xfId="0" applyNumberFormat="1" applyFont="1" applyBorder="1" applyAlignment="1" applyProtection="1">
      <alignment horizontal="center" vertical="center" wrapText="1"/>
    </xf>
    <xf numFmtId="0" fontId="9" fillId="0" borderId="2" xfId="0" applyFont="1" applyBorder="1" applyAlignment="1">
      <alignment vertical="center"/>
    </xf>
    <xf numFmtId="0" fontId="9" fillId="0" borderId="0" xfId="0" applyFont="1" applyBorder="1" applyAlignment="1">
      <alignment horizontal="center"/>
    </xf>
    <xf numFmtId="0" fontId="130" fillId="0" borderId="33" xfId="0" applyFont="1" applyBorder="1" applyAlignment="1">
      <alignment horizontal="left" vertical="center" wrapText="1"/>
    </xf>
    <xf numFmtId="49" fontId="9" fillId="0" borderId="2" xfId="0" applyNumberFormat="1" applyFont="1" applyBorder="1" applyAlignment="1">
      <alignment horizontal="left"/>
    </xf>
    <xf numFmtId="164" fontId="114" fillId="0" borderId="67" xfId="0" applyNumberFormat="1" applyFont="1" applyBorder="1" applyAlignment="1">
      <alignment vertical="center"/>
    </xf>
    <xf numFmtId="3" fontId="131" fillId="0" borderId="11" xfId="0" applyNumberFormat="1" applyFont="1" applyBorder="1" applyAlignment="1" applyProtection="1">
      <alignment vertical="center"/>
    </xf>
    <xf numFmtId="49" fontId="131" fillId="0" borderId="2" xfId="0" applyNumberFormat="1" applyFont="1" applyFill="1" applyBorder="1" applyAlignment="1" applyProtection="1">
      <alignment horizontal="left" vertical="center"/>
    </xf>
    <xf numFmtId="164" fontId="99" fillId="0" borderId="67" xfId="0" applyNumberFormat="1" applyFont="1" applyBorder="1" applyAlignment="1" applyProtection="1">
      <alignment vertical="center"/>
    </xf>
    <xf numFmtId="3" fontId="131" fillId="0" borderId="11" xfId="0" applyNumberFormat="1" applyFont="1" applyBorder="1" applyAlignment="1" applyProtection="1">
      <alignment vertical="center" wrapText="1"/>
    </xf>
    <xf numFmtId="3" fontId="131" fillId="7" borderId="11" xfId="0" applyNumberFormat="1" applyFont="1" applyFill="1" applyBorder="1" applyAlignment="1" applyProtection="1">
      <alignment vertical="center"/>
    </xf>
    <xf numFmtId="49" fontId="131" fillId="7" borderId="2" xfId="0" applyNumberFormat="1" applyFont="1" applyFill="1" applyBorder="1" applyAlignment="1" applyProtection="1">
      <alignment horizontal="left" vertical="center"/>
    </xf>
    <xf numFmtId="49" fontId="131" fillId="0" borderId="2" xfId="0" applyNumberFormat="1" applyFont="1" applyFill="1" applyBorder="1" applyAlignment="1" applyProtection="1">
      <alignment vertical="center" wrapText="1"/>
    </xf>
    <xf numFmtId="0" fontId="99" fillId="0" borderId="11" xfId="0" applyNumberFormat="1" applyFont="1" applyBorder="1" applyAlignment="1" applyProtection="1">
      <alignment vertical="center"/>
    </xf>
    <xf numFmtId="49" fontId="99" fillId="0" borderId="2" xfId="0" applyNumberFormat="1" applyFont="1" applyFill="1" applyBorder="1" applyAlignment="1" applyProtection="1">
      <alignment vertical="center"/>
    </xf>
    <xf numFmtId="3" fontId="131" fillId="0" borderId="61" xfId="0" applyNumberFormat="1" applyFont="1" applyBorder="1" applyAlignment="1" applyProtection="1">
      <alignment vertical="center" wrapText="1"/>
    </xf>
    <xf numFmtId="49" fontId="131" fillId="0" borderId="55" xfId="0" applyNumberFormat="1" applyFont="1" applyFill="1" applyBorder="1" applyAlignment="1" applyProtection="1">
      <alignment vertical="center" wrapText="1"/>
    </xf>
    <xf numFmtId="3" fontId="131" fillId="0" borderId="62" xfId="0" applyNumberFormat="1" applyFont="1" applyBorder="1" applyAlignment="1" applyProtection="1">
      <alignment vertical="center" wrapText="1"/>
    </xf>
    <xf numFmtId="0" fontId="9" fillId="0" borderId="55" xfId="0" applyFont="1" applyFill="1" applyBorder="1" applyAlignment="1">
      <alignment horizontal="left" vertical="center" wrapText="1"/>
    </xf>
    <xf numFmtId="49" fontId="131" fillId="0" borderId="67" xfId="0" applyNumberFormat="1" applyFont="1" applyFill="1" applyBorder="1" applyAlignment="1" applyProtection="1">
      <alignment vertical="center" wrapText="1"/>
    </xf>
    <xf numFmtId="0" fontId="13" fillId="0" borderId="11" xfId="0" applyNumberFormat="1" applyFont="1" applyFill="1" applyBorder="1" applyAlignment="1" applyProtection="1">
      <alignment vertical="center"/>
    </xf>
    <xf numFmtId="49" fontId="13" fillId="0" borderId="2" xfId="0" applyNumberFormat="1" applyFont="1" applyFill="1" applyBorder="1" applyAlignment="1" applyProtection="1">
      <alignment vertical="center"/>
    </xf>
    <xf numFmtId="164" fontId="97" fillId="0" borderId="67" xfId="0" applyNumberFormat="1" applyFont="1" applyFill="1" applyBorder="1" applyAlignment="1" applyProtection="1">
      <alignment horizontal="right" vertical="center" wrapText="1"/>
    </xf>
    <xf numFmtId="164" fontId="99" fillId="0" borderId="67" xfId="0" applyNumberFormat="1" applyFont="1" applyFill="1" applyBorder="1" applyAlignment="1" applyProtection="1">
      <alignment horizontal="center" vertical="center"/>
    </xf>
    <xf numFmtId="164" fontId="97" fillId="0" borderId="67" xfId="0" applyNumberFormat="1" applyFont="1" applyBorder="1" applyAlignment="1" applyProtection="1">
      <alignment horizontal="right" vertical="center" wrapText="1"/>
    </xf>
    <xf numFmtId="164" fontId="99" fillId="0" borderId="67" xfId="0" applyNumberFormat="1" applyFont="1" applyFill="1" applyBorder="1" applyAlignment="1" applyProtection="1">
      <alignment horizontal="right" vertical="center"/>
    </xf>
    <xf numFmtId="164" fontId="114" fillId="0" borderId="67" xfId="0" applyNumberFormat="1" applyFont="1" applyFill="1" applyBorder="1" applyAlignment="1">
      <alignment vertical="center"/>
    </xf>
    <xf numFmtId="164" fontId="99" fillId="0" borderId="67" xfId="0" applyNumberFormat="1" applyFont="1" applyFill="1" applyBorder="1" applyAlignment="1" applyProtection="1">
      <alignment horizontal="right" vertical="center" wrapText="1"/>
    </xf>
    <xf numFmtId="164" fontId="114" fillId="0" borderId="67" xfId="0" applyNumberFormat="1" applyFont="1" applyFill="1" applyBorder="1" applyAlignment="1" applyProtection="1">
      <alignment horizontal="right" vertical="center" wrapText="1"/>
    </xf>
    <xf numFmtId="164" fontId="99" fillId="0" borderId="67" xfId="0" applyNumberFormat="1" applyFont="1" applyFill="1" applyBorder="1" applyAlignment="1" applyProtection="1">
      <alignment vertical="center"/>
    </xf>
    <xf numFmtId="164" fontId="99" fillId="0" borderId="67" xfId="0" applyNumberFormat="1" applyFont="1" applyFill="1" applyBorder="1" applyAlignment="1" applyProtection="1">
      <alignment vertical="center" wrapText="1"/>
    </xf>
    <xf numFmtId="0" fontId="118" fillId="0" borderId="0" xfId="0" applyFont="1" applyFill="1"/>
    <xf numFmtId="0" fontId="132" fillId="0" borderId="0" xfId="0" applyNumberFormat="1" applyFont="1" applyFill="1" applyBorder="1" applyAlignment="1" applyProtection="1"/>
    <xf numFmtId="167" fontId="118" fillId="0" borderId="0" xfId="0" applyNumberFormat="1" applyFont="1" applyFill="1" applyAlignment="1">
      <alignment horizontal="right"/>
    </xf>
    <xf numFmtId="0" fontId="121" fillId="0" borderId="0" xfId="0" applyNumberFormat="1" applyFont="1" applyFill="1" applyBorder="1" applyAlignment="1" applyProtection="1">
      <alignment horizontal="center" vertical="top"/>
    </xf>
    <xf numFmtId="0" fontId="123" fillId="0" borderId="0" xfId="0" applyNumberFormat="1" applyFont="1" applyFill="1" applyBorder="1" applyAlignment="1" applyProtection="1">
      <alignment horizontal="center" vertical="center"/>
    </xf>
    <xf numFmtId="0" fontId="133" fillId="0" borderId="0" xfId="0" applyNumberFormat="1" applyFont="1" applyFill="1" applyBorder="1" applyAlignment="1" applyProtection="1">
      <alignment horizontal="center" vertical="top"/>
    </xf>
    <xf numFmtId="0" fontId="134" fillId="0" borderId="2" xfId="0" applyFont="1" applyFill="1" applyBorder="1" applyAlignment="1">
      <alignment wrapText="1"/>
    </xf>
    <xf numFmtId="0" fontId="134" fillId="0" borderId="2" xfId="0" applyFont="1" applyFill="1" applyBorder="1"/>
    <xf numFmtId="3" fontId="118" fillId="0" borderId="2" xfId="0" applyNumberFormat="1" applyFont="1" applyFill="1" applyBorder="1" applyAlignment="1">
      <alignment horizontal="center" vertical="center" wrapText="1"/>
    </xf>
    <xf numFmtId="0" fontId="135" fillId="0" borderId="2" xfId="0" applyNumberFormat="1" applyFont="1" applyFill="1" applyBorder="1" applyAlignment="1" applyProtection="1">
      <alignment horizontal="center" vertical="center"/>
    </xf>
    <xf numFmtId="0" fontId="135" fillId="0" borderId="19" xfId="0" applyNumberFormat="1" applyFont="1" applyFill="1" applyBorder="1" applyAlignment="1" applyProtection="1">
      <alignment horizontal="center" vertical="center"/>
    </xf>
    <xf numFmtId="0" fontId="135" fillId="0" borderId="2" xfId="0" applyNumberFormat="1" applyFont="1" applyFill="1" applyBorder="1" applyAlignment="1" applyProtection="1">
      <alignment horizontal="center" vertical="center" wrapText="1"/>
    </xf>
    <xf numFmtId="3" fontId="135" fillId="0" borderId="2" xfId="0" applyNumberFormat="1" applyFont="1" applyFill="1" applyBorder="1" applyAlignment="1" applyProtection="1">
      <alignment horizontal="center" vertical="center"/>
    </xf>
    <xf numFmtId="0" fontId="136" fillId="0" borderId="2" xfId="0" applyNumberFormat="1" applyFont="1" applyFill="1" applyBorder="1" applyAlignment="1" applyProtection="1">
      <alignment horizontal="center" vertical="center" wrapText="1"/>
    </xf>
    <xf numFmtId="0" fontId="136" fillId="0" borderId="11" xfId="0" applyNumberFormat="1" applyFont="1" applyFill="1" applyBorder="1" applyAlignment="1" applyProtection="1">
      <alignment horizontal="center" vertical="center" wrapText="1"/>
    </xf>
    <xf numFmtId="0" fontId="124" fillId="0" borderId="2" xfId="0" applyNumberFormat="1" applyFont="1" applyFill="1" applyBorder="1" applyAlignment="1" applyProtection="1">
      <alignment vertical="center" wrapText="1"/>
    </xf>
    <xf numFmtId="0" fontId="126" fillId="0" borderId="13" xfId="0" applyNumberFormat="1" applyFont="1" applyFill="1" applyBorder="1" applyAlignment="1" applyProtection="1">
      <alignment horizontal="center" vertical="center" wrapText="1"/>
    </xf>
    <xf numFmtId="0" fontId="118" fillId="0" borderId="2" xfId="0" applyFont="1" applyFill="1" applyBorder="1" applyAlignment="1">
      <alignment vertical="center"/>
    </xf>
    <xf numFmtId="0" fontId="124" fillId="0" borderId="55" xfId="0" applyNumberFormat="1" applyFont="1" applyFill="1" applyBorder="1" applyAlignment="1" applyProtection="1">
      <alignment horizontal="center" vertical="center" wrapText="1"/>
    </xf>
    <xf numFmtId="167" fontId="123" fillId="0" borderId="2" xfId="0" applyNumberFormat="1" applyFont="1" applyFill="1" applyBorder="1" applyAlignment="1" applyProtection="1">
      <alignment vertical="center"/>
    </xf>
    <xf numFmtId="167" fontId="137" fillId="0" borderId="2" xfId="0" applyNumberFormat="1" applyFont="1" applyFill="1" applyBorder="1" applyAlignment="1" applyProtection="1">
      <alignment horizontal="right" vertical="center" wrapText="1"/>
    </xf>
    <xf numFmtId="3" fontId="118" fillId="0" borderId="2" xfId="0" applyNumberFormat="1" applyFont="1" applyFill="1" applyBorder="1"/>
    <xf numFmtId="0" fontId="118" fillId="0" borderId="2" xfId="0" applyFont="1" applyFill="1" applyBorder="1"/>
    <xf numFmtId="0" fontId="118" fillId="0" borderId="67" xfId="0" applyFont="1" applyFill="1" applyBorder="1" applyAlignment="1">
      <alignment vertical="center"/>
    </xf>
    <xf numFmtId="0" fontId="124" fillId="0" borderId="67" xfId="0" applyNumberFormat="1" applyFont="1" applyFill="1" applyBorder="1" applyAlignment="1" applyProtection="1">
      <alignment horizontal="center" vertical="center" wrapText="1"/>
    </xf>
    <xf numFmtId="0" fontId="118" fillId="0" borderId="67" xfId="0" applyFont="1" applyFill="1" applyBorder="1" applyAlignment="1">
      <alignment horizontal="center" vertical="center" wrapText="1"/>
    </xf>
    <xf numFmtId="167" fontId="123" fillId="0" borderId="67" xfId="0" applyNumberFormat="1" applyFont="1" applyFill="1" applyBorder="1" applyAlignment="1" applyProtection="1">
      <alignment vertical="center"/>
    </xf>
    <xf numFmtId="3" fontId="118" fillId="0" borderId="67" xfId="0" applyNumberFormat="1" applyFont="1" applyFill="1" applyBorder="1"/>
    <xf numFmtId="0" fontId="118" fillId="0" borderId="67" xfId="0" applyFont="1" applyFill="1" applyBorder="1"/>
    <xf numFmtId="167" fontId="137" fillId="0" borderId="67" xfId="0" applyNumberFormat="1" applyFont="1" applyFill="1" applyBorder="1" applyAlignment="1" applyProtection="1">
      <alignment horizontal="right" vertical="center" wrapText="1"/>
    </xf>
    <xf numFmtId="3" fontId="117" fillId="0" borderId="2" xfId="0" applyNumberFormat="1" applyFont="1" applyFill="1" applyBorder="1" applyAlignment="1" applyProtection="1">
      <alignment vertical="center"/>
    </xf>
    <xf numFmtId="0" fontId="118" fillId="0" borderId="0" xfId="0" applyFont="1" applyAlignment="1">
      <alignment horizontal="right" vertical="top"/>
    </xf>
    <xf numFmtId="0" fontId="117" fillId="0" borderId="2" xfId="0" applyFont="1" applyBorder="1" applyAlignment="1">
      <alignment horizontal="center" vertical="center"/>
    </xf>
    <xf numFmtId="0" fontId="133" fillId="0" borderId="1" xfId="0" applyNumberFormat="1" applyFont="1" applyBorder="1" applyAlignment="1" applyProtection="1">
      <alignment vertical="center" wrapText="1"/>
    </xf>
    <xf numFmtId="0" fontId="133" fillId="0" borderId="1" xfId="0" applyNumberFormat="1" applyFont="1" applyBorder="1" applyAlignment="1" applyProtection="1">
      <alignment vertical="center"/>
    </xf>
    <xf numFmtId="0" fontId="125" fillId="9" borderId="2" xfId="0" applyNumberFormat="1" applyFont="1" applyFill="1" applyBorder="1" applyAlignment="1" applyProtection="1">
      <alignment vertical="center"/>
    </xf>
    <xf numFmtId="167" fontId="67" fillId="0" borderId="2" xfId="0" applyNumberFormat="1" applyFont="1" applyFill="1" applyBorder="1" applyAlignment="1">
      <alignment horizontal="right" vertical="center"/>
    </xf>
    <xf numFmtId="0" fontId="67" fillId="0" borderId="2" xfId="0" quotePrefix="1" applyFont="1" applyFill="1" applyBorder="1" applyAlignment="1">
      <alignment horizontal="right" vertical="center"/>
    </xf>
    <xf numFmtId="0" fontId="67" fillId="0" borderId="2" xfId="0" applyFont="1" applyFill="1" applyBorder="1" applyAlignment="1">
      <alignment horizontal="right" vertical="center"/>
    </xf>
    <xf numFmtId="167" fontId="68" fillId="0" borderId="2" xfId="0" applyNumberFormat="1" applyFont="1" applyFill="1" applyBorder="1" applyAlignment="1">
      <alignment horizontal="right" vertical="center"/>
    </xf>
    <xf numFmtId="0" fontId="68" fillId="0" borderId="2" xfId="0" applyFont="1" applyFill="1" applyBorder="1" applyAlignment="1">
      <alignment horizontal="right" vertical="center"/>
    </xf>
    <xf numFmtId="3" fontId="68" fillId="0" borderId="2" xfId="0" applyNumberFormat="1" applyFont="1" applyFill="1" applyBorder="1" applyAlignment="1">
      <alignment horizontal="right" vertical="center"/>
    </xf>
    <xf numFmtId="167" fontId="68" fillId="0" borderId="67" xfId="0" applyNumberFormat="1" applyFont="1" applyFill="1" applyBorder="1" applyAlignment="1">
      <alignment horizontal="right" vertical="center"/>
    </xf>
    <xf numFmtId="0" fontId="68" fillId="0" borderId="67" xfId="0" applyFont="1" applyFill="1" applyBorder="1" applyAlignment="1">
      <alignment horizontal="right" vertical="center"/>
    </xf>
    <xf numFmtId="167" fontId="30" fillId="0" borderId="2" xfId="0" applyNumberFormat="1" applyFont="1" applyFill="1" applyBorder="1" applyAlignment="1">
      <alignment vertical="center"/>
    </xf>
    <xf numFmtId="3" fontId="8" fillId="0" borderId="6" xfId="0" applyNumberFormat="1" applyFont="1" applyFill="1" applyBorder="1" applyAlignment="1" applyProtection="1">
      <alignment vertical="center"/>
    </xf>
    <xf numFmtId="3" fontId="17" fillId="0" borderId="6" xfId="0" applyNumberFormat="1" applyFont="1" applyFill="1" applyBorder="1" applyAlignment="1" applyProtection="1">
      <alignment vertical="center"/>
    </xf>
    <xf numFmtId="1" fontId="31" fillId="0" borderId="6" xfId="0" applyNumberFormat="1" applyFont="1" applyFill="1" applyBorder="1" applyAlignment="1" applyProtection="1">
      <alignment horizontal="right" vertical="center"/>
    </xf>
    <xf numFmtId="0" fontId="31" fillId="0" borderId="6" xfId="0" applyNumberFormat="1" applyFont="1" applyFill="1" applyBorder="1" applyAlignment="1" applyProtection="1">
      <alignment horizontal="center" vertical="center"/>
    </xf>
    <xf numFmtId="0" fontId="17" fillId="0" borderId="6" xfId="0" applyNumberFormat="1" applyFont="1" applyFill="1" applyBorder="1" applyAlignment="1" applyProtection="1">
      <alignment horizontal="center" vertical="center"/>
    </xf>
    <xf numFmtId="0" fontId="8" fillId="0" borderId="6" xfId="0" applyNumberFormat="1" applyFont="1" applyFill="1" applyBorder="1" applyAlignment="1" applyProtection="1">
      <alignment horizontal="center" vertical="center"/>
    </xf>
    <xf numFmtId="3" fontId="32" fillId="0" borderId="6" xfId="0" applyNumberFormat="1" applyFont="1" applyFill="1" applyBorder="1" applyAlignment="1" applyProtection="1">
      <alignment vertical="center"/>
    </xf>
    <xf numFmtId="3" fontId="8" fillId="0" borderId="6" xfId="0" applyNumberFormat="1" applyFont="1" applyFill="1" applyBorder="1" applyAlignment="1" applyProtection="1"/>
    <xf numFmtId="3" fontId="12" fillId="0" borderId="2" xfId="0" applyNumberFormat="1" applyFont="1" applyFill="1" applyBorder="1" applyAlignment="1" applyProtection="1"/>
    <xf numFmtId="3" fontId="20" fillId="0" borderId="2" xfId="0" applyNumberFormat="1" applyFont="1" applyFill="1" applyBorder="1" applyAlignment="1" applyProtection="1"/>
    <xf numFmtId="174" fontId="112" fillId="0" borderId="0" xfId="0" applyNumberFormat="1" applyFont="1" applyAlignment="1" applyProtection="1">
      <alignment horizontal="center" vertical="center" wrapText="1"/>
      <protection locked="0"/>
    </xf>
    <xf numFmtId="174" fontId="143" fillId="0" borderId="0" xfId="4" applyNumberFormat="1" applyFont="1" applyAlignment="1">
      <alignment horizontal="centerContinuous" vertical="center"/>
    </xf>
    <xf numFmtId="0" fontId="144" fillId="0" borderId="85" xfId="0" applyFont="1" applyBorder="1" applyAlignment="1">
      <alignment horizontal="right" vertical="center"/>
    </xf>
    <xf numFmtId="0" fontId="142" fillId="0" borderId="86" xfId="4" applyFont="1" applyBorder="1" applyAlignment="1">
      <alignment horizontal="center" vertical="center" wrapText="1"/>
    </xf>
    <xf numFmtId="0" fontId="142" fillId="0" borderId="87" xfId="4" applyFont="1" applyBorder="1" applyAlignment="1">
      <alignment horizontal="center" vertical="center" wrapText="1"/>
    </xf>
    <xf numFmtId="0" fontId="142" fillId="0" borderId="88" xfId="4" applyFont="1" applyBorder="1" applyAlignment="1">
      <alignment horizontal="center" vertical="center" wrapText="1"/>
    </xf>
    <xf numFmtId="0" fontId="145" fillId="0" borderId="82" xfId="4" applyFont="1" applyBorder="1" applyAlignment="1">
      <alignment horizontal="center" vertical="center"/>
    </xf>
    <xf numFmtId="0" fontId="145" fillId="0" borderId="83" xfId="4" applyFont="1" applyBorder="1" applyAlignment="1">
      <alignment horizontal="center" vertical="center"/>
    </xf>
    <xf numFmtId="0" fontId="145" fillId="0" borderId="84" xfId="4" applyFont="1" applyBorder="1" applyAlignment="1">
      <alignment horizontal="center" vertical="center"/>
    </xf>
    <xf numFmtId="0" fontId="145" fillId="0" borderId="86" xfId="4" applyFont="1" applyBorder="1" applyAlignment="1">
      <alignment horizontal="center" vertical="center"/>
    </xf>
    <xf numFmtId="0" fontId="145" fillId="0" borderId="87" xfId="4" applyFont="1" applyBorder="1" applyAlignment="1" applyProtection="1">
      <alignment vertical="top" wrapText="1"/>
      <protection locked="0"/>
    </xf>
    <xf numFmtId="169" fontId="145" fillId="0" borderId="88" xfId="1" applyNumberFormat="1" applyFont="1" applyFill="1" applyBorder="1" applyProtection="1">
      <protection locked="0"/>
    </xf>
    <xf numFmtId="0" fontId="142" fillId="0" borderId="82" xfId="4" applyFont="1" applyBorder="1" applyAlignment="1">
      <alignment horizontal="center" vertical="center"/>
    </xf>
    <xf numFmtId="0" fontId="142" fillId="0" borderId="83" xfId="4" applyFont="1" applyBorder="1" applyAlignment="1">
      <alignment horizontal="left" vertical="center" wrapText="1"/>
    </xf>
    <xf numFmtId="169" fontId="142" fillId="0" borderId="84" xfId="1" applyNumberFormat="1" applyFont="1" applyFill="1" applyBorder="1" applyProtection="1"/>
    <xf numFmtId="168" fontId="19" fillId="0" borderId="67" xfId="0" applyNumberFormat="1" applyFont="1" applyFill="1" applyBorder="1" applyAlignment="1"/>
    <xf numFmtId="170" fontId="8" fillId="10" borderId="2" xfId="0" applyNumberFormat="1" applyFont="1" applyFill="1" applyBorder="1" applyAlignment="1">
      <alignment horizontal="right" vertical="center"/>
    </xf>
    <xf numFmtId="0" fontId="9" fillId="0" borderId="0" xfId="0" applyFont="1" applyAlignment="1">
      <alignment horizontal="center"/>
    </xf>
    <xf numFmtId="0" fontId="9" fillId="0" borderId="89" xfId="0" applyFont="1" applyBorder="1" applyAlignment="1">
      <alignment horizontal="left" vertical="center" wrapText="1"/>
    </xf>
    <xf numFmtId="49" fontId="131" fillId="0" borderId="90" xfId="0" applyNumberFormat="1" applyFont="1" applyBorder="1" applyAlignment="1">
      <alignment vertical="center" wrapText="1"/>
    </xf>
    <xf numFmtId="164" fontId="99" fillId="0" borderId="90" xfId="0" applyNumberFormat="1" applyFont="1" applyBorder="1" applyAlignment="1">
      <alignment horizontal="right" vertical="center" wrapText="1"/>
    </xf>
    <xf numFmtId="164" fontId="99" fillId="10" borderId="90" xfId="0" applyNumberFormat="1" applyFont="1" applyFill="1" applyBorder="1" applyAlignment="1">
      <alignment horizontal="right" vertical="center" wrapText="1"/>
    </xf>
    <xf numFmtId="164" fontId="114" fillId="0" borderId="90" xfId="0" applyNumberFormat="1" applyFont="1" applyBorder="1" applyAlignment="1">
      <alignment vertical="center"/>
    </xf>
    <xf numFmtId="164" fontId="99" fillId="0" borderId="90" xfId="0" applyNumberFormat="1" applyFont="1" applyBorder="1" applyAlignment="1">
      <alignment vertical="center"/>
    </xf>
    <xf numFmtId="164" fontId="99" fillId="0" borderId="90" xfId="0" applyNumberFormat="1" applyFont="1" applyBorder="1" applyAlignment="1">
      <alignment horizontal="center" vertical="center"/>
    </xf>
    <xf numFmtId="164" fontId="99" fillId="10" borderId="90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top"/>
    </xf>
    <xf numFmtId="0" fontId="0" fillId="0" borderId="90" xfId="0" applyBorder="1"/>
    <xf numFmtId="0" fontId="19" fillId="0" borderId="90" xfId="0" applyFont="1" applyBorder="1"/>
    <xf numFmtId="169" fontId="19" fillId="0" borderId="90" xfId="0" applyNumberFormat="1" applyFont="1" applyBorder="1"/>
    <xf numFmtId="0" fontId="23" fillId="0" borderId="90" xfId="0" applyFont="1" applyBorder="1" applyAlignment="1">
      <alignment vertical="center" wrapText="1"/>
    </xf>
    <xf numFmtId="0" fontId="0" fillId="0" borderId="90" xfId="0" applyBorder="1" applyAlignment="1">
      <alignment horizontal="right"/>
    </xf>
    <xf numFmtId="3" fontId="0" fillId="0" borderId="90" xfId="0" applyNumberFormat="1" applyBorder="1"/>
    <xf numFmtId="0" fontId="9" fillId="0" borderId="90" xfId="0" applyFont="1" applyBorder="1" applyAlignment="1">
      <alignment vertical="center" wrapText="1"/>
    </xf>
    <xf numFmtId="3" fontId="19" fillId="0" borderId="90" xfId="0" applyNumberFormat="1" applyFont="1" applyBorder="1"/>
    <xf numFmtId="0" fontId="93" fillId="0" borderId="0" xfId="0" applyFont="1" applyAlignment="1">
      <alignment horizontal="center"/>
    </xf>
    <xf numFmtId="0" fontId="0" fillId="0" borderId="89" xfId="0" applyBorder="1"/>
    <xf numFmtId="3" fontId="8" fillId="0" borderId="90" xfId="0" applyNumberFormat="1" applyFont="1" applyBorder="1"/>
    <xf numFmtId="0" fontId="23" fillId="0" borderId="90" xfId="0" applyFont="1" applyBorder="1" applyAlignment="1">
      <alignment horizontal="center" vertical="center" wrapText="1"/>
    </xf>
    <xf numFmtId="0" fontId="23" fillId="0" borderId="90" xfId="0" applyFont="1" applyBorder="1" applyAlignment="1">
      <alignment horizontal="center" wrapText="1"/>
    </xf>
    <xf numFmtId="3" fontId="9" fillId="0" borderId="90" xfId="0" applyNumberFormat="1" applyFont="1" applyBorder="1" applyAlignment="1">
      <alignment vertical="center"/>
    </xf>
    <xf numFmtId="0" fontId="9" fillId="0" borderId="90" xfId="0" applyFont="1" applyBorder="1" applyAlignment="1">
      <alignment wrapText="1"/>
    </xf>
    <xf numFmtId="3" fontId="23" fillId="0" borderId="90" xfId="0" applyNumberFormat="1" applyFont="1" applyBorder="1" applyAlignment="1">
      <alignment vertical="center"/>
    </xf>
    <xf numFmtId="0" fontId="9" fillId="0" borderId="91" xfId="0" applyFont="1" applyBorder="1" applyAlignment="1">
      <alignment vertical="center" wrapText="1"/>
    </xf>
    <xf numFmtId="3" fontId="9" fillId="0" borderId="91" xfId="0" applyNumberFormat="1" applyFont="1" applyBorder="1" applyAlignment="1">
      <alignment vertical="center"/>
    </xf>
    <xf numFmtId="0" fontId="23" fillId="0" borderId="91" xfId="0" applyFont="1" applyBorder="1" applyAlignment="1">
      <alignment vertical="center" wrapText="1"/>
    </xf>
    <xf numFmtId="3" fontId="23" fillId="0" borderId="91" xfId="0" applyNumberFormat="1" applyFont="1" applyBorder="1" applyAlignment="1">
      <alignment vertical="center"/>
    </xf>
    <xf numFmtId="0" fontId="23" fillId="0" borderId="30" xfId="0" applyFont="1" applyBorder="1" applyAlignment="1">
      <alignment vertical="center" wrapText="1"/>
    </xf>
    <xf numFmtId="3" fontId="23" fillId="0" borderId="30" xfId="0" applyNumberFormat="1" applyFont="1" applyBorder="1" applyAlignment="1">
      <alignment vertical="center"/>
    </xf>
    <xf numFmtId="0" fontId="23" fillId="0" borderId="13" xfId="0" applyFont="1" applyBorder="1" applyAlignment="1">
      <alignment horizontal="center" vertical="center" wrapText="1"/>
    </xf>
    <xf numFmtId="3" fontId="9" fillId="0" borderId="13" xfId="0" applyNumberFormat="1" applyFont="1" applyBorder="1" applyAlignment="1">
      <alignment vertical="center"/>
    </xf>
    <xf numFmtId="0" fontId="88" fillId="0" borderId="90" xfId="0" applyNumberFormat="1" applyFont="1" applyFill="1" applyBorder="1" applyAlignment="1" applyProtection="1">
      <alignment horizontal="right" vertical="center" wrapText="1"/>
    </xf>
    <xf numFmtId="0" fontId="88" fillId="0" borderId="90" xfId="0" applyNumberFormat="1" applyFont="1" applyFill="1" applyBorder="1" applyAlignment="1" applyProtection="1">
      <alignment horizontal="left" vertical="center" wrapText="1"/>
    </xf>
    <xf numFmtId="3" fontId="0" fillId="0" borderId="90" xfId="0" applyNumberFormat="1" applyFill="1" applyBorder="1" applyAlignment="1">
      <alignment vertical="center"/>
    </xf>
    <xf numFmtId="0" fontId="36" fillId="0" borderId="90" xfId="0" applyNumberFormat="1" applyFont="1" applyFill="1" applyBorder="1" applyAlignment="1" applyProtection="1">
      <alignment horizontal="left" vertical="center" wrapText="1"/>
    </xf>
    <xf numFmtId="3" fontId="88" fillId="0" borderId="90" xfId="0" applyNumberFormat="1" applyFont="1" applyFill="1" applyBorder="1" applyAlignment="1" applyProtection="1">
      <alignment vertical="center"/>
    </xf>
    <xf numFmtId="49" fontId="46" fillId="0" borderId="90" xfId="0" applyNumberFormat="1" applyFont="1" applyFill="1" applyBorder="1" applyAlignment="1" applyProtection="1">
      <alignment vertical="center" wrapText="1"/>
    </xf>
    <xf numFmtId="170" fontId="49" fillId="0" borderId="90" xfId="0" applyNumberFormat="1" applyFont="1" applyFill="1" applyBorder="1" applyAlignment="1">
      <alignment horizontal="right" vertical="center"/>
    </xf>
    <xf numFmtId="170" fontId="70" fillId="0" borderId="90" xfId="0" applyNumberFormat="1" applyFont="1" applyBorder="1" applyAlignment="1">
      <alignment vertical="center"/>
    </xf>
    <xf numFmtId="0" fontId="8" fillId="0" borderId="0" xfId="0" applyNumberFormat="1" applyFont="1" applyBorder="1" applyAlignment="1" applyProtection="1">
      <alignment horizontal="right"/>
    </xf>
    <xf numFmtId="0" fontId="52" fillId="0" borderId="0" xfId="0" applyNumberFormat="1" applyFont="1" applyBorder="1" applyAlignment="1" applyProtection="1">
      <alignment horizontal="right"/>
    </xf>
    <xf numFmtId="0" fontId="87" fillId="0" borderId="0" xfId="0" applyNumberFormat="1" applyFont="1" applyBorder="1" applyAlignment="1" applyProtection="1">
      <alignment horizontal="center" vertical="center"/>
    </xf>
    <xf numFmtId="0" fontId="13" fillId="0" borderId="0" xfId="0" applyNumberFormat="1" applyFont="1" applyBorder="1" applyAlignment="1" applyProtection="1">
      <alignment horizontal="center"/>
    </xf>
    <xf numFmtId="0" fontId="60" fillId="0" borderId="0" xfId="0" applyNumberFormat="1" applyFont="1" applyBorder="1" applyAlignment="1" applyProtection="1">
      <alignment horizontal="center"/>
    </xf>
    <xf numFmtId="167" fontId="5" fillId="0" borderId="15" xfId="0" applyNumberFormat="1" applyFont="1" applyFill="1" applyBorder="1" applyAlignment="1" applyProtection="1">
      <alignment horizontal="center" vertical="center" wrapText="1"/>
    </xf>
    <xf numFmtId="167" fontId="71" fillId="0" borderId="13" xfId="0" applyNumberFormat="1" applyFont="1" applyFill="1" applyBorder="1" applyAlignment="1" applyProtection="1">
      <alignment horizontal="center" vertical="center" wrapText="1"/>
    </xf>
    <xf numFmtId="0" fontId="57" fillId="0" borderId="15" xfId="0" applyNumberFormat="1" applyFont="1" applyFill="1" applyBorder="1" applyAlignment="1" applyProtection="1">
      <alignment horizontal="center" vertical="center"/>
    </xf>
    <xf numFmtId="0" fontId="57" fillId="0" borderId="13" xfId="0" applyNumberFormat="1" applyFont="1" applyFill="1" applyBorder="1" applyAlignment="1" applyProtection="1">
      <alignment horizontal="center" vertical="center"/>
    </xf>
    <xf numFmtId="0" fontId="57" fillId="0" borderId="2" xfId="0" applyNumberFormat="1" applyFont="1" applyFill="1" applyBorder="1" applyAlignment="1" applyProtection="1">
      <alignment horizontal="center" vertical="center"/>
    </xf>
    <xf numFmtId="0" fontId="0" fillId="0" borderId="2" xfId="0" applyFill="1" applyBorder="1" applyAlignment="1">
      <alignment horizontal="center"/>
    </xf>
    <xf numFmtId="167" fontId="5" fillId="0" borderId="31" xfId="0" applyNumberFormat="1" applyFont="1" applyFill="1" applyBorder="1" applyAlignment="1" applyProtection="1">
      <alignment horizontal="center" vertical="center" wrapText="1"/>
    </xf>
    <xf numFmtId="167" fontId="71" fillId="0" borderId="14" xfId="0" applyNumberFormat="1" applyFont="1" applyFill="1" applyBorder="1" applyAlignment="1" applyProtection="1">
      <alignment horizontal="center" vertical="center" wrapText="1"/>
    </xf>
    <xf numFmtId="167" fontId="0" fillId="0" borderId="0" xfId="0" applyNumberFormat="1" applyAlignment="1">
      <alignment horizontal="right"/>
    </xf>
    <xf numFmtId="0" fontId="105" fillId="0" borderId="0" xfId="0" applyNumberFormat="1" applyFont="1" applyBorder="1" applyAlignment="1" applyProtection="1">
      <alignment horizontal="center"/>
    </xf>
    <xf numFmtId="0" fontId="0" fillId="0" borderId="59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56" xfId="0" applyBorder="1" applyAlignment="1">
      <alignment horizontal="center"/>
    </xf>
    <xf numFmtId="0" fontId="0" fillId="0" borderId="0" xfId="0" applyAlignment="1">
      <alignment horizontal="right" vertical="center" wrapText="1"/>
    </xf>
    <xf numFmtId="0" fontId="87" fillId="0" borderId="0" xfId="0" applyNumberFormat="1" applyFont="1" applyBorder="1" applyAlignment="1" applyProtection="1">
      <alignment horizontal="center" vertical="center" wrapText="1"/>
    </xf>
    <xf numFmtId="0" fontId="57" fillId="0" borderId="3" xfId="0" applyNumberFormat="1" applyFont="1" applyFill="1" applyBorder="1" applyAlignment="1" applyProtection="1">
      <alignment vertical="center"/>
    </xf>
    <xf numFmtId="0" fontId="0" fillId="0" borderId="49" xfId="0" applyFill="1" applyBorder="1" applyAlignment="1"/>
    <xf numFmtId="0" fontId="57" fillId="0" borderId="3" xfId="0" applyNumberFormat="1" applyFont="1" applyFill="1" applyBorder="1" applyAlignment="1" applyProtection="1">
      <alignment horizontal="center" vertical="center"/>
    </xf>
    <xf numFmtId="0" fontId="0" fillId="0" borderId="49" xfId="0" applyFill="1" applyBorder="1" applyAlignment="1">
      <alignment horizontal="center"/>
    </xf>
    <xf numFmtId="0" fontId="57" fillId="0" borderId="50" xfId="0" applyNumberFormat="1" applyFont="1" applyFill="1" applyBorder="1" applyAlignment="1" applyProtection="1">
      <alignment horizontal="center" vertical="center"/>
    </xf>
    <xf numFmtId="0" fontId="0" fillId="0" borderId="48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Alignment="1">
      <alignment horizontal="right" wrapText="1"/>
    </xf>
    <xf numFmtId="167" fontId="9" fillId="0" borderId="0" xfId="0" applyNumberFormat="1" applyFont="1" applyAlignment="1">
      <alignment horizontal="right"/>
    </xf>
    <xf numFmtId="0" fontId="106" fillId="0" borderId="0" xfId="0" applyNumberFormat="1" applyFont="1" applyBorder="1" applyAlignment="1" applyProtection="1">
      <alignment horizontal="center"/>
    </xf>
    <xf numFmtId="0" fontId="107" fillId="0" borderId="0" xfId="0" applyNumberFormat="1" applyFont="1" applyBorder="1" applyAlignment="1" applyProtection="1">
      <alignment horizontal="center"/>
    </xf>
    <xf numFmtId="0" fontId="72" fillId="0" borderId="0" xfId="0" applyNumberFormat="1" applyFont="1" applyBorder="1" applyAlignment="1" applyProtection="1">
      <alignment horizontal="center"/>
    </xf>
    <xf numFmtId="0" fontId="6" fillId="0" borderId="0" xfId="0" applyNumberFormat="1" applyFont="1" applyBorder="1" applyAlignment="1" applyProtection="1">
      <alignment horizontal="center"/>
    </xf>
    <xf numFmtId="167" fontId="9" fillId="0" borderId="0" xfId="0" applyNumberFormat="1" applyFont="1" applyFill="1" applyAlignment="1">
      <alignment horizontal="right"/>
    </xf>
    <xf numFmtId="0" fontId="108" fillId="0" borderId="0" xfId="0" applyNumberFormat="1" applyFont="1" applyFill="1" applyBorder="1" applyAlignment="1" applyProtection="1">
      <alignment horizontal="center" wrapText="1"/>
    </xf>
    <xf numFmtId="0" fontId="108" fillId="0" borderId="0" xfId="0" applyNumberFormat="1" applyFont="1" applyFill="1" applyBorder="1" applyAlignment="1" applyProtection="1">
      <alignment horizontal="center"/>
    </xf>
    <xf numFmtId="174" fontId="112" fillId="0" borderId="0" xfId="0" applyNumberFormat="1" applyFont="1" applyAlignment="1" applyProtection="1">
      <alignment horizontal="center" vertical="center" wrapText="1"/>
      <protection locked="0"/>
    </xf>
    <xf numFmtId="174" fontId="140" fillId="0" borderId="0" xfId="0" applyNumberFormat="1" applyFont="1" applyAlignment="1" applyProtection="1">
      <alignment horizontal="right" vertical="center" wrapText="1"/>
      <protection locked="0"/>
    </xf>
    <xf numFmtId="0" fontId="146" fillId="0" borderId="0" xfId="0" applyFont="1" applyAlignment="1">
      <alignment horizontal="center"/>
    </xf>
    <xf numFmtId="0" fontId="13" fillId="0" borderId="0" xfId="0" applyFont="1" applyAlignment="1">
      <alignment horizontal="center" vertical="top"/>
    </xf>
    <xf numFmtId="0" fontId="0" fillId="0" borderId="0" xfId="0" applyAlignment="1">
      <alignment horizontal="right"/>
    </xf>
    <xf numFmtId="0" fontId="43" fillId="0" borderId="2" xfId="0" applyFont="1" applyBorder="1" applyAlignment="1">
      <alignment horizontal="center" vertical="center" wrapText="1"/>
    </xf>
    <xf numFmtId="0" fontId="43" fillId="0" borderId="12" xfId="0" applyFont="1" applyBorder="1" applyAlignment="1">
      <alignment horizontal="center" vertical="center" wrapText="1"/>
    </xf>
    <xf numFmtId="0" fontId="43" fillId="0" borderId="18" xfId="0" applyFont="1" applyBorder="1" applyAlignment="1">
      <alignment horizontal="center" vertical="center" wrapText="1"/>
    </xf>
    <xf numFmtId="0" fontId="43" fillId="0" borderId="31" xfId="0" applyFont="1" applyBorder="1" applyAlignment="1">
      <alignment horizontal="center" vertical="center" wrapText="1"/>
    </xf>
    <xf numFmtId="0" fontId="43" fillId="0" borderId="33" xfId="0" applyFont="1" applyBorder="1" applyAlignment="1">
      <alignment horizontal="center" vertical="center" wrapText="1"/>
    </xf>
    <xf numFmtId="0" fontId="43" fillId="0" borderId="47" xfId="0" applyFont="1" applyBorder="1" applyAlignment="1">
      <alignment horizontal="center" vertical="center" wrapText="1"/>
    </xf>
    <xf numFmtId="0" fontId="43" fillId="0" borderId="14" xfId="0" applyFont="1" applyBorder="1" applyAlignment="1">
      <alignment horizontal="center" vertical="center" wrapText="1"/>
    </xf>
    <xf numFmtId="0" fontId="113" fillId="0" borderId="2" xfId="0" applyFont="1" applyFill="1" applyBorder="1" applyAlignment="1">
      <alignment horizontal="center" vertical="center"/>
    </xf>
    <xf numFmtId="2" fontId="111" fillId="0" borderId="0" xfId="0" applyNumberFormat="1" applyFont="1" applyFill="1" applyBorder="1" applyAlignment="1" applyProtection="1">
      <alignment horizontal="center" vertical="center" wrapText="1"/>
    </xf>
    <xf numFmtId="0" fontId="112" fillId="0" borderId="0" xfId="0" applyFont="1" applyFill="1" applyAlignment="1">
      <alignment horizontal="center"/>
    </xf>
    <xf numFmtId="0" fontId="110" fillId="0" borderId="0" xfId="0" applyNumberFormat="1" applyFont="1" applyFill="1" applyBorder="1" applyAlignment="1" applyProtection="1">
      <alignment horizontal="center"/>
    </xf>
    <xf numFmtId="0" fontId="13" fillId="0" borderId="0" xfId="0" applyNumberFormat="1" applyFont="1" applyBorder="1" applyAlignment="1" applyProtection="1">
      <alignment horizontal="center" vertical="center"/>
    </xf>
    <xf numFmtId="0" fontId="26" fillId="0" borderId="0" xfId="0" applyNumberFormat="1" applyFont="1" applyBorder="1" applyAlignment="1" applyProtection="1">
      <alignment horizontal="center" vertical="center"/>
    </xf>
    <xf numFmtId="170" fontId="97" fillId="0" borderId="15" xfId="0" applyNumberFormat="1" applyFont="1" applyFill="1" applyBorder="1" applyAlignment="1" applyProtection="1">
      <alignment horizontal="center" vertical="center" wrapText="1"/>
    </xf>
    <xf numFmtId="170" fontId="97" fillId="0" borderId="13" xfId="0" applyNumberFormat="1" applyFont="1" applyFill="1" applyBorder="1" applyAlignment="1" applyProtection="1">
      <alignment horizontal="center" vertical="center" wrapText="1"/>
    </xf>
    <xf numFmtId="0" fontId="23" fillId="0" borderId="15" xfId="0" applyFont="1" applyBorder="1" applyAlignment="1">
      <alignment vertical="center" wrapText="1"/>
    </xf>
    <xf numFmtId="0" fontId="23" fillId="0" borderId="13" xfId="0" applyFont="1" applyBorder="1" applyAlignment="1">
      <alignment vertical="center" wrapText="1"/>
    </xf>
    <xf numFmtId="49" fontId="17" fillId="0" borderId="2" xfId="0" applyNumberFormat="1" applyFont="1" applyBorder="1" applyAlignment="1" applyProtection="1">
      <alignment horizontal="center" vertical="center" wrapText="1"/>
    </xf>
    <xf numFmtId="0" fontId="17" fillId="0" borderId="15" xfId="0" applyNumberFormat="1" applyFont="1" applyBorder="1" applyAlignment="1" applyProtection="1">
      <alignment horizontal="center" vertical="center" wrapText="1"/>
    </xf>
    <xf numFmtId="0" fontId="17" fillId="0" borderId="13" xfId="0" applyNumberFormat="1" applyFont="1" applyBorder="1" applyAlignment="1" applyProtection="1">
      <alignment horizontal="center" vertical="center" wrapText="1"/>
    </xf>
    <xf numFmtId="0" fontId="104" fillId="0" borderId="0" xfId="0" applyNumberFormat="1" applyFont="1" applyBorder="1" applyAlignment="1" applyProtection="1">
      <alignment horizontal="center" vertical="center"/>
    </xf>
    <xf numFmtId="0" fontId="129" fillId="0" borderId="0" xfId="0" applyNumberFormat="1" applyFont="1" applyBorder="1" applyAlignment="1" applyProtection="1">
      <alignment horizontal="center" vertical="center"/>
    </xf>
    <xf numFmtId="0" fontId="9" fillId="0" borderId="5" xfId="0" applyFont="1" applyBorder="1" applyAlignment="1">
      <alignment horizontal="center"/>
    </xf>
    <xf numFmtId="0" fontId="23" fillId="0" borderId="15" xfId="0" applyFont="1" applyBorder="1" applyAlignment="1">
      <alignment horizontal="center" vertical="center" wrapText="1"/>
    </xf>
    <xf numFmtId="0" fontId="9" fillId="0" borderId="32" xfId="0" applyFont="1" applyBorder="1" applyAlignment="1">
      <alignment horizontal="center" vertical="center" wrapText="1"/>
    </xf>
    <xf numFmtId="0" fontId="17" fillId="0" borderId="31" xfId="0" applyNumberFormat="1" applyFont="1" applyBorder="1" applyAlignment="1" applyProtection="1">
      <alignment horizontal="center" vertical="center" wrapText="1"/>
    </xf>
    <xf numFmtId="0" fontId="17" fillId="0" borderId="14" xfId="0" applyNumberFormat="1" applyFont="1" applyBorder="1" applyAlignment="1" applyProtection="1">
      <alignment horizontal="center" vertical="center" wrapText="1"/>
    </xf>
    <xf numFmtId="3" fontId="9" fillId="0" borderId="2" xfId="0" applyNumberFormat="1" applyFont="1" applyBorder="1" applyAlignment="1">
      <alignment horizontal="center" vertical="center" wrapText="1"/>
    </xf>
    <xf numFmtId="3" fontId="9" fillId="0" borderId="2" xfId="0" applyNumberFormat="1" applyFont="1" applyBorder="1" applyAlignment="1">
      <alignment horizontal="center" vertical="center"/>
    </xf>
    <xf numFmtId="3" fontId="0" fillId="0" borderId="2" xfId="0" applyNumberFormat="1" applyBorder="1" applyAlignment="1">
      <alignment horizontal="center" vertical="center" wrapText="1"/>
    </xf>
    <xf numFmtId="167" fontId="81" fillId="0" borderId="0" xfId="0" applyNumberFormat="1" applyFont="1" applyAlignment="1">
      <alignment horizontal="right"/>
    </xf>
    <xf numFmtId="0" fontId="60" fillId="0" borderId="0" xfId="0" applyNumberFormat="1" applyFont="1" applyBorder="1" applyAlignment="1" applyProtection="1">
      <alignment horizontal="center" vertical="center"/>
    </xf>
    <xf numFmtId="0" fontId="17" fillId="0" borderId="0" xfId="0" applyNumberFormat="1" applyFont="1" applyBorder="1" applyAlignment="1" applyProtection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82" fillId="0" borderId="15" xfId="0" applyNumberFormat="1" applyFont="1" applyBorder="1" applyAlignment="1" applyProtection="1">
      <alignment horizontal="center" vertical="center" wrapText="1"/>
    </xf>
    <xf numFmtId="0" fontId="82" fillId="0" borderId="13" xfId="0" applyNumberFormat="1" applyFont="1" applyBorder="1" applyAlignment="1" applyProtection="1">
      <alignment horizontal="center" vertical="center" wrapText="1"/>
    </xf>
    <xf numFmtId="0" fontId="14" fillId="0" borderId="15" xfId="0" applyNumberFormat="1" applyFont="1" applyBorder="1" applyAlignment="1" applyProtection="1">
      <alignment horizontal="center" vertical="center" wrapText="1"/>
    </xf>
    <xf numFmtId="0" fontId="14" fillId="0" borderId="13" xfId="0" applyNumberFormat="1" applyFont="1" applyBorder="1" applyAlignment="1" applyProtection="1">
      <alignment horizontal="center" vertical="center" wrapText="1"/>
    </xf>
    <xf numFmtId="0" fontId="82" fillId="0" borderId="15" xfId="0" applyNumberFormat="1" applyFont="1" applyFill="1" applyBorder="1" applyAlignment="1" applyProtection="1">
      <alignment horizontal="center" vertical="center"/>
    </xf>
    <xf numFmtId="0" fontId="82" fillId="0" borderId="13" xfId="0" applyNumberFormat="1" applyFont="1" applyFill="1" applyBorder="1" applyAlignment="1" applyProtection="1">
      <alignment horizontal="center" vertical="center"/>
    </xf>
    <xf numFmtId="3" fontId="70" fillId="0" borderId="2" xfId="0" applyNumberFormat="1" applyFont="1" applyBorder="1" applyAlignment="1">
      <alignment horizontal="center" vertical="center" wrapText="1"/>
    </xf>
    <xf numFmtId="3" fontId="70" fillId="0" borderId="2" xfId="0" applyNumberFormat="1" applyFont="1" applyBorder="1" applyAlignment="1">
      <alignment horizontal="center" vertical="center"/>
    </xf>
    <xf numFmtId="49" fontId="44" fillId="0" borderId="2" xfId="0" applyNumberFormat="1" applyFont="1" applyBorder="1" applyAlignment="1" applyProtection="1">
      <alignment horizontal="center" vertical="center" wrapText="1"/>
    </xf>
    <xf numFmtId="0" fontId="117" fillId="0" borderId="0" xfId="0" applyFont="1" applyAlignment="1">
      <alignment horizontal="center" vertical="center"/>
    </xf>
    <xf numFmtId="0" fontId="13" fillId="0" borderId="0" xfId="0" applyNumberFormat="1" applyFont="1" applyBorder="1" applyAlignment="1" applyProtection="1">
      <alignment horizontal="center" vertical="center" wrapText="1"/>
    </xf>
    <xf numFmtId="3" fontId="118" fillId="0" borderId="2" xfId="0" applyNumberFormat="1" applyFont="1" applyFill="1" applyBorder="1" applyAlignment="1">
      <alignment horizontal="center" vertical="center" wrapText="1"/>
    </xf>
    <xf numFmtId="167" fontId="118" fillId="0" borderId="0" xfId="0" applyNumberFormat="1" applyFont="1" applyFill="1" applyAlignment="1">
      <alignment horizontal="right"/>
    </xf>
    <xf numFmtId="0" fontId="121" fillId="0" borderId="0" xfId="0" applyNumberFormat="1" applyFont="1" applyFill="1" applyBorder="1" applyAlignment="1" applyProtection="1">
      <alignment horizontal="center" vertical="center"/>
    </xf>
    <xf numFmtId="0" fontId="121" fillId="0" borderId="0" xfId="0" applyNumberFormat="1" applyFont="1" applyFill="1" applyBorder="1" applyAlignment="1" applyProtection="1">
      <alignment horizontal="center" vertical="top"/>
    </xf>
    <xf numFmtId="0" fontId="124" fillId="0" borderId="2" xfId="0" applyNumberFormat="1" applyFont="1" applyFill="1" applyBorder="1" applyAlignment="1" applyProtection="1">
      <alignment horizontal="center" vertical="center" wrapText="1"/>
    </xf>
    <xf numFmtId="0" fontId="124" fillId="0" borderId="15" xfId="0" applyNumberFormat="1" applyFont="1" applyFill="1" applyBorder="1" applyAlignment="1" applyProtection="1">
      <alignment horizontal="center" vertical="center" wrapText="1"/>
    </xf>
    <xf numFmtId="0" fontId="124" fillId="0" borderId="13" xfId="0" applyNumberFormat="1" applyFont="1" applyFill="1" applyBorder="1" applyAlignment="1" applyProtection="1">
      <alignment horizontal="center" vertical="center" wrapText="1"/>
    </xf>
    <xf numFmtId="0" fontId="122" fillId="0" borderId="15" xfId="0" applyNumberFormat="1" applyFont="1" applyFill="1" applyBorder="1" applyAlignment="1" applyProtection="1">
      <alignment horizontal="center" vertical="center" wrapText="1"/>
    </xf>
    <xf numFmtId="0" fontId="122" fillId="0" borderId="13" xfId="0" applyNumberFormat="1" applyFont="1" applyFill="1" applyBorder="1" applyAlignment="1" applyProtection="1">
      <alignment horizontal="center" vertical="center" wrapText="1"/>
    </xf>
    <xf numFmtId="0" fontId="124" fillId="0" borderId="12" xfId="0" applyNumberFormat="1" applyFont="1" applyFill="1" applyBorder="1" applyAlignment="1" applyProtection="1">
      <alignment horizontal="center" vertical="center" wrapText="1"/>
    </xf>
    <xf numFmtId="0" fontId="124" fillId="0" borderId="33" xfId="0" applyNumberFormat="1" applyFont="1" applyFill="1" applyBorder="1" applyAlignment="1" applyProtection="1">
      <alignment horizontal="center" vertical="center" wrapText="1"/>
    </xf>
    <xf numFmtId="3" fontId="118" fillId="0" borderId="2" xfId="0" applyNumberFormat="1" applyFont="1" applyFill="1" applyBorder="1" applyAlignment="1">
      <alignment horizontal="center" vertical="center"/>
    </xf>
    <xf numFmtId="0" fontId="0" fillId="0" borderId="15" xfId="0" applyBorder="1" applyAlignment="1"/>
    <xf numFmtId="0" fontId="0" fillId="0" borderId="4" xfId="0" applyBorder="1" applyAlignment="1"/>
    <xf numFmtId="0" fontId="0" fillId="0" borderId="13" xfId="0" applyBorder="1" applyAlignment="1"/>
    <xf numFmtId="0" fontId="124" fillId="0" borderId="15" xfId="0" applyNumberFormat="1" applyFont="1" applyBorder="1" applyAlignment="1" applyProtection="1">
      <alignment horizontal="center" vertical="center" wrapText="1"/>
    </xf>
    <xf numFmtId="0" fontId="124" fillId="0" borderId="13" xfId="0" applyNumberFormat="1" applyFont="1" applyBorder="1" applyAlignment="1" applyProtection="1">
      <alignment horizontal="center" vertical="center" wrapText="1"/>
    </xf>
    <xf numFmtId="0" fontId="119" fillId="0" borderId="15" xfId="0" applyFont="1" applyBorder="1" applyAlignment="1">
      <alignment vertical="center" wrapText="1"/>
    </xf>
    <xf numFmtId="0" fontId="119" fillId="0" borderId="13" xfId="0" applyFont="1" applyBorder="1" applyAlignment="1">
      <alignment vertical="center" wrapText="1"/>
    </xf>
    <xf numFmtId="0" fontId="118" fillId="0" borderId="13" xfId="0" applyFont="1" applyBorder="1" applyAlignment="1">
      <alignment horizontal="center" vertical="center" wrapText="1"/>
    </xf>
    <xf numFmtId="3" fontId="118" fillId="0" borderId="2" xfId="0" applyNumberFormat="1" applyFont="1" applyBorder="1" applyAlignment="1">
      <alignment horizontal="center" vertical="center" wrapText="1"/>
    </xf>
    <xf numFmtId="167" fontId="118" fillId="0" borderId="0" xfId="0" applyNumberFormat="1" applyFont="1" applyAlignment="1">
      <alignment horizontal="right"/>
    </xf>
    <xf numFmtId="0" fontId="118" fillId="0" borderId="0" xfId="0" applyFont="1" applyAlignment="1"/>
    <xf numFmtId="0" fontId="121" fillId="0" borderId="0" xfId="0" applyNumberFormat="1" applyFont="1" applyBorder="1" applyAlignment="1" applyProtection="1">
      <alignment horizontal="center" vertical="center"/>
    </xf>
    <xf numFmtId="0" fontId="124" fillId="0" borderId="2" xfId="0" applyNumberFormat="1" applyFont="1" applyBorder="1" applyAlignment="1" applyProtection="1">
      <alignment horizontal="center" vertical="center" wrapText="1"/>
    </xf>
    <xf numFmtId="3" fontId="125" fillId="0" borderId="15" xfId="0" applyNumberFormat="1" applyFont="1" applyFill="1" applyBorder="1" applyAlignment="1" applyProtection="1">
      <alignment horizontal="center" vertical="center" wrapText="1"/>
    </xf>
    <xf numFmtId="3" fontId="125" fillId="0" borderId="13" xfId="0" applyNumberFormat="1" applyFont="1" applyFill="1" applyBorder="1" applyAlignment="1" applyProtection="1">
      <alignment horizontal="center" vertical="center" wrapText="1"/>
    </xf>
    <xf numFmtId="3" fontId="118" fillId="0" borderId="2" xfId="0" applyNumberFormat="1" applyFont="1" applyBorder="1" applyAlignment="1">
      <alignment horizontal="center" vertical="center"/>
    </xf>
    <xf numFmtId="0" fontId="118" fillId="0" borderId="15" xfId="0" applyFont="1" applyBorder="1" applyAlignment="1">
      <alignment horizontal="center" vertical="center"/>
    </xf>
    <xf numFmtId="0" fontId="118" fillId="0" borderId="13" xfId="0" applyFont="1" applyBorder="1" applyAlignment="1">
      <alignment horizontal="center" vertical="center"/>
    </xf>
    <xf numFmtId="0" fontId="124" fillId="0" borderId="2" xfId="0" applyNumberFormat="1" applyFont="1" applyBorder="1" applyAlignment="1" applyProtection="1">
      <alignment horizontal="center" vertical="center"/>
    </xf>
    <xf numFmtId="0" fontId="124" fillId="0" borderId="15" xfId="0" applyNumberFormat="1" applyFont="1" applyBorder="1" applyAlignment="1" applyProtection="1">
      <alignment horizontal="center" vertical="center"/>
    </xf>
    <xf numFmtId="0" fontId="124" fillId="0" borderId="13" xfId="0" applyNumberFormat="1" applyFont="1" applyBorder="1" applyAlignment="1" applyProtection="1">
      <alignment horizontal="center" vertical="center"/>
    </xf>
    <xf numFmtId="0" fontId="119" fillId="0" borderId="78" xfId="0" applyFont="1" applyBorder="1" applyAlignment="1">
      <alignment vertical="center" wrapText="1"/>
    </xf>
    <xf numFmtId="0" fontId="118" fillId="0" borderId="13" xfId="0" applyFont="1" applyBorder="1" applyAlignment="1">
      <alignment vertical="center" wrapText="1"/>
    </xf>
    <xf numFmtId="3" fontId="119" fillId="0" borderId="2" xfId="0" applyNumberFormat="1" applyFont="1" applyFill="1" applyBorder="1" applyAlignment="1">
      <alignment horizontal="center" vertical="center"/>
    </xf>
    <xf numFmtId="0" fontId="126" fillId="0" borderId="34" xfId="0" applyNumberFormat="1" applyFont="1" applyFill="1" applyBorder="1" applyAlignment="1" applyProtection="1">
      <alignment horizontal="center" vertical="center" wrapText="1"/>
    </xf>
    <xf numFmtId="0" fontId="126" fillId="0" borderId="35" xfId="0" applyNumberFormat="1" applyFont="1" applyFill="1" applyBorder="1" applyAlignment="1" applyProtection="1">
      <alignment horizontal="center" vertical="center" wrapText="1"/>
    </xf>
    <xf numFmtId="0" fontId="126" fillId="0" borderId="36" xfId="0" applyNumberFormat="1" applyFont="1" applyFill="1" applyBorder="1" applyAlignment="1" applyProtection="1">
      <alignment horizontal="center" vertical="center" wrapText="1"/>
    </xf>
    <xf numFmtId="0" fontId="126" fillId="0" borderId="37" xfId="0" applyNumberFormat="1" applyFont="1" applyFill="1" applyBorder="1" applyAlignment="1" applyProtection="1">
      <alignment horizontal="center" vertical="center" wrapText="1"/>
    </xf>
    <xf numFmtId="0" fontId="126" fillId="0" borderId="2" xfId="0" applyNumberFormat="1" applyFont="1" applyFill="1" applyBorder="1" applyAlignment="1" applyProtection="1">
      <alignment horizontal="center" vertical="center" wrapText="1"/>
    </xf>
    <xf numFmtId="0" fontId="126" fillId="0" borderId="1" xfId="0" applyNumberFormat="1" applyFont="1" applyBorder="1" applyAlignment="1" applyProtection="1">
      <alignment horizontal="center" vertical="center" wrapText="1"/>
    </xf>
    <xf numFmtId="0" fontId="126" fillId="0" borderId="38" xfId="0" applyNumberFormat="1" applyFont="1" applyBorder="1" applyAlignment="1" applyProtection="1">
      <alignment horizontal="center" vertical="center" wrapText="1"/>
    </xf>
    <xf numFmtId="0" fontId="126" fillId="0" borderId="10" xfId="0" applyNumberFormat="1" applyFont="1" applyBorder="1" applyAlignment="1" applyProtection="1">
      <alignment horizontal="center" vertical="center" wrapText="1"/>
    </xf>
    <xf numFmtId="0" fontId="126" fillId="0" borderId="7" xfId="0" applyNumberFormat="1" applyFont="1" applyBorder="1" applyAlignment="1" applyProtection="1">
      <alignment horizontal="center" vertical="center" wrapText="1"/>
    </xf>
    <xf numFmtId="3" fontId="119" fillId="4" borderId="2" xfId="0" applyNumberFormat="1" applyFont="1" applyFill="1" applyBorder="1" applyAlignment="1">
      <alignment horizontal="center" vertical="center"/>
    </xf>
    <xf numFmtId="4" fontId="126" fillId="0" borderId="11" xfId="0" applyNumberFormat="1" applyFont="1" applyFill="1" applyBorder="1" applyAlignment="1">
      <alignment horizontal="center" vertical="center"/>
    </xf>
    <xf numFmtId="4" fontId="126" fillId="0" borderId="21" xfId="0" applyNumberFormat="1" applyFont="1" applyFill="1" applyBorder="1" applyAlignment="1">
      <alignment horizontal="center" vertical="center"/>
    </xf>
    <xf numFmtId="3" fontId="126" fillId="0" borderId="11" xfId="0" applyNumberFormat="1" applyFont="1" applyFill="1" applyBorder="1" applyAlignment="1">
      <alignment horizontal="center" vertical="center"/>
    </xf>
    <xf numFmtId="3" fontId="126" fillId="0" borderId="25" xfId="0" applyNumberFormat="1" applyFont="1" applyFill="1" applyBorder="1" applyAlignment="1">
      <alignment horizontal="center" vertical="center"/>
    </xf>
    <xf numFmtId="4" fontId="119" fillId="0" borderId="2" xfId="0" applyNumberFormat="1" applyFont="1" applyFill="1" applyBorder="1" applyAlignment="1">
      <alignment horizontal="center" vertical="center"/>
    </xf>
    <xf numFmtId="0" fontId="118" fillId="0" borderId="21" xfId="0" applyFont="1" applyFill="1" applyBorder="1" applyAlignment="1">
      <alignment horizontal="center" vertical="center"/>
    </xf>
    <xf numFmtId="0" fontId="119" fillId="0" borderId="4" xfId="0" applyFont="1" applyBorder="1" applyAlignment="1">
      <alignment horizontal="center" vertical="center" wrapText="1"/>
    </xf>
    <xf numFmtId="0" fontId="119" fillId="0" borderId="13" xfId="0" applyFont="1" applyBorder="1" applyAlignment="1">
      <alignment horizontal="center" vertical="center" wrapText="1"/>
    </xf>
    <xf numFmtId="0" fontId="138" fillId="0" borderId="43" xfId="0" applyNumberFormat="1" applyFont="1" applyBorder="1" applyAlignment="1" applyProtection="1">
      <alignment horizontal="center" vertical="center" wrapText="1"/>
    </xf>
    <xf numFmtId="0" fontId="138" fillId="0" borderId="15" xfId="0" applyNumberFormat="1" applyFont="1" applyBorder="1" applyAlignment="1" applyProtection="1">
      <alignment horizontal="center" vertical="center" wrapText="1"/>
    </xf>
    <xf numFmtId="0" fontId="118" fillId="0" borderId="0" xfId="0" applyFont="1" applyAlignment="1">
      <alignment horizontal="right" vertical="top"/>
    </xf>
    <xf numFmtId="0" fontId="120" fillId="0" borderId="0" xfId="0" applyFont="1" applyBorder="1" applyAlignment="1">
      <alignment horizontal="center"/>
    </xf>
    <xf numFmtId="0" fontId="125" fillId="0" borderId="47" xfId="0" applyNumberFormat="1" applyFont="1" applyBorder="1" applyAlignment="1" applyProtection="1">
      <alignment horizontal="center" vertical="center" wrapText="1"/>
    </xf>
    <xf numFmtId="0" fontId="119" fillId="0" borderId="21" xfId="0" applyFont="1" applyFill="1" applyBorder="1" applyAlignment="1">
      <alignment horizontal="center" vertical="center" wrapText="1"/>
    </xf>
    <xf numFmtId="0" fontId="119" fillId="0" borderId="25" xfId="0" applyFont="1" applyFill="1" applyBorder="1" applyAlignment="1">
      <alignment horizontal="center" vertical="center" wrapText="1"/>
    </xf>
    <xf numFmtId="0" fontId="138" fillId="0" borderId="11" xfId="0" applyNumberFormat="1" applyFont="1" applyFill="1" applyBorder="1" applyAlignment="1" applyProtection="1">
      <alignment horizontal="center" vertical="center" wrapText="1"/>
    </xf>
    <xf numFmtId="0" fontId="138" fillId="0" borderId="25" xfId="0" applyNumberFormat="1" applyFont="1" applyFill="1" applyBorder="1" applyAlignment="1" applyProtection="1">
      <alignment horizontal="center" vertical="center" wrapText="1"/>
    </xf>
    <xf numFmtId="0" fontId="139" fillId="0" borderId="11" xfId="0" applyNumberFormat="1" applyFont="1" applyFill="1" applyBorder="1" applyAlignment="1" applyProtection="1">
      <alignment horizontal="center" vertical="center" wrapText="1"/>
    </xf>
    <xf numFmtId="0" fontId="139" fillId="0" borderId="25" xfId="0" applyNumberFormat="1" applyFont="1" applyFill="1" applyBorder="1" applyAlignment="1" applyProtection="1">
      <alignment horizontal="center" vertical="center" wrapText="1"/>
    </xf>
    <xf numFmtId="0" fontId="138" fillId="0" borderId="12" xfId="0" applyNumberFormat="1" applyFont="1" applyFill="1" applyBorder="1" applyAlignment="1" applyProtection="1">
      <alignment horizontal="center" vertical="center"/>
    </xf>
    <xf numFmtId="0" fontId="138" fillId="0" borderId="31" xfId="0" applyNumberFormat="1" applyFont="1" applyFill="1" applyBorder="1" applyAlignment="1" applyProtection="1">
      <alignment horizontal="center" vertical="center"/>
    </xf>
    <xf numFmtId="0" fontId="138" fillId="0" borderId="33" xfId="0" applyNumberFormat="1" applyFont="1" applyFill="1" applyBorder="1" applyAlignment="1" applyProtection="1">
      <alignment horizontal="center" vertical="center"/>
    </xf>
    <xf numFmtId="0" fontId="138" fillId="0" borderId="14" xfId="0" applyNumberFormat="1" applyFont="1" applyFill="1" applyBorder="1" applyAlignment="1" applyProtection="1">
      <alignment horizontal="center" vertical="center"/>
    </xf>
    <xf numFmtId="0" fontId="119" fillId="0" borderId="2" xfId="0" applyFont="1" applyBorder="1" applyAlignment="1">
      <alignment horizontal="center" vertical="center"/>
    </xf>
    <xf numFmtId="0" fontId="138" fillId="0" borderId="44" xfId="0" applyNumberFormat="1" applyFont="1" applyBorder="1" applyAlignment="1" applyProtection="1">
      <alignment horizontal="center" vertical="center" wrapText="1"/>
    </xf>
    <xf numFmtId="0" fontId="138" fillId="0" borderId="45" xfId="0" applyNumberFormat="1" applyFont="1" applyBorder="1" applyAlignment="1" applyProtection="1">
      <alignment horizontal="center" vertical="center" wrapText="1"/>
    </xf>
    <xf numFmtId="0" fontId="138" fillId="0" borderId="46" xfId="0" applyNumberFormat="1" applyFont="1" applyBorder="1" applyAlignment="1" applyProtection="1">
      <alignment horizontal="center" vertical="center" wrapText="1"/>
    </xf>
    <xf numFmtId="0" fontId="138" fillId="0" borderId="2" xfId="0" applyNumberFormat="1" applyFont="1" applyBorder="1" applyAlignment="1" applyProtection="1">
      <alignment horizontal="center" vertical="center"/>
    </xf>
    <xf numFmtId="0" fontId="138" fillId="0" borderId="11" xfId="0" applyNumberFormat="1" applyFont="1" applyBorder="1" applyAlignment="1" applyProtection="1">
      <alignment horizontal="center" vertical="center"/>
    </xf>
    <xf numFmtId="0" fontId="118" fillId="0" borderId="2" xfId="0" applyFont="1" applyBorder="1" applyAlignment="1">
      <alignment horizontal="center" vertical="center"/>
    </xf>
    <xf numFmtId="0" fontId="118" fillId="0" borderId="11" xfId="0" applyFont="1" applyBorder="1" applyAlignment="1">
      <alignment horizontal="center" vertical="center"/>
    </xf>
    <xf numFmtId="0" fontId="139" fillId="0" borderId="2" xfId="0" applyNumberFormat="1" applyFont="1" applyBorder="1" applyAlignment="1" applyProtection="1">
      <alignment horizontal="center" vertical="center" wrapText="1"/>
    </xf>
    <xf numFmtId="0" fontId="138" fillId="0" borderId="62" xfId="0" applyNumberFormat="1" applyFont="1" applyBorder="1" applyAlignment="1" applyProtection="1">
      <alignment horizontal="center" vertical="center" wrapText="1"/>
    </xf>
    <xf numFmtId="0" fontId="118" fillId="0" borderId="21" xfId="0" applyFont="1" applyBorder="1"/>
    <xf numFmtId="0" fontId="118" fillId="0" borderId="25" xfId="0" applyFont="1" applyBorder="1"/>
    <xf numFmtId="0" fontId="138" fillId="0" borderId="12" xfId="0" applyNumberFormat="1" applyFont="1" applyBorder="1" applyAlignment="1" applyProtection="1">
      <alignment horizontal="center" vertical="center"/>
    </xf>
    <xf numFmtId="0" fontId="138" fillId="0" borderId="31" xfId="0" applyNumberFormat="1" applyFont="1" applyBorder="1" applyAlignment="1" applyProtection="1">
      <alignment horizontal="center" vertical="center"/>
    </xf>
    <xf numFmtId="0" fontId="138" fillId="0" borderId="33" xfId="0" applyNumberFormat="1" applyFont="1" applyBorder="1" applyAlignment="1" applyProtection="1">
      <alignment horizontal="center" vertical="center"/>
    </xf>
    <xf numFmtId="0" fontId="138" fillId="0" borderId="14" xfId="0" applyNumberFormat="1" applyFont="1" applyBorder="1" applyAlignment="1" applyProtection="1">
      <alignment horizontal="center" vertical="center"/>
    </xf>
    <xf numFmtId="0" fontId="138" fillId="0" borderId="25" xfId="0" applyNumberFormat="1" applyFont="1" applyBorder="1" applyAlignment="1" applyProtection="1">
      <alignment horizontal="center" vertical="center"/>
    </xf>
    <xf numFmtId="0" fontId="118" fillId="0" borderId="25" xfId="0" applyFont="1" applyBorder="1" applyAlignment="1">
      <alignment horizontal="center" vertical="center"/>
    </xf>
    <xf numFmtId="0" fontId="139" fillId="0" borderId="25" xfId="0" applyNumberFormat="1" applyFont="1" applyBorder="1" applyAlignment="1" applyProtection="1">
      <alignment horizontal="center" vertical="center" wrapText="1"/>
    </xf>
    <xf numFmtId="0" fontId="138" fillId="0" borderId="42" xfId="0" applyNumberFormat="1" applyFont="1" applyBorder="1" applyAlignment="1" applyProtection="1">
      <alignment horizontal="center" vertical="center"/>
    </xf>
    <xf numFmtId="0" fontId="118" fillId="0" borderId="42" xfId="0" applyFont="1" applyBorder="1" applyAlignment="1">
      <alignment horizontal="center" vertical="center"/>
    </xf>
    <xf numFmtId="0" fontId="138" fillId="0" borderId="15" xfId="0" applyNumberFormat="1" applyFont="1" applyBorder="1" applyAlignment="1" applyProtection="1">
      <alignment horizontal="center" vertical="center"/>
    </xf>
    <xf numFmtId="0" fontId="138" fillId="0" borderId="13" xfId="0" applyNumberFormat="1" applyFont="1" applyBorder="1" applyAlignment="1" applyProtection="1">
      <alignment horizontal="center" vertical="center"/>
    </xf>
    <xf numFmtId="0" fontId="139" fillId="0" borderId="11" xfId="0" applyNumberFormat="1" applyFont="1" applyBorder="1" applyAlignment="1" applyProtection="1">
      <alignment horizontal="center" vertical="center" wrapText="1"/>
    </xf>
    <xf numFmtId="0" fontId="126" fillId="0" borderId="39" xfId="0" applyNumberFormat="1" applyFont="1" applyFill="1" applyBorder="1" applyAlignment="1" applyProtection="1">
      <alignment horizontal="center" vertical="center" wrapText="1"/>
    </xf>
    <xf numFmtId="0" fontId="126" fillId="0" borderId="38" xfId="0" applyNumberFormat="1" applyFont="1" applyFill="1" applyBorder="1" applyAlignment="1" applyProtection="1">
      <alignment horizontal="center" vertical="center" wrapText="1"/>
    </xf>
    <xf numFmtId="0" fontId="126" fillId="0" borderId="40" xfId="0" applyNumberFormat="1" applyFont="1" applyFill="1" applyBorder="1" applyAlignment="1" applyProtection="1">
      <alignment horizontal="center" vertical="center" wrapText="1"/>
    </xf>
    <xf numFmtId="0" fontId="126" fillId="0" borderId="41" xfId="0" applyNumberFormat="1" applyFont="1" applyFill="1" applyBorder="1" applyAlignment="1" applyProtection="1">
      <alignment horizontal="center" vertical="center" wrapText="1"/>
    </xf>
    <xf numFmtId="0" fontId="102" fillId="0" borderId="0" xfId="0" applyNumberFormat="1" applyFont="1" applyBorder="1" applyAlignment="1" applyProtection="1">
      <alignment horizontal="center"/>
    </xf>
    <xf numFmtId="0" fontId="102" fillId="0" borderId="0" xfId="0" applyNumberFormat="1" applyFont="1" applyBorder="1" applyAlignment="1" applyProtection="1">
      <alignment horizontal="center" vertical="top"/>
    </xf>
    <xf numFmtId="0" fontId="23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23" fillId="0" borderId="0" xfId="0" applyFont="1" applyAlignment="1">
      <alignment horizontal="center" wrapText="1"/>
    </xf>
    <xf numFmtId="0" fontId="9" fillId="0" borderId="0" xfId="0" applyFont="1" applyAlignment="1">
      <alignment horizontal="right"/>
    </xf>
    <xf numFmtId="0" fontId="24" fillId="0" borderId="0" xfId="0" applyNumberFormat="1" applyFont="1" applyBorder="1" applyAlignment="1" applyProtection="1">
      <alignment horizontal="center"/>
    </xf>
    <xf numFmtId="0" fontId="141" fillId="0" borderId="0" xfId="4" applyAlignment="1">
      <alignment horizontal="center"/>
    </xf>
    <xf numFmtId="0" fontId="142" fillId="0" borderId="0" xfId="4" applyFont="1" applyAlignment="1">
      <alignment horizontal="center"/>
    </xf>
    <xf numFmtId="174" fontId="143" fillId="0" borderId="0" xfId="4" applyNumberFormat="1" applyFont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66" fillId="0" borderId="0" xfId="0" applyFont="1" applyAlignment="1">
      <alignment horizontal="center"/>
    </xf>
    <xf numFmtId="0" fontId="103" fillId="0" borderId="0" xfId="0" applyFont="1" applyAlignment="1">
      <alignment horizontal="center"/>
    </xf>
    <xf numFmtId="0" fontId="63" fillId="0" borderId="0" xfId="0" applyFont="1" applyAlignment="1">
      <alignment horizontal="right"/>
    </xf>
  </cellXfs>
  <cellStyles count="5">
    <cellStyle name="Ezres" xfId="1" builtinId="3"/>
    <cellStyle name="Normál" xfId="0" builtinId="0"/>
    <cellStyle name="Normál 2" xfId="2" xr:uid="{00000000-0005-0000-0000-000002000000}"/>
    <cellStyle name="Normál_KVRENMUNKA" xfId="4" xr:uid="{DF78407E-CD51-4231-B57B-037B607CEA27}"/>
    <cellStyle name="Pénznem" xfId="3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iszavarkonyPH/Desktop/Marg&#243;/k&#246;lts&#233;gvet&#233;s2020/2020%20&#233;vi%20k&#246;lts&#233;gvet&#233;s%20Tiszav&#225;rkony-2%20m&#243;dos&#237;tot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összev mérleg"/>
      <sheetName val="összevont bev"/>
      <sheetName val="összevont kiad"/>
      <sheetName val="felh mérleg"/>
      <sheetName val="műk mérleg"/>
      <sheetName val="önk. bevétel"/>
      <sheetName val="önk.kiadás"/>
      <sheetName val="0"/>
      <sheetName val="óvoda"/>
      <sheetName val="Homoki O"/>
      <sheetName val="Vadárv O "/>
      <sheetName val="Könyvtár "/>
      <sheetName val="Múzeum"/>
      <sheetName val="ESZI "/>
      <sheetName val="EU projekt"/>
      <sheetName val="adósságot keletkeztető"/>
      <sheetName val="bevételek részl"/>
      <sheetName val="működési tám részl"/>
      <sheetName val="int.bev.cofog"/>
      <sheetName val="önk.bev.cofog"/>
      <sheetName val="int.kiadás.cofog"/>
      <sheetName val="önk.kiadás.cofog"/>
      <sheetName val="létszám"/>
      <sheetName val="ellátások részl"/>
      <sheetName val="felhalm kiad"/>
      <sheetName val="közvetett tám"/>
      <sheetName val="több éves kih köt"/>
      <sheetName val="ei felh üt"/>
      <sheetName val="gördülő"/>
      <sheetName val="Munka1"/>
    </sheetNames>
    <sheetDataSet>
      <sheetData sheetId="0">
        <row r="16">
          <cell r="C16">
            <v>43512488</v>
          </cell>
          <cell r="F16">
            <v>7992253</v>
          </cell>
        </row>
        <row r="17">
          <cell r="F17">
            <v>50190840</v>
          </cell>
        </row>
        <row r="21">
          <cell r="C21">
            <v>19999984</v>
          </cell>
        </row>
      </sheetData>
      <sheetData sheetId="1">
        <row r="15">
          <cell r="J15">
            <v>89394400</v>
          </cell>
        </row>
        <row r="18">
          <cell r="D18">
            <v>10583000</v>
          </cell>
        </row>
        <row r="24">
          <cell r="D24">
            <v>2500000</v>
          </cell>
        </row>
        <row r="25">
          <cell r="D25">
            <v>23000000</v>
          </cell>
        </row>
        <row r="26">
          <cell r="D26">
            <v>400000</v>
          </cell>
        </row>
        <row r="27">
          <cell r="D27">
            <v>5000000</v>
          </cell>
        </row>
        <row r="29">
          <cell r="D29">
            <v>150000</v>
          </cell>
        </row>
        <row r="30">
          <cell r="D30">
            <v>31050000</v>
          </cell>
        </row>
        <row r="39">
          <cell r="J39">
            <v>15312000</v>
          </cell>
        </row>
        <row r="40">
          <cell r="D40">
            <v>43512488</v>
          </cell>
        </row>
        <row r="45">
          <cell r="D45">
            <v>19999984</v>
          </cell>
        </row>
      </sheetData>
      <sheetData sheetId="2">
        <row r="11">
          <cell r="J11">
            <v>73365169</v>
          </cell>
        </row>
        <row r="12">
          <cell r="J12">
            <v>13115633</v>
          </cell>
        </row>
        <row r="13">
          <cell r="J13">
            <v>54500636</v>
          </cell>
        </row>
        <row r="14">
          <cell r="J14">
            <v>5880000</v>
          </cell>
        </row>
        <row r="17">
          <cell r="J17">
            <v>4807341</v>
          </cell>
        </row>
        <row r="24">
          <cell r="J24">
            <v>46672736</v>
          </cell>
        </row>
      </sheetData>
      <sheetData sheetId="3" refreshError="1"/>
      <sheetData sheetId="4" refreshError="1"/>
      <sheetData sheetId="5" refreshError="1"/>
      <sheetData sheetId="6">
        <row r="22">
          <cell r="G22">
            <v>41321976</v>
          </cell>
        </row>
        <row r="23">
          <cell r="G23">
            <v>7374070</v>
          </cell>
        </row>
        <row r="50">
          <cell r="G50">
            <v>44850656</v>
          </cell>
        </row>
        <row r="51">
          <cell r="G51">
            <v>5880000</v>
          </cell>
        </row>
        <row r="54">
          <cell r="G54">
            <v>4807341</v>
          </cell>
        </row>
      </sheetData>
      <sheetData sheetId="7" refreshError="1"/>
      <sheetData sheetId="8">
        <row r="22">
          <cell r="H22">
            <v>46672736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G26"/>
  <sheetViews>
    <sheetView zoomScaleNormal="100" workbookViewId="0">
      <selection sqref="A1:F1"/>
    </sheetView>
  </sheetViews>
  <sheetFormatPr defaultRowHeight="12.75"/>
  <cols>
    <col min="1" max="1" width="4" customWidth="1"/>
    <col min="2" max="2" width="31.85546875" customWidth="1"/>
    <col min="3" max="3" width="12.140625" customWidth="1"/>
    <col min="4" max="4" width="4.7109375" customWidth="1"/>
    <col min="5" max="5" width="32.85546875" customWidth="1"/>
    <col min="6" max="6" width="11.42578125" customWidth="1"/>
    <col min="7" max="7" width="9.140625" hidden="1" customWidth="1"/>
  </cols>
  <sheetData>
    <row r="1" spans="1:7">
      <c r="A1" s="825" t="s">
        <v>789</v>
      </c>
      <c r="B1" s="826"/>
      <c r="C1" s="826"/>
      <c r="D1" s="826"/>
      <c r="E1" s="826"/>
      <c r="F1" s="826"/>
    </row>
    <row r="2" spans="1:7">
      <c r="A2" s="162"/>
      <c r="B2" s="162"/>
      <c r="C2" s="162"/>
      <c r="D2" s="162"/>
      <c r="E2" s="162"/>
      <c r="F2" s="162"/>
    </row>
    <row r="3" spans="1:7">
      <c r="A3" s="162"/>
      <c r="B3" s="162"/>
      <c r="C3" s="162"/>
      <c r="D3" s="162"/>
      <c r="E3" s="162"/>
      <c r="F3" s="162"/>
    </row>
    <row r="4" spans="1:7" ht="19.5">
      <c r="A4" s="827" t="s">
        <v>75</v>
      </c>
      <c r="B4" s="827"/>
      <c r="C4" s="827"/>
      <c r="D4" s="827"/>
      <c r="E4" s="827"/>
      <c r="F4" s="827"/>
    </row>
    <row r="5" spans="1:7" ht="15.75">
      <c r="A5" s="828" t="s">
        <v>141</v>
      </c>
      <c r="B5" s="829"/>
      <c r="C5" s="829"/>
      <c r="D5" s="829"/>
      <c r="E5" s="829"/>
      <c r="F5" s="829"/>
    </row>
    <row r="6" spans="1:7">
      <c r="A6" s="826" t="s">
        <v>413</v>
      </c>
      <c r="B6" s="826"/>
      <c r="C6" s="826"/>
      <c r="D6" s="826"/>
      <c r="E6" s="826"/>
      <c r="F6" s="826"/>
    </row>
    <row r="7" spans="1:7" ht="15" customHeight="1">
      <c r="A7" s="832"/>
      <c r="B7" s="832" t="s">
        <v>76</v>
      </c>
      <c r="C7" s="836" t="s">
        <v>747</v>
      </c>
      <c r="D7" s="832"/>
      <c r="E7" s="834" t="s">
        <v>77</v>
      </c>
      <c r="F7" s="830" t="s">
        <v>747</v>
      </c>
      <c r="G7" s="113"/>
    </row>
    <row r="8" spans="1:7" ht="48">
      <c r="A8" s="833"/>
      <c r="B8" s="833"/>
      <c r="C8" s="837"/>
      <c r="D8" s="833"/>
      <c r="E8" s="835"/>
      <c r="F8" s="831"/>
      <c r="G8" s="118" t="s">
        <v>107</v>
      </c>
    </row>
    <row r="9" spans="1:7" ht="15.75" customHeight="1">
      <c r="A9" s="53"/>
      <c r="B9" s="53" t="s">
        <v>100</v>
      </c>
      <c r="C9" s="53" t="s">
        <v>101</v>
      </c>
      <c r="D9" s="53"/>
      <c r="E9" s="54" t="s">
        <v>102</v>
      </c>
      <c r="F9" s="53" t="s">
        <v>103</v>
      </c>
      <c r="G9" s="54" t="s">
        <v>109</v>
      </c>
    </row>
    <row r="10" spans="1:7" ht="26.45" customHeight="1">
      <c r="A10" s="55" t="s">
        <v>5</v>
      </c>
      <c r="B10" s="56" t="s">
        <v>119</v>
      </c>
      <c r="C10" s="60">
        <f>'összevont bev'!J15</f>
        <v>89394400</v>
      </c>
      <c r="D10" s="55" t="s">
        <v>5</v>
      </c>
      <c r="E10" s="56" t="s">
        <v>39</v>
      </c>
      <c r="F10" s="439">
        <f>'összevont kiad'!J11</f>
        <v>73365169</v>
      </c>
      <c r="G10" s="57" t="e">
        <f>#REF!+#REF!</f>
        <v>#REF!</v>
      </c>
    </row>
    <row r="11" spans="1:7" ht="28.5" customHeight="1">
      <c r="A11" s="55" t="s">
        <v>6</v>
      </c>
      <c r="B11" s="56" t="s">
        <v>280</v>
      </c>
      <c r="C11" s="60">
        <f>'összevont bev'!J18</f>
        <v>10583000</v>
      </c>
      <c r="D11" s="55" t="s">
        <v>6</v>
      </c>
      <c r="E11" s="56" t="s">
        <v>121</v>
      </c>
      <c r="F11" s="439">
        <f>'összevont kiad'!J12</f>
        <v>13115633</v>
      </c>
      <c r="G11" s="57" t="e">
        <f>#REF!+#REF!</f>
        <v>#REF!</v>
      </c>
    </row>
    <row r="12" spans="1:7" ht="32.25" customHeight="1">
      <c r="A12" s="55" t="s">
        <v>7</v>
      </c>
      <c r="B12" s="56" t="s">
        <v>281</v>
      </c>
      <c r="C12" s="60">
        <f>'összevont bev'!J22</f>
        <v>0</v>
      </c>
      <c r="D12" s="55" t="s">
        <v>7</v>
      </c>
      <c r="E12" s="56" t="s">
        <v>217</v>
      </c>
      <c r="F12" s="439">
        <f>'összevont kiad'!J13</f>
        <v>54500636</v>
      </c>
      <c r="G12" s="57" t="e">
        <f>#REF!+#REF!</f>
        <v>#REF!</v>
      </c>
    </row>
    <row r="13" spans="1:7" ht="30.75" customHeight="1">
      <c r="A13" s="55" t="s">
        <v>8</v>
      </c>
      <c r="B13" s="120" t="s">
        <v>282</v>
      </c>
      <c r="C13" s="60">
        <f>'összevont bev'!J30</f>
        <v>31050000</v>
      </c>
      <c r="D13" s="55" t="s">
        <v>8</v>
      </c>
      <c r="E13" s="58" t="s">
        <v>117</v>
      </c>
      <c r="F13" s="439">
        <f>'összevont kiad'!J14</f>
        <v>5880000</v>
      </c>
      <c r="G13" s="57" t="e">
        <f>#REF!+#REF!</f>
        <v>#REF!</v>
      </c>
    </row>
    <row r="14" spans="1:7" ht="26.45" customHeight="1">
      <c r="A14" s="55" t="s">
        <v>9</v>
      </c>
      <c r="B14" s="56" t="s">
        <v>56</v>
      </c>
      <c r="C14" s="60">
        <f>'összevont bev'!J39</f>
        <v>15312000</v>
      </c>
      <c r="D14" s="55" t="s">
        <v>9</v>
      </c>
      <c r="E14" s="56" t="s">
        <v>118</v>
      </c>
      <c r="F14" s="440">
        <f>'összevont kiad'!J17</f>
        <v>4807341</v>
      </c>
      <c r="G14" s="57" t="e">
        <f>#REF!+#REF!</f>
        <v>#REF!</v>
      </c>
    </row>
    <row r="15" spans="1:7" ht="26.45" customHeight="1">
      <c r="A15" s="55" t="s">
        <v>10</v>
      </c>
      <c r="B15" s="56"/>
      <c r="C15" s="60"/>
      <c r="D15" s="55" t="s">
        <v>10</v>
      </c>
      <c r="E15" s="56" t="s">
        <v>367</v>
      </c>
      <c r="F15" s="440">
        <v>0</v>
      </c>
      <c r="G15" s="57"/>
    </row>
    <row r="16" spans="1:7" ht="26.45" customHeight="1">
      <c r="A16" s="55" t="s">
        <v>11</v>
      </c>
      <c r="B16" s="56" t="s">
        <v>283</v>
      </c>
      <c r="C16" s="60">
        <v>43512488</v>
      </c>
      <c r="D16" s="55" t="s">
        <v>11</v>
      </c>
      <c r="E16" s="120" t="s">
        <v>61</v>
      </c>
      <c r="F16" s="435">
        <v>7992253</v>
      </c>
      <c r="G16" s="57" t="e">
        <f>#REF!+#REF!</f>
        <v>#REF!</v>
      </c>
    </row>
    <row r="17" spans="1:7" ht="26.45" customHeight="1">
      <c r="A17" s="55" t="s">
        <v>22</v>
      </c>
      <c r="B17" s="57" t="s">
        <v>284</v>
      </c>
      <c r="C17" s="60"/>
      <c r="D17" s="55" t="s">
        <v>22</v>
      </c>
      <c r="E17" s="56" t="s">
        <v>62</v>
      </c>
      <c r="F17" s="440">
        <v>50190840</v>
      </c>
      <c r="G17" s="57" t="e">
        <f>#REF!+#REF!</f>
        <v>#REF!</v>
      </c>
    </row>
    <row r="18" spans="1:7" ht="26.45" customHeight="1">
      <c r="A18" s="55" t="s">
        <v>23</v>
      </c>
      <c r="B18" s="56" t="s">
        <v>285</v>
      </c>
      <c r="C18" s="60"/>
      <c r="D18" s="55" t="s">
        <v>23</v>
      </c>
      <c r="E18" s="56" t="s">
        <v>1</v>
      </c>
      <c r="F18" s="395">
        <v>0</v>
      </c>
      <c r="G18" s="57" t="e">
        <f>#REF!+#REF!</f>
        <v>#REF!</v>
      </c>
    </row>
    <row r="19" spans="1:7" s="11" customFormat="1" ht="26.45" customHeight="1">
      <c r="A19" s="55" t="s">
        <v>24</v>
      </c>
      <c r="B19" s="64" t="s">
        <v>240</v>
      </c>
      <c r="C19" s="65">
        <f>SUM(C10:C18)</f>
        <v>189851888</v>
      </c>
      <c r="D19" s="55" t="s">
        <v>24</v>
      </c>
      <c r="E19" s="64" t="s">
        <v>92</v>
      </c>
      <c r="F19" s="65">
        <f>SUM(F10:F18)</f>
        <v>209851872</v>
      </c>
      <c r="G19" s="57" t="e">
        <f>#REF!+#REF!</f>
        <v>#REF!</v>
      </c>
    </row>
    <row r="20" spans="1:7" ht="26.45" customHeight="1">
      <c r="A20" s="55" t="s">
        <v>25</v>
      </c>
      <c r="B20" s="56" t="s">
        <v>311</v>
      </c>
      <c r="C20" s="60"/>
      <c r="D20" s="55" t="s">
        <v>25</v>
      </c>
      <c r="E20" s="56" t="s">
        <v>78</v>
      </c>
      <c r="F20" s="439"/>
      <c r="G20" s="57" t="e">
        <f>#REF!+#REF!</f>
        <v>#REF!</v>
      </c>
    </row>
    <row r="21" spans="1:7" s="6" customFormat="1" ht="26.45" customHeight="1">
      <c r="A21" s="55" t="s">
        <v>26</v>
      </c>
      <c r="B21" s="56" t="s">
        <v>310</v>
      </c>
      <c r="C21" s="435">
        <v>19999984</v>
      </c>
      <c r="D21" s="55" t="s">
        <v>26</v>
      </c>
      <c r="E21" s="383"/>
      <c r="F21" s="441"/>
      <c r="G21" s="65" t="e">
        <f>SUM(G10:G20)</f>
        <v>#REF!</v>
      </c>
    </row>
    <row r="22" spans="1:7" s="6" customFormat="1" ht="26.45" customHeight="1">
      <c r="A22" s="432" t="s">
        <v>27</v>
      </c>
      <c r="B22" s="434" t="s">
        <v>619</v>
      </c>
      <c r="C22" s="436">
        <f>'összevont bev'!J48</f>
        <v>46672736</v>
      </c>
      <c r="D22" s="430"/>
      <c r="E22" s="434" t="s">
        <v>728</v>
      </c>
      <c r="F22" s="436">
        <f>'összevont kiad'!J23</f>
        <v>46672736</v>
      </c>
      <c r="G22" s="431"/>
    </row>
    <row r="23" spans="1:7" ht="26.45" customHeight="1">
      <c r="A23" s="433" t="s">
        <v>28</v>
      </c>
      <c r="B23" s="70" t="s">
        <v>120</v>
      </c>
      <c r="C23" s="437">
        <f>SUM(C20:C22)</f>
        <v>66672720</v>
      </c>
      <c r="D23" s="55" t="s">
        <v>27</v>
      </c>
      <c r="E23" s="70" t="s">
        <v>94</v>
      </c>
      <c r="F23" s="442">
        <f>SUM(F20:F22)</f>
        <v>46672736</v>
      </c>
      <c r="G23" s="57" t="e">
        <f>#REF!+#REF!</f>
        <v>#REF!</v>
      </c>
    </row>
    <row r="24" spans="1:7" s="6" customFormat="1" ht="26.45" customHeight="1">
      <c r="A24" s="433" t="s">
        <v>29</v>
      </c>
      <c r="B24" s="56"/>
      <c r="D24" s="55" t="s">
        <v>28</v>
      </c>
      <c r="E24" s="45"/>
      <c r="F24" s="45"/>
      <c r="G24" s="60"/>
    </row>
    <row r="25" spans="1:7" s="6" customFormat="1" ht="26.45" customHeight="1">
      <c r="A25" s="433" t="s">
        <v>30</v>
      </c>
      <c r="B25"/>
      <c r="C25" s="60"/>
      <c r="D25" s="55" t="s">
        <v>29</v>
      </c>
      <c r="E25" s="59"/>
      <c r="F25" s="441"/>
      <c r="G25" s="60"/>
    </row>
    <row r="26" spans="1:7" ht="17.25" customHeight="1">
      <c r="A26" s="433" t="s">
        <v>31</v>
      </c>
      <c r="B26" s="186" t="s">
        <v>312</v>
      </c>
      <c r="C26" s="438">
        <f>C19+C23+C25</f>
        <v>256524608</v>
      </c>
      <c r="D26" s="55" t="s">
        <v>30</v>
      </c>
      <c r="E26" s="186" t="s">
        <v>313</v>
      </c>
      <c r="F26" s="437">
        <f>F19+F23</f>
        <v>256524608</v>
      </c>
      <c r="G26" s="59"/>
    </row>
  </sheetData>
  <mergeCells count="10">
    <mergeCell ref="A1:F1"/>
    <mergeCell ref="A4:F4"/>
    <mergeCell ref="A5:F5"/>
    <mergeCell ref="A6:F6"/>
    <mergeCell ref="F7:F8"/>
    <mergeCell ref="A7:A8"/>
    <mergeCell ref="B7:B8"/>
    <mergeCell ref="D7:D8"/>
    <mergeCell ref="E7:E8"/>
    <mergeCell ref="C7:C8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V45"/>
  <sheetViews>
    <sheetView topLeftCell="A25" zoomScaleNormal="100" workbookViewId="0">
      <selection activeCell="B34" sqref="B34"/>
    </sheetView>
  </sheetViews>
  <sheetFormatPr defaultRowHeight="12.75"/>
  <cols>
    <col min="1" max="1" width="4.5703125" customWidth="1"/>
    <col min="2" max="2" width="67.7109375" style="1" customWidth="1"/>
    <col min="3" max="3" width="6.5703125" style="1" customWidth="1"/>
    <col min="4" max="6" width="9" style="1" customWidth="1"/>
    <col min="7" max="7" width="10.28515625" style="1" customWidth="1"/>
    <col min="8" max="22" width="9.140625" style="1"/>
  </cols>
  <sheetData>
    <row r="1" spans="1:22">
      <c r="B1" s="838" t="s">
        <v>341</v>
      </c>
      <c r="C1" s="838"/>
      <c r="D1" s="838"/>
      <c r="E1" s="838"/>
      <c r="F1" s="838"/>
      <c r="G1" s="838"/>
    </row>
    <row r="2" spans="1:22" ht="36" customHeight="1">
      <c r="A2" s="856" t="s">
        <v>15</v>
      </c>
      <c r="B2" s="857"/>
      <c r="C2" s="857"/>
      <c r="D2" s="857"/>
      <c r="E2" s="857"/>
      <c r="F2" s="857"/>
      <c r="G2" s="857"/>
    </row>
    <row r="3" spans="1:22" ht="18.75">
      <c r="A3" s="856" t="s">
        <v>355</v>
      </c>
      <c r="B3" s="857"/>
      <c r="C3" s="857"/>
      <c r="D3" s="857"/>
      <c r="E3" s="857"/>
      <c r="F3" s="857"/>
      <c r="G3" s="857"/>
    </row>
    <row r="4" spans="1:22" ht="15.75">
      <c r="A4" s="2"/>
      <c r="B4" s="3"/>
      <c r="C4" s="3"/>
      <c r="D4" s="3"/>
      <c r="E4" s="3"/>
      <c r="F4" s="3"/>
    </row>
    <row r="5" spans="1:22">
      <c r="A5" s="4"/>
      <c r="B5" s="3" t="s">
        <v>18</v>
      </c>
      <c r="C5" s="3"/>
      <c r="D5" s="3"/>
      <c r="E5" s="3"/>
      <c r="F5" s="3"/>
    </row>
    <row r="6" spans="1:22">
      <c r="G6" s="71"/>
    </row>
    <row r="7" spans="1:22">
      <c r="G7" s="71" t="s">
        <v>14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1:22" ht="36">
      <c r="A8" s="72" t="s">
        <v>13</v>
      </c>
      <c r="B8" s="73" t="s">
        <v>12</v>
      </c>
      <c r="C8" s="74" t="s">
        <v>152</v>
      </c>
      <c r="D8" s="212" t="s">
        <v>328</v>
      </c>
      <c r="E8" s="212" t="s">
        <v>329</v>
      </c>
      <c r="F8" s="212" t="s">
        <v>330</v>
      </c>
      <c r="G8" s="127" t="s">
        <v>353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</row>
    <row r="9" spans="1:22" s="11" customFormat="1" ht="18" customHeight="1">
      <c r="A9" s="75"/>
      <c r="B9" s="76" t="s">
        <v>100</v>
      </c>
      <c r="C9" s="76" t="s">
        <v>101</v>
      </c>
      <c r="D9" s="209" t="s">
        <v>102</v>
      </c>
      <c r="E9" s="209" t="s">
        <v>103</v>
      </c>
      <c r="F9" s="209" t="s">
        <v>104</v>
      </c>
      <c r="G9" s="77" t="s">
        <v>105</v>
      </c>
    </row>
    <row r="10" spans="1:22" s="11" customFormat="1" ht="18" customHeight="1">
      <c r="A10" s="185" t="s">
        <v>5</v>
      </c>
      <c r="B10" s="121" t="s">
        <v>165</v>
      </c>
      <c r="C10" s="195" t="s">
        <v>166</v>
      </c>
      <c r="D10" s="240"/>
      <c r="E10" s="210"/>
      <c r="F10" s="210"/>
      <c r="G10" s="197">
        <f>SUM(D10:F10)</f>
        <v>0</v>
      </c>
    </row>
    <row r="11" spans="1:22" s="11" customFormat="1" ht="18" customHeight="1">
      <c r="A11" s="185" t="s">
        <v>6</v>
      </c>
      <c r="B11" s="122" t="s">
        <v>307</v>
      </c>
      <c r="C11" s="196" t="s">
        <v>167</v>
      </c>
      <c r="D11" s="232">
        <f>D10</f>
        <v>0</v>
      </c>
      <c r="E11" s="211"/>
      <c r="F11" s="211"/>
      <c r="G11" s="198">
        <f>SUM(G10:G10)</f>
        <v>0</v>
      </c>
    </row>
    <row r="12" spans="1:22" s="11" customFormat="1" ht="18" customHeight="1">
      <c r="A12" s="185" t="s">
        <v>7</v>
      </c>
      <c r="B12" s="123" t="s">
        <v>2</v>
      </c>
      <c r="C12" s="195" t="s">
        <v>183</v>
      </c>
      <c r="D12" s="210"/>
      <c r="E12" s="210"/>
      <c r="F12" s="210"/>
      <c r="G12" s="199"/>
    </row>
    <row r="13" spans="1:22" s="11" customFormat="1" ht="18" customHeight="1">
      <c r="A13" s="185" t="s">
        <v>8</v>
      </c>
      <c r="B13" s="123" t="s">
        <v>184</v>
      </c>
      <c r="C13" s="195" t="s">
        <v>185</v>
      </c>
      <c r="D13" s="210"/>
      <c r="E13" s="210"/>
      <c r="F13" s="210"/>
      <c r="G13" s="199"/>
    </row>
    <row r="14" spans="1:22" s="11" customFormat="1" ht="18" customHeight="1">
      <c r="A14" s="185" t="s">
        <v>9</v>
      </c>
      <c r="B14" s="123" t="s">
        <v>186</v>
      </c>
      <c r="C14" s="195" t="s">
        <v>187</v>
      </c>
      <c r="D14" s="210"/>
      <c r="E14" s="210"/>
      <c r="F14" s="210"/>
      <c r="G14" s="199"/>
    </row>
    <row r="15" spans="1:22" s="11" customFormat="1" ht="18" customHeight="1">
      <c r="A15" s="185" t="s">
        <v>10</v>
      </c>
      <c r="B15" s="123" t="s">
        <v>188</v>
      </c>
      <c r="C15" s="195" t="s">
        <v>189</v>
      </c>
      <c r="D15" s="210"/>
      <c r="E15" s="210"/>
      <c r="F15" s="210"/>
      <c r="G15" s="199"/>
    </row>
    <row r="16" spans="1:22" s="11" customFormat="1" ht="18" customHeight="1">
      <c r="A16" s="185" t="s">
        <v>11</v>
      </c>
      <c r="B16" s="123" t="s">
        <v>190</v>
      </c>
      <c r="C16" s="195" t="s">
        <v>191</v>
      </c>
      <c r="D16" s="210"/>
      <c r="E16" s="210"/>
      <c r="F16" s="210"/>
      <c r="G16" s="200"/>
    </row>
    <row r="17" spans="1:7" s="11" customFormat="1" ht="18" customHeight="1">
      <c r="A17" s="185" t="s">
        <v>22</v>
      </c>
      <c r="B17" s="123" t="s">
        <v>192</v>
      </c>
      <c r="C17" s="195" t="s">
        <v>193</v>
      </c>
      <c r="D17" s="210"/>
      <c r="E17" s="210"/>
      <c r="F17" s="210"/>
      <c r="G17" s="201"/>
    </row>
    <row r="18" spans="1:7" s="12" customFormat="1" ht="18" customHeight="1">
      <c r="A18" s="185" t="s">
        <v>23</v>
      </c>
      <c r="B18" s="123" t="s">
        <v>194</v>
      </c>
      <c r="C18" s="195" t="s">
        <v>195</v>
      </c>
      <c r="D18" s="210"/>
      <c r="E18" s="210"/>
      <c r="F18" s="210"/>
      <c r="G18" s="202"/>
    </row>
    <row r="19" spans="1:7" s="11" customFormat="1" ht="18" customHeight="1">
      <c r="A19" s="185" t="s">
        <v>24</v>
      </c>
      <c r="B19" s="123" t="s">
        <v>196</v>
      </c>
      <c r="C19" s="195" t="s">
        <v>197</v>
      </c>
      <c r="D19" s="210"/>
      <c r="E19" s="210"/>
      <c r="F19" s="210"/>
      <c r="G19" s="203"/>
    </row>
    <row r="20" spans="1:7" s="11" customFormat="1" ht="27.75" customHeight="1">
      <c r="A20" s="185" t="s">
        <v>25</v>
      </c>
      <c r="B20" s="123" t="s">
        <v>198</v>
      </c>
      <c r="C20" s="195" t="s">
        <v>199</v>
      </c>
      <c r="D20" s="210"/>
      <c r="E20" s="210"/>
      <c r="F20" s="210"/>
      <c r="G20" s="204"/>
    </row>
    <row r="21" spans="1:7" s="11" customFormat="1" ht="18" customHeight="1">
      <c r="A21" s="185" t="s">
        <v>26</v>
      </c>
      <c r="B21" s="124" t="s">
        <v>308</v>
      </c>
      <c r="C21" s="196" t="s">
        <v>200</v>
      </c>
      <c r="D21" s="211"/>
      <c r="E21" s="211"/>
      <c r="F21" s="211"/>
      <c r="G21" s="205">
        <f>SUM(G12:G20)</f>
        <v>0</v>
      </c>
    </row>
    <row r="22" spans="1:7" s="11" customFormat="1" ht="18" customHeight="1">
      <c r="A22" s="185" t="s">
        <v>27</v>
      </c>
      <c r="B22" s="122" t="s">
        <v>284</v>
      </c>
      <c r="C22" s="196" t="s">
        <v>206</v>
      </c>
      <c r="D22" s="211"/>
      <c r="E22" s="211"/>
      <c r="F22" s="211"/>
      <c r="G22" s="206"/>
    </row>
    <row r="23" spans="1:7" s="11" customFormat="1" ht="18" customHeight="1">
      <c r="A23" s="185" t="s">
        <v>28</v>
      </c>
      <c r="B23" s="122" t="s">
        <v>306</v>
      </c>
      <c r="C23" s="196" t="s">
        <v>207</v>
      </c>
      <c r="D23" s="211"/>
      <c r="E23" s="211"/>
      <c r="F23" s="211"/>
      <c r="G23" s="207"/>
    </row>
    <row r="24" spans="1:7" s="11" customFormat="1" ht="18" customHeight="1">
      <c r="A24" s="185" t="s">
        <v>29</v>
      </c>
      <c r="B24" s="124" t="s">
        <v>309</v>
      </c>
      <c r="C24" s="196" t="s">
        <v>208</v>
      </c>
      <c r="D24" s="224">
        <f>D11+D21+D22+D23</f>
        <v>0</v>
      </c>
      <c r="E24" s="224">
        <f>E11+E21+E22+E23</f>
        <v>0</v>
      </c>
      <c r="F24" s="224">
        <f>F11+F21+F22+F23</f>
        <v>0</v>
      </c>
      <c r="G24" s="224">
        <f>G11+G21+G22+G23</f>
        <v>0</v>
      </c>
    </row>
    <row r="25" spans="1:7" s="11" customFormat="1" ht="18" customHeight="1">
      <c r="A25"/>
      <c r="B25" s="1"/>
      <c r="C25" s="1"/>
      <c r="D25" s="1"/>
      <c r="E25" s="1"/>
      <c r="F25" s="1"/>
      <c r="G25" s="1"/>
    </row>
    <row r="26" spans="1:7" s="11" customFormat="1" ht="18" customHeight="1">
      <c r="A26" s="856" t="s">
        <v>15</v>
      </c>
      <c r="B26" s="857"/>
      <c r="C26" s="857"/>
      <c r="D26" s="857"/>
      <c r="E26" s="857"/>
      <c r="F26" s="857"/>
      <c r="G26" s="857"/>
    </row>
    <row r="27" spans="1:7" s="11" customFormat="1" ht="18" customHeight="1">
      <c r="A27" s="856" t="s">
        <v>356</v>
      </c>
      <c r="B27" s="857"/>
      <c r="C27" s="857"/>
      <c r="D27" s="857"/>
      <c r="E27" s="857"/>
      <c r="F27" s="857"/>
      <c r="G27" s="857"/>
    </row>
    <row r="28" spans="1:7" s="11" customFormat="1" ht="18" customHeight="1">
      <c r="A28" s="2"/>
      <c r="B28" s="3"/>
      <c r="C28" s="3"/>
      <c r="D28" s="3"/>
      <c r="E28" s="3"/>
      <c r="F28" s="3"/>
      <c r="G28" s="1"/>
    </row>
    <row r="29" spans="1:7" s="11" customFormat="1" ht="18" customHeight="1">
      <c r="A29" s="4"/>
      <c r="B29" s="3" t="s">
        <v>18</v>
      </c>
      <c r="C29" s="3"/>
      <c r="D29" s="3"/>
      <c r="E29" s="3"/>
      <c r="F29" s="3"/>
      <c r="G29" s="1"/>
    </row>
    <row r="30" spans="1:7" s="11" customFormat="1" ht="18" customHeight="1">
      <c r="A30"/>
      <c r="B30" s="1"/>
      <c r="C30" s="1"/>
      <c r="D30" s="1"/>
      <c r="E30" s="1"/>
      <c r="F30" s="1"/>
      <c r="G30" s="71" t="s">
        <v>14</v>
      </c>
    </row>
    <row r="31" spans="1:7" s="11" customFormat="1" ht="39" customHeight="1">
      <c r="A31" s="72" t="s">
        <v>13</v>
      </c>
      <c r="B31" s="73" t="s">
        <v>12</v>
      </c>
      <c r="C31" s="74" t="s">
        <v>152</v>
      </c>
      <c r="D31" s="212" t="s">
        <v>328</v>
      </c>
      <c r="E31" s="212" t="s">
        <v>329</v>
      </c>
      <c r="F31" s="212" t="s">
        <v>330</v>
      </c>
      <c r="G31" s="127" t="s">
        <v>353</v>
      </c>
    </row>
    <row r="32" spans="1:7" s="78" customFormat="1" ht="18" customHeight="1">
      <c r="A32" s="75"/>
      <c r="B32" s="76" t="s">
        <v>100</v>
      </c>
      <c r="C32" s="76" t="s">
        <v>101</v>
      </c>
      <c r="D32" s="209" t="s">
        <v>102</v>
      </c>
      <c r="E32" s="209" t="s">
        <v>103</v>
      </c>
      <c r="F32" s="209" t="s">
        <v>104</v>
      </c>
      <c r="G32" s="77" t="s">
        <v>105</v>
      </c>
    </row>
    <row r="33" spans="1:7" s="11" customFormat="1" ht="20.25" customHeight="1">
      <c r="A33" s="125" t="s">
        <v>5</v>
      </c>
      <c r="B33" s="121" t="s">
        <v>209</v>
      </c>
      <c r="C33" s="195" t="s">
        <v>210</v>
      </c>
      <c r="D33" s="226"/>
      <c r="E33" s="210"/>
      <c r="F33" s="210"/>
      <c r="G33" s="213">
        <f>D33</f>
        <v>0</v>
      </c>
    </row>
    <row r="34" spans="1:7" s="11" customFormat="1" ht="20.25" customHeight="1">
      <c r="A34" s="125" t="s">
        <v>6</v>
      </c>
      <c r="B34" s="121" t="s">
        <v>211</v>
      </c>
      <c r="C34" s="195" t="s">
        <v>213</v>
      </c>
      <c r="D34" s="226"/>
      <c r="E34" s="210"/>
      <c r="F34" s="210"/>
      <c r="G34" s="213">
        <f>D34</f>
        <v>0</v>
      </c>
    </row>
    <row r="35" spans="1:7" s="11" customFormat="1" ht="20.25" customHeight="1">
      <c r="A35" s="126" t="s">
        <v>7</v>
      </c>
      <c r="B35" s="122" t="s">
        <v>212</v>
      </c>
      <c r="C35" s="196" t="s">
        <v>214</v>
      </c>
      <c r="D35" s="227">
        <f>D33+D34</f>
        <v>0</v>
      </c>
      <c r="E35" s="211"/>
      <c r="F35" s="211"/>
      <c r="G35" s="213">
        <f>D35</f>
        <v>0</v>
      </c>
    </row>
    <row r="36" spans="1:7" s="11" customFormat="1" ht="20.25" customHeight="1">
      <c r="A36" s="126" t="s">
        <v>8</v>
      </c>
      <c r="B36" s="122" t="s">
        <v>216</v>
      </c>
      <c r="C36" s="196" t="s">
        <v>215</v>
      </c>
      <c r="D36" s="227"/>
      <c r="E36" s="211"/>
      <c r="F36" s="211"/>
      <c r="G36" s="213">
        <f>D36</f>
        <v>0</v>
      </c>
    </row>
    <row r="37" spans="1:7" s="11" customFormat="1" ht="20.25" customHeight="1">
      <c r="A37" s="126" t="s">
        <v>9</v>
      </c>
      <c r="B37" s="122" t="s">
        <v>217</v>
      </c>
      <c r="C37" s="196" t="s">
        <v>218</v>
      </c>
      <c r="D37" s="227"/>
      <c r="E37" s="211"/>
      <c r="F37" s="211"/>
      <c r="G37" s="213">
        <f>D37</f>
        <v>0</v>
      </c>
    </row>
    <row r="38" spans="1:7" ht="20.25" customHeight="1">
      <c r="A38" s="125" t="s">
        <v>10</v>
      </c>
      <c r="B38" s="121" t="s">
        <v>117</v>
      </c>
      <c r="C38" s="195" t="s">
        <v>219</v>
      </c>
      <c r="D38" s="210"/>
      <c r="E38" s="210"/>
      <c r="F38" s="210"/>
      <c r="G38" s="222"/>
    </row>
    <row r="39" spans="1:7" ht="20.25" customHeight="1">
      <c r="A39" s="125" t="s">
        <v>11</v>
      </c>
      <c r="B39" s="121" t="s">
        <v>220</v>
      </c>
      <c r="C39" s="195" t="s">
        <v>221</v>
      </c>
      <c r="D39" s="210"/>
      <c r="E39" s="210"/>
      <c r="F39" s="210"/>
      <c r="G39" s="222"/>
    </row>
    <row r="40" spans="1:7" ht="20.25" customHeight="1">
      <c r="A40" s="125" t="s">
        <v>22</v>
      </c>
      <c r="B40" s="123" t="s">
        <v>1</v>
      </c>
      <c r="C40" s="195" t="s">
        <v>222</v>
      </c>
      <c r="D40" s="210"/>
      <c r="E40" s="210"/>
      <c r="F40" s="210"/>
      <c r="G40" s="222"/>
    </row>
    <row r="41" spans="1:7" ht="20.25" customHeight="1">
      <c r="A41" s="126" t="s">
        <v>23</v>
      </c>
      <c r="B41" s="124" t="s">
        <v>118</v>
      </c>
      <c r="C41" s="196" t="s">
        <v>223</v>
      </c>
      <c r="D41" s="211"/>
      <c r="E41" s="211"/>
      <c r="F41" s="211"/>
      <c r="G41" s="222"/>
    </row>
    <row r="42" spans="1:7" ht="20.25" customHeight="1">
      <c r="A42" s="125" t="s">
        <v>24</v>
      </c>
      <c r="B42" s="123" t="s">
        <v>225</v>
      </c>
      <c r="C42" s="195" t="s">
        <v>224</v>
      </c>
      <c r="D42" s="210"/>
      <c r="E42" s="210"/>
      <c r="F42" s="210"/>
      <c r="G42" s="222"/>
    </row>
    <row r="43" spans="1:7" ht="20.25" customHeight="1">
      <c r="A43" s="125" t="s">
        <v>25</v>
      </c>
      <c r="B43" s="123" t="s">
        <v>226</v>
      </c>
      <c r="C43" s="195" t="s">
        <v>227</v>
      </c>
      <c r="D43" s="210"/>
      <c r="E43" s="210"/>
      <c r="F43" s="210"/>
      <c r="G43" s="222"/>
    </row>
    <row r="44" spans="1:7" ht="20.25" customHeight="1">
      <c r="A44" s="125" t="s">
        <v>26</v>
      </c>
      <c r="B44" s="121" t="s">
        <v>63</v>
      </c>
      <c r="C44" s="195" t="s">
        <v>228</v>
      </c>
      <c r="D44" s="210"/>
      <c r="E44" s="210"/>
      <c r="F44" s="210"/>
      <c r="G44" s="222"/>
    </row>
    <row r="45" spans="1:7" ht="20.25" customHeight="1">
      <c r="A45" s="126" t="s">
        <v>27</v>
      </c>
      <c r="B45" s="122" t="s">
        <v>230</v>
      </c>
      <c r="C45" s="196" t="s">
        <v>229</v>
      </c>
      <c r="D45" s="227">
        <f>D35+D36+D37+D41+D42+D43+D44</f>
        <v>0</v>
      </c>
      <c r="E45" s="211"/>
      <c r="F45" s="211"/>
      <c r="G45" s="213">
        <f>D45</f>
        <v>0</v>
      </c>
    </row>
  </sheetData>
  <mergeCells count="5">
    <mergeCell ref="A27:G27"/>
    <mergeCell ref="B1:G1"/>
    <mergeCell ref="A2:G2"/>
    <mergeCell ref="A3:G3"/>
    <mergeCell ref="A26:G26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9" max="52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V43"/>
  <sheetViews>
    <sheetView zoomScaleNormal="100" workbookViewId="0">
      <selection activeCell="C17" sqref="C17"/>
    </sheetView>
  </sheetViews>
  <sheetFormatPr defaultRowHeight="12.75"/>
  <cols>
    <col min="1" max="1" width="4.5703125" customWidth="1"/>
    <col min="2" max="2" width="67.7109375" style="1" customWidth="1"/>
    <col min="3" max="3" width="6.5703125" style="1" customWidth="1"/>
    <col min="4" max="6" width="8.85546875" style="1" customWidth="1"/>
    <col min="7" max="7" width="10.28515625" style="1" customWidth="1"/>
    <col min="8" max="22" width="9.140625" style="1"/>
  </cols>
  <sheetData>
    <row r="1" spans="1:7">
      <c r="B1" s="838" t="s">
        <v>342</v>
      </c>
      <c r="C1" s="838"/>
      <c r="D1" s="838"/>
      <c r="E1" s="838"/>
      <c r="F1" s="838"/>
      <c r="G1" s="838"/>
    </row>
    <row r="2" spans="1:7" ht="36" customHeight="1">
      <c r="A2" s="856" t="s">
        <v>111</v>
      </c>
      <c r="B2" s="857"/>
      <c r="C2" s="857"/>
      <c r="D2" s="857"/>
      <c r="E2" s="857"/>
      <c r="F2" s="857"/>
      <c r="G2" s="857"/>
    </row>
    <row r="3" spans="1:7" ht="18.75">
      <c r="A3" s="856" t="s">
        <v>355</v>
      </c>
      <c r="B3" s="857"/>
      <c r="C3" s="857"/>
      <c r="D3" s="857"/>
      <c r="E3" s="857"/>
      <c r="F3" s="857"/>
      <c r="G3" s="857"/>
    </row>
    <row r="4" spans="1:7" s="11" customFormat="1" ht="30" customHeight="1">
      <c r="A4"/>
      <c r="B4" s="1"/>
      <c r="C4" s="1"/>
      <c r="D4" s="1"/>
      <c r="E4" s="1"/>
      <c r="F4" s="1"/>
      <c r="G4" s="71"/>
    </row>
    <row r="5" spans="1:7" s="11" customFormat="1" ht="30" customHeight="1">
      <c r="A5"/>
      <c r="B5" s="1"/>
      <c r="C5" s="1"/>
      <c r="D5" s="1"/>
      <c r="E5" s="1"/>
      <c r="F5" s="1"/>
      <c r="G5" s="71" t="s">
        <v>14</v>
      </c>
    </row>
    <row r="6" spans="1:7" s="11" customFormat="1" ht="44.25" customHeight="1">
      <c r="A6" s="72" t="s">
        <v>13</v>
      </c>
      <c r="B6" s="73" t="s">
        <v>12</v>
      </c>
      <c r="C6" s="74" t="s">
        <v>152</v>
      </c>
      <c r="D6" s="212" t="s">
        <v>328</v>
      </c>
      <c r="E6" s="212" t="s">
        <v>329</v>
      </c>
      <c r="F6" s="212" t="s">
        <v>330</v>
      </c>
      <c r="G6" s="127" t="s">
        <v>353</v>
      </c>
    </row>
    <row r="7" spans="1:7" s="11" customFormat="1" ht="20.25" customHeight="1">
      <c r="A7" s="75"/>
      <c r="B7" s="76" t="s">
        <v>100</v>
      </c>
      <c r="C7" s="76" t="s">
        <v>101</v>
      </c>
      <c r="D7" s="209" t="s">
        <v>102</v>
      </c>
      <c r="E7" s="209" t="s">
        <v>103</v>
      </c>
      <c r="F7" s="209" t="s">
        <v>104</v>
      </c>
      <c r="G7" s="77" t="s">
        <v>105</v>
      </c>
    </row>
    <row r="8" spans="1:7" s="11" customFormat="1" ht="18" customHeight="1">
      <c r="A8" s="185" t="s">
        <v>5</v>
      </c>
      <c r="B8" s="121" t="s">
        <v>165</v>
      </c>
      <c r="C8" s="195" t="s">
        <v>166</v>
      </c>
      <c r="D8" s="223"/>
      <c r="E8" s="210"/>
      <c r="F8" s="210"/>
      <c r="G8" s="197">
        <f>SUM(D8:F8)</f>
        <v>0</v>
      </c>
    </row>
    <row r="9" spans="1:7" s="11" customFormat="1" ht="18" customHeight="1">
      <c r="A9" s="185" t="s">
        <v>6</v>
      </c>
      <c r="B9" s="122" t="s">
        <v>307</v>
      </c>
      <c r="C9" s="196" t="s">
        <v>167</v>
      </c>
      <c r="D9" s="181">
        <f>D8</f>
        <v>0</v>
      </c>
      <c r="E9" s="211"/>
      <c r="F9" s="211"/>
      <c r="G9" s="198">
        <f>SUM(G8:G8)</f>
        <v>0</v>
      </c>
    </row>
    <row r="10" spans="1:7" s="11" customFormat="1" ht="18" customHeight="1">
      <c r="A10" s="185" t="s">
        <v>7</v>
      </c>
      <c r="B10" s="123" t="s">
        <v>2</v>
      </c>
      <c r="C10" s="195" t="s">
        <v>183</v>
      </c>
      <c r="D10" s="210"/>
      <c r="E10" s="210"/>
      <c r="F10" s="210"/>
      <c r="G10" s="199"/>
    </row>
    <row r="11" spans="1:7" s="12" customFormat="1" ht="18" customHeight="1">
      <c r="A11" s="185" t="s">
        <v>8</v>
      </c>
      <c r="B11" s="123" t="s">
        <v>184</v>
      </c>
      <c r="C11" s="195" t="s">
        <v>185</v>
      </c>
      <c r="D11" s="210"/>
      <c r="E11" s="210"/>
      <c r="F11" s="210"/>
      <c r="G11" s="199"/>
    </row>
    <row r="12" spans="1:7" s="11" customFormat="1" ht="18" customHeight="1">
      <c r="A12" s="185" t="s">
        <v>9</v>
      </c>
      <c r="B12" s="123" t="s">
        <v>186</v>
      </c>
      <c r="C12" s="195" t="s">
        <v>187</v>
      </c>
      <c r="D12" s="210"/>
      <c r="E12" s="210"/>
      <c r="F12" s="210"/>
      <c r="G12" s="199"/>
    </row>
    <row r="13" spans="1:7" s="11" customFormat="1" ht="27.75" customHeight="1">
      <c r="A13" s="185" t="s">
        <v>10</v>
      </c>
      <c r="B13" s="123" t="s">
        <v>188</v>
      </c>
      <c r="C13" s="195" t="s">
        <v>189</v>
      </c>
      <c r="D13" s="210"/>
      <c r="E13" s="210"/>
      <c r="F13" s="210"/>
      <c r="G13" s="199"/>
    </row>
    <row r="14" spans="1:7" s="11" customFormat="1" ht="18" customHeight="1">
      <c r="A14" s="185" t="s">
        <v>11</v>
      </c>
      <c r="B14" s="123" t="s">
        <v>190</v>
      </c>
      <c r="C14" s="195" t="s">
        <v>191</v>
      </c>
      <c r="D14" s="210"/>
      <c r="E14" s="210"/>
      <c r="F14" s="210"/>
      <c r="G14" s="200"/>
    </row>
    <row r="15" spans="1:7" s="11" customFormat="1" ht="18" customHeight="1">
      <c r="A15" s="185" t="s">
        <v>22</v>
      </c>
      <c r="B15" s="123" t="s">
        <v>192</v>
      </c>
      <c r="C15" s="195" t="s">
        <v>193</v>
      </c>
      <c r="D15" s="210"/>
      <c r="E15" s="210"/>
      <c r="F15" s="210"/>
      <c r="G15" s="201"/>
    </row>
    <row r="16" spans="1:7" s="11" customFormat="1" ht="18" customHeight="1">
      <c r="A16" s="185" t="s">
        <v>23</v>
      </c>
      <c r="B16" s="123" t="s">
        <v>194</v>
      </c>
      <c r="C16" s="195" t="s">
        <v>195</v>
      </c>
      <c r="D16" s="210"/>
      <c r="E16" s="210"/>
      <c r="F16" s="210"/>
      <c r="G16" s="202"/>
    </row>
    <row r="17" spans="1:7" s="11" customFormat="1" ht="18" customHeight="1">
      <c r="A17" s="185" t="s">
        <v>24</v>
      </c>
      <c r="B17" s="123" t="s">
        <v>196</v>
      </c>
      <c r="C17" s="195" t="s">
        <v>197</v>
      </c>
      <c r="D17" s="210"/>
      <c r="E17" s="210"/>
      <c r="F17" s="210"/>
      <c r="G17" s="203"/>
    </row>
    <row r="18" spans="1:7" s="11" customFormat="1" ht="18" customHeight="1">
      <c r="A18" s="185" t="s">
        <v>25</v>
      </c>
      <c r="B18" s="123" t="s">
        <v>198</v>
      </c>
      <c r="C18" s="195" t="s">
        <v>199</v>
      </c>
      <c r="D18" s="210"/>
      <c r="E18" s="210"/>
      <c r="F18" s="210"/>
      <c r="G18" s="204"/>
    </row>
    <row r="19" spans="1:7" s="11" customFormat="1" ht="18" customHeight="1">
      <c r="A19" s="185" t="s">
        <v>26</v>
      </c>
      <c r="B19" s="124" t="s">
        <v>308</v>
      </c>
      <c r="C19" s="196" t="s">
        <v>200</v>
      </c>
      <c r="D19" s="211"/>
      <c r="E19" s="211"/>
      <c r="F19" s="211"/>
      <c r="G19" s="205">
        <f>SUM(G10:G18)</f>
        <v>0</v>
      </c>
    </row>
    <row r="20" spans="1:7" s="11" customFormat="1" ht="18.75" customHeight="1">
      <c r="A20" s="185" t="s">
        <v>27</v>
      </c>
      <c r="B20" s="122" t="s">
        <v>284</v>
      </c>
      <c r="C20" s="196" t="s">
        <v>206</v>
      </c>
      <c r="D20" s="211"/>
      <c r="E20" s="211"/>
      <c r="F20" s="211"/>
      <c r="G20" s="206"/>
    </row>
    <row r="21" spans="1:7" s="11" customFormat="1" ht="18" customHeight="1">
      <c r="A21" s="185" t="s">
        <v>28</v>
      </c>
      <c r="B21" s="122" t="s">
        <v>306</v>
      </c>
      <c r="C21" s="196" t="s">
        <v>207</v>
      </c>
      <c r="D21" s="211"/>
      <c r="E21" s="211"/>
      <c r="F21" s="211"/>
      <c r="G21" s="207"/>
    </row>
    <row r="22" spans="1:7" s="11" customFormat="1" ht="18" customHeight="1">
      <c r="A22" s="185" t="s">
        <v>29</v>
      </c>
      <c r="B22" s="124" t="s">
        <v>309</v>
      </c>
      <c r="C22" s="196" t="s">
        <v>208</v>
      </c>
      <c r="D22" s="224">
        <f>D9+D19+D20+D21</f>
        <v>0</v>
      </c>
      <c r="E22" s="224">
        <f>E9+E19+E20+E21</f>
        <v>0</v>
      </c>
      <c r="F22" s="224">
        <f>F9+F19+F20+F21</f>
        <v>0</v>
      </c>
      <c r="G22" s="224">
        <f>G9+G19+G20+G21</f>
        <v>0</v>
      </c>
    </row>
    <row r="23" spans="1:7" s="11" customFormat="1" ht="18" customHeight="1">
      <c r="A23"/>
      <c r="B23" s="1"/>
      <c r="C23" s="1"/>
      <c r="D23" s="1"/>
      <c r="E23" s="1"/>
      <c r="F23" s="1"/>
      <c r="G23" s="1"/>
    </row>
    <row r="24" spans="1:7" s="11" customFormat="1" ht="18" customHeight="1">
      <c r="A24" s="856" t="s">
        <v>111</v>
      </c>
      <c r="B24" s="857"/>
      <c r="C24" s="857"/>
      <c r="D24" s="857"/>
      <c r="E24" s="857"/>
      <c r="F24" s="857"/>
      <c r="G24" s="857"/>
    </row>
    <row r="25" spans="1:7" s="78" customFormat="1" ht="18" customHeight="1">
      <c r="A25" s="856" t="s">
        <v>356</v>
      </c>
      <c r="B25" s="857"/>
      <c r="C25" s="857"/>
      <c r="D25" s="857"/>
      <c r="E25" s="857"/>
      <c r="F25" s="857"/>
      <c r="G25" s="857"/>
    </row>
    <row r="26" spans="1:7" s="11" customFormat="1" ht="18" customHeight="1">
      <c r="A26" s="2"/>
      <c r="B26" s="3"/>
      <c r="C26" s="3"/>
      <c r="D26" s="3"/>
      <c r="E26" s="3"/>
      <c r="F26" s="3"/>
      <c r="G26" s="1"/>
    </row>
    <row r="27" spans="1:7" s="11" customFormat="1" ht="17.25" customHeight="1">
      <c r="A27" s="4"/>
      <c r="B27" s="3" t="s">
        <v>18</v>
      </c>
      <c r="C27" s="3"/>
      <c r="D27" s="3"/>
      <c r="E27" s="3"/>
      <c r="F27" s="3"/>
      <c r="G27" s="1"/>
    </row>
    <row r="28" spans="1:7" s="11" customFormat="1" ht="16.5" customHeight="1">
      <c r="A28"/>
      <c r="B28" s="1"/>
      <c r="C28" s="1"/>
      <c r="D28" s="1"/>
      <c r="E28" s="1"/>
      <c r="F28" s="1"/>
      <c r="G28" s="71" t="s">
        <v>14</v>
      </c>
    </row>
    <row r="29" spans="1:7" s="11" customFormat="1" ht="44.25" customHeight="1">
      <c r="A29" s="72" t="s">
        <v>13</v>
      </c>
      <c r="B29" s="73" t="s">
        <v>12</v>
      </c>
      <c r="C29" s="74" t="s">
        <v>152</v>
      </c>
      <c r="D29" s="212" t="s">
        <v>328</v>
      </c>
      <c r="E29" s="212" t="s">
        <v>329</v>
      </c>
      <c r="F29" s="212" t="s">
        <v>330</v>
      </c>
      <c r="G29" s="127" t="s">
        <v>353</v>
      </c>
    </row>
    <row r="30" spans="1:7" s="11" customFormat="1" ht="18" customHeight="1">
      <c r="A30" s="75"/>
      <c r="B30" s="76" t="s">
        <v>100</v>
      </c>
      <c r="C30" s="76" t="s">
        <v>101</v>
      </c>
      <c r="D30" s="209" t="s">
        <v>102</v>
      </c>
      <c r="E30" s="209" t="s">
        <v>103</v>
      </c>
      <c r="F30" s="209" t="s">
        <v>104</v>
      </c>
      <c r="G30" s="77" t="s">
        <v>105</v>
      </c>
    </row>
    <row r="31" spans="1:7" ht="18.75" customHeight="1">
      <c r="A31" s="125" t="s">
        <v>5</v>
      </c>
      <c r="B31" s="121" t="s">
        <v>209</v>
      </c>
      <c r="C31" s="195" t="s">
        <v>210</v>
      </c>
      <c r="D31" s="226"/>
      <c r="E31" s="210"/>
      <c r="F31" s="210"/>
      <c r="G31" s="213">
        <f>D31</f>
        <v>0</v>
      </c>
    </row>
    <row r="32" spans="1:7" ht="18.75" customHeight="1">
      <c r="A32" s="125" t="s">
        <v>6</v>
      </c>
      <c r="B32" s="121" t="s">
        <v>211</v>
      </c>
      <c r="C32" s="195" t="s">
        <v>213</v>
      </c>
      <c r="D32" s="226"/>
      <c r="E32" s="210"/>
      <c r="F32" s="210"/>
      <c r="G32" s="199"/>
    </row>
    <row r="33" spans="1:7" ht="18.75" customHeight="1">
      <c r="A33" s="126" t="s">
        <v>7</v>
      </c>
      <c r="B33" s="122" t="s">
        <v>212</v>
      </c>
      <c r="C33" s="196" t="s">
        <v>214</v>
      </c>
      <c r="D33" s="227">
        <f>D31+D32</f>
        <v>0</v>
      </c>
      <c r="E33" s="211"/>
      <c r="F33" s="211"/>
      <c r="G33" s="213">
        <f>D33</f>
        <v>0</v>
      </c>
    </row>
    <row r="34" spans="1:7" ht="18.75" customHeight="1">
      <c r="A34" s="126" t="s">
        <v>8</v>
      </c>
      <c r="B34" s="122" t="s">
        <v>216</v>
      </c>
      <c r="C34" s="196" t="s">
        <v>215</v>
      </c>
      <c r="D34" s="227"/>
      <c r="E34" s="211"/>
      <c r="F34" s="211"/>
      <c r="G34" s="213">
        <f>D34</f>
        <v>0</v>
      </c>
    </row>
    <row r="35" spans="1:7" ht="18.75" customHeight="1">
      <c r="A35" s="126" t="s">
        <v>9</v>
      </c>
      <c r="B35" s="122" t="s">
        <v>217</v>
      </c>
      <c r="C35" s="196" t="s">
        <v>218</v>
      </c>
      <c r="D35" s="227"/>
      <c r="E35" s="211"/>
      <c r="F35" s="211"/>
      <c r="G35" s="213">
        <f>D35</f>
        <v>0</v>
      </c>
    </row>
    <row r="36" spans="1:7" ht="18.75" customHeight="1">
      <c r="A36" s="126" t="s">
        <v>10</v>
      </c>
      <c r="B36" s="121" t="s">
        <v>117</v>
      </c>
      <c r="C36" s="195" t="s">
        <v>219</v>
      </c>
      <c r="D36" s="226"/>
      <c r="E36" s="210"/>
      <c r="F36" s="210"/>
      <c r="G36" s="214"/>
    </row>
    <row r="37" spans="1:7" ht="18.75" customHeight="1">
      <c r="A37" s="125" t="s">
        <v>11</v>
      </c>
      <c r="B37" s="121" t="s">
        <v>220</v>
      </c>
      <c r="C37" s="195" t="s">
        <v>221</v>
      </c>
      <c r="D37" s="226"/>
      <c r="E37" s="210"/>
      <c r="F37" s="210"/>
      <c r="G37" s="214"/>
    </row>
    <row r="38" spans="1:7" ht="18.75" customHeight="1">
      <c r="A38" s="125" t="s">
        <v>22</v>
      </c>
      <c r="B38" s="123" t="s">
        <v>1</v>
      </c>
      <c r="C38" s="195" t="s">
        <v>222</v>
      </c>
      <c r="D38" s="226"/>
      <c r="E38" s="210"/>
      <c r="F38" s="210"/>
      <c r="G38" s="199"/>
    </row>
    <row r="39" spans="1:7" ht="18.75" customHeight="1">
      <c r="A39" s="126" t="s">
        <v>23</v>
      </c>
      <c r="B39" s="124" t="s">
        <v>118</v>
      </c>
      <c r="C39" s="196" t="s">
        <v>223</v>
      </c>
      <c r="D39" s="227"/>
      <c r="E39" s="211"/>
      <c r="F39" s="211"/>
      <c r="G39" s="197">
        <f>G37+G38</f>
        <v>0</v>
      </c>
    </row>
    <row r="40" spans="1:7" ht="18.75" customHeight="1">
      <c r="A40" s="125" t="s">
        <v>24</v>
      </c>
      <c r="B40" s="123" t="s">
        <v>225</v>
      </c>
      <c r="C40" s="195" t="s">
        <v>224</v>
      </c>
      <c r="D40" s="226"/>
      <c r="E40" s="210"/>
      <c r="F40" s="210"/>
      <c r="G40" s="198"/>
    </row>
    <row r="41" spans="1:7" ht="18.75" customHeight="1">
      <c r="A41" s="125" t="s">
        <v>25</v>
      </c>
      <c r="B41" s="123" t="s">
        <v>226</v>
      </c>
      <c r="C41" s="195" t="s">
        <v>227</v>
      </c>
      <c r="D41" s="226"/>
      <c r="E41" s="210"/>
      <c r="F41" s="210"/>
      <c r="G41" s="199"/>
    </row>
    <row r="42" spans="1:7" ht="18.75" customHeight="1">
      <c r="A42" s="125" t="s">
        <v>26</v>
      </c>
      <c r="B42" s="121" t="s">
        <v>63</v>
      </c>
      <c r="C42" s="195" t="s">
        <v>228</v>
      </c>
      <c r="D42" s="226"/>
      <c r="E42" s="210"/>
      <c r="F42" s="210"/>
      <c r="G42" s="199"/>
    </row>
    <row r="43" spans="1:7" ht="18.75" customHeight="1">
      <c r="A43" s="126" t="s">
        <v>27</v>
      </c>
      <c r="B43" s="122" t="s">
        <v>230</v>
      </c>
      <c r="C43" s="196" t="s">
        <v>229</v>
      </c>
      <c r="D43" s="227">
        <f>D33+D34+D35+D39+D40+D41+D42</f>
        <v>0</v>
      </c>
      <c r="E43" s="211"/>
      <c r="F43" s="211"/>
      <c r="G43" s="197">
        <f>G33+G34+G35+G36+G39+G40+G41+G42</f>
        <v>0</v>
      </c>
    </row>
  </sheetData>
  <mergeCells count="5">
    <mergeCell ref="A24:G24"/>
    <mergeCell ref="A25:G25"/>
    <mergeCell ref="B1:G1"/>
    <mergeCell ref="A2:G2"/>
    <mergeCell ref="A3:G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9" max="52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43"/>
  <sheetViews>
    <sheetView topLeftCell="A28" zoomScaleNormal="100" workbookViewId="0">
      <selection activeCell="B34" sqref="B34"/>
    </sheetView>
  </sheetViews>
  <sheetFormatPr defaultRowHeight="12.75"/>
  <cols>
    <col min="1" max="1" width="4.5703125" customWidth="1"/>
    <col min="2" max="2" width="67.7109375" style="1" customWidth="1"/>
    <col min="3" max="3" width="6.5703125" style="1" customWidth="1"/>
    <col min="4" max="6" width="9" style="1" customWidth="1"/>
    <col min="7" max="7" width="10.28515625" style="1" customWidth="1"/>
    <col min="8" max="22" width="9.140625" style="1"/>
  </cols>
  <sheetData>
    <row r="1" spans="1:22">
      <c r="B1" s="838" t="s">
        <v>377</v>
      </c>
      <c r="C1" s="838"/>
      <c r="D1" s="838"/>
      <c r="E1" s="838"/>
      <c r="F1" s="838"/>
      <c r="G1" s="838"/>
    </row>
    <row r="2" spans="1:22" ht="36" customHeight="1">
      <c r="A2" s="856" t="s">
        <v>16</v>
      </c>
      <c r="B2" s="857"/>
      <c r="C2" s="857"/>
      <c r="D2" s="857"/>
      <c r="E2" s="857"/>
      <c r="F2" s="857"/>
      <c r="G2" s="857"/>
    </row>
    <row r="3" spans="1:22" ht="18.75">
      <c r="A3" s="856" t="s">
        <v>355</v>
      </c>
      <c r="B3" s="857"/>
      <c r="C3" s="857"/>
      <c r="D3" s="857"/>
      <c r="E3" s="857"/>
      <c r="F3" s="857"/>
      <c r="G3" s="857"/>
    </row>
    <row r="4" spans="1:22">
      <c r="G4" s="71"/>
    </row>
    <row r="5" spans="1:22">
      <c r="G5" s="71" t="s">
        <v>14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ht="38.25" customHeight="1">
      <c r="A6" s="72" t="s">
        <v>13</v>
      </c>
      <c r="B6" s="73" t="s">
        <v>12</v>
      </c>
      <c r="C6" s="74" t="s">
        <v>152</v>
      </c>
      <c r="D6" s="212" t="s">
        <v>328</v>
      </c>
      <c r="E6" s="212" t="s">
        <v>329</v>
      </c>
      <c r="F6" s="212" t="s">
        <v>330</v>
      </c>
      <c r="G6" s="127" t="s">
        <v>353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s="11" customFormat="1" ht="18" customHeight="1">
      <c r="A7" s="75"/>
      <c r="B7" s="76" t="s">
        <v>100</v>
      </c>
      <c r="C7" s="76" t="s">
        <v>101</v>
      </c>
      <c r="D7" s="209" t="s">
        <v>102</v>
      </c>
      <c r="E7" s="209" t="s">
        <v>103</v>
      </c>
      <c r="F7" s="209" t="s">
        <v>104</v>
      </c>
      <c r="G7" s="77" t="s">
        <v>105</v>
      </c>
    </row>
    <row r="8" spans="1:22" s="11" customFormat="1" ht="18" customHeight="1">
      <c r="A8" s="185" t="s">
        <v>5</v>
      </c>
      <c r="B8" s="121" t="s">
        <v>165</v>
      </c>
      <c r="C8" s="195" t="s">
        <v>166</v>
      </c>
      <c r="D8" s="226"/>
      <c r="E8" s="210"/>
      <c r="F8" s="210"/>
      <c r="G8" s="213">
        <f>D8+E8+F8</f>
        <v>0</v>
      </c>
    </row>
    <row r="9" spans="1:22" s="11" customFormat="1" ht="18" customHeight="1">
      <c r="A9" s="185" t="s">
        <v>6</v>
      </c>
      <c r="B9" s="122" t="s">
        <v>307</v>
      </c>
      <c r="C9" s="196" t="s">
        <v>167</v>
      </c>
      <c r="D9" s="227">
        <f>D8</f>
        <v>0</v>
      </c>
      <c r="E9" s="211"/>
      <c r="F9" s="211"/>
      <c r="G9" s="198">
        <f>SUM(G8:G8)</f>
        <v>0</v>
      </c>
    </row>
    <row r="10" spans="1:22" s="11" customFormat="1" ht="18" customHeight="1">
      <c r="A10" s="185" t="s">
        <v>7</v>
      </c>
      <c r="B10" s="123" t="s">
        <v>2</v>
      </c>
      <c r="C10" s="195" t="s">
        <v>183</v>
      </c>
      <c r="D10" s="226"/>
      <c r="E10" s="210"/>
      <c r="F10" s="210"/>
      <c r="G10" s="199"/>
    </row>
    <row r="11" spans="1:22" s="11" customFormat="1" ht="18" customHeight="1">
      <c r="A11" s="185" t="s">
        <v>8</v>
      </c>
      <c r="B11" s="123" t="s">
        <v>184</v>
      </c>
      <c r="C11" s="195" t="s">
        <v>185</v>
      </c>
      <c r="D11" s="226"/>
      <c r="E11" s="210"/>
      <c r="F11" s="210"/>
      <c r="G11" s="199"/>
    </row>
    <row r="12" spans="1:22" s="11" customFormat="1" ht="18" customHeight="1">
      <c r="A12" s="185" t="s">
        <v>9</v>
      </c>
      <c r="B12" s="123" t="s">
        <v>186</v>
      </c>
      <c r="C12" s="195" t="s">
        <v>187</v>
      </c>
      <c r="D12" s="226"/>
      <c r="E12" s="210"/>
      <c r="F12" s="210"/>
      <c r="G12" s="199"/>
    </row>
    <row r="13" spans="1:22" s="11" customFormat="1" ht="18" customHeight="1">
      <c r="A13" s="185" t="s">
        <v>10</v>
      </c>
      <c r="B13" s="123" t="s">
        <v>188</v>
      </c>
      <c r="C13" s="195" t="s">
        <v>189</v>
      </c>
      <c r="D13" s="226"/>
      <c r="E13" s="210"/>
      <c r="F13" s="210"/>
      <c r="G13" s="199"/>
    </row>
    <row r="14" spans="1:22" s="11" customFormat="1" ht="18" customHeight="1">
      <c r="A14" s="185" t="s">
        <v>11</v>
      </c>
      <c r="B14" s="123" t="s">
        <v>190</v>
      </c>
      <c r="C14" s="195" t="s">
        <v>191</v>
      </c>
      <c r="D14" s="226"/>
      <c r="E14" s="210"/>
      <c r="F14" s="210"/>
      <c r="G14" s="200"/>
    </row>
    <row r="15" spans="1:22" s="11" customFormat="1" ht="18" customHeight="1">
      <c r="A15" s="185" t="s">
        <v>22</v>
      </c>
      <c r="B15" s="123" t="s">
        <v>192</v>
      </c>
      <c r="C15" s="195" t="s">
        <v>193</v>
      </c>
      <c r="D15" s="226"/>
      <c r="E15" s="210"/>
      <c r="F15" s="210"/>
      <c r="G15" s="201"/>
    </row>
    <row r="16" spans="1:22" s="12" customFormat="1" ht="18" customHeight="1">
      <c r="A16" s="185" t="s">
        <v>23</v>
      </c>
      <c r="B16" s="123" t="s">
        <v>194</v>
      </c>
      <c r="C16" s="195" t="s">
        <v>195</v>
      </c>
      <c r="D16" s="226"/>
      <c r="E16" s="210"/>
      <c r="F16" s="210"/>
      <c r="G16" s="202"/>
    </row>
    <row r="17" spans="1:7" s="11" customFormat="1" ht="18" customHeight="1">
      <c r="A17" s="185" t="s">
        <v>24</v>
      </c>
      <c r="B17" s="123" t="s">
        <v>196</v>
      </c>
      <c r="C17" s="195" t="s">
        <v>197</v>
      </c>
      <c r="D17" s="226"/>
      <c r="E17" s="210"/>
      <c r="F17" s="210"/>
      <c r="G17" s="203"/>
    </row>
    <row r="18" spans="1:7" s="11" customFormat="1" ht="27.75" customHeight="1">
      <c r="A18" s="185" t="s">
        <v>25</v>
      </c>
      <c r="B18" s="123" t="s">
        <v>198</v>
      </c>
      <c r="C18" s="195" t="s">
        <v>199</v>
      </c>
      <c r="D18" s="226"/>
      <c r="E18" s="210"/>
      <c r="F18" s="210"/>
      <c r="G18" s="204"/>
    </row>
    <row r="19" spans="1:7" s="11" customFormat="1" ht="18" customHeight="1">
      <c r="A19" s="185" t="s">
        <v>26</v>
      </c>
      <c r="B19" s="124" t="s">
        <v>308</v>
      </c>
      <c r="C19" s="196" t="s">
        <v>200</v>
      </c>
      <c r="D19" s="227">
        <f>SUM(D10:D18)</f>
        <v>0</v>
      </c>
      <c r="E19" s="211"/>
      <c r="F19" s="211"/>
      <c r="G19" s="205">
        <f>SUM(G10:G18)</f>
        <v>0</v>
      </c>
    </row>
    <row r="20" spans="1:7" s="11" customFormat="1" ht="18" customHeight="1">
      <c r="A20" s="185" t="s">
        <v>27</v>
      </c>
      <c r="B20" s="122" t="s">
        <v>284</v>
      </c>
      <c r="C20" s="196" t="s">
        <v>206</v>
      </c>
      <c r="D20" s="227"/>
      <c r="E20" s="211"/>
      <c r="F20" s="211"/>
      <c r="G20" s="206"/>
    </row>
    <row r="21" spans="1:7" s="11" customFormat="1" ht="18" customHeight="1">
      <c r="A21" s="185" t="s">
        <v>28</v>
      </c>
      <c r="B21" s="122" t="s">
        <v>306</v>
      </c>
      <c r="C21" s="196" t="s">
        <v>207</v>
      </c>
      <c r="D21" s="227"/>
      <c r="E21" s="211"/>
      <c r="F21" s="211"/>
      <c r="G21" s="207"/>
    </row>
    <row r="22" spans="1:7" s="11" customFormat="1" ht="18" customHeight="1">
      <c r="A22" s="185" t="s">
        <v>29</v>
      </c>
      <c r="B22" s="124" t="s">
        <v>309</v>
      </c>
      <c r="C22" s="211" t="s">
        <v>208</v>
      </c>
      <c r="D22" s="231">
        <f>D19+D20+D21+D9</f>
        <v>0</v>
      </c>
      <c r="E22" s="208">
        <f>E19+E20+E21+E9</f>
        <v>0</v>
      </c>
      <c r="F22" s="208">
        <f>F19+F20+F21+F9</f>
        <v>0</v>
      </c>
      <c r="G22" s="208">
        <f>G19+G20+G21+G9</f>
        <v>0</v>
      </c>
    </row>
    <row r="23" spans="1:7" s="11" customFormat="1" ht="18" customHeight="1">
      <c r="A23"/>
      <c r="B23" s="1"/>
      <c r="C23" s="1"/>
      <c r="D23" s="1"/>
      <c r="E23" s="1"/>
      <c r="F23" s="1"/>
      <c r="G23" s="1"/>
    </row>
    <row r="24" spans="1:7" s="11" customFormat="1" ht="18" customHeight="1">
      <c r="A24" s="856" t="s">
        <v>16</v>
      </c>
      <c r="B24" s="857"/>
      <c r="C24" s="857"/>
      <c r="D24" s="857"/>
      <c r="E24" s="857"/>
      <c r="F24" s="857"/>
      <c r="G24" s="857"/>
    </row>
    <row r="25" spans="1:7" s="11" customFormat="1" ht="18" customHeight="1">
      <c r="A25" s="856" t="s">
        <v>356</v>
      </c>
      <c r="B25" s="857"/>
      <c r="C25" s="857"/>
      <c r="D25" s="857"/>
      <c r="E25" s="857"/>
      <c r="F25" s="857"/>
      <c r="G25" s="857"/>
    </row>
    <row r="26" spans="1:7" s="11" customFormat="1" ht="18" customHeight="1">
      <c r="A26" s="2"/>
      <c r="B26" s="3"/>
      <c r="C26" s="3"/>
      <c r="D26" s="3"/>
      <c r="E26" s="3"/>
      <c r="F26" s="3"/>
      <c r="G26" s="1"/>
    </row>
    <row r="27" spans="1:7" s="11" customFormat="1" ht="18" customHeight="1">
      <c r="A27" s="4"/>
      <c r="B27" s="3" t="s">
        <v>18</v>
      </c>
      <c r="C27" s="3"/>
      <c r="D27" s="3"/>
      <c r="E27" s="3"/>
      <c r="F27" s="3"/>
      <c r="G27" s="1"/>
    </row>
    <row r="28" spans="1:7" s="11" customFormat="1" ht="18" customHeight="1">
      <c r="A28"/>
      <c r="B28" s="1"/>
      <c r="C28" s="1"/>
      <c r="D28" s="1"/>
      <c r="E28" s="1"/>
      <c r="F28" s="1"/>
      <c r="G28" s="71" t="s">
        <v>14</v>
      </c>
    </row>
    <row r="29" spans="1:7" s="11" customFormat="1" ht="39" customHeight="1">
      <c r="A29" s="72" t="s">
        <v>13</v>
      </c>
      <c r="B29" s="73" t="s">
        <v>12</v>
      </c>
      <c r="C29" s="74" t="s">
        <v>152</v>
      </c>
      <c r="D29" s="212" t="s">
        <v>328</v>
      </c>
      <c r="E29" s="212" t="s">
        <v>329</v>
      </c>
      <c r="F29" s="212" t="s">
        <v>330</v>
      </c>
      <c r="G29" s="127" t="s">
        <v>353</v>
      </c>
    </row>
    <row r="30" spans="1:7" s="78" customFormat="1" ht="18" customHeight="1">
      <c r="A30" s="75"/>
      <c r="B30" s="76" t="s">
        <v>100</v>
      </c>
      <c r="C30" s="76" t="s">
        <v>101</v>
      </c>
      <c r="D30" s="209" t="s">
        <v>102</v>
      </c>
      <c r="E30" s="209" t="s">
        <v>103</v>
      </c>
      <c r="F30" s="209" t="s">
        <v>104</v>
      </c>
      <c r="G30" s="77" t="s">
        <v>105</v>
      </c>
    </row>
    <row r="31" spans="1:7" s="11" customFormat="1" ht="18" customHeight="1">
      <c r="A31" s="125" t="s">
        <v>5</v>
      </c>
      <c r="B31" s="121" t="s">
        <v>209</v>
      </c>
      <c r="C31" s="195" t="s">
        <v>210</v>
      </c>
      <c r="D31" s="226"/>
      <c r="E31" s="226"/>
      <c r="F31" s="226"/>
      <c r="G31" s="213">
        <f>SUM(D31:F31)</f>
        <v>0</v>
      </c>
    </row>
    <row r="32" spans="1:7" s="11" customFormat="1" ht="21.75" customHeight="1">
      <c r="A32" s="125" t="s">
        <v>6</v>
      </c>
      <c r="B32" s="121" t="s">
        <v>211</v>
      </c>
      <c r="C32" s="195" t="s">
        <v>213</v>
      </c>
      <c r="D32" s="226"/>
      <c r="E32" s="226"/>
      <c r="F32" s="226"/>
      <c r="G32" s="199"/>
    </row>
    <row r="33" spans="1:7" s="11" customFormat="1" ht="22.5" customHeight="1">
      <c r="A33" s="126" t="s">
        <v>7</v>
      </c>
      <c r="B33" s="122" t="s">
        <v>212</v>
      </c>
      <c r="C33" s="196" t="s">
        <v>214</v>
      </c>
      <c r="D33" s="227"/>
      <c r="E33" s="227"/>
      <c r="F33" s="227"/>
      <c r="G33" s="198">
        <f>SUM(G31:G32)</f>
        <v>0</v>
      </c>
    </row>
    <row r="34" spans="1:7" s="11" customFormat="1" ht="18" customHeight="1">
      <c r="A34" s="191" t="s">
        <v>8</v>
      </c>
      <c r="B34" s="122" t="s">
        <v>216</v>
      </c>
      <c r="C34" s="196" t="s">
        <v>215</v>
      </c>
      <c r="D34" s="227"/>
      <c r="E34" s="227"/>
      <c r="F34" s="227"/>
      <c r="G34" s="198">
        <f>SUM(D34:F34)</f>
        <v>0</v>
      </c>
    </row>
    <row r="35" spans="1:7" s="11" customFormat="1" ht="18" customHeight="1">
      <c r="A35" s="192" t="s">
        <v>9</v>
      </c>
      <c r="B35" s="122" t="s">
        <v>217</v>
      </c>
      <c r="C35" s="196" t="s">
        <v>218</v>
      </c>
      <c r="D35" s="227"/>
      <c r="E35" s="227"/>
      <c r="F35" s="227"/>
      <c r="G35" s="198">
        <f>SUM(D35:F35)</f>
        <v>0</v>
      </c>
    </row>
    <row r="36" spans="1:7" ht="18" customHeight="1">
      <c r="A36" s="126" t="s">
        <v>10</v>
      </c>
      <c r="B36" s="121" t="s">
        <v>117</v>
      </c>
      <c r="C36" s="195" t="s">
        <v>219</v>
      </c>
      <c r="D36" s="226"/>
      <c r="E36" s="226"/>
      <c r="F36" s="226"/>
      <c r="G36" s="214"/>
    </row>
    <row r="37" spans="1:7" ht="21.75" customHeight="1">
      <c r="A37" s="125" t="s">
        <v>11</v>
      </c>
      <c r="B37" s="121" t="s">
        <v>220</v>
      </c>
      <c r="C37" s="195" t="s">
        <v>221</v>
      </c>
      <c r="D37" s="226"/>
      <c r="E37" s="226"/>
      <c r="F37" s="226"/>
      <c r="G37" s="214"/>
    </row>
    <row r="38" spans="1:7" ht="23.25" customHeight="1">
      <c r="A38" s="125" t="s">
        <v>22</v>
      </c>
      <c r="B38" s="123" t="s">
        <v>1</v>
      </c>
      <c r="C38" s="195" t="s">
        <v>222</v>
      </c>
      <c r="D38" s="226"/>
      <c r="E38" s="226"/>
      <c r="F38" s="226"/>
      <c r="G38" s="199"/>
    </row>
    <row r="39" spans="1:7" ht="18" customHeight="1">
      <c r="A39" s="126" t="s">
        <v>23</v>
      </c>
      <c r="B39" s="124" t="s">
        <v>118</v>
      </c>
      <c r="C39" s="196" t="s">
        <v>223</v>
      </c>
      <c r="D39" s="227"/>
      <c r="E39" s="227"/>
      <c r="F39" s="227"/>
      <c r="G39" s="197">
        <f>G37+G38</f>
        <v>0</v>
      </c>
    </row>
    <row r="40" spans="1:7" ht="24.75" customHeight="1">
      <c r="A40" s="125" t="s">
        <v>24</v>
      </c>
      <c r="B40" s="123" t="s">
        <v>225</v>
      </c>
      <c r="C40" s="195" t="s">
        <v>224</v>
      </c>
      <c r="D40" s="226"/>
      <c r="E40" s="226"/>
      <c r="F40" s="226"/>
      <c r="G40" s="198"/>
    </row>
    <row r="41" spans="1:7" ht="21" customHeight="1">
      <c r="A41" s="125" t="s">
        <v>25</v>
      </c>
      <c r="B41" s="123" t="s">
        <v>226</v>
      </c>
      <c r="C41" s="195" t="s">
        <v>227</v>
      </c>
      <c r="D41" s="210"/>
      <c r="E41" s="210"/>
      <c r="F41" s="210"/>
      <c r="G41" s="199"/>
    </row>
    <row r="42" spans="1:7" ht="23.25" customHeight="1">
      <c r="A42" s="125" t="s">
        <v>26</v>
      </c>
      <c r="B42" s="121" t="s">
        <v>63</v>
      </c>
      <c r="C42" s="195" t="s">
        <v>228</v>
      </c>
      <c r="D42" s="210"/>
      <c r="E42" s="210"/>
      <c r="F42" s="210"/>
      <c r="G42" s="199"/>
    </row>
    <row r="43" spans="1:7" ht="21.75" customHeight="1">
      <c r="A43" s="126" t="s">
        <v>27</v>
      </c>
      <c r="B43" s="122" t="s">
        <v>230</v>
      </c>
      <c r="C43" s="196" t="s">
        <v>229</v>
      </c>
      <c r="D43" s="235">
        <f>D33+D34+D35+D36+D39+D40+D41+D42</f>
        <v>0</v>
      </c>
      <c r="E43" s="197">
        <f>E33+E34+E35+E36+E39+E40+E41+E42</f>
        <v>0</v>
      </c>
      <c r="F43" s="197">
        <f>F33+F34+F35+F36+F39+F40+F41+F42</f>
        <v>0</v>
      </c>
      <c r="G43" s="197">
        <f>G33+G34+G35+G36+G39+G40+G41+G42</f>
        <v>0</v>
      </c>
    </row>
  </sheetData>
  <mergeCells count="5">
    <mergeCell ref="A25:G25"/>
    <mergeCell ref="B1:G1"/>
    <mergeCell ref="A2:G2"/>
    <mergeCell ref="A3:G3"/>
    <mergeCell ref="A24:G24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9" max="52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V43"/>
  <sheetViews>
    <sheetView topLeftCell="A28" zoomScaleNormal="100" workbookViewId="0">
      <selection activeCell="B34" sqref="B34"/>
    </sheetView>
  </sheetViews>
  <sheetFormatPr defaultRowHeight="12.75"/>
  <cols>
    <col min="1" max="1" width="4.5703125" customWidth="1"/>
    <col min="2" max="2" width="67.7109375" style="1" customWidth="1"/>
    <col min="3" max="3" width="6.5703125" style="1" customWidth="1"/>
    <col min="4" max="6" width="9.85546875" style="1" customWidth="1"/>
    <col min="7" max="7" width="10.28515625" style="1" customWidth="1"/>
    <col min="8" max="22" width="9.140625" style="1"/>
  </cols>
  <sheetData>
    <row r="1" spans="1:22">
      <c r="B1" s="838" t="s">
        <v>343</v>
      </c>
      <c r="C1" s="838"/>
      <c r="D1" s="838"/>
      <c r="E1" s="838"/>
      <c r="F1" s="838"/>
      <c r="G1" s="838"/>
    </row>
    <row r="2" spans="1:22" ht="36" customHeight="1">
      <c r="A2" s="856" t="s">
        <v>116</v>
      </c>
      <c r="B2" s="857"/>
      <c r="C2" s="857"/>
      <c r="D2" s="857"/>
      <c r="E2" s="857"/>
      <c r="F2" s="857"/>
      <c r="G2" s="857"/>
    </row>
    <row r="3" spans="1:22" ht="18.75">
      <c r="A3" s="856" t="s">
        <v>355</v>
      </c>
      <c r="B3" s="857"/>
      <c r="C3" s="857"/>
      <c r="D3" s="857"/>
      <c r="E3" s="857"/>
      <c r="F3" s="857"/>
      <c r="G3" s="857"/>
    </row>
    <row r="4" spans="1:22">
      <c r="G4" s="71"/>
    </row>
    <row r="5" spans="1:22">
      <c r="G5" s="71" t="s">
        <v>14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ht="36">
      <c r="A6" s="72" t="s">
        <v>13</v>
      </c>
      <c r="B6" s="73" t="s">
        <v>12</v>
      </c>
      <c r="C6" s="74" t="s">
        <v>152</v>
      </c>
      <c r="D6" s="212" t="s">
        <v>328</v>
      </c>
      <c r="E6" s="212" t="s">
        <v>329</v>
      </c>
      <c r="F6" s="212" t="s">
        <v>330</v>
      </c>
      <c r="G6" s="127" t="s">
        <v>353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s="11" customFormat="1" ht="18" customHeight="1">
      <c r="A7" s="75"/>
      <c r="B7" s="76" t="s">
        <v>100</v>
      </c>
      <c r="C7" s="76" t="s">
        <v>101</v>
      </c>
      <c r="D7" s="209" t="s">
        <v>102</v>
      </c>
      <c r="E7" s="209" t="s">
        <v>103</v>
      </c>
      <c r="F7" s="209" t="s">
        <v>104</v>
      </c>
      <c r="G7" s="77" t="s">
        <v>105</v>
      </c>
    </row>
    <row r="8" spans="1:22" s="11" customFormat="1" ht="18" customHeight="1">
      <c r="A8" s="185" t="s">
        <v>5</v>
      </c>
      <c r="B8" s="121" t="s">
        <v>165</v>
      </c>
      <c r="C8" s="195" t="s">
        <v>166</v>
      </c>
      <c r="D8" s="210"/>
      <c r="E8" s="226"/>
      <c r="F8" s="210"/>
      <c r="G8" s="197">
        <f>E8+F8+D8</f>
        <v>0</v>
      </c>
    </row>
    <row r="9" spans="1:22" s="11" customFormat="1" ht="18" customHeight="1">
      <c r="A9" s="185" t="s">
        <v>6</v>
      </c>
      <c r="B9" s="122" t="s">
        <v>307</v>
      </c>
      <c r="C9" s="211" t="s">
        <v>167</v>
      </c>
      <c r="D9" s="236">
        <f>SUM(D8:D8)</f>
        <v>0</v>
      </c>
      <c r="E9" s="236">
        <f>SUM(E8:E8)</f>
        <v>0</v>
      </c>
      <c r="F9" s="198"/>
      <c r="G9" s="198">
        <f>SUM(G8:G8)</f>
        <v>0</v>
      </c>
    </row>
    <row r="10" spans="1:22" s="11" customFormat="1" ht="18" customHeight="1">
      <c r="A10" s="185" t="s">
        <v>7</v>
      </c>
      <c r="B10" s="123" t="s">
        <v>2</v>
      </c>
      <c r="C10" s="195" t="s">
        <v>183</v>
      </c>
      <c r="D10" s="210"/>
      <c r="E10" s="226"/>
      <c r="F10" s="210"/>
      <c r="G10" s="197">
        <f>E10+F10+D10</f>
        <v>0</v>
      </c>
    </row>
    <row r="11" spans="1:22" s="11" customFormat="1" ht="18" customHeight="1">
      <c r="A11" s="185" t="s">
        <v>8</v>
      </c>
      <c r="B11" s="123" t="s">
        <v>184</v>
      </c>
      <c r="C11" s="195" t="s">
        <v>185</v>
      </c>
      <c r="D11" s="210"/>
      <c r="E11" s="226"/>
      <c r="F11" s="210"/>
      <c r="G11" s="199"/>
    </row>
    <row r="12" spans="1:22" s="11" customFormat="1" ht="18" customHeight="1">
      <c r="A12" s="185" t="s">
        <v>9</v>
      </c>
      <c r="B12" s="123" t="s">
        <v>186</v>
      </c>
      <c r="C12" s="195" t="s">
        <v>187</v>
      </c>
      <c r="D12" s="210"/>
      <c r="E12" s="226"/>
      <c r="F12" s="210"/>
      <c r="G12" s="199"/>
    </row>
    <row r="13" spans="1:22" s="11" customFormat="1" ht="18" customHeight="1">
      <c r="A13" s="185" t="s">
        <v>10</v>
      </c>
      <c r="B13" s="123" t="s">
        <v>188</v>
      </c>
      <c r="C13" s="195" t="s">
        <v>189</v>
      </c>
      <c r="D13" s="210"/>
      <c r="E13" s="226"/>
      <c r="F13" s="210"/>
      <c r="G13" s="199"/>
    </row>
    <row r="14" spans="1:22" s="11" customFormat="1" ht="18" customHeight="1">
      <c r="A14" s="185" t="s">
        <v>11</v>
      </c>
      <c r="B14" s="123" t="s">
        <v>190</v>
      </c>
      <c r="C14" s="195" t="s">
        <v>191</v>
      </c>
      <c r="D14" s="210"/>
      <c r="E14" s="226"/>
      <c r="F14" s="210"/>
      <c r="G14" s="200"/>
    </row>
    <row r="15" spans="1:22" s="11" customFormat="1" ht="18" customHeight="1">
      <c r="A15" s="185" t="s">
        <v>22</v>
      </c>
      <c r="B15" s="123" t="s">
        <v>192</v>
      </c>
      <c r="C15" s="195" t="s">
        <v>193</v>
      </c>
      <c r="D15" s="210"/>
      <c r="E15" s="226"/>
      <c r="F15" s="210"/>
      <c r="G15" s="201"/>
    </row>
    <row r="16" spans="1:22" s="12" customFormat="1" ht="18" customHeight="1">
      <c r="A16" s="185" t="s">
        <v>23</v>
      </c>
      <c r="B16" s="123" t="s">
        <v>194</v>
      </c>
      <c r="C16" s="195" t="s">
        <v>195</v>
      </c>
      <c r="D16" s="210"/>
      <c r="E16" s="226"/>
      <c r="F16" s="210"/>
      <c r="G16" s="202"/>
    </row>
    <row r="17" spans="1:8" s="11" customFormat="1" ht="18" customHeight="1">
      <c r="A17" s="185" t="s">
        <v>24</v>
      </c>
      <c r="B17" s="123" t="s">
        <v>196</v>
      </c>
      <c r="C17" s="195" t="s">
        <v>197</v>
      </c>
      <c r="D17" s="210"/>
      <c r="E17" s="226"/>
      <c r="F17" s="210"/>
      <c r="G17" s="203"/>
    </row>
    <row r="18" spans="1:8" s="11" customFormat="1" ht="27.75" customHeight="1">
      <c r="A18" s="185" t="s">
        <v>25</v>
      </c>
      <c r="B18" s="123" t="s">
        <v>198</v>
      </c>
      <c r="C18" s="195" t="s">
        <v>199</v>
      </c>
      <c r="D18" s="210"/>
      <c r="E18" s="226"/>
      <c r="F18" s="210"/>
      <c r="G18" s="204"/>
    </row>
    <row r="19" spans="1:8" s="11" customFormat="1" ht="18" customHeight="1">
      <c r="A19" s="185" t="s">
        <v>26</v>
      </c>
      <c r="B19" s="124" t="s">
        <v>308</v>
      </c>
      <c r="C19" s="196" t="s">
        <v>200</v>
      </c>
      <c r="D19" s="249">
        <f>SUM(D10:D18)</f>
        <v>0</v>
      </c>
      <c r="E19" s="249">
        <f>SUM(E10:E18)</f>
        <v>0</v>
      </c>
      <c r="F19" s="205"/>
      <c r="G19" s="205">
        <f>SUM(G10:G18)</f>
        <v>0</v>
      </c>
    </row>
    <row r="20" spans="1:8" s="11" customFormat="1" ht="18" customHeight="1">
      <c r="A20" s="185" t="s">
        <v>27</v>
      </c>
      <c r="B20" s="122" t="s">
        <v>284</v>
      </c>
      <c r="C20" s="196" t="s">
        <v>206</v>
      </c>
      <c r="D20" s="211"/>
      <c r="E20" s="227"/>
      <c r="F20" s="211"/>
      <c r="G20" s="206"/>
      <c r="H20" s="233"/>
    </row>
    <row r="21" spans="1:8" s="11" customFormat="1" ht="18" customHeight="1">
      <c r="A21" s="185" t="s">
        <v>28</v>
      </c>
      <c r="B21" s="122" t="s">
        <v>306</v>
      </c>
      <c r="C21" s="196" t="s">
        <v>207</v>
      </c>
      <c r="D21" s="211"/>
      <c r="E21" s="227"/>
      <c r="F21" s="211"/>
      <c r="G21" s="207"/>
    </row>
    <row r="22" spans="1:8" s="11" customFormat="1" ht="18" customHeight="1">
      <c r="A22" s="185" t="s">
        <v>29</v>
      </c>
      <c r="B22" s="124" t="s">
        <v>309</v>
      </c>
      <c r="C22" s="211" t="s">
        <v>208</v>
      </c>
      <c r="D22" s="231">
        <f>D19+D20+D21+D9</f>
        <v>0</v>
      </c>
      <c r="E22" s="231">
        <f>E19+E20+E21+E9</f>
        <v>0</v>
      </c>
      <c r="F22" s="208"/>
      <c r="G22" s="208">
        <f>G19+G20+G21+G9</f>
        <v>0</v>
      </c>
    </row>
    <row r="23" spans="1:8" s="11" customFormat="1" ht="18" customHeight="1">
      <c r="A23"/>
      <c r="B23" s="1"/>
      <c r="C23" s="1"/>
      <c r="D23" s="1"/>
      <c r="E23" s="1"/>
      <c r="F23" s="1"/>
      <c r="G23" s="1"/>
    </row>
    <row r="24" spans="1:8" s="11" customFormat="1" ht="18" customHeight="1">
      <c r="A24" s="856" t="s">
        <v>116</v>
      </c>
      <c r="B24" s="857"/>
      <c r="C24" s="857"/>
      <c r="D24" s="857"/>
      <c r="E24" s="857"/>
      <c r="F24" s="857"/>
      <c r="G24" s="857"/>
    </row>
    <row r="25" spans="1:8" s="11" customFormat="1" ht="18" customHeight="1">
      <c r="A25" s="856" t="s">
        <v>356</v>
      </c>
      <c r="B25" s="857"/>
      <c r="C25" s="857"/>
      <c r="D25" s="857"/>
      <c r="E25" s="857"/>
      <c r="F25" s="857"/>
      <c r="G25" s="857"/>
    </row>
    <row r="26" spans="1:8" s="11" customFormat="1" ht="18" customHeight="1">
      <c r="A26" s="2"/>
      <c r="B26" s="3"/>
      <c r="C26" s="3"/>
      <c r="D26" s="3"/>
      <c r="E26" s="3"/>
      <c r="F26" s="3"/>
      <c r="G26" s="1"/>
    </row>
    <row r="27" spans="1:8" s="11" customFormat="1" ht="18" customHeight="1">
      <c r="A27" s="4"/>
      <c r="B27" s="3" t="s">
        <v>18</v>
      </c>
      <c r="C27" s="3"/>
      <c r="D27" s="3"/>
      <c r="E27" s="3"/>
      <c r="F27" s="3"/>
      <c r="G27" s="1"/>
    </row>
    <row r="28" spans="1:8" s="11" customFormat="1" ht="18" customHeight="1">
      <c r="A28"/>
      <c r="B28" s="1"/>
      <c r="C28" s="1"/>
      <c r="D28" s="1"/>
      <c r="E28" s="1"/>
      <c r="F28" s="1"/>
      <c r="G28" s="71" t="s">
        <v>14</v>
      </c>
    </row>
    <row r="29" spans="1:8" s="11" customFormat="1" ht="39" customHeight="1">
      <c r="A29" s="72" t="s">
        <v>13</v>
      </c>
      <c r="B29" s="73" t="s">
        <v>12</v>
      </c>
      <c r="C29" s="74" t="s">
        <v>152</v>
      </c>
      <c r="D29" s="212" t="s">
        <v>328</v>
      </c>
      <c r="E29" s="212" t="s">
        <v>329</v>
      </c>
      <c r="F29" s="212" t="s">
        <v>330</v>
      </c>
      <c r="G29" s="127" t="s">
        <v>353</v>
      </c>
    </row>
    <row r="30" spans="1:8" s="78" customFormat="1" ht="18" customHeight="1">
      <c r="A30" s="75"/>
      <c r="B30" s="76" t="s">
        <v>100</v>
      </c>
      <c r="C30" s="76" t="s">
        <v>101</v>
      </c>
      <c r="D30" s="209" t="s">
        <v>102</v>
      </c>
      <c r="E30" s="209" t="s">
        <v>103</v>
      </c>
      <c r="F30" s="209" t="s">
        <v>104</v>
      </c>
      <c r="G30" s="77" t="s">
        <v>105</v>
      </c>
    </row>
    <row r="31" spans="1:8" s="11" customFormat="1" ht="19.5" customHeight="1">
      <c r="A31" s="125" t="s">
        <v>5</v>
      </c>
      <c r="B31" s="121" t="s">
        <v>209</v>
      </c>
      <c r="C31" s="195" t="s">
        <v>210</v>
      </c>
      <c r="D31" s="226"/>
      <c r="E31" s="226"/>
      <c r="F31" s="226"/>
      <c r="G31" s="228">
        <f>E31+F31+D31</f>
        <v>0</v>
      </c>
    </row>
    <row r="32" spans="1:8" s="11" customFormat="1" ht="19.5" customHeight="1">
      <c r="A32" s="125" t="s">
        <v>6</v>
      </c>
      <c r="B32" s="121" t="s">
        <v>211</v>
      </c>
      <c r="C32" s="195" t="s">
        <v>213</v>
      </c>
      <c r="D32" s="226"/>
      <c r="E32" s="226"/>
      <c r="F32" s="226"/>
      <c r="G32" s="229"/>
    </row>
    <row r="33" spans="1:7" s="11" customFormat="1" ht="19.5" customHeight="1">
      <c r="A33" s="126" t="s">
        <v>7</v>
      </c>
      <c r="B33" s="122" t="s">
        <v>212</v>
      </c>
      <c r="C33" s="196" t="s">
        <v>214</v>
      </c>
      <c r="D33" s="218">
        <f>SUM(D31:D32)</f>
        <v>0</v>
      </c>
      <c r="E33" s="218">
        <f>SUM(E31:E32)</f>
        <v>0</v>
      </c>
      <c r="F33" s="236"/>
      <c r="G33" s="236">
        <f>SUM(G31:G32)</f>
        <v>0</v>
      </c>
    </row>
    <row r="34" spans="1:7" s="11" customFormat="1" ht="19.5" customHeight="1">
      <c r="A34" s="126" t="s">
        <v>8</v>
      </c>
      <c r="B34" s="122" t="s">
        <v>216</v>
      </c>
      <c r="C34" s="196" t="s">
        <v>215</v>
      </c>
      <c r="D34" s="227"/>
      <c r="E34" s="227"/>
      <c r="F34" s="227"/>
      <c r="G34" s="228">
        <f>E34+F34+D34</f>
        <v>0</v>
      </c>
    </row>
    <row r="35" spans="1:7" s="11" customFormat="1" ht="19.5" customHeight="1">
      <c r="A35" s="126" t="s">
        <v>9</v>
      </c>
      <c r="B35" s="122" t="s">
        <v>217</v>
      </c>
      <c r="C35" s="196" t="s">
        <v>218</v>
      </c>
      <c r="D35" s="227"/>
      <c r="E35" s="227"/>
      <c r="F35" s="227"/>
      <c r="G35" s="228">
        <f>E35+F35+D35</f>
        <v>0</v>
      </c>
    </row>
    <row r="36" spans="1:7" ht="19.5" customHeight="1">
      <c r="A36" s="126" t="s">
        <v>10</v>
      </c>
      <c r="B36" s="121" t="s">
        <v>117</v>
      </c>
      <c r="C36" s="195" t="s">
        <v>219</v>
      </c>
      <c r="D36" s="226"/>
      <c r="E36" s="226"/>
      <c r="F36" s="226"/>
      <c r="G36" s="237"/>
    </row>
    <row r="37" spans="1:7" ht="19.5" customHeight="1">
      <c r="A37" s="125" t="s">
        <v>11</v>
      </c>
      <c r="B37" s="121" t="s">
        <v>220</v>
      </c>
      <c r="C37" s="195" t="s">
        <v>221</v>
      </c>
      <c r="D37" s="226"/>
      <c r="E37" s="226"/>
      <c r="F37" s="226"/>
      <c r="G37" s="237"/>
    </row>
    <row r="38" spans="1:7" ht="19.5" customHeight="1">
      <c r="A38" s="125" t="s">
        <v>22</v>
      </c>
      <c r="B38" s="123" t="s">
        <v>1</v>
      </c>
      <c r="C38" s="195" t="s">
        <v>222</v>
      </c>
      <c r="D38" s="226"/>
      <c r="E38" s="226"/>
      <c r="F38" s="226"/>
      <c r="G38" s="229"/>
    </row>
    <row r="39" spans="1:7" ht="19.5" customHeight="1">
      <c r="A39" s="126" t="s">
        <v>23</v>
      </c>
      <c r="B39" s="124" t="s">
        <v>118</v>
      </c>
      <c r="C39" s="196" t="s">
        <v>223</v>
      </c>
      <c r="D39" s="227"/>
      <c r="E39" s="227"/>
      <c r="F39" s="227"/>
      <c r="G39" s="228"/>
    </row>
    <row r="40" spans="1:7" ht="19.5" customHeight="1">
      <c r="A40" s="125" t="s">
        <v>24</v>
      </c>
      <c r="B40" s="123" t="s">
        <v>225</v>
      </c>
      <c r="C40" s="195" t="s">
        <v>224</v>
      </c>
      <c r="D40" s="226"/>
      <c r="E40" s="226"/>
      <c r="F40" s="226"/>
      <c r="G40" s="236"/>
    </row>
    <row r="41" spans="1:7" ht="19.5" customHeight="1">
      <c r="A41" s="125" t="s">
        <v>25</v>
      </c>
      <c r="B41" s="123" t="s">
        <v>226</v>
      </c>
      <c r="C41" s="195" t="s">
        <v>227</v>
      </c>
      <c r="D41" s="226"/>
      <c r="E41" s="226"/>
      <c r="F41" s="226"/>
      <c r="G41" s="229"/>
    </row>
    <row r="42" spans="1:7" ht="19.5" customHeight="1">
      <c r="A42" s="125" t="s">
        <v>26</v>
      </c>
      <c r="B42" s="121" t="s">
        <v>63</v>
      </c>
      <c r="C42" s="195" t="s">
        <v>228</v>
      </c>
      <c r="D42" s="226"/>
      <c r="E42" s="226"/>
      <c r="F42" s="226"/>
      <c r="G42" s="229"/>
    </row>
    <row r="43" spans="1:7" ht="19.5" customHeight="1">
      <c r="A43" s="126" t="s">
        <v>27</v>
      </c>
      <c r="B43" s="122" t="s">
        <v>230</v>
      </c>
      <c r="C43" s="196" t="s">
        <v>229</v>
      </c>
      <c r="D43" s="250">
        <f>D33+D34+D35+D36+D39+D40+D41+D42</f>
        <v>0</v>
      </c>
      <c r="E43" s="250">
        <f>E33+E34+E35+E36+E39+E40+E41+E42</f>
        <v>0</v>
      </c>
      <c r="F43" s="228"/>
      <c r="G43" s="228">
        <f>G33+G34+G35+G36+G39+G40+G41+G42</f>
        <v>0</v>
      </c>
    </row>
  </sheetData>
  <mergeCells count="5">
    <mergeCell ref="A25:G25"/>
    <mergeCell ref="B1:G1"/>
    <mergeCell ref="A2:G2"/>
    <mergeCell ref="A3:G3"/>
    <mergeCell ref="A24:G24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9" max="52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V44"/>
  <sheetViews>
    <sheetView topLeftCell="A10" zoomScaleNormal="100" workbookViewId="0">
      <selection activeCell="B34" sqref="B34"/>
    </sheetView>
  </sheetViews>
  <sheetFormatPr defaultRowHeight="12.75"/>
  <cols>
    <col min="1" max="1" width="4.5703125" customWidth="1"/>
    <col min="2" max="2" width="67.7109375" style="1" customWidth="1"/>
    <col min="3" max="3" width="6.5703125" style="1" customWidth="1"/>
    <col min="4" max="6" width="9.140625" style="1"/>
    <col min="7" max="7" width="10.28515625" style="1" customWidth="1"/>
    <col min="8" max="22" width="9.140625" style="1"/>
  </cols>
  <sheetData>
    <row r="1" spans="1:22">
      <c r="B1" s="838" t="s">
        <v>344</v>
      </c>
      <c r="C1" s="838"/>
      <c r="D1" s="838"/>
      <c r="E1" s="838"/>
      <c r="F1" s="838"/>
      <c r="G1" s="838"/>
    </row>
    <row r="2" spans="1:22" ht="36" customHeight="1">
      <c r="A2" s="856" t="s">
        <v>17</v>
      </c>
      <c r="B2" s="857"/>
      <c r="C2" s="857"/>
      <c r="D2" s="857"/>
      <c r="E2" s="857"/>
      <c r="F2" s="857"/>
      <c r="G2" s="857"/>
    </row>
    <row r="3" spans="1:22" ht="18.75">
      <c r="A3" s="856" t="s">
        <v>355</v>
      </c>
      <c r="B3" s="857"/>
      <c r="C3" s="857"/>
      <c r="D3" s="857"/>
      <c r="E3" s="857"/>
      <c r="F3" s="857"/>
      <c r="G3" s="857"/>
    </row>
    <row r="4" spans="1:22" ht="15.75">
      <c r="A4" s="2"/>
      <c r="B4" s="3"/>
      <c r="C4" s="3"/>
      <c r="D4" s="3"/>
      <c r="E4" s="3"/>
      <c r="F4" s="3"/>
    </row>
    <row r="5" spans="1:22">
      <c r="A5" s="4"/>
      <c r="B5" s="3" t="s">
        <v>18</v>
      </c>
      <c r="C5" s="3"/>
      <c r="D5" s="3"/>
      <c r="E5" s="3"/>
      <c r="F5" s="3"/>
    </row>
    <row r="6" spans="1:22">
      <c r="G6" s="71" t="s">
        <v>14</v>
      </c>
    </row>
    <row r="7" spans="1:22" ht="36">
      <c r="A7" s="72" t="s">
        <v>13</v>
      </c>
      <c r="B7" s="73" t="s">
        <v>12</v>
      </c>
      <c r="C7" s="74" t="s">
        <v>152</v>
      </c>
      <c r="D7" s="212" t="s">
        <v>328</v>
      </c>
      <c r="E7" s="212" t="s">
        <v>329</v>
      </c>
      <c r="F7" s="212" t="s">
        <v>330</v>
      </c>
      <c r="G7" s="127" t="s">
        <v>353</v>
      </c>
      <c r="H7"/>
      <c r="I7"/>
      <c r="J7"/>
      <c r="K7"/>
      <c r="L7"/>
      <c r="M7"/>
      <c r="N7"/>
      <c r="O7"/>
      <c r="P7"/>
      <c r="Q7"/>
      <c r="R7"/>
      <c r="S7"/>
      <c r="T7"/>
      <c r="U7"/>
      <c r="V7"/>
    </row>
    <row r="8" spans="1:22" ht="21.75" customHeight="1">
      <c r="A8" s="75"/>
      <c r="B8" s="76" t="s">
        <v>100</v>
      </c>
      <c r="C8" s="76" t="s">
        <v>101</v>
      </c>
      <c r="D8" s="209" t="s">
        <v>102</v>
      </c>
      <c r="E8" s="209" t="s">
        <v>103</v>
      </c>
      <c r="F8" s="209" t="s">
        <v>104</v>
      </c>
      <c r="G8" s="77" t="s">
        <v>105</v>
      </c>
      <c r="H8"/>
      <c r="I8"/>
      <c r="J8"/>
      <c r="K8"/>
      <c r="L8"/>
      <c r="M8"/>
      <c r="N8"/>
      <c r="O8"/>
      <c r="P8"/>
      <c r="Q8"/>
      <c r="R8"/>
      <c r="S8"/>
      <c r="T8"/>
      <c r="U8"/>
      <c r="V8"/>
    </row>
    <row r="9" spans="1:22" s="11" customFormat="1" ht="18" customHeight="1">
      <c r="A9" s="185" t="s">
        <v>5</v>
      </c>
      <c r="B9" s="121" t="s">
        <v>165</v>
      </c>
      <c r="C9" s="195" t="s">
        <v>166</v>
      </c>
      <c r="D9" s="238"/>
      <c r="E9" s="238"/>
      <c r="F9" s="210"/>
      <c r="G9" s="197"/>
    </row>
    <row r="10" spans="1:22" s="11" customFormat="1" ht="18" customHeight="1">
      <c r="A10" s="185" t="s">
        <v>6</v>
      </c>
      <c r="B10" s="122" t="s">
        <v>307</v>
      </c>
      <c r="C10" s="211" t="s">
        <v>167</v>
      </c>
      <c r="D10" s="239">
        <f>SUM(D9:D9)</f>
        <v>0</v>
      </c>
      <c r="E10" s="239">
        <f>SUM(E9:E9)</f>
        <v>0</v>
      </c>
      <c r="F10" s="198">
        <f>SUM(F9:F9)</f>
        <v>0</v>
      </c>
      <c r="G10" s="198">
        <f>SUM(G9:G9)</f>
        <v>0</v>
      </c>
    </row>
    <row r="11" spans="1:22" s="11" customFormat="1" ht="18" customHeight="1">
      <c r="A11" s="185" t="s">
        <v>7</v>
      </c>
      <c r="B11" s="123" t="s">
        <v>2</v>
      </c>
      <c r="C11" s="195" t="s">
        <v>183</v>
      </c>
      <c r="D11" s="226"/>
      <c r="E11" s="226"/>
      <c r="F11" s="210"/>
      <c r="G11" s="199">
        <f>D11+E11</f>
        <v>0</v>
      </c>
    </row>
    <row r="12" spans="1:22" s="11" customFormat="1" ht="18" customHeight="1">
      <c r="A12" s="185" t="s">
        <v>8</v>
      </c>
      <c r="B12" s="123" t="s">
        <v>184</v>
      </c>
      <c r="C12" s="195" t="s">
        <v>185</v>
      </c>
      <c r="D12" s="226"/>
      <c r="E12" s="226"/>
      <c r="F12" s="210"/>
      <c r="G12" s="199"/>
    </row>
    <row r="13" spans="1:22" s="11" customFormat="1" ht="18" customHeight="1">
      <c r="A13" s="185" t="s">
        <v>9</v>
      </c>
      <c r="B13" s="123" t="s">
        <v>186</v>
      </c>
      <c r="C13" s="195" t="s">
        <v>187</v>
      </c>
      <c r="D13" s="226"/>
      <c r="E13" s="226"/>
      <c r="F13" s="210"/>
      <c r="G13" s="199"/>
    </row>
    <row r="14" spans="1:22" s="11" customFormat="1" ht="18" customHeight="1">
      <c r="A14" s="185" t="s">
        <v>10</v>
      </c>
      <c r="B14" s="123" t="s">
        <v>188</v>
      </c>
      <c r="C14" s="195" t="s">
        <v>189</v>
      </c>
      <c r="D14" s="226"/>
      <c r="E14" s="226"/>
      <c r="F14" s="210"/>
      <c r="G14" s="199">
        <f>D14+E14</f>
        <v>0</v>
      </c>
    </row>
    <row r="15" spans="1:22" s="11" customFormat="1" ht="18" customHeight="1">
      <c r="A15" s="185" t="s">
        <v>11</v>
      </c>
      <c r="B15" s="123" t="s">
        <v>190</v>
      </c>
      <c r="C15" s="195" t="s">
        <v>191</v>
      </c>
      <c r="D15" s="226"/>
      <c r="E15" s="226"/>
      <c r="F15" s="210"/>
      <c r="G15" s="199">
        <f>D15+E15</f>
        <v>0</v>
      </c>
    </row>
    <row r="16" spans="1:22" s="11" customFormat="1" ht="18" customHeight="1">
      <c r="A16" s="185" t="s">
        <v>22</v>
      </c>
      <c r="B16" s="123" t="s">
        <v>192</v>
      </c>
      <c r="C16" s="195" t="s">
        <v>193</v>
      </c>
      <c r="D16" s="226"/>
      <c r="E16" s="226"/>
      <c r="F16" s="210"/>
      <c r="G16" s="201"/>
    </row>
    <row r="17" spans="1:7" s="11" customFormat="1" ht="18" customHeight="1">
      <c r="A17" s="185" t="s">
        <v>23</v>
      </c>
      <c r="B17" s="123" t="s">
        <v>194</v>
      </c>
      <c r="C17" s="195" t="s">
        <v>195</v>
      </c>
      <c r="D17" s="226"/>
      <c r="E17" s="226"/>
      <c r="F17" s="210"/>
      <c r="G17" s="202"/>
    </row>
    <row r="18" spans="1:7" s="12" customFormat="1" ht="18" customHeight="1">
      <c r="A18" s="185" t="s">
        <v>24</v>
      </c>
      <c r="B18" s="123" t="s">
        <v>196</v>
      </c>
      <c r="C18" s="195" t="s">
        <v>197</v>
      </c>
      <c r="D18" s="226"/>
      <c r="E18" s="226"/>
      <c r="F18" s="210"/>
      <c r="G18" s="203"/>
    </row>
    <row r="19" spans="1:7" s="11" customFormat="1" ht="18" customHeight="1">
      <c r="A19" s="185" t="s">
        <v>25</v>
      </c>
      <c r="B19" s="123" t="s">
        <v>198</v>
      </c>
      <c r="C19" s="195" t="s">
        <v>199</v>
      </c>
      <c r="D19" s="226"/>
      <c r="E19" s="226"/>
      <c r="F19" s="210"/>
      <c r="G19" s="204"/>
    </row>
    <row r="20" spans="1:7" s="11" customFormat="1" ht="27.75" customHeight="1">
      <c r="A20" s="185" t="s">
        <v>26</v>
      </c>
      <c r="B20" s="124" t="s">
        <v>308</v>
      </c>
      <c r="C20" s="211" t="s">
        <v>200</v>
      </c>
      <c r="D20" s="230">
        <f>SUM(D11:D19)</f>
        <v>0</v>
      </c>
      <c r="E20" s="230">
        <f>SUM(E11:E19)</f>
        <v>0</v>
      </c>
      <c r="F20" s="205">
        <f>SUM(F11:F19)</f>
        <v>0</v>
      </c>
      <c r="G20" s="205">
        <f>SUM(G11:G19)</f>
        <v>0</v>
      </c>
    </row>
    <row r="21" spans="1:7" s="11" customFormat="1" ht="18" customHeight="1">
      <c r="A21" s="185" t="s">
        <v>27</v>
      </c>
      <c r="B21" s="122" t="s">
        <v>284</v>
      </c>
      <c r="C21" s="196" t="s">
        <v>206</v>
      </c>
      <c r="D21" s="227"/>
      <c r="E21" s="227"/>
      <c r="F21" s="211"/>
      <c r="G21" s="206"/>
    </row>
    <row r="22" spans="1:7" s="11" customFormat="1" ht="18" customHeight="1">
      <c r="A22" s="185" t="s">
        <v>28</v>
      </c>
      <c r="B22" s="122" t="s">
        <v>306</v>
      </c>
      <c r="C22" s="196" t="s">
        <v>207</v>
      </c>
      <c r="D22" s="227"/>
      <c r="E22" s="227"/>
      <c r="F22" s="211"/>
      <c r="G22" s="207"/>
    </row>
    <row r="23" spans="1:7" s="11" customFormat="1" ht="18" customHeight="1">
      <c r="A23" s="185" t="s">
        <v>29</v>
      </c>
      <c r="B23" s="124" t="s">
        <v>309</v>
      </c>
      <c r="C23" s="196" t="s">
        <v>208</v>
      </c>
      <c r="D23" s="241">
        <f>D20+D21+D22+D10</f>
        <v>0</v>
      </c>
      <c r="E23" s="231">
        <f>E20+E21+E22+E10</f>
        <v>0</v>
      </c>
      <c r="F23" s="208">
        <f>F20+F21+F22+F10</f>
        <v>0</v>
      </c>
      <c r="G23" s="208">
        <f>G20+G21+G22+G10</f>
        <v>0</v>
      </c>
    </row>
    <row r="24" spans="1:7" s="11" customFormat="1" ht="18" customHeight="1">
      <c r="A24"/>
      <c r="B24" s="1"/>
      <c r="C24" s="1"/>
      <c r="D24" s="1"/>
      <c r="E24" s="1"/>
      <c r="F24" s="1"/>
      <c r="G24" s="1"/>
    </row>
    <row r="25" spans="1:7" s="11" customFormat="1" ht="18" customHeight="1">
      <c r="A25" s="856" t="s">
        <v>17</v>
      </c>
      <c r="B25" s="857"/>
      <c r="C25" s="857"/>
      <c r="D25" s="857"/>
      <c r="E25" s="857"/>
      <c r="F25" s="857"/>
      <c r="G25" s="857"/>
    </row>
    <row r="26" spans="1:7" s="11" customFormat="1" ht="18" customHeight="1">
      <c r="A26" s="856" t="s">
        <v>356</v>
      </c>
      <c r="B26" s="857"/>
      <c r="C26" s="857"/>
      <c r="D26" s="857"/>
      <c r="E26" s="857"/>
      <c r="F26" s="857"/>
      <c r="G26" s="857"/>
    </row>
    <row r="27" spans="1:7" s="11" customFormat="1" ht="18" customHeight="1">
      <c r="A27" s="2"/>
      <c r="B27" s="3"/>
      <c r="C27" s="3"/>
      <c r="D27" s="3"/>
      <c r="E27" s="3"/>
      <c r="F27" s="3"/>
      <c r="G27" s="1"/>
    </row>
    <row r="28" spans="1:7" s="11" customFormat="1" ht="18" customHeight="1">
      <c r="A28" s="4"/>
      <c r="B28" s="3" t="s">
        <v>18</v>
      </c>
      <c r="C28" s="3"/>
      <c r="D28" s="3"/>
      <c r="E28" s="3"/>
      <c r="F28" s="3"/>
      <c r="G28" s="1"/>
    </row>
    <row r="29" spans="1:7" s="11" customFormat="1" ht="31.5" customHeight="1">
      <c r="A29"/>
      <c r="B29" s="1"/>
      <c r="C29" s="1"/>
      <c r="D29" s="1"/>
      <c r="E29" s="1"/>
      <c r="F29" s="1"/>
      <c r="G29" s="71" t="s">
        <v>14</v>
      </c>
    </row>
    <row r="30" spans="1:7" s="78" customFormat="1" ht="36" customHeight="1">
      <c r="A30" s="72" t="s">
        <v>13</v>
      </c>
      <c r="B30" s="73" t="s">
        <v>12</v>
      </c>
      <c r="C30" s="74" t="s">
        <v>152</v>
      </c>
      <c r="D30" s="212" t="s">
        <v>328</v>
      </c>
      <c r="E30" s="212" t="s">
        <v>329</v>
      </c>
      <c r="F30" s="212" t="s">
        <v>330</v>
      </c>
      <c r="G30" s="127" t="s">
        <v>353</v>
      </c>
    </row>
    <row r="31" spans="1:7" s="11" customFormat="1" ht="19.5" customHeight="1">
      <c r="A31" s="75"/>
      <c r="B31" s="76" t="s">
        <v>100</v>
      </c>
      <c r="C31" s="76" t="s">
        <v>101</v>
      </c>
      <c r="D31" s="209" t="s">
        <v>102</v>
      </c>
      <c r="E31" s="209" t="s">
        <v>103</v>
      </c>
      <c r="F31" s="209" t="s">
        <v>104</v>
      </c>
      <c r="G31" s="77" t="s">
        <v>105</v>
      </c>
    </row>
    <row r="32" spans="1:7" s="11" customFormat="1" ht="19.5" customHeight="1">
      <c r="A32" s="125" t="s">
        <v>5</v>
      </c>
      <c r="B32" s="121" t="s">
        <v>209</v>
      </c>
      <c r="C32" s="195" t="s">
        <v>210</v>
      </c>
      <c r="D32" s="226"/>
      <c r="E32" s="226"/>
      <c r="F32" s="210"/>
      <c r="G32" s="213">
        <f>D32+E32</f>
        <v>0</v>
      </c>
    </row>
    <row r="33" spans="1:7" s="11" customFormat="1" ht="19.5" customHeight="1">
      <c r="A33" s="125" t="s">
        <v>6</v>
      </c>
      <c r="B33" s="121" t="s">
        <v>211</v>
      </c>
      <c r="C33" s="195" t="s">
        <v>213</v>
      </c>
      <c r="D33" s="226"/>
      <c r="E33" s="226"/>
      <c r="F33" s="210"/>
      <c r="G33" s="199"/>
    </row>
    <row r="34" spans="1:7" s="11" customFormat="1" ht="19.5" customHeight="1">
      <c r="A34" s="126" t="s">
        <v>7</v>
      </c>
      <c r="B34" s="122" t="s">
        <v>212</v>
      </c>
      <c r="C34" s="211" t="s">
        <v>214</v>
      </c>
      <c r="D34" s="236">
        <f>SUM(D32:D33)</f>
        <v>0</v>
      </c>
      <c r="E34" s="263">
        <f>SUM(E32:E33)</f>
        <v>0</v>
      </c>
      <c r="F34" s="198">
        <f>SUM(F32:F33)</f>
        <v>0</v>
      </c>
      <c r="G34" s="198">
        <f>D34+E34</f>
        <v>0</v>
      </c>
    </row>
    <row r="35" spans="1:7" s="11" customFormat="1" ht="19.5" customHeight="1">
      <c r="A35" s="126" t="s">
        <v>8</v>
      </c>
      <c r="B35" s="122" t="s">
        <v>216</v>
      </c>
      <c r="C35" s="196" t="s">
        <v>215</v>
      </c>
      <c r="D35" s="227"/>
      <c r="E35" s="227"/>
      <c r="F35" s="211"/>
      <c r="G35" s="198">
        <f>D35+E35</f>
        <v>0</v>
      </c>
    </row>
    <row r="36" spans="1:7" ht="19.5" customHeight="1">
      <c r="A36" s="126" t="s">
        <v>9</v>
      </c>
      <c r="B36" s="122" t="s">
        <v>217</v>
      </c>
      <c r="C36" s="196" t="s">
        <v>218</v>
      </c>
      <c r="D36" s="227"/>
      <c r="E36" s="227"/>
      <c r="F36" s="211"/>
      <c r="G36" s="198">
        <f>D36+E36</f>
        <v>0</v>
      </c>
    </row>
    <row r="37" spans="1:7" ht="19.5" customHeight="1">
      <c r="A37" s="126" t="s">
        <v>10</v>
      </c>
      <c r="B37" s="121" t="s">
        <v>117</v>
      </c>
      <c r="C37" s="195" t="s">
        <v>219</v>
      </c>
      <c r="D37" s="226"/>
      <c r="E37" s="226"/>
      <c r="F37" s="210"/>
      <c r="G37" s="214"/>
    </row>
    <row r="38" spans="1:7" ht="19.5" customHeight="1">
      <c r="A38" s="125" t="s">
        <v>11</v>
      </c>
      <c r="B38" s="121" t="s">
        <v>220</v>
      </c>
      <c r="C38" s="195" t="s">
        <v>221</v>
      </c>
      <c r="D38" s="226"/>
      <c r="E38" s="226"/>
      <c r="F38" s="210"/>
      <c r="G38" s="214"/>
    </row>
    <row r="39" spans="1:7" ht="19.5" customHeight="1">
      <c r="A39" s="125" t="s">
        <v>22</v>
      </c>
      <c r="B39" s="123" t="s">
        <v>1</v>
      </c>
      <c r="C39" s="195" t="s">
        <v>222</v>
      </c>
      <c r="D39" s="226"/>
      <c r="E39" s="226"/>
      <c r="F39" s="210"/>
      <c r="G39" s="199"/>
    </row>
    <row r="40" spans="1:7" ht="19.5" customHeight="1">
      <c r="A40" s="126" t="s">
        <v>23</v>
      </c>
      <c r="B40" s="124" t="s">
        <v>118</v>
      </c>
      <c r="C40" s="196" t="s">
        <v>223</v>
      </c>
      <c r="D40" s="227"/>
      <c r="E40" s="227"/>
      <c r="F40" s="211"/>
      <c r="G40" s="197">
        <f>G38+G39</f>
        <v>0</v>
      </c>
    </row>
    <row r="41" spans="1:7" ht="19.5" customHeight="1">
      <c r="A41" s="125" t="s">
        <v>24</v>
      </c>
      <c r="B41" s="123" t="s">
        <v>225</v>
      </c>
      <c r="C41" s="195" t="s">
        <v>224</v>
      </c>
      <c r="D41" s="226"/>
      <c r="E41" s="226"/>
      <c r="F41" s="210"/>
      <c r="G41" s="198"/>
    </row>
    <row r="42" spans="1:7" ht="19.5" customHeight="1">
      <c r="A42" s="125" t="s">
        <v>25</v>
      </c>
      <c r="B42" s="123" t="s">
        <v>226</v>
      </c>
      <c r="C42" s="195" t="s">
        <v>227</v>
      </c>
      <c r="D42" s="226"/>
      <c r="E42" s="226"/>
      <c r="F42" s="210"/>
      <c r="G42" s="199"/>
    </row>
    <row r="43" spans="1:7" ht="19.5" customHeight="1">
      <c r="A43" s="125" t="s">
        <v>26</v>
      </c>
      <c r="B43" s="121" t="s">
        <v>63</v>
      </c>
      <c r="C43" s="195" t="s">
        <v>228</v>
      </c>
      <c r="D43" s="226"/>
      <c r="E43" s="226"/>
      <c r="F43" s="210"/>
      <c r="G43" s="199"/>
    </row>
    <row r="44" spans="1:7">
      <c r="A44" s="126" t="s">
        <v>27</v>
      </c>
      <c r="B44" s="122" t="s">
        <v>230</v>
      </c>
      <c r="C44" s="196" t="s">
        <v>229</v>
      </c>
      <c r="D44" s="228">
        <f>D34+D35+D36+D37+D40+D41+D42+D43</f>
        <v>0</v>
      </c>
      <c r="E44" s="228">
        <f>E34+E35+E36+E37+E40+E41+E42+E43</f>
        <v>0</v>
      </c>
      <c r="F44" s="197">
        <f>F34+F35+F36+F37+F40+F41+F42+F43</f>
        <v>0</v>
      </c>
      <c r="G44" s="197">
        <f>G34+G35+G36+G37+G40+G41+G42+G43</f>
        <v>0</v>
      </c>
    </row>
  </sheetData>
  <mergeCells count="5">
    <mergeCell ref="A26:G26"/>
    <mergeCell ref="B1:G1"/>
    <mergeCell ref="A2:G2"/>
    <mergeCell ref="A3:G3"/>
    <mergeCell ref="A25:G25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9" max="52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pageSetUpPr fitToPage="1"/>
  </sheetPr>
  <dimension ref="A1:F28"/>
  <sheetViews>
    <sheetView workbookViewId="0">
      <selection activeCell="B1" sqref="B1:F1"/>
    </sheetView>
  </sheetViews>
  <sheetFormatPr defaultRowHeight="12.75"/>
  <cols>
    <col min="1" max="1" width="17.5703125" customWidth="1"/>
    <col min="2" max="2" width="63" customWidth="1"/>
    <col min="3" max="4" width="17.85546875" customWidth="1"/>
    <col min="5" max="5" width="18.5703125" customWidth="1"/>
    <col min="6" max="6" width="9.5703125" customWidth="1"/>
  </cols>
  <sheetData>
    <row r="1" spans="1:6" ht="13.15" customHeight="1">
      <c r="A1" s="766"/>
      <c r="B1" s="861" t="s">
        <v>797</v>
      </c>
      <c r="C1" s="861"/>
      <c r="D1" s="861"/>
      <c r="E1" s="861"/>
      <c r="F1" s="861"/>
    </row>
    <row r="2" spans="1:6" ht="14.25">
      <c r="A2" s="766"/>
      <c r="B2" s="862"/>
      <c r="C2" s="862"/>
      <c r="D2" s="862"/>
      <c r="E2" s="862"/>
      <c r="F2" s="862"/>
    </row>
    <row r="4" spans="1:6" ht="15.75">
      <c r="A4" s="863" t="s">
        <v>782</v>
      </c>
      <c r="B4" s="863"/>
      <c r="C4" s="863"/>
      <c r="D4" s="863"/>
      <c r="E4" s="863"/>
      <c r="F4" s="863"/>
    </row>
    <row r="5" spans="1:6" ht="15.75">
      <c r="A5" s="864" t="s">
        <v>141</v>
      </c>
      <c r="B5" s="864"/>
      <c r="C5" s="864"/>
      <c r="D5" s="864"/>
      <c r="E5" s="864"/>
      <c r="F5" s="864"/>
    </row>
    <row r="6" spans="1:6" ht="15.75">
      <c r="A6" s="792"/>
      <c r="B6" s="792"/>
      <c r="C6" s="792"/>
    </row>
    <row r="7" spans="1:6" ht="15.75">
      <c r="A7" s="792"/>
      <c r="B7" s="792"/>
      <c r="C7" s="792"/>
    </row>
    <row r="8" spans="1:6" ht="15.75">
      <c r="A8" s="792"/>
      <c r="B8" s="792" t="s">
        <v>61</v>
      </c>
      <c r="C8" s="792"/>
    </row>
    <row r="9" spans="1:6">
      <c r="A9" s="793"/>
      <c r="B9" s="794"/>
      <c r="C9" s="795"/>
    </row>
    <row r="10" spans="1:6">
      <c r="A10" s="793"/>
      <c r="B10" s="796" t="s">
        <v>783</v>
      </c>
      <c r="C10" s="797" t="s">
        <v>414</v>
      </c>
    </row>
    <row r="11" spans="1:6">
      <c r="A11" s="793" t="s">
        <v>5</v>
      </c>
      <c r="B11" s="793" t="s">
        <v>784</v>
      </c>
      <c r="C11" s="798">
        <v>4999984</v>
      </c>
    </row>
    <row r="12" spans="1:6">
      <c r="A12" s="793" t="s">
        <v>6</v>
      </c>
      <c r="B12" s="799" t="s">
        <v>785</v>
      </c>
      <c r="C12" s="798">
        <f>'összevont bev'!D42</f>
        <v>43512488</v>
      </c>
    </row>
    <row r="13" spans="1:6">
      <c r="A13" s="793" t="s">
        <v>7</v>
      </c>
      <c r="B13" s="799"/>
      <c r="C13" s="798"/>
    </row>
    <row r="14" spans="1:6">
      <c r="A14" s="793" t="s">
        <v>8</v>
      </c>
      <c r="B14" s="799"/>
      <c r="C14" s="798"/>
    </row>
    <row r="15" spans="1:6">
      <c r="A15" s="793" t="s">
        <v>9</v>
      </c>
      <c r="B15" s="799"/>
      <c r="C15" s="798"/>
    </row>
    <row r="16" spans="1:6">
      <c r="A16" s="793" t="s">
        <v>10</v>
      </c>
      <c r="B16" s="799"/>
      <c r="C16" s="798"/>
    </row>
    <row r="17" spans="1:3">
      <c r="A17" s="793" t="s">
        <v>11</v>
      </c>
      <c r="B17" s="796" t="s">
        <v>783</v>
      </c>
      <c r="C17" s="800">
        <f>SUM(C11:C16)</f>
        <v>48512472</v>
      </c>
    </row>
    <row r="18" spans="1:3">
      <c r="B18" s="10"/>
    </row>
    <row r="19" spans="1:3" ht="15.75">
      <c r="B19" s="801" t="s">
        <v>62</v>
      </c>
    </row>
    <row r="20" spans="1:3">
      <c r="A20" s="793"/>
      <c r="B20" s="794" t="s">
        <v>150</v>
      </c>
      <c r="C20" s="793"/>
    </row>
    <row r="21" spans="1:3">
      <c r="A21" s="793" t="s">
        <v>5</v>
      </c>
      <c r="B21" s="799" t="s">
        <v>786</v>
      </c>
      <c r="C21" s="798">
        <v>3731390</v>
      </c>
    </row>
    <row r="22" spans="1:3">
      <c r="A22" s="793" t="s">
        <v>6</v>
      </c>
      <c r="B22" s="793" t="s">
        <v>787</v>
      </c>
      <c r="C22" s="798">
        <v>15000000</v>
      </c>
    </row>
    <row r="23" spans="1:3">
      <c r="A23" s="793" t="s">
        <v>7</v>
      </c>
      <c r="B23" s="802"/>
      <c r="C23" s="793"/>
    </row>
    <row r="24" spans="1:3">
      <c r="A24" s="793" t="s">
        <v>8</v>
      </c>
      <c r="B24" s="793"/>
      <c r="C24" s="798"/>
    </row>
    <row r="25" spans="1:3">
      <c r="A25" s="793" t="s">
        <v>9</v>
      </c>
      <c r="B25" s="793"/>
      <c r="C25" s="798"/>
    </row>
    <row r="26" spans="1:3">
      <c r="A26" s="793" t="s">
        <v>10</v>
      </c>
      <c r="B26" s="793"/>
      <c r="C26" s="798"/>
    </row>
    <row r="27" spans="1:3">
      <c r="A27" s="793" t="s">
        <v>11</v>
      </c>
      <c r="B27" s="793"/>
      <c r="C27" s="798"/>
    </row>
    <row r="28" spans="1:3">
      <c r="A28" s="793" t="s">
        <v>22</v>
      </c>
      <c r="B28" s="794" t="s">
        <v>783</v>
      </c>
      <c r="C28" s="800">
        <f>SUM(C21:C27)</f>
        <v>18731390</v>
      </c>
    </row>
  </sheetData>
  <mergeCells count="4">
    <mergeCell ref="B1:F1"/>
    <mergeCell ref="B2:F2"/>
    <mergeCell ref="A4:F4"/>
    <mergeCell ref="A5:F5"/>
  </mergeCells>
  <phoneticPr fontId="147" type="noConversion"/>
  <pageMargins left="0.7" right="0.7" top="0.75" bottom="0.75" header="0.3" footer="0.3"/>
  <pageSetup paperSize="9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6"/>
  <sheetViews>
    <sheetView zoomScaleNormal="100" workbookViewId="0">
      <selection activeCell="B1" sqref="B1:H1"/>
    </sheetView>
  </sheetViews>
  <sheetFormatPr defaultRowHeight="12.75"/>
  <cols>
    <col min="1" max="1" width="4.7109375" customWidth="1"/>
    <col min="2" max="2" width="43.5703125" customWidth="1"/>
    <col min="3" max="3" width="18.28515625" customWidth="1"/>
    <col min="4" max="4" width="15.5703125" bestFit="1" customWidth="1"/>
    <col min="5" max="6" width="16.7109375" customWidth="1"/>
    <col min="7" max="7" width="15.5703125" bestFit="1" customWidth="1"/>
    <col min="8" max="8" width="16.7109375" customWidth="1"/>
  </cols>
  <sheetData>
    <row r="1" spans="1:10">
      <c r="B1" s="865" t="s">
        <v>798</v>
      </c>
      <c r="C1" s="865"/>
      <c r="D1" s="865"/>
      <c r="E1" s="865"/>
      <c r="F1" s="865"/>
      <c r="G1" s="865"/>
      <c r="H1" s="865"/>
    </row>
    <row r="2" spans="1:10" ht="39" customHeight="1">
      <c r="H2" s="35" t="s">
        <v>99</v>
      </c>
    </row>
    <row r="3" spans="1:10" ht="12.75" customHeight="1">
      <c r="A3" s="867" t="s">
        <v>339</v>
      </c>
      <c r="B3" s="868"/>
      <c r="C3" s="868"/>
      <c r="D3" s="868"/>
      <c r="E3" s="868"/>
      <c r="F3" s="868"/>
      <c r="G3" s="868"/>
      <c r="H3" s="869"/>
    </row>
    <row r="4" spans="1:10" s="36" customFormat="1" ht="30.75" customHeight="1">
      <c r="A4" s="870"/>
      <c r="B4" s="871"/>
      <c r="C4" s="871"/>
      <c r="D4" s="871"/>
      <c r="E4" s="871"/>
      <c r="F4" s="871"/>
      <c r="G4" s="871"/>
      <c r="H4" s="872"/>
    </row>
    <row r="5" spans="1:10" s="36" customFormat="1" ht="30.75" customHeight="1">
      <c r="A5" s="866" t="s">
        <v>141</v>
      </c>
      <c r="B5" s="866"/>
      <c r="C5" s="866"/>
      <c r="D5" s="866"/>
      <c r="E5" s="866"/>
      <c r="F5" s="866"/>
      <c r="G5" s="866"/>
      <c r="H5" s="866"/>
      <c r="J5" s="220"/>
    </row>
    <row r="6" spans="1:10">
      <c r="A6" s="251"/>
      <c r="B6" s="10">
        <v>0</v>
      </c>
    </row>
  </sheetData>
  <mergeCells count="3">
    <mergeCell ref="B1:H1"/>
    <mergeCell ref="A5:H5"/>
    <mergeCell ref="A3:H4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68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pageSetUpPr fitToPage="1"/>
  </sheetPr>
  <dimension ref="A1:T28"/>
  <sheetViews>
    <sheetView zoomScaleNormal="100" workbookViewId="0">
      <selection activeCell="C1" sqref="C1:F1"/>
    </sheetView>
  </sheetViews>
  <sheetFormatPr defaultRowHeight="12.75"/>
  <cols>
    <col min="1" max="1" width="5.85546875" customWidth="1"/>
    <col min="2" max="2" width="48.42578125" customWidth="1"/>
    <col min="3" max="3" width="12.85546875" style="41" customWidth="1"/>
    <col min="4" max="4" width="13.5703125" style="41" customWidth="1"/>
    <col min="5" max="5" width="15" style="41" customWidth="1"/>
    <col min="6" max="6" width="15.7109375" style="41" customWidth="1"/>
    <col min="7" max="7" width="13.7109375" bestFit="1" customWidth="1"/>
    <col min="8" max="10" width="13.140625" bestFit="1" customWidth="1"/>
    <col min="11" max="11" width="13.85546875" customWidth="1"/>
    <col min="12" max="12" width="12.7109375" customWidth="1"/>
    <col min="13" max="13" width="12.28515625" customWidth="1"/>
    <col min="14" max="14" width="13.7109375" customWidth="1"/>
    <col min="15" max="16" width="10" customWidth="1"/>
    <col min="17" max="17" width="5" customWidth="1"/>
    <col min="18" max="18" width="8.5703125" customWidth="1"/>
    <col min="19" max="19" width="11.5703125" customWidth="1"/>
  </cols>
  <sheetData>
    <row r="1" spans="1:20" ht="18" customHeight="1">
      <c r="A1" s="580"/>
      <c r="B1" s="580"/>
      <c r="C1" s="876" t="s">
        <v>799</v>
      </c>
      <c r="D1" s="876"/>
      <c r="E1" s="876"/>
      <c r="F1" s="876"/>
      <c r="G1" s="564"/>
      <c r="K1" s="580"/>
      <c r="L1" s="580"/>
      <c r="M1" s="580"/>
      <c r="N1" s="580"/>
      <c r="O1" s="580"/>
      <c r="P1" s="580"/>
      <c r="Q1" s="117"/>
      <c r="R1" s="117"/>
      <c r="S1" s="117"/>
    </row>
    <row r="2" spans="1:20" ht="18" customHeight="1">
      <c r="A2" s="563"/>
      <c r="B2" s="563"/>
      <c r="C2" s="564"/>
      <c r="D2" s="564"/>
      <c r="E2" s="564"/>
      <c r="F2" s="564"/>
      <c r="G2" s="563"/>
      <c r="H2" s="563"/>
      <c r="I2" s="563"/>
      <c r="J2" s="563"/>
      <c r="K2" s="563"/>
      <c r="L2" s="563"/>
      <c r="M2" s="563"/>
      <c r="N2" s="563"/>
      <c r="O2" s="563"/>
      <c r="P2" s="563"/>
      <c r="Q2" s="117"/>
      <c r="R2" s="117"/>
      <c r="S2" s="117"/>
    </row>
    <row r="3" spans="1:20" ht="18" customHeight="1">
      <c r="A3" s="563"/>
      <c r="B3" s="563"/>
      <c r="C3" s="564"/>
      <c r="D3" s="564"/>
      <c r="E3" s="564"/>
      <c r="F3" s="564"/>
      <c r="G3" s="563"/>
      <c r="H3" s="563"/>
      <c r="I3" s="563"/>
      <c r="J3" s="563"/>
      <c r="K3" s="563"/>
      <c r="L3" s="563"/>
      <c r="M3" s="563"/>
      <c r="N3" s="563"/>
      <c r="O3" s="563"/>
      <c r="P3" s="563"/>
      <c r="Q3" s="117"/>
      <c r="R3" s="117"/>
      <c r="S3" s="117"/>
    </row>
    <row r="4" spans="1:20" ht="25.5" customHeight="1">
      <c r="A4" s="874" t="s">
        <v>623</v>
      </c>
      <c r="B4" s="875"/>
      <c r="C4" s="875"/>
      <c r="D4" s="875"/>
      <c r="E4" s="875"/>
      <c r="F4" s="875"/>
      <c r="G4" s="565"/>
      <c r="H4" s="565"/>
      <c r="I4" s="565"/>
      <c r="J4" s="565"/>
      <c r="K4" s="565"/>
      <c r="L4" s="565"/>
      <c r="M4" s="565"/>
      <c r="N4" s="565"/>
      <c r="O4" s="565"/>
      <c r="P4" s="565"/>
      <c r="Q4" s="307"/>
      <c r="R4" s="307"/>
      <c r="S4" s="307"/>
      <c r="T4" s="41"/>
    </row>
    <row r="5" spans="1:20" ht="25.5" customHeight="1">
      <c r="A5" s="875"/>
      <c r="B5" s="875"/>
      <c r="C5" s="875"/>
      <c r="D5" s="875"/>
      <c r="E5" s="875"/>
      <c r="F5" s="875"/>
      <c r="G5" s="565"/>
      <c r="H5" s="565"/>
      <c r="I5" s="565"/>
      <c r="J5" s="565"/>
      <c r="K5" s="565"/>
      <c r="L5" s="565"/>
      <c r="M5" s="565"/>
      <c r="N5" s="565"/>
      <c r="O5" s="565"/>
      <c r="P5" s="565"/>
      <c r="Q5" s="307"/>
      <c r="R5" s="307"/>
      <c r="S5" s="307"/>
      <c r="T5" s="307"/>
    </row>
    <row r="6" spans="1:20" ht="18">
      <c r="A6" s="875"/>
      <c r="B6" s="875"/>
      <c r="C6" s="875"/>
      <c r="D6" s="875"/>
      <c r="E6" s="875"/>
      <c r="F6" s="875"/>
      <c r="G6" s="566"/>
      <c r="H6" s="566"/>
      <c r="I6" s="566"/>
      <c r="J6" s="566"/>
      <c r="K6" s="566"/>
      <c r="L6" s="566"/>
      <c r="M6" s="566"/>
      <c r="N6" s="566"/>
      <c r="O6" s="566"/>
      <c r="P6" s="566"/>
      <c r="Q6" s="306"/>
      <c r="R6" s="306"/>
      <c r="S6" s="306"/>
      <c r="T6" s="41"/>
    </row>
    <row r="7" spans="1:20" ht="18">
      <c r="A7" s="566"/>
      <c r="B7" s="566"/>
      <c r="C7" s="566"/>
      <c r="D7" s="566"/>
      <c r="E7" s="566"/>
      <c r="F7" s="566"/>
      <c r="G7" s="566"/>
      <c r="H7" s="566"/>
      <c r="I7" s="566"/>
      <c r="J7" s="566"/>
      <c r="K7" s="566"/>
      <c r="L7" s="566"/>
      <c r="M7" s="566"/>
      <c r="N7" s="566"/>
      <c r="O7" s="566"/>
      <c r="P7" s="566"/>
      <c r="Q7" s="215"/>
      <c r="R7" s="215"/>
      <c r="S7" s="215"/>
    </row>
    <row r="8" spans="1:20" ht="18">
      <c r="A8" s="566"/>
      <c r="B8" s="566"/>
      <c r="C8" s="566"/>
      <c r="D8" s="566"/>
      <c r="E8" s="566"/>
      <c r="F8" s="566"/>
      <c r="G8" s="566"/>
      <c r="H8" s="566"/>
      <c r="I8" s="566"/>
      <c r="J8" s="566"/>
      <c r="K8" s="566"/>
      <c r="L8" s="566"/>
      <c r="M8" s="566"/>
      <c r="N8" s="566"/>
      <c r="O8" s="566"/>
      <c r="P8" s="566"/>
      <c r="Q8" s="215"/>
      <c r="R8" s="215"/>
      <c r="S8" s="215"/>
    </row>
    <row r="9" spans="1:20" s="11" customFormat="1" ht="33.75" customHeight="1">
      <c r="A9" s="567"/>
      <c r="B9" s="567" t="s">
        <v>337</v>
      </c>
      <c r="C9" s="873" t="s">
        <v>622</v>
      </c>
      <c r="D9" s="873"/>
      <c r="E9" s="873"/>
      <c r="F9" s="873"/>
      <c r="G9" s="568"/>
      <c r="H9" s="568"/>
      <c r="I9" s="568"/>
      <c r="J9" s="568"/>
      <c r="K9" s="568"/>
      <c r="L9" s="568"/>
      <c r="M9" s="568"/>
      <c r="N9" s="568"/>
      <c r="O9" s="568"/>
      <c r="P9" s="568"/>
    </row>
    <row r="10" spans="1:20" s="11" customFormat="1" ht="27" customHeight="1">
      <c r="A10" s="569" t="s">
        <v>335</v>
      </c>
      <c r="B10" s="570" t="s">
        <v>21</v>
      </c>
      <c r="C10" s="570" t="s">
        <v>141</v>
      </c>
      <c r="D10" s="570" t="s">
        <v>748</v>
      </c>
      <c r="E10" s="570" t="s">
        <v>354</v>
      </c>
      <c r="F10" s="570" t="s">
        <v>405</v>
      </c>
      <c r="G10" s="568"/>
      <c r="H10" s="568"/>
      <c r="I10" s="568"/>
      <c r="J10" s="568"/>
      <c r="K10" s="568"/>
      <c r="L10" s="568"/>
      <c r="M10" s="568"/>
      <c r="N10" s="568"/>
      <c r="O10" s="568"/>
      <c r="P10" s="568"/>
    </row>
    <row r="11" spans="1:20" ht="15.75" customHeight="1">
      <c r="A11" s="571" t="s">
        <v>5</v>
      </c>
      <c r="B11" s="569" t="s">
        <v>381</v>
      </c>
      <c r="C11" s="572"/>
      <c r="D11" s="572"/>
      <c r="E11" s="572"/>
      <c r="F11" s="572"/>
      <c r="G11" s="573"/>
      <c r="H11" s="573"/>
      <c r="I11" s="573"/>
      <c r="J11" s="573"/>
      <c r="K11" s="573"/>
      <c r="L11" s="573"/>
      <c r="M11" s="573"/>
      <c r="N11" s="573"/>
      <c r="O11" s="573"/>
      <c r="P11" s="573"/>
    </row>
    <row r="12" spans="1:20" ht="40.5" customHeight="1">
      <c r="A12" s="571" t="s">
        <v>6</v>
      </c>
      <c r="B12" s="569" t="s">
        <v>370</v>
      </c>
      <c r="C12" s="572">
        <v>0</v>
      </c>
      <c r="D12" s="572"/>
      <c r="E12" s="572"/>
      <c r="F12" s="572"/>
      <c r="G12" s="573"/>
      <c r="H12" s="573"/>
      <c r="I12" s="573"/>
      <c r="J12" s="573"/>
      <c r="K12" s="573"/>
      <c r="L12" s="573"/>
      <c r="M12" s="573"/>
      <c r="N12" s="573"/>
      <c r="O12" s="573"/>
      <c r="P12" s="573"/>
    </row>
    <row r="13" spans="1:20" ht="15.75" customHeight="1">
      <c r="A13" s="571" t="s">
        <v>7</v>
      </c>
      <c r="B13" s="569" t="s">
        <v>331</v>
      </c>
      <c r="C13" s="572"/>
      <c r="D13" s="572"/>
      <c r="E13" s="572"/>
      <c r="F13" s="572"/>
      <c r="G13" s="573"/>
      <c r="H13" s="573"/>
      <c r="I13" s="573"/>
      <c r="J13" s="573"/>
      <c r="K13" s="573"/>
      <c r="L13" s="573"/>
      <c r="M13" s="573"/>
      <c r="N13" s="573"/>
      <c r="O13" s="573"/>
      <c r="P13" s="573"/>
    </row>
    <row r="14" spans="1:20" ht="39" customHeight="1">
      <c r="A14" s="567" t="s">
        <v>8</v>
      </c>
      <c r="B14" s="569" t="s">
        <v>369</v>
      </c>
      <c r="C14" s="572">
        <v>0</v>
      </c>
      <c r="D14" s="572"/>
      <c r="E14" s="572"/>
      <c r="F14" s="572"/>
      <c r="G14" s="573"/>
      <c r="H14" s="573"/>
      <c r="I14" s="573"/>
      <c r="J14" s="573"/>
      <c r="K14" s="573"/>
      <c r="L14" s="573"/>
      <c r="M14" s="573"/>
      <c r="N14" s="573"/>
      <c r="O14" s="573"/>
      <c r="P14" s="573"/>
    </row>
    <row r="15" spans="1:20" ht="15.75" customHeight="1">
      <c r="A15" s="571" t="s">
        <v>9</v>
      </c>
      <c r="B15" s="569" t="s">
        <v>332</v>
      </c>
      <c r="C15" s="574"/>
      <c r="D15" s="574"/>
      <c r="E15" s="574"/>
      <c r="F15" s="574"/>
      <c r="G15" s="573"/>
      <c r="H15" s="573"/>
      <c r="I15" s="573"/>
      <c r="J15" s="573"/>
      <c r="K15" s="573"/>
      <c r="L15" s="573"/>
      <c r="M15" s="573"/>
      <c r="N15" s="573"/>
      <c r="O15" s="573"/>
      <c r="P15" s="573"/>
    </row>
    <row r="16" spans="1:20" ht="15.75" customHeight="1">
      <c r="A16" s="571" t="s">
        <v>10</v>
      </c>
      <c r="B16" s="569" t="s">
        <v>333</v>
      </c>
      <c r="C16" s="574"/>
      <c r="D16" s="574"/>
      <c r="E16" s="574"/>
      <c r="F16" s="574"/>
      <c r="G16" s="573"/>
      <c r="H16" s="573"/>
      <c r="I16" s="573"/>
      <c r="J16" s="573"/>
      <c r="K16" s="573"/>
      <c r="L16" s="573"/>
      <c r="M16" s="573"/>
      <c r="N16" s="573"/>
      <c r="O16" s="573"/>
      <c r="P16" s="573"/>
    </row>
    <row r="17" spans="1:16" ht="15.75" customHeight="1">
      <c r="A17" s="571" t="s">
        <v>11</v>
      </c>
      <c r="B17" s="569" t="s">
        <v>334</v>
      </c>
      <c r="C17" s="574"/>
      <c r="D17" s="574"/>
      <c r="E17" s="574"/>
      <c r="F17" s="574"/>
      <c r="G17" s="573"/>
      <c r="H17" s="573"/>
      <c r="I17" s="573"/>
      <c r="J17" s="573"/>
      <c r="K17" s="573"/>
      <c r="L17" s="573"/>
      <c r="M17" s="573"/>
      <c r="N17" s="573"/>
      <c r="O17" s="573"/>
      <c r="P17" s="573"/>
    </row>
    <row r="18" spans="1:16" s="10" customFormat="1" ht="15.75" customHeight="1">
      <c r="A18" s="575" t="s">
        <v>22</v>
      </c>
      <c r="B18" s="576" t="s">
        <v>336</v>
      </c>
      <c r="C18" s="577">
        <f t="shared" ref="C18:F18" si="0">SUM(C11:C17)</f>
        <v>0</v>
      </c>
      <c r="D18" s="577">
        <f t="shared" si="0"/>
        <v>0</v>
      </c>
      <c r="E18" s="577">
        <f t="shared" si="0"/>
        <v>0</v>
      </c>
      <c r="F18" s="577">
        <f t="shared" si="0"/>
        <v>0</v>
      </c>
      <c r="G18" s="573"/>
      <c r="H18" s="573"/>
      <c r="I18" s="573"/>
      <c r="J18" s="573"/>
      <c r="K18" s="573"/>
      <c r="L18" s="573"/>
      <c r="M18" s="573"/>
      <c r="N18" s="573"/>
      <c r="O18" s="573"/>
      <c r="P18" s="573"/>
    </row>
    <row r="19" spans="1:16">
      <c r="A19" s="573"/>
      <c r="B19" s="573"/>
      <c r="C19" s="578"/>
      <c r="D19" s="578"/>
      <c r="E19" s="578"/>
      <c r="F19" s="578"/>
      <c r="G19" s="573"/>
      <c r="H19" s="573"/>
      <c r="I19" s="573"/>
      <c r="J19" s="573"/>
      <c r="K19" s="573"/>
      <c r="L19" s="573"/>
      <c r="M19" s="573"/>
      <c r="N19" s="573"/>
      <c r="O19" s="573"/>
      <c r="P19" s="573"/>
    </row>
    <row r="20" spans="1:16">
      <c r="A20" s="573"/>
      <c r="B20" s="573"/>
      <c r="C20" s="578"/>
      <c r="D20" s="578"/>
      <c r="E20" s="578"/>
      <c r="F20" s="578"/>
      <c r="G20" s="573"/>
      <c r="H20" s="573"/>
      <c r="I20" s="573"/>
      <c r="J20" s="573"/>
      <c r="K20" s="573"/>
      <c r="L20" s="573"/>
      <c r="M20" s="573"/>
      <c r="N20" s="573"/>
      <c r="O20" s="573"/>
      <c r="P20" s="573"/>
    </row>
    <row r="21" spans="1:16">
      <c r="A21" s="573"/>
      <c r="B21" s="573"/>
      <c r="C21" s="578"/>
      <c r="D21" s="578"/>
      <c r="E21" s="578"/>
      <c r="F21" s="578"/>
      <c r="G21" s="573"/>
      <c r="H21" s="573"/>
      <c r="I21" s="573"/>
      <c r="J21" s="573"/>
      <c r="K21" s="573"/>
      <c r="L21" s="573"/>
      <c r="M21" s="573"/>
      <c r="N21" s="573"/>
      <c r="O21" s="573"/>
      <c r="P21" s="573"/>
    </row>
    <row r="22" spans="1:16" ht="33" customHeight="1">
      <c r="A22" s="567"/>
      <c r="B22" s="567" t="s">
        <v>338</v>
      </c>
      <c r="C22" s="873" t="s">
        <v>764</v>
      </c>
      <c r="D22" s="873"/>
      <c r="E22" s="873"/>
      <c r="F22" s="873"/>
      <c r="G22" s="573"/>
      <c r="H22" s="573"/>
      <c r="I22" s="573"/>
      <c r="J22" s="573"/>
      <c r="K22" s="573"/>
      <c r="L22" s="573"/>
      <c r="M22" s="573"/>
      <c r="N22" s="573"/>
      <c r="O22" s="573"/>
      <c r="P22" s="573"/>
    </row>
    <row r="23" spans="1:16" ht="25.5">
      <c r="A23" s="569" t="s">
        <v>335</v>
      </c>
      <c r="B23" s="570" t="s">
        <v>21</v>
      </c>
      <c r="C23" s="570" t="s">
        <v>756</v>
      </c>
      <c r="D23" s="570" t="s">
        <v>748</v>
      </c>
      <c r="E23" s="570" t="s">
        <v>742</v>
      </c>
      <c r="F23" s="570" t="s">
        <v>763</v>
      </c>
      <c r="G23" s="573"/>
      <c r="H23" s="573"/>
      <c r="I23" s="573"/>
      <c r="J23" s="573"/>
      <c r="K23" s="573"/>
      <c r="L23" s="573"/>
      <c r="M23" s="573"/>
      <c r="N23" s="573"/>
      <c r="O23" s="573"/>
      <c r="P23" s="573"/>
    </row>
    <row r="24" spans="1:16" ht="19.5" customHeight="1">
      <c r="A24" s="571" t="s">
        <v>5</v>
      </c>
      <c r="B24" s="569"/>
      <c r="C24" s="572"/>
      <c r="D24" s="572"/>
      <c r="E24" s="572"/>
      <c r="F24" s="572"/>
      <c r="G24" s="573"/>
      <c r="H24" s="573"/>
      <c r="I24" s="573"/>
      <c r="J24" s="573"/>
      <c r="K24" s="573"/>
      <c r="L24" s="573"/>
      <c r="M24" s="573"/>
      <c r="N24" s="573"/>
      <c r="O24" s="573"/>
      <c r="P24" s="573"/>
    </row>
    <row r="25" spans="1:16">
      <c r="A25" s="571" t="s">
        <v>6</v>
      </c>
      <c r="B25" s="569"/>
      <c r="C25" s="572"/>
      <c r="D25" s="572"/>
      <c r="E25" s="572"/>
      <c r="F25" s="572"/>
      <c r="G25" s="573"/>
      <c r="H25" s="573"/>
      <c r="I25" s="573"/>
      <c r="J25" s="573"/>
      <c r="K25" s="573"/>
      <c r="L25" s="573"/>
      <c r="M25" s="573"/>
      <c r="N25" s="573"/>
      <c r="O25" s="573"/>
      <c r="P25" s="573"/>
    </row>
    <row r="26" spans="1:16">
      <c r="A26" s="571"/>
      <c r="B26" s="569"/>
      <c r="C26" s="572"/>
      <c r="D26" s="572"/>
      <c r="E26" s="572"/>
      <c r="F26" s="572"/>
      <c r="G26" s="573"/>
      <c r="H26" s="573"/>
      <c r="I26" s="573"/>
      <c r="J26" s="573"/>
      <c r="K26" s="573"/>
      <c r="L26" s="573"/>
      <c r="M26" s="573"/>
      <c r="N26" s="573"/>
      <c r="O26" s="573"/>
      <c r="P26" s="573"/>
    </row>
    <row r="27" spans="1:16">
      <c r="A27" s="571" t="s">
        <v>7</v>
      </c>
      <c r="B27" s="579" t="s">
        <v>19</v>
      </c>
      <c r="C27" s="572"/>
      <c r="D27" s="572"/>
      <c r="E27" s="572"/>
      <c r="F27" s="572"/>
      <c r="G27" s="573"/>
      <c r="H27" s="573"/>
      <c r="I27" s="573"/>
      <c r="J27" s="573"/>
      <c r="K27" s="573"/>
      <c r="L27" s="573"/>
      <c r="M27" s="573"/>
      <c r="N27" s="573"/>
      <c r="O27" s="573"/>
      <c r="P27" s="573"/>
    </row>
    <row r="28" spans="1:16">
      <c r="B28" s="41"/>
      <c r="F28"/>
    </row>
  </sheetData>
  <mergeCells count="4">
    <mergeCell ref="C22:F22"/>
    <mergeCell ref="C9:F9"/>
    <mergeCell ref="A4:F6"/>
    <mergeCell ref="C1:F1"/>
  </mergeCells>
  <phoneticPr fontId="0" type="noConversion"/>
  <printOptions horizontalCentered="1"/>
  <pageMargins left="0.39370078740157483" right="0.39370078740157483" top="0.98425196850393704" bottom="0.98425196850393704" header="0.51181102362204722" footer="0.51181102362204722"/>
  <pageSetup paperSize="9" scale="87" orientation="portrait" r:id="rId1"/>
  <headerFooter alignWithMargins="0"/>
  <colBreaks count="1" manualBreakCount="1">
    <brk id="17" max="1048575" man="1"/>
  </col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Munka13"/>
  <dimension ref="A1:P27"/>
  <sheetViews>
    <sheetView zoomScaleNormal="100" workbookViewId="0">
      <selection sqref="A1:C1"/>
    </sheetView>
  </sheetViews>
  <sheetFormatPr defaultRowHeight="12.75"/>
  <cols>
    <col min="1" max="1" width="3.85546875" customWidth="1"/>
    <col min="2" max="2" width="57.7109375" style="7" customWidth="1"/>
    <col min="3" max="3" width="12" style="7" customWidth="1"/>
  </cols>
  <sheetData>
    <row r="1" spans="1:16">
      <c r="A1" s="825" t="s">
        <v>800</v>
      </c>
      <c r="B1" s="825"/>
      <c r="C1" s="825"/>
    </row>
    <row r="2" spans="1:16">
      <c r="A2" s="5"/>
      <c r="B2" s="5"/>
      <c r="C2" s="5"/>
    </row>
    <row r="3" spans="1:16">
      <c r="A3" s="5"/>
      <c r="B3" s="5"/>
      <c r="C3" s="5"/>
    </row>
    <row r="4" spans="1:16" ht="15.75">
      <c r="A4" s="128" t="s">
        <v>232</v>
      </c>
      <c r="B4" s="129"/>
      <c r="C4" s="129"/>
    </row>
    <row r="5" spans="1:16" ht="20.25" customHeight="1">
      <c r="A5" s="877" t="s">
        <v>141</v>
      </c>
      <c r="B5" s="878"/>
      <c r="C5" s="878"/>
    </row>
    <row r="6" spans="1:16" ht="17.25" customHeight="1">
      <c r="A6" s="3"/>
      <c r="B6" s="22"/>
      <c r="C6" s="278" t="s">
        <v>414</v>
      </c>
    </row>
    <row r="7" spans="1:16" ht="39.75" customHeight="1">
      <c r="A7" s="46"/>
      <c r="B7" s="44" t="s">
        <v>21</v>
      </c>
      <c r="C7" s="61" t="s">
        <v>747</v>
      </c>
    </row>
    <row r="8" spans="1:16" s="11" customFormat="1" ht="17.25" customHeight="1">
      <c r="A8" s="44"/>
      <c r="B8" s="47" t="s">
        <v>108</v>
      </c>
      <c r="C8" s="63" t="s">
        <v>101</v>
      </c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</row>
    <row r="9" spans="1:16" s="11" customFormat="1" ht="24" customHeight="1">
      <c r="A9" s="48" t="s">
        <v>5</v>
      </c>
      <c r="B9" s="374" t="s">
        <v>716</v>
      </c>
      <c r="C9" s="582">
        <v>1700000</v>
      </c>
    </row>
    <row r="10" spans="1:16" s="11" customFormat="1" ht="24" customHeight="1">
      <c r="A10" s="48" t="s">
        <v>6</v>
      </c>
      <c r="B10" s="373" t="s">
        <v>717</v>
      </c>
      <c r="C10" s="582">
        <v>100000</v>
      </c>
    </row>
    <row r="11" spans="1:16" s="11" customFormat="1" ht="24" customHeight="1">
      <c r="A11" s="48" t="s">
        <v>7</v>
      </c>
      <c r="B11" s="62" t="s">
        <v>569</v>
      </c>
      <c r="C11" s="582">
        <v>100000</v>
      </c>
    </row>
    <row r="12" spans="1:16" s="11" customFormat="1" ht="21" customHeight="1">
      <c r="A12" s="48" t="s">
        <v>8</v>
      </c>
      <c r="B12" s="62" t="s">
        <v>570</v>
      </c>
      <c r="C12" s="582">
        <v>200000</v>
      </c>
    </row>
    <row r="13" spans="1:16" s="11" customFormat="1" ht="23.25" customHeight="1">
      <c r="A13" s="48" t="s">
        <v>9</v>
      </c>
      <c r="B13" s="373" t="s">
        <v>715</v>
      </c>
      <c r="C13" s="582">
        <v>150000</v>
      </c>
    </row>
    <row r="14" spans="1:16" s="11" customFormat="1" ht="23.25" customHeight="1">
      <c r="A14" s="48" t="s">
        <v>10</v>
      </c>
      <c r="B14" s="375" t="s">
        <v>718</v>
      </c>
      <c r="C14" s="583">
        <v>150000</v>
      </c>
    </row>
    <row r="15" spans="1:16" s="11" customFormat="1" ht="23.25" customHeight="1">
      <c r="A15" s="48" t="s">
        <v>11</v>
      </c>
      <c r="B15" s="375" t="s">
        <v>719</v>
      </c>
      <c r="C15" s="583">
        <v>300000</v>
      </c>
    </row>
    <row r="16" spans="1:16" s="11" customFormat="1" ht="23.25" customHeight="1">
      <c r="A16" s="48" t="s">
        <v>22</v>
      </c>
      <c r="B16" s="375" t="s">
        <v>720</v>
      </c>
      <c r="C16" s="583">
        <v>0</v>
      </c>
    </row>
    <row r="17" spans="1:3" s="11" customFormat="1" ht="24" customHeight="1">
      <c r="A17" s="48" t="s">
        <v>23</v>
      </c>
      <c r="B17" s="374" t="s">
        <v>714</v>
      </c>
      <c r="C17" s="582">
        <v>0</v>
      </c>
    </row>
    <row r="18" spans="1:3" s="11" customFormat="1" ht="22.5" customHeight="1">
      <c r="A18" s="48" t="s">
        <v>24</v>
      </c>
      <c r="B18" s="62" t="s">
        <v>564</v>
      </c>
      <c r="C18" s="582">
        <v>580000</v>
      </c>
    </row>
    <row r="19" spans="1:3" s="11" customFormat="1" ht="24" customHeight="1">
      <c r="A19" s="48" t="s">
        <v>25</v>
      </c>
      <c r="B19" s="373" t="s">
        <v>713</v>
      </c>
      <c r="C19" s="582">
        <v>400000</v>
      </c>
    </row>
    <row r="20" spans="1:3" s="11" customFormat="1" ht="24" customHeight="1">
      <c r="A20" s="48" t="s">
        <v>26</v>
      </c>
      <c r="B20" s="62" t="s">
        <v>565</v>
      </c>
      <c r="C20" s="582">
        <v>1500000</v>
      </c>
    </row>
    <row r="21" spans="1:3" s="11" customFormat="1" ht="24" customHeight="1">
      <c r="A21" s="48" t="s">
        <v>27</v>
      </c>
      <c r="B21" s="376" t="s">
        <v>721</v>
      </c>
      <c r="C21" s="584">
        <v>700000</v>
      </c>
    </row>
    <row r="22" spans="1:3" s="11" customFormat="1" ht="24" customHeight="1">
      <c r="A22" s="48" t="s">
        <v>28</v>
      </c>
      <c r="B22" s="337" t="s">
        <v>19</v>
      </c>
      <c r="C22" s="585">
        <f>SUM(C9:C21)</f>
        <v>5880000</v>
      </c>
    </row>
    <row r="23" spans="1:3" s="11" customFormat="1" ht="25.5" customHeight="1">
      <c r="A23" s="338"/>
      <c r="B23" s="342" t="s">
        <v>659</v>
      </c>
      <c r="C23" s="586"/>
    </row>
    <row r="24" spans="1:3" ht="25.5">
      <c r="A24" s="339"/>
      <c r="B24" s="340" t="s">
        <v>656</v>
      </c>
      <c r="C24" s="587">
        <f>önk.kiadás!D54</f>
        <v>4807341</v>
      </c>
    </row>
    <row r="25" spans="1:3">
      <c r="A25" s="339"/>
      <c r="B25" s="341"/>
      <c r="C25" s="588"/>
    </row>
    <row r="26" spans="1:3">
      <c r="A26" s="339"/>
      <c r="B26" s="343" t="s">
        <v>657</v>
      </c>
      <c r="C26" s="587">
        <f>C22+C24</f>
        <v>10687341</v>
      </c>
    </row>
    <row r="27" spans="1:3">
      <c r="A27" s="339"/>
      <c r="B27" s="341"/>
      <c r="C27" s="341"/>
    </row>
  </sheetData>
  <mergeCells count="2">
    <mergeCell ref="A1:C1"/>
    <mergeCell ref="A5:C5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8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51"/>
  <sheetViews>
    <sheetView zoomScale="82" zoomScaleNormal="82" workbookViewId="0">
      <selection sqref="A1:Q1"/>
    </sheetView>
  </sheetViews>
  <sheetFormatPr defaultRowHeight="14.25"/>
  <cols>
    <col min="1" max="1" width="3.5703125" customWidth="1"/>
    <col min="2" max="2" width="44.5703125" customWidth="1"/>
    <col min="3" max="3" width="11.140625" style="258" customWidth="1"/>
    <col min="4" max="4" width="15" customWidth="1"/>
    <col min="5" max="5" width="15.5703125" customWidth="1"/>
    <col min="6" max="6" width="13.7109375" customWidth="1"/>
    <col min="7" max="7" width="13.42578125" customWidth="1"/>
    <col min="8" max="8" width="12.7109375" customWidth="1"/>
    <col min="9" max="9" width="13.5703125" customWidth="1"/>
    <col min="10" max="10" width="13.140625" customWidth="1"/>
    <col min="11" max="11" width="18.42578125" customWidth="1"/>
    <col min="12" max="12" width="15" style="290" customWidth="1"/>
    <col min="13" max="13" width="17.140625" customWidth="1"/>
    <col min="14" max="14" width="13.85546875" bestFit="1" customWidth="1"/>
    <col min="15" max="15" width="14.42578125" bestFit="1" customWidth="1"/>
    <col min="16" max="16" width="8.7109375" customWidth="1"/>
    <col min="17" max="17" width="9.28515625" bestFit="1" customWidth="1"/>
  </cols>
  <sheetData>
    <row r="1" spans="1:19" ht="15.75" customHeight="1">
      <c r="A1" s="853" t="s">
        <v>801</v>
      </c>
      <c r="B1" s="853"/>
      <c r="C1" s="853"/>
      <c r="D1" s="853"/>
      <c r="E1" s="853"/>
      <c r="F1" s="853"/>
      <c r="G1" s="853"/>
      <c r="H1" s="853"/>
      <c r="I1" s="853"/>
      <c r="J1" s="853"/>
      <c r="K1" s="853"/>
      <c r="L1" s="853"/>
      <c r="M1" s="853"/>
      <c r="N1" s="853"/>
      <c r="O1" s="853"/>
      <c r="P1" s="853"/>
      <c r="Q1" s="853"/>
    </row>
    <row r="2" spans="1:19" ht="15.75" customHeight="1">
      <c r="A2" s="377"/>
      <c r="B2" s="3"/>
      <c r="C2" s="325"/>
      <c r="D2" s="377"/>
      <c r="E2" s="377"/>
      <c r="F2" s="377"/>
      <c r="G2" s="377"/>
      <c r="H2" s="377"/>
      <c r="I2" s="377"/>
      <c r="J2" s="377"/>
      <c r="K2" s="377"/>
      <c r="L2" s="660"/>
      <c r="M2" s="377"/>
      <c r="N2" s="377"/>
      <c r="O2" s="377"/>
      <c r="P2" s="377"/>
      <c r="Q2" s="377"/>
    </row>
    <row r="3" spans="1:19" ht="15.75">
      <c r="A3" s="377"/>
      <c r="B3" s="3"/>
      <c r="C3" s="325"/>
      <c r="D3" s="428"/>
      <c r="E3" s="661"/>
      <c r="F3" s="661"/>
      <c r="G3" s="661"/>
      <c r="H3" s="661"/>
      <c r="I3" s="661"/>
      <c r="J3" s="662"/>
      <c r="K3" s="377"/>
      <c r="L3" s="660"/>
      <c r="M3" s="377"/>
      <c r="N3" s="377"/>
      <c r="O3" s="377"/>
      <c r="P3" s="377"/>
      <c r="Q3" s="377"/>
    </row>
    <row r="4" spans="1:19" ht="15.75">
      <c r="A4" s="886" t="s">
        <v>658</v>
      </c>
      <c r="B4" s="886"/>
      <c r="C4" s="886"/>
      <c r="D4" s="886"/>
      <c r="E4" s="886"/>
      <c r="F4" s="886"/>
      <c r="G4" s="886"/>
      <c r="H4" s="886"/>
      <c r="I4" s="886"/>
      <c r="J4" s="886"/>
      <c r="K4" s="886"/>
      <c r="L4" s="886"/>
      <c r="M4" s="886"/>
      <c r="N4" s="886"/>
      <c r="O4" s="886"/>
      <c r="P4" s="886"/>
      <c r="Q4" s="886"/>
    </row>
    <row r="5" spans="1:19" ht="18">
      <c r="A5" s="887" t="s">
        <v>141</v>
      </c>
      <c r="B5" s="887"/>
      <c r="C5" s="887"/>
      <c r="D5" s="887"/>
      <c r="E5" s="887"/>
      <c r="F5" s="887"/>
      <c r="G5" s="887"/>
      <c r="H5" s="887"/>
      <c r="I5" s="887"/>
      <c r="J5" s="887"/>
      <c r="K5" s="887"/>
      <c r="L5" s="887"/>
      <c r="M5" s="887"/>
      <c r="N5" s="887"/>
      <c r="O5" s="887"/>
      <c r="P5" s="887"/>
      <c r="Q5" s="887"/>
    </row>
    <row r="6" spans="1:19">
      <c r="A6" s="377"/>
      <c r="B6" s="377"/>
      <c r="C6" s="663"/>
      <c r="D6" s="377"/>
      <c r="E6" s="377"/>
      <c r="F6" s="377"/>
      <c r="G6" s="377"/>
      <c r="H6" s="377"/>
      <c r="I6" s="377"/>
      <c r="J6" s="377"/>
      <c r="K6" s="377"/>
      <c r="L6" s="660"/>
      <c r="M6" s="377"/>
      <c r="N6" s="377"/>
      <c r="O6" s="377"/>
      <c r="P6" s="377"/>
      <c r="Q6" s="377"/>
    </row>
    <row r="7" spans="1:19">
      <c r="A7" s="377"/>
      <c r="B7" s="664"/>
      <c r="C7" s="665"/>
      <c r="D7" s="664"/>
      <c r="E7" s="664"/>
      <c r="F7" s="664"/>
      <c r="G7" s="664"/>
      <c r="H7" s="664"/>
      <c r="I7" s="664"/>
      <c r="J7" s="377"/>
      <c r="K7" s="377"/>
      <c r="L7" s="660"/>
      <c r="M7" s="377"/>
      <c r="N7" s="377"/>
      <c r="O7" s="377"/>
      <c r="P7" s="377"/>
      <c r="Q7" s="79" t="s">
        <v>414</v>
      </c>
    </row>
    <row r="8" spans="1:19" ht="12.75" customHeight="1">
      <c r="A8" s="888"/>
      <c r="B8" s="889" t="s">
        <v>252</v>
      </c>
      <c r="C8" s="883" t="s">
        <v>278</v>
      </c>
      <c r="D8" s="884" t="s">
        <v>56</v>
      </c>
      <c r="E8" s="891" t="s">
        <v>236</v>
      </c>
      <c r="F8" s="884" t="s">
        <v>366</v>
      </c>
      <c r="G8" s="884" t="s">
        <v>363</v>
      </c>
      <c r="H8" s="884" t="s">
        <v>365</v>
      </c>
      <c r="I8" s="884" t="s">
        <v>283</v>
      </c>
      <c r="J8" s="881" t="s">
        <v>238</v>
      </c>
      <c r="K8" s="891" t="s">
        <v>239</v>
      </c>
      <c r="L8" s="879" t="s">
        <v>240</v>
      </c>
      <c r="M8" s="893" t="s">
        <v>235</v>
      </c>
      <c r="N8" s="893"/>
      <c r="O8" s="894" t="s">
        <v>237</v>
      </c>
      <c r="P8" s="894"/>
      <c r="Q8" s="893" t="s">
        <v>241</v>
      </c>
    </row>
    <row r="9" spans="1:19" ht="64.5" customHeight="1">
      <c r="A9" s="888"/>
      <c r="B9" s="890"/>
      <c r="C9" s="883"/>
      <c r="D9" s="885"/>
      <c r="E9" s="892"/>
      <c r="F9" s="885"/>
      <c r="G9" s="885"/>
      <c r="H9" s="885"/>
      <c r="I9" s="885"/>
      <c r="J9" s="882"/>
      <c r="K9" s="892"/>
      <c r="L9" s="880"/>
      <c r="M9" s="666" t="s">
        <v>242</v>
      </c>
      <c r="N9" s="666" t="s">
        <v>243</v>
      </c>
      <c r="O9" s="666" t="s">
        <v>242</v>
      </c>
      <c r="P9" s="666" t="s">
        <v>243</v>
      </c>
      <c r="Q9" s="893"/>
    </row>
    <row r="10" spans="1:19" ht="15.75">
      <c r="A10" s="888"/>
      <c r="B10" s="667" t="s">
        <v>100</v>
      </c>
      <c r="C10" s="668" t="s">
        <v>101</v>
      </c>
      <c r="D10" s="669" t="s">
        <v>102</v>
      </c>
      <c r="E10" s="669" t="s">
        <v>103</v>
      </c>
      <c r="F10" s="670" t="s">
        <v>104</v>
      </c>
      <c r="G10" s="671" t="s">
        <v>105</v>
      </c>
      <c r="H10" s="672" t="s">
        <v>106</v>
      </c>
      <c r="I10" s="672" t="s">
        <v>244</v>
      </c>
      <c r="J10" s="673" t="s">
        <v>245</v>
      </c>
      <c r="K10" s="674" t="s">
        <v>109</v>
      </c>
      <c r="L10" s="675" t="s">
        <v>253</v>
      </c>
      <c r="M10" s="676" t="s">
        <v>247</v>
      </c>
      <c r="N10" s="677" t="s">
        <v>248</v>
      </c>
      <c r="O10" s="677" t="s">
        <v>249</v>
      </c>
      <c r="P10" s="677" t="s">
        <v>250</v>
      </c>
      <c r="Q10" s="669" t="s">
        <v>279</v>
      </c>
      <c r="R10" s="137"/>
      <c r="S10" s="137"/>
    </row>
    <row r="11" spans="1:19" s="11" customFormat="1" ht="16.5" customHeight="1">
      <c r="A11" s="888"/>
      <c r="B11" s="678"/>
      <c r="C11" s="679"/>
      <c r="D11" s="680" t="s">
        <v>757</v>
      </c>
      <c r="E11" s="680" t="s">
        <v>747</v>
      </c>
      <c r="F11" s="680" t="s">
        <v>757</v>
      </c>
      <c r="G11" s="680" t="s">
        <v>747</v>
      </c>
      <c r="H11" s="680" t="s">
        <v>757</v>
      </c>
      <c r="I11" s="680" t="s">
        <v>757</v>
      </c>
      <c r="J11" s="680" t="s">
        <v>757</v>
      </c>
      <c r="K11" s="680" t="s">
        <v>757</v>
      </c>
      <c r="L11" s="680" t="s">
        <v>757</v>
      </c>
      <c r="M11" s="681"/>
      <c r="N11" s="681"/>
      <c r="O11" s="681"/>
      <c r="P11" s="681"/>
      <c r="Q11" s="681"/>
      <c r="R11" s="28"/>
      <c r="S11" s="28"/>
    </row>
    <row r="12" spans="1:19" s="279" customFormat="1" ht="16.5" customHeight="1">
      <c r="A12" s="682" t="s">
        <v>5</v>
      </c>
      <c r="B12" s="683" t="s">
        <v>646</v>
      </c>
      <c r="C12" s="684" t="s">
        <v>472</v>
      </c>
      <c r="D12" s="703">
        <f>'önk. bevétel'!G32</f>
        <v>4000000</v>
      </c>
      <c r="E12" s="705">
        <f>'működési tám részl'!B20+'működési tám részl'!B19+('működési tám részl'!B37/3)</f>
        <v>9492779.333333334</v>
      </c>
      <c r="F12" s="703"/>
      <c r="G12" s="703"/>
      <c r="H12" s="703"/>
      <c r="I12" s="791">
        <f>43512488+15000000</f>
        <v>58512488</v>
      </c>
      <c r="J12" s="703"/>
      <c r="K12" s="703"/>
      <c r="L12" s="703">
        <f>SUM(D12:K12)</f>
        <v>72005267.333333328</v>
      </c>
      <c r="M12" s="706">
        <f>L12</f>
        <v>72005267.333333328</v>
      </c>
      <c r="N12" s="685"/>
      <c r="O12" s="685"/>
      <c r="P12" s="685"/>
      <c r="Q12" s="685"/>
      <c r="R12" s="289"/>
      <c r="S12" s="289"/>
    </row>
    <row r="13" spans="1:19" s="279" customFormat="1" ht="23.25" customHeight="1">
      <c r="A13" s="682" t="s">
        <v>6</v>
      </c>
      <c r="B13" s="683" t="s">
        <v>628</v>
      </c>
      <c r="C13" s="684" t="s">
        <v>375</v>
      </c>
      <c r="D13" s="703"/>
      <c r="E13" s="705">
        <f>'működési tám részl'!B13+'működési tám részl'!B17+'működési tám részl'!B18+'működési tám részl'!B37/3</f>
        <v>14547343.333333334</v>
      </c>
      <c r="F13" s="703"/>
      <c r="G13" s="703"/>
      <c r="H13" s="703"/>
      <c r="I13" s="703"/>
      <c r="J13" s="703"/>
      <c r="K13" s="703"/>
      <c r="L13" s="703">
        <f t="shared" ref="L13:L38" si="0">SUM(D13:K13)</f>
        <v>14547343.333333334</v>
      </c>
      <c r="M13" s="706">
        <f t="shared" ref="M13:M37" si="1">L13</f>
        <v>14547343.333333334</v>
      </c>
      <c r="N13" s="685"/>
      <c r="O13" s="685"/>
      <c r="P13" s="685"/>
      <c r="Q13" s="685"/>
      <c r="R13" s="289"/>
      <c r="S13" s="289"/>
    </row>
    <row r="14" spans="1:19" s="11" customFormat="1" ht="33.75" customHeight="1">
      <c r="A14" s="682" t="s">
        <v>7</v>
      </c>
      <c r="B14" s="686" t="s">
        <v>254</v>
      </c>
      <c r="C14" s="687" t="s">
        <v>374</v>
      </c>
      <c r="D14" s="707"/>
      <c r="E14" s="708">
        <f>'működési tám részl'!B16</f>
        <v>2862470</v>
      </c>
      <c r="F14" s="707"/>
      <c r="G14" s="707"/>
      <c r="H14" s="707"/>
      <c r="I14" s="707"/>
      <c r="J14" s="707"/>
      <c r="K14" s="709"/>
      <c r="L14" s="703">
        <f>SUM(D14:K14)</f>
        <v>2862470</v>
      </c>
      <c r="M14" s="706">
        <f t="shared" si="1"/>
        <v>2862470</v>
      </c>
      <c r="N14" s="688"/>
      <c r="O14" s="688"/>
      <c r="P14" s="688"/>
      <c r="Q14" s="688"/>
    </row>
    <row r="15" spans="1:19" s="11" customFormat="1" ht="30" customHeight="1">
      <c r="A15" s="682" t="s">
        <v>8</v>
      </c>
      <c r="B15" s="689" t="s">
        <v>256</v>
      </c>
      <c r="C15" s="687" t="s">
        <v>380</v>
      </c>
      <c r="D15" s="707"/>
      <c r="E15" s="707">
        <f>'működési tám részl'!B14</f>
        <v>6464000</v>
      </c>
      <c r="F15" s="707"/>
      <c r="G15" s="707"/>
      <c r="H15" s="707"/>
      <c r="I15" s="707"/>
      <c r="J15" s="707"/>
      <c r="K15" s="709"/>
      <c r="L15" s="703">
        <f t="shared" si="0"/>
        <v>6464000</v>
      </c>
      <c r="M15" s="706">
        <f t="shared" si="1"/>
        <v>6464000</v>
      </c>
      <c r="N15" s="688"/>
      <c r="O15" s="688"/>
      <c r="P15" s="688"/>
      <c r="Q15" s="688"/>
    </row>
    <row r="16" spans="1:19" s="11" customFormat="1" ht="30" customHeight="1">
      <c r="A16" s="682" t="s">
        <v>9</v>
      </c>
      <c r="B16" s="689" t="s">
        <v>629</v>
      </c>
      <c r="C16" s="687" t="s">
        <v>372</v>
      </c>
      <c r="D16" s="707"/>
      <c r="E16" s="707">
        <f>'működési tám részl'!B15</f>
        <v>0</v>
      </c>
      <c r="F16" s="707"/>
      <c r="G16" s="707"/>
      <c r="H16" s="707"/>
      <c r="I16" s="707"/>
      <c r="J16" s="707"/>
      <c r="K16" s="709"/>
      <c r="L16" s="703">
        <f t="shared" si="0"/>
        <v>0</v>
      </c>
      <c r="M16" s="706">
        <f t="shared" si="1"/>
        <v>0</v>
      </c>
      <c r="N16" s="688"/>
      <c r="O16" s="688"/>
      <c r="P16" s="688"/>
      <c r="Q16" s="688"/>
    </row>
    <row r="17" spans="1:17" s="11" customFormat="1" ht="35.25" customHeight="1">
      <c r="A17" s="682" t="s">
        <v>10</v>
      </c>
      <c r="B17" s="686" t="s">
        <v>347</v>
      </c>
      <c r="C17" s="687" t="s">
        <v>768</v>
      </c>
      <c r="D17" s="707">
        <f>'önk. bevétel'!G30</f>
        <v>31050000</v>
      </c>
      <c r="E17" s="707"/>
      <c r="F17" s="707"/>
      <c r="G17" s="707"/>
      <c r="H17" s="707"/>
      <c r="I17" s="706"/>
      <c r="J17" s="707"/>
      <c r="K17" s="709"/>
      <c r="L17" s="703">
        <f t="shared" si="0"/>
        <v>31050000</v>
      </c>
      <c r="M17" s="706">
        <f t="shared" si="1"/>
        <v>31050000</v>
      </c>
      <c r="N17" s="688"/>
      <c r="O17" s="688"/>
      <c r="P17" s="688"/>
      <c r="Q17" s="688"/>
    </row>
    <row r="18" spans="1:17" s="11" customFormat="1" ht="26.25" customHeight="1">
      <c r="A18" s="682" t="s">
        <v>11</v>
      </c>
      <c r="B18" s="686" t="s">
        <v>407</v>
      </c>
      <c r="C18" s="687" t="s">
        <v>473</v>
      </c>
      <c r="D18" s="707">
        <v>0</v>
      </c>
      <c r="E18" s="709"/>
      <c r="F18" s="709"/>
      <c r="G18" s="709"/>
      <c r="H18" s="709"/>
      <c r="I18" s="707"/>
      <c r="J18" s="709"/>
      <c r="K18" s="709"/>
      <c r="L18" s="703">
        <f t="shared" si="0"/>
        <v>0</v>
      </c>
      <c r="M18" s="706">
        <f t="shared" si="1"/>
        <v>0</v>
      </c>
      <c r="N18" s="688"/>
      <c r="O18" s="688"/>
      <c r="P18" s="688"/>
      <c r="Q18" s="688"/>
    </row>
    <row r="19" spans="1:17" s="11" customFormat="1" ht="24" customHeight="1">
      <c r="A19" s="682" t="s">
        <v>24</v>
      </c>
      <c r="B19" s="690" t="s">
        <v>633</v>
      </c>
      <c r="C19" s="691" t="s">
        <v>358</v>
      </c>
      <c r="D19" s="707">
        <f>'önk. bevétel'!G34</f>
        <v>4200000</v>
      </c>
      <c r="E19" s="709"/>
      <c r="F19" s="709"/>
      <c r="G19" s="709"/>
      <c r="H19" s="709"/>
      <c r="I19" s="709"/>
      <c r="J19" s="707"/>
      <c r="K19" s="709"/>
      <c r="L19" s="703">
        <f t="shared" si="0"/>
        <v>4200000</v>
      </c>
      <c r="M19" s="706">
        <f t="shared" si="1"/>
        <v>4200000</v>
      </c>
      <c r="N19" s="688"/>
      <c r="O19" s="688"/>
      <c r="P19" s="688"/>
      <c r="Q19" s="688"/>
    </row>
    <row r="20" spans="1:17" s="11" customFormat="1" ht="28.5" customHeight="1">
      <c r="A20" s="682" t="s">
        <v>25</v>
      </c>
      <c r="B20" s="690" t="s">
        <v>634</v>
      </c>
      <c r="C20" s="691" t="s">
        <v>358</v>
      </c>
      <c r="D20" s="707"/>
      <c r="E20" s="709"/>
      <c r="F20" s="709"/>
      <c r="G20" s="709"/>
      <c r="H20" s="709"/>
      <c r="I20" s="707"/>
      <c r="J20" s="707"/>
      <c r="K20" s="709"/>
      <c r="L20" s="703">
        <f t="shared" si="0"/>
        <v>0</v>
      </c>
      <c r="M20" s="706">
        <f t="shared" si="1"/>
        <v>0</v>
      </c>
      <c r="N20" s="688"/>
      <c r="O20" s="688"/>
      <c r="P20" s="688"/>
      <c r="Q20" s="688"/>
    </row>
    <row r="21" spans="1:17" s="11" customFormat="1" ht="27.75" customHeight="1">
      <c r="A21" s="682" t="s">
        <v>26</v>
      </c>
      <c r="B21" s="690" t="s">
        <v>737</v>
      </c>
      <c r="C21" s="691" t="s">
        <v>373</v>
      </c>
      <c r="D21" s="707">
        <f>'önk. bevétel'!G35+'önk. bevétel'!G36</f>
        <v>6350000</v>
      </c>
      <c r="E21" s="710">
        <f>'működési tám részl'!B38</f>
        <v>5131887</v>
      </c>
      <c r="F21" s="707"/>
      <c r="G21" s="707"/>
      <c r="H21" s="707"/>
      <c r="I21" s="707"/>
      <c r="J21" s="707"/>
      <c r="K21" s="709"/>
      <c r="L21" s="703">
        <f t="shared" si="0"/>
        <v>11481887</v>
      </c>
      <c r="M21" s="706">
        <f t="shared" si="1"/>
        <v>11481887</v>
      </c>
      <c r="N21" s="688"/>
      <c r="O21" s="688"/>
      <c r="P21" s="688"/>
      <c r="Q21" s="688"/>
    </row>
    <row r="22" spans="1:17" s="11" customFormat="1" ht="24.75" customHeight="1">
      <c r="A22" s="682" t="s">
        <v>27</v>
      </c>
      <c r="B22" s="686" t="s">
        <v>635</v>
      </c>
      <c r="C22" s="687" t="s">
        <v>475</v>
      </c>
      <c r="D22" s="707"/>
      <c r="E22" s="707">
        <f>'működési tám részl'!B39</f>
        <v>59280</v>
      </c>
      <c r="F22" s="707"/>
      <c r="G22" s="707"/>
      <c r="H22" s="707"/>
      <c r="I22" s="707"/>
      <c r="J22" s="707"/>
      <c r="K22" s="709"/>
      <c r="L22" s="703">
        <f t="shared" si="0"/>
        <v>59280</v>
      </c>
      <c r="M22" s="706">
        <f t="shared" si="1"/>
        <v>59280</v>
      </c>
      <c r="N22" s="688"/>
      <c r="O22" s="688"/>
      <c r="P22" s="688"/>
      <c r="Q22" s="688"/>
    </row>
    <row r="23" spans="1:17" s="11" customFormat="1" ht="28.5" customHeight="1">
      <c r="A23" s="682" t="s">
        <v>28</v>
      </c>
      <c r="B23" s="689" t="s">
        <v>636</v>
      </c>
      <c r="C23" s="692" t="s">
        <v>357</v>
      </c>
      <c r="D23" s="707"/>
      <c r="E23" s="710">
        <v>3540000</v>
      </c>
      <c r="F23" s="709"/>
      <c r="G23" s="709"/>
      <c r="H23" s="709"/>
      <c r="I23" s="707"/>
      <c r="J23" s="707"/>
      <c r="K23" s="709"/>
      <c r="L23" s="703">
        <f t="shared" si="0"/>
        <v>3540000</v>
      </c>
      <c r="M23" s="706">
        <f t="shared" si="1"/>
        <v>3540000</v>
      </c>
      <c r="N23" s="688"/>
      <c r="O23" s="688"/>
      <c r="P23" s="688"/>
      <c r="Q23" s="688"/>
    </row>
    <row r="24" spans="1:17" s="11" customFormat="1" ht="28.5" customHeight="1">
      <c r="A24" s="682" t="s">
        <v>29</v>
      </c>
      <c r="B24" s="689" t="s">
        <v>637</v>
      </c>
      <c r="C24" s="692" t="s">
        <v>474</v>
      </c>
      <c r="D24" s="707"/>
      <c r="E24" s="710"/>
      <c r="F24" s="709"/>
      <c r="G24" s="709"/>
      <c r="H24" s="709"/>
      <c r="I24" s="707"/>
      <c r="J24" s="707"/>
      <c r="K24" s="709"/>
      <c r="L24" s="703">
        <f t="shared" si="0"/>
        <v>0</v>
      </c>
      <c r="M24" s="706">
        <f t="shared" si="1"/>
        <v>0</v>
      </c>
      <c r="N24" s="688"/>
      <c r="O24" s="688"/>
      <c r="P24" s="688"/>
      <c r="Q24" s="688"/>
    </row>
    <row r="25" spans="1:17" s="11" customFormat="1" ht="26.25" customHeight="1">
      <c r="A25" s="682" t="s">
        <v>30</v>
      </c>
      <c r="B25" s="693" t="s">
        <v>638</v>
      </c>
      <c r="C25" s="694" t="s">
        <v>639</v>
      </c>
      <c r="D25" s="707"/>
      <c r="E25" s="710"/>
      <c r="F25" s="707"/>
      <c r="G25" s="707"/>
      <c r="H25" s="707"/>
      <c r="I25" s="707"/>
      <c r="J25" s="706"/>
      <c r="K25" s="709"/>
      <c r="L25" s="703">
        <f t="shared" si="0"/>
        <v>0</v>
      </c>
      <c r="M25" s="706">
        <f t="shared" si="1"/>
        <v>0</v>
      </c>
      <c r="N25" s="688"/>
      <c r="O25" s="688"/>
      <c r="P25" s="688"/>
      <c r="Q25" s="688"/>
    </row>
    <row r="26" spans="1:17" s="11" customFormat="1" ht="24" customHeight="1">
      <c r="A26" s="682" t="s">
        <v>31</v>
      </c>
      <c r="B26" s="689" t="s">
        <v>477</v>
      </c>
      <c r="C26" s="692" t="s">
        <v>478</v>
      </c>
      <c r="D26" s="707"/>
      <c r="E26" s="710">
        <v>5543000</v>
      </c>
      <c r="F26" s="707"/>
      <c r="G26" s="707"/>
      <c r="H26" s="707"/>
      <c r="I26" s="707"/>
      <c r="J26" s="706"/>
      <c r="K26" s="709"/>
      <c r="L26" s="703">
        <f t="shared" si="0"/>
        <v>5543000</v>
      </c>
      <c r="M26" s="706">
        <f t="shared" si="1"/>
        <v>5543000</v>
      </c>
      <c r="N26" s="688"/>
      <c r="O26" s="688"/>
      <c r="P26" s="688"/>
      <c r="Q26" s="688"/>
    </row>
    <row r="27" spans="1:17" s="11" customFormat="1" ht="29.25" customHeight="1">
      <c r="A27" s="682"/>
      <c r="B27" s="695" t="s">
        <v>643</v>
      </c>
      <c r="C27" s="696" t="s">
        <v>644</v>
      </c>
      <c r="D27" s="707"/>
      <c r="E27" s="707">
        <f>'működési tám részl'!B37/3</f>
        <v>3681333.3333333335</v>
      </c>
      <c r="F27" s="707"/>
      <c r="G27" s="707"/>
      <c r="H27" s="707"/>
      <c r="I27" s="707"/>
      <c r="J27" s="706"/>
      <c r="K27" s="709"/>
      <c r="L27" s="703">
        <f t="shared" si="0"/>
        <v>3681333.3333333335</v>
      </c>
      <c r="M27" s="706">
        <f t="shared" si="1"/>
        <v>3681333.3333333335</v>
      </c>
      <c r="N27" s="688"/>
      <c r="O27" s="688"/>
      <c r="P27" s="688"/>
      <c r="Q27" s="688"/>
    </row>
    <row r="28" spans="1:17" s="11" customFormat="1" ht="28.5" customHeight="1">
      <c r="A28" s="682" t="s">
        <v>32</v>
      </c>
      <c r="B28" s="689" t="s">
        <v>733</v>
      </c>
      <c r="C28" s="692" t="s">
        <v>640</v>
      </c>
      <c r="D28" s="707"/>
      <c r="E28" s="707">
        <f>'működési tám részl'!B41</f>
        <v>1947807</v>
      </c>
      <c r="F28" s="707"/>
      <c r="G28" s="707"/>
      <c r="H28" s="707"/>
      <c r="I28" s="707"/>
      <c r="J28" s="706"/>
      <c r="K28" s="709"/>
      <c r="L28" s="703">
        <f t="shared" si="0"/>
        <v>1947807</v>
      </c>
      <c r="M28" s="706">
        <f t="shared" si="1"/>
        <v>1947807</v>
      </c>
      <c r="N28" s="688"/>
      <c r="O28" s="688"/>
      <c r="P28" s="688"/>
      <c r="Q28" s="688"/>
    </row>
    <row r="29" spans="1:17" s="11" customFormat="1" ht="24" customHeight="1">
      <c r="A29" s="682" t="s">
        <v>33</v>
      </c>
      <c r="B29" s="689" t="s">
        <v>702</v>
      </c>
      <c r="C29" s="692" t="s">
        <v>641</v>
      </c>
      <c r="D29" s="707"/>
      <c r="E29" s="707"/>
      <c r="F29" s="707"/>
      <c r="G29" s="707"/>
      <c r="H29" s="707"/>
      <c r="I29" s="707"/>
      <c r="J29" s="706"/>
      <c r="K29" s="709"/>
      <c r="L29" s="703">
        <f t="shared" si="0"/>
        <v>0</v>
      </c>
      <c r="M29" s="706">
        <f t="shared" si="1"/>
        <v>0</v>
      </c>
      <c r="N29" s="688"/>
      <c r="O29" s="688"/>
      <c r="P29" s="688"/>
      <c r="Q29" s="688"/>
    </row>
    <row r="30" spans="1:17" s="11" customFormat="1" ht="24" customHeight="1">
      <c r="A30" s="682" t="s">
        <v>34</v>
      </c>
      <c r="B30" s="689" t="s">
        <v>642</v>
      </c>
      <c r="C30" s="692" t="s">
        <v>479</v>
      </c>
      <c r="D30" s="707"/>
      <c r="E30" s="707"/>
      <c r="F30" s="707"/>
      <c r="G30" s="707"/>
      <c r="H30" s="707"/>
      <c r="I30" s="707"/>
      <c r="J30" s="706"/>
      <c r="K30" s="709"/>
      <c r="L30" s="703">
        <f t="shared" si="0"/>
        <v>0</v>
      </c>
      <c r="M30" s="706">
        <f t="shared" si="1"/>
        <v>0</v>
      </c>
      <c r="N30" s="688"/>
      <c r="O30" s="688"/>
      <c r="P30" s="688"/>
      <c r="Q30" s="688"/>
    </row>
    <row r="31" spans="1:17" s="11" customFormat="1" ht="24" customHeight="1">
      <c r="A31" s="682"/>
      <c r="B31" s="695" t="s">
        <v>645</v>
      </c>
      <c r="C31" s="696" t="s">
        <v>476</v>
      </c>
      <c r="D31" s="707"/>
      <c r="E31" s="707">
        <f>'önk. bevétel'!G17</f>
        <v>1500000</v>
      </c>
      <c r="F31" s="707"/>
      <c r="G31" s="707"/>
      <c r="H31" s="707"/>
      <c r="I31" s="707"/>
      <c r="J31" s="706"/>
      <c r="K31" s="709"/>
      <c r="L31" s="703">
        <f t="shared" si="0"/>
        <v>1500000</v>
      </c>
      <c r="M31" s="706">
        <f t="shared" si="1"/>
        <v>1500000</v>
      </c>
      <c r="N31" s="688"/>
      <c r="O31" s="688"/>
      <c r="P31" s="688"/>
      <c r="Q31" s="688"/>
    </row>
    <row r="32" spans="1:17" s="11" customFormat="1" ht="24" customHeight="1">
      <c r="A32" s="682"/>
      <c r="B32" s="697" t="s">
        <v>648</v>
      </c>
      <c r="C32" s="696" t="s">
        <v>649</v>
      </c>
      <c r="D32" s="707"/>
      <c r="E32" s="707"/>
      <c r="F32" s="707"/>
      <c r="G32" s="707"/>
      <c r="H32" s="707"/>
      <c r="I32" s="707"/>
      <c r="J32" s="706"/>
      <c r="K32" s="709"/>
      <c r="L32" s="703">
        <f t="shared" si="0"/>
        <v>0</v>
      </c>
      <c r="M32" s="706">
        <f t="shared" si="1"/>
        <v>0</v>
      </c>
      <c r="N32" s="688"/>
      <c r="O32" s="688"/>
      <c r="P32" s="688"/>
      <c r="Q32" s="688"/>
    </row>
    <row r="33" spans="1:17" s="11" customFormat="1" ht="33" customHeight="1">
      <c r="A33" s="682"/>
      <c r="B33" s="697" t="s">
        <v>650</v>
      </c>
      <c r="C33" s="696" t="s">
        <v>651</v>
      </c>
      <c r="D33" s="707"/>
      <c r="E33" s="707">
        <f>'működési tám részl'!B34</f>
        <v>8880000</v>
      </c>
      <c r="F33" s="707"/>
      <c r="G33" s="707"/>
      <c r="H33" s="707"/>
      <c r="I33" s="707"/>
      <c r="J33" s="706"/>
      <c r="K33" s="709"/>
      <c r="L33" s="703">
        <f t="shared" si="0"/>
        <v>8880000</v>
      </c>
      <c r="M33" s="706">
        <f t="shared" si="1"/>
        <v>8880000</v>
      </c>
      <c r="N33" s="688"/>
      <c r="O33" s="688"/>
      <c r="P33" s="688"/>
      <c r="Q33" s="688"/>
    </row>
    <row r="34" spans="1:17" s="11" customFormat="1" ht="24" customHeight="1">
      <c r="A34" s="682"/>
      <c r="B34" s="697" t="s">
        <v>652</v>
      </c>
      <c r="C34" s="696" t="s">
        <v>653</v>
      </c>
      <c r="D34" s="707"/>
      <c r="E34" s="707"/>
      <c r="F34" s="707"/>
      <c r="G34" s="707"/>
      <c r="H34" s="707"/>
      <c r="I34" s="707"/>
      <c r="J34" s="706"/>
      <c r="K34" s="709"/>
      <c r="L34" s="703">
        <f t="shared" si="0"/>
        <v>0</v>
      </c>
      <c r="M34" s="706">
        <f t="shared" si="1"/>
        <v>0</v>
      </c>
      <c r="N34" s="688"/>
      <c r="O34" s="688"/>
      <c r="P34" s="688"/>
      <c r="Q34" s="688"/>
    </row>
    <row r="35" spans="1:17" s="11" customFormat="1" ht="24" customHeight="1">
      <c r="A35" s="682"/>
      <c r="B35" s="698" t="s">
        <v>571</v>
      </c>
      <c r="C35" s="699" t="s">
        <v>767</v>
      </c>
      <c r="D35" s="707"/>
      <c r="E35" s="707">
        <f>óvoda!D23</f>
        <v>31457500</v>
      </c>
      <c r="F35" s="707"/>
      <c r="G35" s="707"/>
      <c r="H35" s="707"/>
      <c r="I35" s="707"/>
      <c r="J35" s="706"/>
      <c r="K35" s="709"/>
      <c r="L35" s="703">
        <f>SUM(D35:K35)</f>
        <v>31457500</v>
      </c>
      <c r="M35" s="706">
        <f t="shared" si="1"/>
        <v>31457500</v>
      </c>
      <c r="N35" s="688"/>
      <c r="O35" s="688"/>
      <c r="P35" s="688"/>
      <c r="Q35" s="688"/>
    </row>
    <row r="36" spans="1:17" s="11" customFormat="1" ht="24" customHeight="1">
      <c r="A36" s="682"/>
      <c r="B36" s="698" t="s">
        <v>572</v>
      </c>
      <c r="C36" s="696" t="s">
        <v>647</v>
      </c>
      <c r="D36" s="707"/>
      <c r="E36" s="707">
        <f>óvoda!E23</f>
        <v>4870000</v>
      </c>
      <c r="F36" s="707"/>
      <c r="G36" s="707"/>
      <c r="H36" s="707"/>
      <c r="I36" s="707"/>
      <c r="J36" s="706"/>
      <c r="K36" s="709"/>
      <c r="L36" s="703">
        <f t="shared" si="0"/>
        <v>4870000</v>
      </c>
      <c r="M36" s="706">
        <f t="shared" si="1"/>
        <v>4870000</v>
      </c>
      <c r="N36" s="688"/>
      <c r="O36" s="688"/>
      <c r="P36" s="688"/>
      <c r="Q36" s="688"/>
    </row>
    <row r="37" spans="1:17" s="11" customFormat="1" ht="24" customHeight="1">
      <c r="A37" s="783"/>
      <c r="B37" s="784" t="s">
        <v>780</v>
      </c>
      <c r="C37" s="785" t="s">
        <v>781</v>
      </c>
      <c r="D37" s="786"/>
      <c r="E37" s="786"/>
      <c r="F37" s="786"/>
      <c r="G37" s="786"/>
      <c r="H37" s="786"/>
      <c r="I37" s="787">
        <f>4999984</f>
        <v>4999984</v>
      </c>
      <c r="J37" s="788"/>
      <c r="K37" s="789"/>
      <c r="L37" s="790">
        <f>SUM(D37:K37)</f>
        <v>4999984</v>
      </c>
      <c r="M37" s="788">
        <f t="shared" si="1"/>
        <v>4999984</v>
      </c>
      <c r="N37" s="789"/>
      <c r="O37" s="789"/>
      <c r="P37" s="789"/>
      <c r="Q37" s="789"/>
    </row>
    <row r="38" spans="1:17" ht="21" customHeight="1">
      <c r="A38" s="682" t="s">
        <v>35</v>
      </c>
      <c r="B38" s="700" t="s">
        <v>257</v>
      </c>
      <c r="C38" s="701"/>
      <c r="D38" s="702">
        <f t="shared" ref="D38:K38" si="2">SUM(D12:D36)</f>
        <v>45600000</v>
      </c>
      <c r="E38" s="702">
        <f t="shared" si="2"/>
        <v>99977400</v>
      </c>
      <c r="F38" s="702">
        <f t="shared" si="2"/>
        <v>0</v>
      </c>
      <c r="G38" s="702">
        <f t="shared" si="2"/>
        <v>0</v>
      </c>
      <c r="H38" s="702">
        <f t="shared" si="2"/>
        <v>0</v>
      </c>
      <c r="I38" s="702">
        <f>SUM(I12:I37)</f>
        <v>63512472</v>
      </c>
      <c r="J38" s="702">
        <f t="shared" si="2"/>
        <v>0</v>
      </c>
      <c r="K38" s="702">
        <f t="shared" si="2"/>
        <v>0</v>
      </c>
      <c r="L38" s="703">
        <f t="shared" si="0"/>
        <v>209089872</v>
      </c>
      <c r="M38" s="685">
        <f>SUM(M12:M37)</f>
        <v>209089872</v>
      </c>
      <c r="N38" s="685">
        <f>SUM(N12:N36)</f>
        <v>0</v>
      </c>
      <c r="O38" s="685">
        <f>SUM(O12:O36)</f>
        <v>0</v>
      </c>
      <c r="P38" s="704"/>
      <c r="Q38" s="704"/>
    </row>
    <row r="39" spans="1:17" ht="21" customHeight="1">
      <c r="A39" s="51" t="s">
        <v>36</v>
      </c>
      <c r="C39"/>
      <c r="L39" s="334"/>
    </row>
    <row r="40" spans="1:17" ht="23.25" customHeight="1">
      <c r="A40" s="51" t="s">
        <v>37</v>
      </c>
      <c r="C40"/>
      <c r="F40" s="334"/>
      <c r="L40"/>
    </row>
    <row r="41" spans="1:17" ht="23.25" customHeight="1">
      <c r="A41" s="51" t="s">
        <v>38</v>
      </c>
      <c r="C41"/>
      <c r="L41"/>
    </row>
    <row r="42" spans="1:17" ht="23.25" customHeight="1">
      <c r="A42" s="51" t="s">
        <v>69</v>
      </c>
      <c r="C42"/>
      <c r="L42"/>
    </row>
    <row r="43" spans="1:17" ht="23.25" customHeight="1">
      <c r="A43" s="51" t="s">
        <v>70</v>
      </c>
      <c r="C43"/>
      <c r="L43"/>
    </row>
    <row r="44" spans="1:17" ht="23.25" customHeight="1">
      <c r="A44" s="51" t="s">
        <v>71</v>
      </c>
      <c r="C44"/>
      <c r="L44"/>
    </row>
    <row r="45" spans="1:17" ht="23.25" customHeight="1">
      <c r="A45" s="51" t="s">
        <v>72</v>
      </c>
      <c r="C45"/>
      <c r="L45"/>
    </row>
    <row r="46" spans="1:17" ht="23.25" customHeight="1">
      <c r="A46" s="51" t="s">
        <v>80</v>
      </c>
      <c r="C46"/>
      <c r="L46"/>
    </row>
    <row r="47" spans="1:17" ht="23.25" customHeight="1">
      <c r="A47" s="51" t="s">
        <v>81</v>
      </c>
      <c r="C47"/>
      <c r="L47"/>
    </row>
    <row r="48" spans="1:17" ht="23.25" customHeight="1">
      <c r="A48" s="51" t="s">
        <v>82</v>
      </c>
      <c r="C48"/>
      <c r="L48"/>
    </row>
    <row r="49" spans="1:18" ht="23.25" customHeight="1">
      <c r="A49" s="51" t="s">
        <v>83</v>
      </c>
      <c r="C49"/>
      <c r="L49"/>
    </row>
    <row r="50" spans="1:18" ht="22.5" customHeight="1">
      <c r="A50" s="51" t="s">
        <v>84</v>
      </c>
      <c r="C50"/>
      <c r="L50"/>
      <c r="R50" s="270"/>
    </row>
    <row r="51" spans="1:18" ht="12.75">
      <c r="C51"/>
      <c r="L51"/>
    </row>
  </sheetData>
  <mergeCells count="18">
    <mergeCell ref="M8:N8"/>
    <mergeCell ref="O8:P8"/>
    <mergeCell ref="L8:L9"/>
    <mergeCell ref="J8:J9"/>
    <mergeCell ref="C8:C9"/>
    <mergeCell ref="G8:G9"/>
    <mergeCell ref="A1:Q1"/>
    <mergeCell ref="A4:Q4"/>
    <mergeCell ref="A5:Q5"/>
    <mergeCell ref="A8:A11"/>
    <mergeCell ref="B8:B9"/>
    <mergeCell ref="D8:D9"/>
    <mergeCell ref="E8:E9"/>
    <mergeCell ref="F8:F9"/>
    <mergeCell ref="H8:H9"/>
    <mergeCell ref="K8:K9"/>
    <mergeCell ref="Q8:Q9"/>
    <mergeCell ref="I8:I9"/>
  </mergeCells>
  <phoneticPr fontId="0" type="noConversion"/>
  <printOptions horizontalCentered="1" verticalCentered="1"/>
  <pageMargins left="0.15748031496062992" right="0.39370078740157483" top="0.35433070866141736" bottom="0.56999999999999995" header="0.19685039370078741" footer="0.39"/>
  <pageSetup paperSize="9" scale="62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0"/>
  <sheetViews>
    <sheetView topLeftCell="B1" zoomScaleNormal="100" zoomScaleSheetLayoutView="100" workbookViewId="0">
      <selection activeCell="B1" sqref="B1:J1"/>
    </sheetView>
  </sheetViews>
  <sheetFormatPr defaultRowHeight="12.75"/>
  <cols>
    <col min="1" max="1" width="4.5703125" customWidth="1"/>
    <col min="2" max="2" width="64.28515625" style="1" customWidth="1"/>
    <col min="3" max="3" width="6.5703125" style="1" customWidth="1"/>
    <col min="4" max="4" width="12.7109375" style="1" customWidth="1"/>
    <col min="5" max="5" width="11.85546875" style="1" customWidth="1"/>
    <col min="6" max="8" width="14" style="304" customWidth="1"/>
    <col min="9" max="9" width="12.140625" style="1" customWidth="1"/>
    <col min="10" max="10" width="14.140625" style="1" customWidth="1"/>
    <col min="11" max="20" width="9.140625" style="1"/>
  </cols>
  <sheetData>
    <row r="1" spans="1:20">
      <c r="B1" s="838" t="s">
        <v>790</v>
      </c>
      <c r="C1" s="838"/>
      <c r="D1" s="838"/>
      <c r="E1" s="838"/>
      <c r="F1" s="838"/>
      <c r="G1" s="838"/>
      <c r="H1" s="838"/>
      <c r="I1" s="838"/>
      <c r="J1" s="838"/>
    </row>
    <row r="2" spans="1:20" ht="28.5" customHeight="1">
      <c r="A2" s="839" t="s">
        <v>660</v>
      </c>
      <c r="B2" s="839"/>
      <c r="C2" s="839"/>
      <c r="D2" s="839"/>
      <c r="E2" s="839"/>
      <c r="F2" s="839"/>
      <c r="G2" s="839"/>
      <c r="H2" s="839"/>
      <c r="I2" s="839"/>
      <c r="J2" s="839"/>
    </row>
    <row r="3" spans="1:20" ht="18.75">
      <c r="A3" s="839" t="s">
        <v>753</v>
      </c>
      <c r="B3" s="839"/>
      <c r="C3" s="839"/>
      <c r="D3" s="839"/>
      <c r="E3" s="839"/>
      <c r="F3" s="839"/>
      <c r="G3" s="839"/>
      <c r="H3" s="839"/>
      <c r="I3" s="839"/>
      <c r="J3" s="839"/>
    </row>
    <row r="4" spans="1:20" ht="15.75">
      <c r="A4" s="2"/>
      <c r="B4" s="3"/>
      <c r="C4" s="3"/>
      <c r="D4" s="3"/>
      <c r="E4" s="3"/>
      <c r="F4" s="3"/>
      <c r="G4" s="3"/>
      <c r="H4" s="3"/>
      <c r="I4" s="3"/>
    </row>
    <row r="5" spans="1:20">
      <c r="A5" s="4"/>
      <c r="B5" s="3" t="s">
        <v>18</v>
      </c>
      <c r="C5" s="3"/>
      <c r="D5" s="3"/>
      <c r="E5" s="3"/>
      <c r="F5" s="3"/>
      <c r="G5" s="3"/>
      <c r="H5" s="3"/>
      <c r="I5" s="3"/>
    </row>
    <row r="6" spans="1:20">
      <c r="D6" s="840" t="s">
        <v>328</v>
      </c>
      <c r="E6" s="841"/>
      <c r="F6" s="840" t="s">
        <v>329</v>
      </c>
      <c r="G6" s="841"/>
      <c r="H6" s="842" t="s">
        <v>617</v>
      </c>
      <c r="I6" s="842"/>
      <c r="J6" s="320" t="s">
        <v>413</v>
      </c>
    </row>
    <row r="7" spans="1:20" ht="27">
      <c r="A7" s="72" t="s">
        <v>13</v>
      </c>
      <c r="B7" s="73" t="s">
        <v>12</v>
      </c>
      <c r="C7" s="74" t="s">
        <v>152</v>
      </c>
      <c r="D7" s="221" t="s">
        <v>150</v>
      </c>
      <c r="E7" s="221" t="s">
        <v>614</v>
      </c>
      <c r="F7" s="221" t="s">
        <v>615</v>
      </c>
      <c r="G7" s="318" t="s">
        <v>616</v>
      </c>
      <c r="H7" s="318" t="s">
        <v>615</v>
      </c>
      <c r="I7" s="221" t="s">
        <v>616</v>
      </c>
      <c r="J7" s="74" t="s">
        <v>747</v>
      </c>
      <c r="K7"/>
      <c r="L7"/>
      <c r="M7"/>
      <c r="N7"/>
      <c r="O7"/>
      <c r="P7"/>
      <c r="Q7"/>
      <c r="R7"/>
      <c r="S7"/>
      <c r="T7"/>
    </row>
    <row r="8" spans="1:20" ht="13.5">
      <c r="A8" s="75"/>
      <c r="B8" s="76" t="s">
        <v>100</v>
      </c>
      <c r="C8" s="76" t="s">
        <v>101</v>
      </c>
      <c r="D8" s="209" t="s">
        <v>102</v>
      </c>
      <c r="E8" s="209" t="s">
        <v>103</v>
      </c>
      <c r="F8" s="317"/>
      <c r="G8" s="317"/>
      <c r="H8" s="317"/>
      <c r="I8" s="209" t="s">
        <v>104</v>
      </c>
      <c r="J8" s="77" t="s">
        <v>105</v>
      </c>
      <c r="K8"/>
      <c r="L8"/>
      <c r="M8"/>
      <c r="N8"/>
      <c r="O8"/>
      <c r="P8"/>
      <c r="Q8"/>
      <c r="R8"/>
      <c r="S8"/>
      <c r="T8"/>
    </row>
    <row r="9" spans="1:20" s="11" customFormat="1" ht="18" customHeight="1">
      <c r="A9" s="125" t="s">
        <v>5</v>
      </c>
      <c r="B9" s="121" t="s">
        <v>123</v>
      </c>
      <c r="C9" s="195" t="s">
        <v>153</v>
      </c>
      <c r="D9" s="226">
        <f>'önk. bevétel'!D9</f>
        <v>26003926</v>
      </c>
      <c r="E9" s="226"/>
      <c r="F9" s="226"/>
      <c r="G9" s="226"/>
      <c r="H9" s="226"/>
      <c r="I9" s="226"/>
      <c r="J9" s="226">
        <f>SUM(D9:I9)</f>
        <v>26003926</v>
      </c>
    </row>
    <row r="10" spans="1:20" s="11" customFormat="1" ht="18" customHeight="1">
      <c r="A10" s="125" t="s">
        <v>6</v>
      </c>
      <c r="B10" s="121" t="s">
        <v>154</v>
      </c>
      <c r="C10" s="195" t="s">
        <v>155</v>
      </c>
      <c r="D10" s="226">
        <f>'önk. bevétel'!D10</f>
        <v>36327500</v>
      </c>
      <c r="E10" s="226"/>
      <c r="F10" s="226"/>
      <c r="G10" s="226"/>
      <c r="H10" s="226"/>
      <c r="I10" s="226"/>
      <c r="J10" s="226">
        <f t="shared" ref="J10:J50" si="0">SUM(D10:I10)</f>
        <v>36327500</v>
      </c>
    </row>
    <row r="11" spans="1:20" s="11" customFormat="1" ht="27" customHeight="1">
      <c r="A11" s="125" t="s">
        <v>7</v>
      </c>
      <c r="B11" s="121" t="s">
        <v>156</v>
      </c>
      <c r="C11" s="195" t="s">
        <v>157</v>
      </c>
      <c r="D11" s="226">
        <f>'önk. bevétel'!D11</f>
        <v>25115167</v>
      </c>
      <c r="E11" s="226"/>
      <c r="F11" s="226"/>
      <c r="G11" s="226"/>
      <c r="H11" s="226"/>
      <c r="I11" s="226"/>
      <c r="J11" s="226">
        <f t="shared" si="0"/>
        <v>25115167</v>
      </c>
    </row>
    <row r="12" spans="1:20" s="11" customFormat="1" ht="18" customHeight="1">
      <c r="A12" s="125" t="s">
        <v>8</v>
      </c>
      <c r="B12" s="121" t="s">
        <v>158</v>
      </c>
      <c r="C12" s="195" t="s">
        <v>159</v>
      </c>
      <c r="D12" s="226">
        <f>'önk. bevétel'!D12</f>
        <v>1947807</v>
      </c>
      <c r="E12" s="226"/>
      <c r="F12" s="226"/>
      <c r="G12" s="226"/>
      <c r="H12" s="226"/>
      <c r="I12" s="226"/>
      <c r="J12" s="226">
        <f t="shared" si="0"/>
        <v>1947807</v>
      </c>
    </row>
    <row r="13" spans="1:20" s="11" customFormat="1" ht="18" customHeight="1">
      <c r="A13" s="125" t="s">
        <v>9</v>
      </c>
      <c r="B13" s="121" t="s">
        <v>160</v>
      </c>
      <c r="C13" s="195" t="s">
        <v>161</v>
      </c>
      <c r="D13" s="226">
        <f>'önk. bevétel'!D13</f>
        <v>0</v>
      </c>
      <c r="E13" s="226"/>
      <c r="F13" s="226"/>
      <c r="G13" s="226"/>
      <c r="H13" s="226"/>
      <c r="I13" s="226"/>
      <c r="J13" s="226">
        <f t="shared" si="0"/>
        <v>0</v>
      </c>
    </row>
    <row r="14" spans="1:20" s="11" customFormat="1" ht="18" customHeight="1">
      <c r="A14" s="125" t="s">
        <v>10</v>
      </c>
      <c r="B14" s="121" t="s">
        <v>162</v>
      </c>
      <c r="C14" s="195" t="s">
        <v>163</v>
      </c>
      <c r="D14" s="226">
        <f>'önk. bevétel'!D14</f>
        <v>0</v>
      </c>
      <c r="E14" s="226"/>
      <c r="F14" s="226"/>
      <c r="G14" s="226"/>
      <c r="H14" s="226"/>
      <c r="I14" s="226"/>
      <c r="J14" s="226">
        <f t="shared" si="0"/>
        <v>0</v>
      </c>
    </row>
    <row r="15" spans="1:20" s="11" customFormat="1" ht="18" customHeight="1">
      <c r="A15" s="125" t="s">
        <v>11</v>
      </c>
      <c r="B15" s="352" t="s">
        <v>685</v>
      </c>
      <c r="C15" s="196" t="s">
        <v>164</v>
      </c>
      <c r="D15" s="227">
        <f>SUM(D9:D14)</f>
        <v>89394400</v>
      </c>
      <c r="E15" s="227"/>
      <c r="F15" s="227"/>
      <c r="G15" s="227"/>
      <c r="H15" s="227"/>
      <c r="I15" s="227"/>
      <c r="J15" s="227">
        <f t="shared" si="0"/>
        <v>89394400</v>
      </c>
    </row>
    <row r="16" spans="1:20" s="11" customFormat="1" ht="28.5" customHeight="1">
      <c r="A16" s="125" t="s">
        <v>22</v>
      </c>
      <c r="B16" s="346" t="s">
        <v>674</v>
      </c>
      <c r="C16" s="347" t="s">
        <v>607</v>
      </c>
      <c r="D16" s="226">
        <f>'önk. bevétel'!D16</f>
        <v>9083000</v>
      </c>
      <c r="E16" s="226"/>
      <c r="F16" s="226"/>
      <c r="G16" s="226"/>
      <c r="H16" s="226"/>
      <c r="I16" s="226"/>
      <c r="J16" s="226">
        <f t="shared" si="0"/>
        <v>9083000</v>
      </c>
    </row>
    <row r="17" spans="1:10" s="11" customFormat="1" ht="30.75" customHeight="1">
      <c r="A17" s="125" t="s">
        <v>23</v>
      </c>
      <c r="B17" s="346" t="s">
        <v>675</v>
      </c>
      <c r="C17" s="348" t="s">
        <v>608</v>
      </c>
      <c r="D17" s="226">
        <f>'önk. bevétel'!D17</f>
        <v>1500000</v>
      </c>
      <c r="E17" s="226"/>
      <c r="F17" s="226"/>
      <c r="G17" s="226"/>
      <c r="H17" s="226"/>
      <c r="I17" s="226"/>
      <c r="J17" s="226">
        <f t="shared" si="0"/>
        <v>1500000</v>
      </c>
    </row>
    <row r="18" spans="1:10" s="11" customFormat="1" ht="26.25" customHeight="1">
      <c r="A18" s="125" t="s">
        <v>24</v>
      </c>
      <c r="B18" s="350" t="s">
        <v>686</v>
      </c>
      <c r="C18" s="351" t="s">
        <v>166</v>
      </c>
      <c r="D18" s="454">
        <f>D16+D17</f>
        <v>10583000</v>
      </c>
      <c r="E18" s="349"/>
      <c r="F18" s="349"/>
      <c r="G18" s="349"/>
      <c r="H18" s="349"/>
      <c r="I18" s="349"/>
      <c r="J18" s="454">
        <f>SUM(D18:I18)</f>
        <v>10583000</v>
      </c>
    </row>
    <row r="19" spans="1:10" s="12" customFormat="1" ht="18" customHeight="1">
      <c r="A19" s="125" t="s">
        <v>25</v>
      </c>
      <c r="B19" s="352" t="s">
        <v>307</v>
      </c>
      <c r="C19" s="196" t="s">
        <v>167</v>
      </c>
      <c r="D19" s="227">
        <f>SUM(D15:D17)</f>
        <v>99977400</v>
      </c>
      <c r="E19" s="227"/>
      <c r="F19" s="227"/>
      <c r="G19" s="227"/>
      <c r="H19" s="227"/>
      <c r="I19" s="227"/>
      <c r="J19" s="227">
        <f t="shared" si="0"/>
        <v>99977400</v>
      </c>
    </row>
    <row r="20" spans="1:10" s="12" customFormat="1" ht="18" customHeight="1">
      <c r="A20" s="125" t="s">
        <v>26</v>
      </c>
      <c r="B20" s="121" t="s">
        <v>359</v>
      </c>
      <c r="C20" s="195" t="s">
        <v>360</v>
      </c>
      <c r="D20" s="226">
        <f>'felh mérleg'!C11</f>
        <v>0</v>
      </c>
      <c r="E20" s="226"/>
      <c r="F20" s="226"/>
      <c r="G20" s="226"/>
      <c r="H20" s="226"/>
      <c r="I20" s="226"/>
      <c r="J20" s="226">
        <f t="shared" si="0"/>
        <v>0</v>
      </c>
    </row>
    <row r="21" spans="1:10" s="11" customFormat="1" ht="18" customHeight="1">
      <c r="A21" s="125" t="s">
        <v>27</v>
      </c>
      <c r="B21" s="121" t="s">
        <v>168</v>
      </c>
      <c r="C21" s="195" t="s">
        <v>169</v>
      </c>
      <c r="D21" s="226">
        <v>0</v>
      </c>
      <c r="E21" s="226"/>
      <c r="F21" s="226"/>
      <c r="G21" s="226"/>
      <c r="H21" s="226"/>
      <c r="I21" s="226"/>
      <c r="J21" s="226">
        <f t="shared" si="0"/>
        <v>0</v>
      </c>
    </row>
    <row r="22" spans="1:10" s="11" customFormat="1" ht="27.75" customHeight="1">
      <c r="A22" s="125" t="s">
        <v>28</v>
      </c>
      <c r="B22" s="352" t="s">
        <v>687</v>
      </c>
      <c r="C22" s="196" t="s">
        <v>170</v>
      </c>
      <c r="D22" s="227">
        <f>D20+D21</f>
        <v>0</v>
      </c>
      <c r="E22" s="227"/>
      <c r="F22" s="227"/>
      <c r="G22" s="227"/>
      <c r="H22" s="227"/>
      <c r="I22" s="227"/>
      <c r="J22" s="227">
        <f t="shared" si="0"/>
        <v>0</v>
      </c>
    </row>
    <row r="23" spans="1:10" s="11" customFormat="1" ht="18" customHeight="1">
      <c r="A23" s="125" t="s">
        <v>29</v>
      </c>
      <c r="B23" s="352" t="s">
        <v>171</v>
      </c>
      <c r="C23" s="354" t="s">
        <v>172</v>
      </c>
      <c r="D23" s="455">
        <f>D24</f>
        <v>2500000</v>
      </c>
      <c r="E23" s="226"/>
      <c r="F23" s="226"/>
      <c r="G23" s="226"/>
      <c r="H23" s="226"/>
      <c r="I23" s="226"/>
      <c r="J23" s="455">
        <f t="shared" si="0"/>
        <v>2500000</v>
      </c>
    </row>
    <row r="24" spans="1:10" s="11" customFormat="1" ht="18" customHeight="1">
      <c r="A24" s="125" t="s">
        <v>30</v>
      </c>
      <c r="B24" s="345" t="s">
        <v>661</v>
      </c>
      <c r="C24" s="353" t="s">
        <v>677</v>
      </c>
      <c r="D24" s="349">
        <f>'önk. bevétel'!D24</f>
        <v>2500000</v>
      </c>
      <c r="E24" s="349"/>
      <c r="F24" s="349"/>
      <c r="G24" s="349"/>
      <c r="H24" s="349"/>
      <c r="I24" s="349"/>
      <c r="J24" s="349">
        <f>SUM(D24:I24)</f>
        <v>2500000</v>
      </c>
    </row>
    <row r="25" spans="1:10" s="11" customFormat="1" ht="18" customHeight="1">
      <c r="A25" s="125" t="s">
        <v>31</v>
      </c>
      <c r="B25" s="121" t="s">
        <v>173</v>
      </c>
      <c r="C25" s="195" t="s">
        <v>174</v>
      </c>
      <c r="D25" s="226">
        <f>'önk. bevétel'!D25</f>
        <v>23000000</v>
      </c>
      <c r="E25" s="226"/>
      <c r="F25" s="226"/>
      <c r="G25" s="226"/>
      <c r="H25" s="226"/>
      <c r="I25" s="226"/>
      <c r="J25" s="226">
        <f t="shared" si="0"/>
        <v>23000000</v>
      </c>
    </row>
    <row r="26" spans="1:10" s="11" customFormat="1" ht="18" customHeight="1">
      <c r="A26" s="125" t="s">
        <v>32</v>
      </c>
      <c r="B26" s="121" t="s">
        <v>175</v>
      </c>
      <c r="C26" s="195" t="s">
        <v>176</v>
      </c>
      <c r="D26" s="226">
        <f>'önk. bevétel'!D26</f>
        <v>400000</v>
      </c>
      <c r="E26" s="226"/>
      <c r="F26" s="226"/>
      <c r="G26" s="226"/>
      <c r="H26" s="226"/>
      <c r="I26" s="226"/>
      <c r="J26" s="226">
        <f t="shared" si="0"/>
        <v>400000</v>
      </c>
    </row>
    <row r="27" spans="1:10" s="11" customFormat="1" ht="18" customHeight="1">
      <c r="A27" s="125" t="s">
        <v>33</v>
      </c>
      <c r="B27" s="121" t="s">
        <v>177</v>
      </c>
      <c r="C27" s="195" t="s">
        <v>178</v>
      </c>
      <c r="D27" s="226">
        <f>'önk. bevétel'!D27</f>
        <v>5000000</v>
      </c>
      <c r="E27" s="226"/>
      <c r="F27" s="226"/>
      <c r="G27" s="226"/>
      <c r="H27" s="226"/>
      <c r="I27" s="226"/>
      <c r="J27" s="226">
        <f t="shared" si="0"/>
        <v>5000000</v>
      </c>
    </row>
    <row r="28" spans="1:10" s="11" customFormat="1" ht="18" customHeight="1">
      <c r="A28" s="125" t="s">
        <v>34</v>
      </c>
      <c r="B28" s="352" t="s">
        <v>688</v>
      </c>
      <c r="C28" s="196" t="s">
        <v>179</v>
      </c>
      <c r="D28" s="455">
        <f>SUM(D25:D27)</f>
        <v>28400000</v>
      </c>
      <c r="E28" s="226"/>
      <c r="F28" s="226"/>
      <c r="G28" s="226"/>
      <c r="H28" s="226"/>
      <c r="I28" s="226"/>
      <c r="J28" s="455">
        <f t="shared" si="0"/>
        <v>28400000</v>
      </c>
    </row>
    <row r="29" spans="1:10" s="11" customFormat="1" ht="18" customHeight="1">
      <c r="A29" s="125" t="s">
        <v>35</v>
      </c>
      <c r="B29" s="121" t="s">
        <v>180</v>
      </c>
      <c r="C29" s="195" t="s">
        <v>181</v>
      </c>
      <c r="D29" s="226">
        <f>'önk. bevétel'!D29</f>
        <v>150000</v>
      </c>
      <c r="E29" s="226"/>
      <c r="F29" s="226"/>
      <c r="G29" s="226"/>
      <c r="H29" s="226"/>
      <c r="I29" s="226"/>
      <c r="J29" s="226">
        <f t="shared" si="0"/>
        <v>150000</v>
      </c>
    </row>
    <row r="30" spans="1:10" s="11" customFormat="1" ht="18.75" customHeight="1">
      <c r="A30" s="125" t="s">
        <v>36</v>
      </c>
      <c r="B30" s="352" t="s">
        <v>347</v>
      </c>
      <c r="C30" s="196" t="s">
        <v>182</v>
      </c>
      <c r="D30" s="288">
        <f>D23+D28+D29</f>
        <v>31050000</v>
      </c>
      <c r="E30" s="244"/>
      <c r="F30" s="244"/>
      <c r="G30" s="244"/>
      <c r="H30" s="244"/>
      <c r="I30" s="244"/>
      <c r="J30" s="227">
        <f t="shared" si="0"/>
        <v>31050000</v>
      </c>
    </row>
    <row r="31" spans="1:10" s="11" customFormat="1" ht="18.75" customHeight="1">
      <c r="A31" s="125" t="s">
        <v>37</v>
      </c>
      <c r="B31" s="121" t="s">
        <v>544</v>
      </c>
      <c r="C31" s="195" t="s">
        <v>545</v>
      </c>
      <c r="D31" s="319"/>
      <c r="E31" s="244"/>
      <c r="F31" s="244"/>
      <c r="G31" s="244"/>
      <c r="H31" s="244"/>
      <c r="I31" s="244"/>
      <c r="J31" s="226"/>
    </row>
    <row r="32" spans="1:10" s="11" customFormat="1" ht="18" customHeight="1">
      <c r="A32" s="125" t="s">
        <v>38</v>
      </c>
      <c r="B32" s="123" t="s">
        <v>2</v>
      </c>
      <c r="C32" s="195" t="s">
        <v>183</v>
      </c>
      <c r="D32" s="226">
        <f>'önk. bevétel'!D32</f>
        <v>4000000</v>
      </c>
      <c r="E32" s="226"/>
      <c r="F32" s="226"/>
      <c r="G32" s="226"/>
      <c r="H32" s="226"/>
      <c r="I32" s="226"/>
      <c r="J32" s="226">
        <f t="shared" si="0"/>
        <v>4000000</v>
      </c>
    </row>
    <row r="33" spans="1:13" s="11" customFormat="1" ht="18" customHeight="1">
      <c r="A33" s="125" t="s">
        <v>69</v>
      </c>
      <c r="B33" s="123" t="s">
        <v>184</v>
      </c>
      <c r="C33" s="195" t="s">
        <v>185</v>
      </c>
      <c r="D33" s="226">
        <f>'önk. bevétel'!D33</f>
        <v>0</v>
      </c>
      <c r="E33" s="226"/>
      <c r="F33" s="226"/>
      <c r="G33" s="226"/>
      <c r="H33" s="226"/>
      <c r="I33" s="226"/>
      <c r="J33" s="226">
        <f t="shared" si="0"/>
        <v>0</v>
      </c>
    </row>
    <row r="34" spans="1:13" s="11" customFormat="1" ht="18" customHeight="1">
      <c r="A34" s="125" t="s">
        <v>70</v>
      </c>
      <c r="B34" s="123" t="s">
        <v>186</v>
      </c>
      <c r="C34" s="195" t="s">
        <v>187</v>
      </c>
      <c r="D34" s="226">
        <f>'önk. bevétel'!D34</f>
        <v>4200000</v>
      </c>
      <c r="E34" s="226"/>
      <c r="F34" s="226"/>
      <c r="G34" s="226"/>
      <c r="H34" s="226"/>
      <c r="I34" s="226"/>
      <c r="J34" s="226">
        <f t="shared" si="0"/>
        <v>4200000</v>
      </c>
    </row>
    <row r="35" spans="1:13" s="11" customFormat="1" ht="18" customHeight="1">
      <c r="A35" s="125" t="s">
        <v>71</v>
      </c>
      <c r="B35" s="123" t="s">
        <v>188</v>
      </c>
      <c r="C35" s="195" t="s">
        <v>189</v>
      </c>
      <c r="D35" s="226">
        <f>'önk. bevétel'!D35</f>
        <v>5000000</v>
      </c>
      <c r="E35" s="226">
        <f>óvoda!G13</f>
        <v>600000</v>
      </c>
      <c r="F35" s="226"/>
      <c r="G35" s="226"/>
      <c r="H35" s="226"/>
      <c r="I35" s="226"/>
      <c r="J35" s="226">
        <f t="shared" si="0"/>
        <v>5600000</v>
      </c>
    </row>
    <row r="36" spans="1:13" s="11" customFormat="1" ht="18" customHeight="1">
      <c r="A36" s="125" t="s">
        <v>72</v>
      </c>
      <c r="B36" s="123" t="s">
        <v>190</v>
      </c>
      <c r="C36" s="195" t="s">
        <v>191</v>
      </c>
      <c r="D36" s="226">
        <f>'önk. bevétel'!D36</f>
        <v>1350000</v>
      </c>
      <c r="E36" s="226">
        <f>óvoda!G14</f>
        <v>162000</v>
      </c>
      <c r="F36" s="226"/>
      <c r="G36" s="226"/>
      <c r="H36" s="226"/>
      <c r="I36" s="226"/>
      <c r="J36" s="226">
        <f t="shared" si="0"/>
        <v>1512000</v>
      </c>
    </row>
    <row r="37" spans="1:13" s="11" customFormat="1" ht="18" customHeight="1">
      <c r="A37" s="125" t="s">
        <v>80</v>
      </c>
      <c r="B37" s="123" t="s">
        <v>192</v>
      </c>
      <c r="C37" s="195" t="s">
        <v>193</v>
      </c>
      <c r="D37" s="226">
        <f>'önk. bevétel'!D37</f>
        <v>0</v>
      </c>
      <c r="E37" s="226"/>
      <c r="F37" s="226"/>
      <c r="G37" s="226"/>
      <c r="H37" s="226"/>
      <c r="I37" s="226"/>
      <c r="J37" s="226">
        <f t="shared" si="0"/>
        <v>0</v>
      </c>
      <c r="M37" s="281"/>
    </row>
    <row r="38" spans="1:13" s="11" customFormat="1" ht="18" customHeight="1">
      <c r="A38" s="125" t="s">
        <v>81</v>
      </c>
      <c r="B38" s="123" t="s">
        <v>546</v>
      </c>
      <c r="C38" s="195" t="s">
        <v>547</v>
      </c>
      <c r="D38" s="226">
        <v>0</v>
      </c>
      <c r="E38" s="226"/>
      <c r="F38" s="226"/>
      <c r="G38" s="226"/>
      <c r="H38" s="226"/>
      <c r="I38" s="226"/>
      <c r="J38" s="226">
        <f>SUM(D38:I38)</f>
        <v>0</v>
      </c>
      <c r="M38" s="281"/>
    </row>
    <row r="39" spans="1:13" s="11" customFormat="1" ht="18" customHeight="1">
      <c r="A39" s="125" t="s">
        <v>82</v>
      </c>
      <c r="B39" s="356" t="s">
        <v>682</v>
      </c>
      <c r="C39" s="196" t="s">
        <v>200</v>
      </c>
      <c r="D39" s="225">
        <f>SUM(D31:D38)</f>
        <v>14550000</v>
      </c>
      <c r="E39" s="225">
        <f>E32+E35+E36</f>
        <v>762000</v>
      </c>
      <c r="F39" s="225"/>
      <c r="G39" s="225"/>
      <c r="H39" s="225"/>
      <c r="I39" s="225"/>
      <c r="J39" s="227">
        <f t="shared" si="0"/>
        <v>15312000</v>
      </c>
    </row>
    <row r="40" spans="1:13" s="11" customFormat="1" ht="18" customHeight="1">
      <c r="A40" s="125" t="s">
        <v>83</v>
      </c>
      <c r="B40" s="123" t="s">
        <v>201</v>
      </c>
      <c r="C40" s="195" t="s">
        <v>202</v>
      </c>
      <c r="D40" s="226"/>
      <c r="E40" s="210"/>
      <c r="F40" s="210"/>
      <c r="G40" s="210"/>
      <c r="H40" s="210"/>
      <c r="I40" s="210"/>
      <c r="J40" s="226">
        <f t="shared" si="0"/>
        <v>0</v>
      </c>
    </row>
    <row r="41" spans="1:13" s="78" customFormat="1" ht="18" customHeight="1">
      <c r="A41" s="125" t="s">
        <v>84</v>
      </c>
      <c r="B41" s="123" t="s">
        <v>203</v>
      </c>
      <c r="C41" s="195" t="s">
        <v>204</v>
      </c>
      <c r="D41" s="210"/>
      <c r="E41" s="210"/>
      <c r="F41" s="210"/>
      <c r="G41" s="210"/>
      <c r="H41" s="210"/>
      <c r="I41" s="210"/>
      <c r="J41" s="226">
        <f t="shared" si="0"/>
        <v>0</v>
      </c>
    </row>
    <row r="42" spans="1:13" s="11" customFormat="1" ht="18" customHeight="1">
      <c r="A42" s="125" t="s">
        <v>90</v>
      </c>
      <c r="B42" s="352" t="s">
        <v>371</v>
      </c>
      <c r="C42" s="196" t="s">
        <v>205</v>
      </c>
      <c r="D42" s="781">
        <v>43512488</v>
      </c>
      <c r="E42" s="211"/>
      <c r="F42" s="211"/>
      <c r="G42" s="211"/>
      <c r="H42" s="211"/>
      <c r="I42" s="211"/>
      <c r="J42" s="226">
        <f t="shared" si="0"/>
        <v>43512488</v>
      </c>
    </row>
    <row r="43" spans="1:13" s="11" customFormat="1" ht="17.25" customHeight="1">
      <c r="A43" s="125" t="s">
        <v>91</v>
      </c>
      <c r="B43" s="122" t="s">
        <v>305</v>
      </c>
      <c r="C43" s="196" t="s">
        <v>206</v>
      </c>
      <c r="D43" s="227"/>
      <c r="E43" s="211"/>
      <c r="F43" s="211"/>
      <c r="G43" s="211"/>
      <c r="H43" s="211"/>
      <c r="I43" s="211"/>
      <c r="J43" s="226">
        <f t="shared" si="0"/>
        <v>0</v>
      </c>
    </row>
    <row r="44" spans="1:13" s="11" customFormat="1" ht="16.5" customHeight="1">
      <c r="A44" s="125" t="s">
        <v>97</v>
      </c>
      <c r="B44" s="122" t="s">
        <v>306</v>
      </c>
      <c r="C44" s="196" t="s">
        <v>207</v>
      </c>
      <c r="D44" s="227"/>
      <c r="E44" s="211"/>
      <c r="F44" s="211"/>
      <c r="G44" s="211"/>
      <c r="H44" s="211"/>
      <c r="I44" s="211"/>
      <c r="J44" s="226">
        <f t="shared" si="0"/>
        <v>0</v>
      </c>
    </row>
    <row r="45" spans="1:13" s="11" customFormat="1" ht="18" customHeight="1">
      <c r="A45" s="125" t="s">
        <v>98</v>
      </c>
      <c r="B45" s="357" t="s">
        <v>678</v>
      </c>
      <c r="C45" s="175" t="s">
        <v>208</v>
      </c>
      <c r="D45" s="456">
        <f>D19+D22+D30+D39+D42+D43+D44</f>
        <v>189089888</v>
      </c>
      <c r="E45" s="456">
        <f>E39</f>
        <v>762000</v>
      </c>
      <c r="F45" s="242"/>
      <c r="G45" s="242"/>
      <c r="H45" s="242"/>
      <c r="I45" s="242"/>
      <c r="J45" s="227">
        <f t="shared" si="0"/>
        <v>189851888</v>
      </c>
    </row>
    <row r="46" spans="1:13" s="11" customFormat="1" ht="18" customHeight="1">
      <c r="A46" s="125" t="s">
        <v>461</v>
      </c>
      <c r="B46" s="27" t="s">
        <v>270</v>
      </c>
      <c r="C46" s="27" t="s">
        <v>301</v>
      </c>
      <c r="D46" s="451">
        <v>0</v>
      </c>
      <c r="E46" s="451"/>
      <c r="F46" s="217"/>
      <c r="G46" s="217"/>
      <c r="H46" s="217"/>
      <c r="I46" s="217"/>
      <c r="J46" s="226">
        <f t="shared" si="0"/>
        <v>0</v>
      </c>
    </row>
    <row r="47" spans="1:13" s="11" customFormat="1" ht="18" customHeight="1">
      <c r="A47" s="125" t="s">
        <v>462</v>
      </c>
      <c r="B47" s="27" t="s">
        <v>271</v>
      </c>
      <c r="C47" s="305" t="s">
        <v>618</v>
      </c>
      <c r="D47" s="451">
        <v>19999984</v>
      </c>
      <c r="E47" s="451"/>
      <c r="F47" s="217"/>
      <c r="G47" s="217"/>
      <c r="H47" s="217"/>
      <c r="I47" s="217"/>
      <c r="J47" s="226">
        <f t="shared" si="0"/>
        <v>19999984</v>
      </c>
    </row>
    <row r="48" spans="1:13" s="11" customFormat="1" ht="18" customHeight="1">
      <c r="A48" s="125" t="s">
        <v>463</v>
      </c>
      <c r="B48" s="305" t="s">
        <v>619</v>
      </c>
      <c r="C48" s="305" t="s">
        <v>620</v>
      </c>
      <c r="D48" s="451"/>
      <c r="E48" s="451">
        <f>óvoda!H22</f>
        <v>46672736</v>
      </c>
      <c r="F48" s="217"/>
      <c r="G48" s="217"/>
      <c r="H48" s="217"/>
      <c r="I48" s="217"/>
      <c r="J48" s="226">
        <f>SUM(D48:I48)</f>
        <v>46672736</v>
      </c>
    </row>
    <row r="49" spans="1:10" s="11" customFormat="1" ht="18" customHeight="1">
      <c r="A49" s="125" t="s">
        <v>464</v>
      </c>
      <c r="B49" s="184" t="s">
        <v>272</v>
      </c>
      <c r="C49" s="143" t="s">
        <v>303</v>
      </c>
      <c r="D49" s="453">
        <f>D46+D47+D48</f>
        <v>19999984</v>
      </c>
      <c r="E49" s="453">
        <f>E46+E47+E48</f>
        <v>46672736</v>
      </c>
      <c r="F49" s="218"/>
      <c r="G49" s="218"/>
      <c r="H49" s="218"/>
      <c r="I49" s="218"/>
      <c r="J49" s="227">
        <f>J47+J48</f>
        <v>66672720</v>
      </c>
    </row>
    <row r="50" spans="1:10" s="11" customFormat="1" ht="18" customHeight="1">
      <c r="A50" s="125" t="s">
        <v>465</v>
      </c>
      <c r="B50" s="184" t="s">
        <v>4</v>
      </c>
      <c r="C50" s="184" t="s">
        <v>304</v>
      </c>
      <c r="D50" s="243">
        <f>SUM(D49,D45)</f>
        <v>209089872</v>
      </c>
      <c r="E50" s="243">
        <f>E45+E49</f>
        <v>47434736</v>
      </c>
      <c r="F50" s="243"/>
      <c r="G50" s="243"/>
      <c r="H50" s="243"/>
      <c r="I50" s="243"/>
      <c r="J50" s="227">
        <f t="shared" si="0"/>
        <v>256524608</v>
      </c>
    </row>
  </sheetData>
  <mergeCells count="6">
    <mergeCell ref="B1:J1"/>
    <mergeCell ref="A2:J2"/>
    <mergeCell ref="A3:J3"/>
    <mergeCell ref="D6:E6"/>
    <mergeCell ref="F6:G6"/>
    <mergeCell ref="H6:I6"/>
  </mergeCells>
  <phoneticPr fontId="0" type="noConversion"/>
  <printOptions horizontalCentered="1"/>
  <pageMargins left="0.59055118110236227" right="0.59055118110236227" top="0.98425196850393704" bottom="0.98425196850393704" header="0.51181102362204722" footer="0.51181102362204722"/>
  <pageSetup paperSize="9" scale="54" orientation="portrait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X67"/>
  <sheetViews>
    <sheetView zoomScale="80" zoomScaleNormal="80" workbookViewId="0">
      <selection sqref="A1:P1"/>
    </sheetView>
  </sheetViews>
  <sheetFormatPr defaultRowHeight="12.75"/>
  <cols>
    <col min="1" max="1" width="4" customWidth="1"/>
    <col min="2" max="2" width="43.5703125" customWidth="1"/>
    <col min="3" max="3" width="13.42578125" style="258" customWidth="1"/>
    <col min="4" max="4" width="15.42578125" customWidth="1"/>
    <col min="5" max="5" width="13.42578125" customWidth="1"/>
    <col min="6" max="6" width="16.7109375" customWidth="1"/>
    <col min="7" max="10" width="13.42578125" customWidth="1"/>
    <col min="11" max="11" width="16.7109375" customWidth="1"/>
    <col min="12" max="12" width="16.42578125" customWidth="1"/>
    <col min="13" max="13" width="16" customWidth="1"/>
    <col min="14" max="14" width="9.42578125" bestFit="1" customWidth="1"/>
    <col min="15" max="15" width="10.28515625" customWidth="1"/>
    <col min="16" max="16" width="9.42578125" bestFit="1" customWidth="1"/>
    <col min="17" max="17" width="10.28515625" customWidth="1"/>
  </cols>
  <sheetData>
    <row r="1" spans="1:24" ht="15">
      <c r="A1" s="896" t="s">
        <v>802</v>
      </c>
      <c r="B1" s="896"/>
      <c r="C1" s="896"/>
      <c r="D1" s="896"/>
      <c r="E1" s="896"/>
      <c r="F1" s="896"/>
      <c r="G1" s="896"/>
      <c r="H1" s="896"/>
      <c r="I1" s="896"/>
      <c r="J1" s="896"/>
      <c r="K1" s="896"/>
      <c r="L1" s="896"/>
      <c r="M1" s="896"/>
      <c r="N1" s="896"/>
      <c r="O1" s="896"/>
      <c r="P1" s="896"/>
      <c r="Q1" s="144"/>
    </row>
    <row r="2" spans="1:24" ht="15">
      <c r="A2" s="145"/>
      <c r="B2" s="145"/>
      <c r="C2" s="254"/>
      <c r="D2" s="145"/>
      <c r="E2" s="145"/>
      <c r="F2" s="145"/>
      <c r="G2" s="145"/>
      <c r="H2" s="145"/>
      <c r="I2" s="145"/>
      <c r="J2" s="145"/>
      <c r="K2" s="145"/>
      <c r="L2" s="144"/>
      <c r="M2" s="144"/>
      <c r="N2" s="144"/>
      <c r="O2" s="144"/>
      <c r="P2" s="144"/>
      <c r="Q2" s="144"/>
    </row>
    <row r="3" spans="1:24" ht="15">
      <c r="A3" s="145"/>
      <c r="B3" s="145"/>
      <c r="C3" s="254"/>
      <c r="D3" s="145"/>
      <c r="E3" s="145"/>
      <c r="F3" s="145"/>
      <c r="G3" s="145"/>
      <c r="H3" s="145"/>
      <c r="I3" s="145"/>
      <c r="J3" s="145"/>
      <c r="K3" s="145"/>
      <c r="L3" s="144"/>
      <c r="M3" s="144"/>
      <c r="N3" s="144"/>
      <c r="O3" s="144"/>
      <c r="P3" s="144"/>
      <c r="Q3" s="144"/>
    </row>
    <row r="4" spans="1:24" ht="15.75">
      <c r="A4" s="897" t="s">
        <v>411</v>
      </c>
      <c r="B4" s="877"/>
      <c r="C4" s="877"/>
      <c r="D4" s="877"/>
      <c r="E4" s="877"/>
      <c r="F4" s="877"/>
      <c r="G4" s="877"/>
      <c r="H4" s="877"/>
      <c r="I4" s="877"/>
      <c r="J4" s="877"/>
      <c r="K4" s="877"/>
      <c r="L4" s="146"/>
      <c r="M4" s="146"/>
      <c r="N4" s="146"/>
      <c r="O4" s="146"/>
      <c r="P4" s="146"/>
      <c r="Q4" s="146"/>
    </row>
    <row r="5" spans="1:24">
      <c r="A5" s="898" t="s">
        <v>141</v>
      </c>
      <c r="B5" s="898"/>
      <c r="C5" s="898"/>
      <c r="D5" s="898"/>
      <c r="E5" s="898"/>
      <c r="F5" s="898"/>
      <c r="G5" s="898"/>
      <c r="H5" s="898"/>
      <c r="I5" s="898"/>
      <c r="J5" s="898"/>
      <c r="K5" s="898"/>
      <c r="L5" s="147"/>
      <c r="M5" s="147"/>
      <c r="N5" s="147"/>
      <c r="O5" s="147"/>
      <c r="P5" s="147"/>
      <c r="Q5" s="147"/>
    </row>
    <row r="6" spans="1:24" ht="15.75">
      <c r="A6" s="148"/>
      <c r="B6" s="148"/>
      <c r="C6" s="255"/>
      <c r="D6" s="148"/>
      <c r="E6" s="148"/>
      <c r="F6" s="148"/>
      <c r="G6" s="148"/>
      <c r="H6" s="148"/>
      <c r="I6" s="877"/>
      <c r="J6" s="877"/>
      <c r="K6" s="877"/>
    </row>
    <row r="7" spans="1:24">
      <c r="A7" s="149"/>
      <c r="B7" s="150"/>
      <c r="C7" s="256"/>
      <c r="D7" s="150"/>
      <c r="E7" s="150"/>
      <c r="F7" s="150"/>
      <c r="G7" s="150"/>
      <c r="H7" s="150"/>
      <c r="I7" s="150"/>
      <c r="J7" s="150"/>
      <c r="P7" s="277" t="s">
        <v>471</v>
      </c>
    </row>
    <row r="8" spans="1:24" s="153" customFormat="1" ht="53.25" customHeight="1">
      <c r="A8" s="151"/>
      <c r="B8" s="899" t="s">
        <v>410</v>
      </c>
      <c r="C8" s="909" t="s">
        <v>278</v>
      </c>
      <c r="D8" s="901" t="s">
        <v>265</v>
      </c>
      <c r="E8" s="901" t="s">
        <v>259</v>
      </c>
      <c r="F8" s="901" t="s">
        <v>260</v>
      </c>
      <c r="G8" s="901" t="s">
        <v>117</v>
      </c>
      <c r="H8" s="901" t="s">
        <v>266</v>
      </c>
      <c r="I8" s="901" t="s">
        <v>261</v>
      </c>
      <c r="J8" s="903" t="s">
        <v>267</v>
      </c>
      <c r="K8" s="905" t="s">
        <v>19</v>
      </c>
      <c r="L8" s="907" t="s">
        <v>263</v>
      </c>
      <c r="M8" s="907"/>
      <c r="N8" s="908" t="s">
        <v>264</v>
      </c>
      <c r="O8" s="908"/>
      <c r="P8" s="895" t="s">
        <v>251</v>
      </c>
      <c r="Q8" s="152"/>
    </row>
    <row r="9" spans="1:24" s="153" customFormat="1" ht="39.75" customHeight="1">
      <c r="A9" s="151"/>
      <c r="B9" s="900"/>
      <c r="C9" s="909"/>
      <c r="D9" s="902"/>
      <c r="E9" s="902"/>
      <c r="F9" s="902"/>
      <c r="G9" s="902"/>
      <c r="H9" s="902"/>
      <c r="I9" s="902"/>
      <c r="J9" s="904"/>
      <c r="K9" s="906"/>
      <c r="L9" s="132" t="s">
        <v>242</v>
      </c>
      <c r="M9" s="132" t="s">
        <v>243</v>
      </c>
      <c r="N9" s="132" t="s">
        <v>242</v>
      </c>
      <c r="O9" s="132" t="s">
        <v>243</v>
      </c>
      <c r="P9" s="895"/>
      <c r="Q9" s="152"/>
    </row>
    <row r="10" spans="1:24" s="153" customFormat="1" ht="14.25" customHeight="1">
      <c r="A10" s="154"/>
      <c r="B10" s="155" t="s">
        <v>100</v>
      </c>
      <c r="C10" s="257"/>
      <c r="D10" s="156" t="s">
        <v>101</v>
      </c>
      <c r="E10" s="157" t="s">
        <v>102</v>
      </c>
      <c r="F10" s="158" t="s">
        <v>103</v>
      </c>
      <c r="G10" s="156" t="s">
        <v>104</v>
      </c>
      <c r="H10" s="156" t="s">
        <v>105</v>
      </c>
      <c r="I10" s="156" t="s">
        <v>106</v>
      </c>
      <c r="J10" s="156" t="s">
        <v>244</v>
      </c>
      <c r="K10" s="385" t="s">
        <v>253</v>
      </c>
      <c r="L10" s="159" t="s">
        <v>247</v>
      </c>
      <c r="M10" s="159" t="s">
        <v>248</v>
      </c>
      <c r="N10" s="160" t="s">
        <v>249</v>
      </c>
      <c r="O10" s="160" t="s">
        <v>250</v>
      </c>
      <c r="P10" s="160" t="s">
        <v>279</v>
      </c>
      <c r="Q10" s="161"/>
    </row>
    <row r="11" spans="1:24" ht="30" customHeight="1">
      <c r="A11" s="296"/>
      <c r="B11" s="330"/>
      <c r="C11" s="331"/>
      <c r="D11" s="358" t="s">
        <v>747</v>
      </c>
      <c r="E11" s="358" t="s">
        <v>747</v>
      </c>
      <c r="F11" s="358" t="s">
        <v>747</v>
      </c>
      <c r="G11" s="358" t="s">
        <v>747</v>
      </c>
      <c r="H11" s="358" t="s">
        <v>747</v>
      </c>
      <c r="I11" s="358" t="s">
        <v>747</v>
      </c>
      <c r="J11" s="358" t="s">
        <v>747</v>
      </c>
      <c r="K11" s="358" t="s">
        <v>747</v>
      </c>
      <c r="L11" s="297"/>
      <c r="M11" s="297"/>
      <c r="N11" s="297"/>
      <c r="O11" s="297"/>
      <c r="P11" s="297"/>
    </row>
    <row r="12" spans="1:24" ht="30" customHeight="1">
      <c r="A12" s="296" t="s">
        <v>5</v>
      </c>
      <c r="B12" s="327" t="s">
        <v>627</v>
      </c>
      <c r="C12" s="419" t="s">
        <v>472</v>
      </c>
      <c r="D12" s="581">
        <f>13996200+4700000+2800000+360000+130000</f>
        <v>21986200</v>
      </c>
      <c r="E12" s="581">
        <f>D12*0.175+71362</f>
        <v>3918946.9999999995</v>
      </c>
      <c r="F12" s="581">
        <v>6148523</v>
      </c>
      <c r="G12" s="581"/>
      <c r="H12" s="581"/>
      <c r="I12" s="581">
        <v>58512488</v>
      </c>
      <c r="J12" s="581"/>
      <c r="K12" s="581">
        <f>SUM(D12:J12)</f>
        <v>90566158</v>
      </c>
      <c r="L12" s="581">
        <f>K12</f>
        <v>90566158</v>
      </c>
      <c r="M12" s="364"/>
      <c r="N12" s="364"/>
      <c r="O12" s="364"/>
      <c r="P12" s="364"/>
    </row>
    <row r="13" spans="1:24" ht="30" customHeight="1">
      <c r="A13" s="296" t="s">
        <v>6</v>
      </c>
      <c r="B13" s="327" t="s">
        <v>628</v>
      </c>
      <c r="C13" s="419" t="s">
        <v>375</v>
      </c>
      <c r="D13" s="581">
        <f>5707200+172776+576000+2447283</f>
        <v>8903259</v>
      </c>
      <c r="E13" s="581">
        <f>D13*0.175+71362</f>
        <v>1629432.325</v>
      </c>
      <c r="F13" s="581">
        <v>14346554</v>
      </c>
      <c r="G13" s="581"/>
      <c r="H13" s="581"/>
      <c r="I13" s="581"/>
      <c r="J13" s="581"/>
      <c r="K13" s="581">
        <f>SUM(D13:J13)</f>
        <v>24879245.324999999</v>
      </c>
      <c r="L13" s="581">
        <f t="shared" ref="L13:L41" si="0">K13</f>
        <v>24879245.324999999</v>
      </c>
      <c r="M13" s="364"/>
      <c r="N13" s="364"/>
      <c r="O13" s="364"/>
      <c r="P13" s="364"/>
    </row>
    <row r="14" spans="1:24" s="8" customFormat="1" ht="27.95" customHeight="1">
      <c r="A14" s="296" t="s">
        <v>7</v>
      </c>
      <c r="B14" s="291" t="s">
        <v>254</v>
      </c>
      <c r="C14" s="253" t="s">
        <v>374</v>
      </c>
      <c r="D14" s="581"/>
      <c r="E14" s="581"/>
      <c r="F14" s="581"/>
      <c r="G14" s="581"/>
      <c r="H14" s="581"/>
      <c r="I14" s="581"/>
      <c r="J14" s="581"/>
      <c r="K14" s="581">
        <f>SUM(D14:J14)</f>
        <v>0</v>
      </c>
      <c r="L14" s="581">
        <f t="shared" si="0"/>
        <v>0</v>
      </c>
      <c r="M14" s="361"/>
      <c r="N14" s="298"/>
      <c r="O14" s="298"/>
      <c r="P14" s="298"/>
      <c r="Q14" s="25"/>
      <c r="R14" s="25"/>
      <c r="S14" s="25"/>
      <c r="T14" s="25"/>
      <c r="U14"/>
      <c r="V14"/>
      <c r="W14"/>
      <c r="X14"/>
    </row>
    <row r="15" spans="1:24" s="8" customFormat="1" ht="27.95" customHeight="1">
      <c r="A15" s="296" t="s">
        <v>8</v>
      </c>
      <c r="B15" s="292" t="s">
        <v>256</v>
      </c>
      <c r="C15" s="253" t="s">
        <v>380</v>
      </c>
      <c r="D15" s="581"/>
      <c r="E15" s="581"/>
      <c r="F15" s="581">
        <v>3500000</v>
      </c>
      <c r="G15" s="581"/>
      <c r="H15" s="581"/>
      <c r="I15" s="581"/>
      <c r="J15" s="581"/>
      <c r="K15" s="581">
        <f t="shared" ref="K15:K38" si="1">SUM(D15:J15)</f>
        <v>3500000</v>
      </c>
      <c r="L15" s="581">
        <f t="shared" si="0"/>
        <v>3500000</v>
      </c>
      <c r="M15" s="361"/>
      <c r="N15" s="298"/>
      <c r="O15" s="298"/>
      <c r="P15" s="298"/>
      <c r="Q15" s="25"/>
      <c r="R15" s="25"/>
      <c r="S15" s="25"/>
      <c r="T15" s="25"/>
      <c r="U15"/>
      <c r="V15"/>
      <c r="W15"/>
      <c r="X15"/>
    </row>
    <row r="16" spans="1:24" s="274" customFormat="1" ht="27.95" customHeight="1">
      <c r="A16" s="296" t="s">
        <v>9</v>
      </c>
      <c r="B16" s="292" t="s">
        <v>629</v>
      </c>
      <c r="C16" s="253" t="s">
        <v>372</v>
      </c>
      <c r="D16" s="581"/>
      <c r="E16" s="581"/>
      <c r="F16" s="581"/>
      <c r="G16" s="581"/>
      <c r="H16" s="581"/>
      <c r="I16" s="581"/>
      <c r="J16" s="581"/>
      <c r="K16" s="581">
        <f t="shared" si="1"/>
        <v>0</v>
      </c>
      <c r="L16" s="581">
        <f t="shared" si="0"/>
        <v>0</v>
      </c>
      <c r="M16" s="361"/>
      <c r="N16" s="298"/>
      <c r="O16" s="298"/>
      <c r="P16" s="298"/>
      <c r="Q16" s="28"/>
      <c r="R16" s="28"/>
      <c r="S16" s="28"/>
      <c r="T16" s="28"/>
      <c r="U16"/>
      <c r="V16"/>
      <c r="W16"/>
      <c r="X16"/>
    </row>
    <row r="17" spans="1:24" s="274" customFormat="1" ht="27.95" customHeight="1">
      <c r="A17" s="296" t="s">
        <v>10</v>
      </c>
      <c r="B17" s="291" t="s">
        <v>255</v>
      </c>
      <c r="C17" s="253" t="s">
        <v>376</v>
      </c>
      <c r="D17" s="581"/>
      <c r="E17" s="581"/>
      <c r="F17" s="581"/>
      <c r="G17" s="581"/>
      <c r="H17" s="581"/>
      <c r="I17" s="581"/>
      <c r="J17" s="581"/>
      <c r="K17" s="581">
        <f t="shared" si="1"/>
        <v>0</v>
      </c>
      <c r="L17" s="581">
        <f t="shared" si="0"/>
        <v>0</v>
      </c>
      <c r="M17" s="361"/>
      <c r="N17" s="298"/>
      <c r="O17" s="298"/>
      <c r="P17" s="298"/>
      <c r="Q17" s="28"/>
      <c r="R17" s="28"/>
      <c r="S17" s="28"/>
      <c r="T17" s="28"/>
      <c r="U17"/>
      <c r="V17"/>
      <c r="W17"/>
      <c r="X17"/>
    </row>
    <row r="18" spans="1:24" s="274" customFormat="1" ht="27.95" customHeight="1">
      <c r="A18" s="296" t="s">
        <v>11</v>
      </c>
      <c r="B18" s="291" t="s">
        <v>407</v>
      </c>
      <c r="C18" s="253" t="s">
        <v>473</v>
      </c>
      <c r="D18" s="581"/>
      <c r="E18" s="581"/>
      <c r="F18" s="581"/>
      <c r="G18" s="581"/>
      <c r="H18" s="581"/>
      <c r="I18" s="581"/>
      <c r="J18" s="581"/>
      <c r="K18" s="581">
        <f t="shared" si="1"/>
        <v>0</v>
      </c>
      <c r="L18" s="581">
        <f t="shared" si="0"/>
        <v>0</v>
      </c>
      <c r="M18" s="361"/>
      <c r="N18" s="298"/>
      <c r="O18" s="298"/>
      <c r="P18" s="298"/>
      <c r="Q18" s="28"/>
      <c r="R18" s="28"/>
      <c r="S18" s="28"/>
      <c r="T18" s="28"/>
      <c r="U18"/>
      <c r="V18"/>
      <c r="W18"/>
      <c r="X18"/>
    </row>
    <row r="19" spans="1:24" s="300" customFormat="1" ht="27.95" customHeight="1">
      <c r="A19" s="296" t="s">
        <v>22</v>
      </c>
      <c r="B19" s="293" t="s">
        <v>630</v>
      </c>
      <c r="C19" s="326" t="s">
        <v>375</v>
      </c>
      <c r="D19" s="581"/>
      <c r="E19" s="581"/>
      <c r="F19" s="581"/>
      <c r="G19" s="581"/>
      <c r="H19" s="581"/>
      <c r="I19" s="581"/>
      <c r="J19" s="581"/>
      <c r="K19" s="581">
        <f t="shared" si="1"/>
        <v>0</v>
      </c>
      <c r="L19" s="581">
        <f t="shared" si="0"/>
        <v>0</v>
      </c>
      <c r="M19" s="362"/>
      <c r="N19" s="299"/>
      <c r="O19" s="299"/>
      <c r="P19" s="299"/>
      <c r="Q19" s="302"/>
      <c r="R19" s="302"/>
      <c r="S19" s="302"/>
      <c r="T19" s="302"/>
      <c r="U19"/>
      <c r="V19"/>
      <c r="W19"/>
      <c r="X19"/>
    </row>
    <row r="20" spans="1:24" s="274" customFormat="1" ht="27.95" customHeight="1">
      <c r="A20" s="296" t="s">
        <v>23</v>
      </c>
      <c r="B20" s="291" t="s">
        <v>631</v>
      </c>
      <c r="C20" s="253" t="s">
        <v>632</v>
      </c>
      <c r="D20" s="581"/>
      <c r="E20" s="581"/>
      <c r="F20" s="581"/>
      <c r="G20" s="581"/>
      <c r="H20" s="581"/>
      <c r="I20" s="581"/>
      <c r="J20" s="581"/>
      <c r="K20" s="581">
        <f t="shared" si="1"/>
        <v>0</v>
      </c>
      <c r="L20" s="581">
        <f t="shared" si="0"/>
        <v>0</v>
      </c>
      <c r="M20" s="361"/>
      <c r="N20" s="298"/>
      <c r="O20" s="298"/>
      <c r="P20" s="298"/>
      <c r="Q20" s="28"/>
      <c r="R20" s="28"/>
      <c r="S20" s="28"/>
      <c r="T20" s="28"/>
      <c r="U20"/>
      <c r="V20"/>
      <c r="W20"/>
      <c r="X20"/>
    </row>
    <row r="21" spans="1:24" s="274" customFormat="1" ht="27.95" customHeight="1">
      <c r="A21" s="296" t="s">
        <v>24</v>
      </c>
      <c r="B21" s="294" t="s">
        <v>633</v>
      </c>
      <c r="C21" s="269" t="s">
        <v>358</v>
      </c>
      <c r="D21" s="581"/>
      <c r="E21" s="581"/>
      <c r="F21" s="581"/>
      <c r="G21" s="581"/>
      <c r="H21" s="581"/>
      <c r="I21" s="581"/>
      <c r="J21" s="581"/>
      <c r="K21" s="581">
        <f t="shared" si="1"/>
        <v>0</v>
      </c>
      <c r="L21" s="581">
        <f t="shared" si="0"/>
        <v>0</v>
      </c>
      <c r="M21" s="361"/>
      <c r="N21" s="298"/>
      <c r="O21" s="298"/>
      <c r="P21" s="298"/>
      <c r="Q21" s="28"/>
      <c r="R21" s="28"/>
      <c r="S21" s="28"/>
      <c r="T21" s="28"/>
      <c r="U21"/>
      <c r="V21"/>
      <c r="W21"/>
      <c r="X21"/>
    </row>
    <row r="22" spans="1:24" s="274" customFormat="1" ht="27.95" customHeight="1">
      <c r="A22" s="296" t="s">
        <v>25</v>
      </c>
      <c r="B22" s="294" t="s">
        <v>634</v>
      </c>
      <c r="C22" s="269" t="s">
        <v>358</v>
      </c>
      <c r="D22" s="581"/>
      <c r="E22" s="581"/>
      <c r="F22" s="581"/>
      <c r="G22" s="581"/>
      <c r="H22" s="581"/>
      <c r="I22" s="581"/>
      <c r="J22" s="581"/>
      <c r="K22" s="581">
        <f t="shared" si="1"/>
        <v>0</v>
      </c>
      <c r="L22" s="581">
        <f t="shared" si="0"/>
        <v>0</v>
      </c>
      <c r="M22" s="361"/>
      <c r="N22" s="298"/>
      <c r="O22" s="298"/>
      <c r="P22" s="298"/>
      <c r="Q22" s="28"/>
      <c r="R22" s="28"/>
      <c r="S22" s="28"/>
      <c r="T22" s="28"/>
      <c r="U22"/>
      <c r="V22"/>
      <c r="W22"/>
      <c r="X22"/>
    </row>
    <row r="23" spans="1:24" s="274" customFormat="1" ht="32.25" customHeight="1">
      <c r="A23" s="296" t="s">
        <v>26</v>
      </c>
      <c r="B23" s="294" t="s">
        <v>737</v>
      </c>
      <c r="C23" s="269" t="s">
        <v>373</v>
      </c>
      <c r="D23" s="581">
        <v>2511600</v>
      </c>
      <c r="E23" s="581">
        <f t="shared" ref="E23:E33" si="2">D23*0.175</f>
        <v>439530</v>
      </c>
      <c r="F23" s="581">
        <v>10500000</v>
      </c>
      <c r="G23" s="581"/>
      <c r="H23" s="581"/>
      <c r="I23" s="581"/>
      <c r="J23" s="581"/>
      <c r="K23" s="581">
        <f t="shared" si="1"/>
        <v>13451130</v>
      </c>
      <c r="L23" s="581">
        <f t="shared" si="0"/>
        <v>13451130</v>
      </c>
      <c r="M23" s="361"/>
      <c r="N23" s="298"/>
      <c r="O23" s="298"/>
      <c r="P23" s="298"/>
      <c r="Q23" s="28"/>
      <c r="R23" s="28"/>
      <c r="S23" s="28"/>
      <c r="T23" s="28"/>
      <c r="U23"/>
      <c r="V23"/>
      <c r="W23"/>
      <c r="X23"/>
    </row>
    <row r="24" spans="1:24" s="274" customFormat="1" ht="27.95" customHeight="1">
      <c r="A24" s="296" t="s">
        <v>27</v>
      </c>
      <c r="B24" s="291" t="s">
        <v>635</v>
      </c>
      <c r="C24" s="253" t="s">
        <v>475</v>
      </c>
      <c r="D24" s="581"/>
      <c r="E24" s="581"/>
      <c r="F24" s="581"/>
      <c r="G24" s="581"/>
      <c r="H24" s="581"/>
      <c r="I24" s="581"/>
      <c r="J24" s="581"/>
      <c r="K24" s="581">
        <f t="shared" si="1"/>
        <v>0</v>
      </c>
      <c r="L24" s="581">
        <f t="shared" si="0"/>
        <v>0</v>
      </c>
      <c r="M24" s="361"/>
      <c r="N24" s="298"/>
      <c r="O24" s="298"/>
      <c r="P24" s="298"/>
      <c r="Q24" s="28"/>
      <c r="R24" s="28"/>
      <c r="S24" s="28"/>
      <c r="T24" s="28"/>
      <c r="U24"/>
      <c r="V24"/>
      <c r="W24"/>
      <c r="X24"/>
    </row>
    <row r="25" spans="1:24" s="274" customFormat="1" ht="27.95" customHeight="1">
      <c r="A25" s="296" t="s">
        <v>28</v>
      </c>
      <c r="B25" s="292" t="s">
        <v>636</v>
      </c>
      <c r="C25" s="247" t="s">
        <v>357</v>
      </c>
      <c r="D25" s="581">
        <v>6420917</v>
      </c>
      <c r="E25" s="581">
        <f t="shared" si="2"/>
        <v>1123660.4749999999</v>
      </c>
      <c r="F25" s="581"/>
      <c r="G25" s="581"/>
      <c r="H25" s="581"/>
      <c r="I25" s="581"/>
      <c r="J25" s="581"/>
      <c r="K25" s="581">
        <f t="shared" si="1"/>
        <v>7544577.4749999996</v>
      </c>
      <c r="L25" s="581">
        <f t="shared" si="0"/>
        <v>7544577.4749999996</v>
      </c>
      <c r="M25" s="361"/>
      <c r="N25" s="298"/>
      <c r="O25" s="298"/>
      <c r="P25" s="298"/>
      <c r="Q25" s="28"/>
      <c r="R25" s="28"/>
      <c r="S25" s="28"/>
      <c r="T25" s="28"/>
      <c r="U25"/>
      <c r="V25"/>
      <c r="W25"/>
      <c r="X25"/>
    </row>
    <row r="26" spans="1:24" s="274" customFormat="1" ht="27.95" customHeight="1">
      <c r="A26" s="296" t="s">
        <v>29</v>
      </c>
      <c r="B26" s="292" t="s">
        <v>637</v>
      </c>
      <c r="C26" s="247" t="s">
        <v>474</v>
      </c>
      <c r="D26" s="581"/>
      <c r="E26" s="581"/>
      <c r="F26" s="581"/>
      <c r="G26" s="581"/>
      <c r="H26" s="581"/>
      <c r="I26" s="581"/>
      <c r="J26" s="581"/>
      <c r="K26" s="581">
        <f t="shared" si="1"/>
        <v>0</v>
      </c>
      <c r="L26" s="581">
        <f t="shared" si="0"/>
        <v>0</v>
      </c>
      <c r="M26" s="361"/>
      <c r="N26" s="298"/>
      <c r="O26" s="298"/>
      <c r="P26" s="298"/>
      <c r="Q26" s="28"/>
      <c r="R26" s="28"/>
      <c r="S26" s="28"/>
      <c r="T26" s="28"/>
      <c r="U26"/>
      <c r="V26"/>
      <c r="W26"/>
      <c r="X26"/>
    </row>
    <row r="27" spans="1:24" s="8" customFormat="1" ht="27.95" customHeight="1">
      <c r="A27" s="296" t="s">
        <v>30</v>
      </c>
      <c r="B27" s="295" t="s">
        <v>638</v>
      </c>
      <c r="C27" s="248" t="s">
        <v>639</v>
      </c>
      <c r="D27" s="581"/>
      <c r="E27" s="581"/>
      <c r="F27" s="581"/>
      <c r="G27" s="581"/>
      <c r="H27" s="581"/>
      <c r="I27" s="581"/>
      <c r="J27" s="581"/>
      <c r="K27" s="581">
        <f t="shared" si="1"/>
        <v>0</v>
      </c>
      <c r="L27" s="581">
        <f t="shared" si="0"/>
        <v>0</v>
      </c>
      <c r="M27" s="363"/>
      <c r="N27" s="363"/>
      <c r="O27" s="363"/>
      <c r="P27" s="363"/>
      <c r="Q27" s="25"/>
      <c r="R27" s="25"/>
      <c r="S27" s="25"/>
      <c r="T27" s="25"/>
      <c r="U27"/>
      <c r="V27"/>
      <c r="W27"/>
      <c r="X27"/>
    </row>
    <row r="28" spans="1:24" s="8" customFormat="1" ht="27.95" customHeight="1">
      <c r="A28" s="296" t="s">
        <v>31</v>
      </c>
      <c r="B28" s="292" t="s">
        <v>477</v>
      </c>
      <c r="C28" s="247" t="s">
        <v>478</v>
      </c>
      <c r="D28" s="581"/>
      <c r="E28" s="581"/>
      <c r="F28" s="581">
        <v>5026200</v>
      </c>
      <c r="G28" s="581"/>
      <c r="H28" s="581"/>
      <c r="I28" s="581"/>
      <c r="J28" s="581"/>
      <c r="K28" s="581">
        <f t="shared" si="1"/>
        <v>5026200</v>
      </c>
      <c r="L28" s="581">
        <f t="shared" si="0"/>
        <v>5026200</v>
      </c>
      <c r="M28" s="361"/>
      <c r="N28" s="361"/>
      <c r="O28" s="361"/>
      <c r="P28" s="361"/>
      <c r="Q28" s="25"/>
      <c r="R28" s="25"/>
      <c r="S28" s="25"/>
      <c r="T28" s="25"/>
      <c r="U28"/>
      <c r="V28"/>
      <c r="W28"/>
      <c r="X28"/>
    </row>
    <row r="29" spans="1:24" s="8" customFormat="1" ht="27.95" customHeight="1">
      <c r="A29" s="296" t="s">
        <v>32</v>
      </c>
      <c r="B29" s="328" t="s">
        <v>739</v>
      </c>
      <c r="C29" s="322" t="s">
        <v>738</v>
      </c>
      <c r="D29" s="581"/>
      <c r="E29" s="581"/>
      <c r="F29" s="581"/>
      <c r="G29" s="581"/>
      <c r="H29" s="581"/>
      <c r="I29" s="581"/>
      <c r="J29" s="581"/>
      <c r="K29" s="581">
        <f t="shared" si="1"/>
        <v>0</v>
      </c>
      <c r="L29" s="581">
        <f t="shared" si="0"/>
        <v>0</v>
      </c>
      <c r="M29" s="298"/>
      <c r="N29" s="298"/>
      <c r="O29" s="298"/>
      <c r="P29" s="298"/>
      <c r="Q29" s="25"/>
      <c r="R29" s="25"/>
      <c r="S29" s="25"/>
      <c r="T29" s="25"/>
      <c r="U29"/>
      <c r="V29"/>
      <c r="W29"/>
      <c r="X29"/>
    </row>
    <row r="30" spans="1:24" s="8" customFormat="1" ht="34.5" customHeight="1">
      <c r="A30" s="296" t="s">
        <v>33</v>
      </c>
      <c r="B30" s="292" t="s">
        <v>732</v>
      </c>
      <c r="C30" s="247" t="s">
        <v>640</v>
      </c>
      <c r="D30" s="581"/>
      <c r="E30" s="581"/>
      <c r="F30" s="581"/>
      <c r="G30" s="581"/>
      <c r="H30" s="581"/>
      <c r="I30" s="581"/>
      <c r="J30" s="581"/>
      <c r="K30" s="581">
        <f t="shared" si="1"/>
        <v>0</v>
      </c>
      <c r="L30" s="581">
        <f t="shared" si="0"/>
        <v>0</v>
      </c>
      <c r="M30" s="298"/>
      <c r="N30" s="298"/>
      <c r="O30" s="298"/>
      <c r="P30" s="298"/>
      <c r="Q30" s="25"/>
      <c r="R30" s="25"/>
      <c r="S30" s="25"/>
      <c r="T30" s="25"/>
      <c r="U30"/>
      <c r="V30"/>
      <c r="W30"/>
      <c r="X30"/>
    </row>
    <row r="31" spans="1:24" s="8" customFormat="1" ht="27.95" customHeight="1">
      <c r="A31" s="296" t="s">
        <v>34</v>
      </c>
      <c r="B31" s="292" t="s">
        <v>702</v>
      </c>
      <c r="C31" s="247" t="s">
        <v>641</v>
      </c>
      <c r="D31" s="581"/>
      <c r="E31" s="581"/>
      <c r="F31" s="581"/>
      <c r="G31" s="581"/>
      <c r="H31" s="581"/>
      <c r="I31" s="581"/>
      <c r="J31" s="581"/>
      <c r="K31" s="581">
        <f t="shared" si="1"/>
        <v>0</v>
      </c>
      <c r="L31" s="581">
        <f t="shared" si="0"/>
        <v>0</v>
      </c>
      <c r="M31" s="298"/>
      <c r="N31" s="298"/>
      <c r="O31" s="298"/>
      <c r="P31" s="298"/>
      <c r="Q31" s="25"/>
      <c r="R31" s="25"/>
      <c r="S31" s="25"/>
      <c r="T31" s="25"/>
      <c r="U31"/>
      <c r="V31"/>
      <c r="W31"/>
      <c r="X31"/>
    </row>
    <row r="32" spans="1:24" s="8" customFormat="1" ht="27.95" customHeight="1">
      <c r="A32" s="296" t="s">
        <v>35</v>
      </c>
      <c r="B32" s="292" t="s">
        <v>642</v>
      </c>
      <c r="C32" s="247" t="s">
        <v>479</v>
      </c>
      <c r="D32" s="581"/>
      <c r="E32" s="581"/>
      <c r="F32" s="581"/>
      <c r="G32" s="581"/>
      <c r="H32" s="581"/>
      <c r="I32" s="581"/>
      <c r="J32" s="581"/>
      <c r="K32" s="581">
        <f t="shared" si="1"/>
        <v>0</v>
      </c>
      <c r="L32" s="581">
        <f t="shared" si="0"/>
        <v>0</v>
      </c>
      <c r="M32" s="299"/>
      <c r="N32" s="299"/>
      <c r="O32" s="299"/>
      <c r="P32" s="329"/>
      <c r="Q32" s="25"/>
      <c r="R32" s="25"/>
      <c r="S32" s="25"/>
      <c r="T32" s="25"/>
      <c r="U32"/>
      <c r="V32"/>
      <c r="W32"/>
      <c r="X32"/>
    </row>
    <row r="33" spans="1:24" s="8" customFormat="1" ht="27.95" customHeight="1">
      <c r="A33" s="296" t="s">
        <v>36</v>
      </c>
      <c r="B33" s="328" t="s">
        <v>645</v>
      </c>
      <c r="C33" s="322" t="s">
        <v>476</v>
      </c>
      <c r="D33" s="581">
        <v>1500000</v>
      </c>
      <c r="E33" s="581">
        <f t="shared" si="2"/>
        <v>262500</v>
      </c>
      <c r="F33" s="581"/>
      <c r="G33" s="581"/>
      <c r="H33" s="581"/>
      <c r="I33" s="581"/>
      <c r="J33" s="581"/>
      <c r="K33" s="581">
        <f t="shared" si="1"/>
        <v>1762500</v>
      </c>
      <c r="L33" s="581">
        <f t="shared" si="0"/>
        <v>1762500</v>
      </c>
      <c r="M33" s="298"/>
      <c r="N33" s="298"/>
      <c r="O33" s="298"/>
      <c r="P33" s="298"/>
      <c r="Q33" s="25"/>
      <c r="R33" s="25"/>
      <c r="S33" s="25"/>
      <c r="T33" s="25"/>
      <c r="U33"/>
      <c r="V33"/>
      <c r="W33"/>
      <c r="X33"/>
    </row>
    <row r="34" spans="1:24" s="8" customFormat="1" ht="27.95" customHeight="1">
      <c r="A34"/>
      <c r="B34" s="333" t="s">
        <v>648</v>
      </c>
      <c r="C34" s="322" t="s">
        <v>649</v>
      </c>
      <c r="D34" s="581"/>
      <c r="E34" s="581"/>
      <c r="F34" s="581"/>
      <c r="G34" s="581"/>
      <c r="H34" s="581"/>
      <c r="I34" s="581"/>
      <c r="J34" s="581"/>
      <c r="K34" s="581">
        <f t="shared" si="1"/>
        <v>0</v>
      </c>
      <c r="L34" s="581">
        <f t="shared" si="0"/>
        <v>0</v>
      </c>
      <c r="M34" s="365"/>
      <c r="N34" s="365"/>
      <c r="O34" s="365"/>
      <c r="P34" s="365"/>
      <c r="Q34" s="25"/>
      <c r="R34" s="25"/>
      <c r="S34" s="25"/>
      <c r="T34" s="25"/>
      <c r="U34"/>
      <c r="V34"/>
      <c r="W34"/>
      <c r="X34"/>
    </row>
    <row r="35" spans="1:24" s="8" customFormat="1" ht="33.75" customHeight="1">
      <c r="A35"/>
      <c r="B35" s="333" t="s">
        <v>650</v>
      </c>
      <c r="C35" s="322" t="s">
        <v>651</v>
      </c>
      <c r="D35" s="581"/>
      <c r="E35" s="581"/>
      <c r="F35" s="581"/>
      <c r="G35" s="581">
        <v>5880000</v>
      </c>
      <c r="H35" s="581">
        <v>4807341</v>
      </c>
      <c r="I35" s="581"/>
      <c r="J35" s="581"/>
      <c r="K35" s="581">
        <f t="shared" si="1"/>
        <v>10687341</v>
      </c>
      <c r="L35" s="581">
        <f t="shared" si="0"/>
        <v>10687341</v>
      </c>
      <c r="M35" s="365"/>
      <c r="N35" s="365"/>
      <c r="O35" s="365"/>
      <c r="P35" s="365"/>
      <c r="Q35" s="25"/>
      <c r="R35" s="25"/>
      <c r="S35" s="25"/>
      <c r="T35" s="25"/>
      <c r="U35"/>
      <c r="V35"/>
      <c r="W35"/>
      <c r="X35"/>
    </row>
    <row r="36" spans="1:24" s="793" customFormat="1" ht="33.75" customHeight="1">
      <c r="A36"/>
      <c r="B36" s="333" t="s">
        <v>780</v>
      </c>
      <c r="C36" s="822" t="s">
        <v>781</v>
      </c>
      <c r="D36" s="823"/>
      <c r="E36" s="823"/>
      <c r="F36" s="823"/>
      <c r="G36" s="823"/>
      <c r="H36" s="823"/>
      <c r="I36" s="581">
        <v>4999984</v>
      </c>
      <c r="J36" s="823"/>
      <c r="K36" s="581">
        <f t="shared" ref="K36" si="3">SUM(D36:J36)</f>
        <v>4999984</v>
      </c>
      <c r="L36" s="581">
        <f t="shared" ref="L36" si="4">K36</f>
        <v>4999984</v>
      </c>
      <c r="M36" s="824"/>
      <c r="N36" s="824"/>
      <c r="O36" s="824"/>
      <c r="P36" s="824"/>
      <c r="Q36" s="25"/>
      <c r="R36" s="25"/>
      <c r="S36" s="25"/>
      <c r="T36" s="25"/>
      <c r="U36"/>
      <c r="V36"/>
      <c r="W36"/>
      <c r="X36"/>
    </row>
    <row r="37" spans="1:24" s="216" customFormat="1" ht="27.95" customHeight="1">
      <c r="A37"/>
      <c r="B37" s="333" t="s">
        <v>652</v>
      </c>
      <c r="C37" s="322" t="s">
        <v>653</v>
      </c>
      <c r="D37" s="581"/>
      <c r="E37" s="581"/>
      <c r="F37" s="581"/>
      <c r="G37" s="581"/>
      <c r="H37" s="581"/>
      <c r="I37" s="581"/>
      <c r="J37" s="581"/>
      <c r="K37" s="581">
        <f t="shared" si="1"/>
        <v>0</v>
      </c>
      <c r="L37" s="581">
        <f t="shared" si="0"/>
        <v>0</v>
      </c>
      <c r="M37" s="365"/>
      <c r="N37" s="365"/>
      <c r="O37" s="365"/>
      <c r="P37" s="365"/>
      <c r="Q37" s="37"/>
      <c r="R37" s="37"/>
      <c r="S37" s="37"/>
      <c r="T37" s="37"/>
      <c r="U37"/>
      <c r="V37"/>
      <c r="W37"/>
      <c r="X37"/>
    </row>
    <row r="38" spans="1:24" s="323" customFormat="1" ht="27.95" customHeight="1">
      <c r="A38"/>
      <c r="B38" s="386" t="s">
        <v>269</v>
      </c>
      <c r="C38" s="322"/>
      <c r="D38" s="581">
        <f t="shared" ref="D38:J38" si="5">SUM(D12:D37)</f>
        <v>41321976</v>
      </c>
      <c r="E38" s="581">
        <f t="shared" si="5"/>
        <v>7374069.7999999989</v>
      </c>
      <c r="F38" s="581">
        <f t="shared" si="5"/>
        <v>39521277</v>
      </c>
      <c r="G38" s="581">
        <f t="shared" si="5"/>
        <v>5880000</v>
      </c>
      <c r="H38" s="581">
        <f t="shared" si="5"/>
        <v>4807341</v>
      </c>
      <c r="I38" s="581">
        <f t="shared" si="5"/>
        <v>63512472</v>
      </c>
      <c r="J38" s="581">
        <f t="shared" si="5"/>
        <v>0</v>
      </c>
      <c r="K38" s="581">
        <f t="shared" si="1"/>
        <v>162417135.80000001</v>
      </c>
      <c r="L38" s="581">
        <f t="shared" si="0"/>
        <v>162417135.80000001</v>
      </c>
      <c r="M38" s="365"/>
      <c r="N38" s="365"/>
      <c r="O38" s="365"/>
      <c r="P38" s="365"/>
      <c r="Q38" s="37"/>
      <c r="R38" s="37"/>
      <c r="S38" s="37"/>
      <c r="T38" s="37"/>
      <c r="U38"/>
      <c r="V38"/>
      <c r="W38"/>
      <c r="X38"/>
    </row>
    <row r="39" spans="1:24" s="323" customFormat="1" ht="27.95" customHeight="1">
      <c r="A39"/>
      <c r="B39" s="333" t="s">
        <v>654</v>
      </c>
      <c r="C39" s="322" t="s">
        <v>734</v>
      </c>
      <c r="D39" s="581"/>
      <c r="E39" s="581"/>
      <c r="F39" s="581"/>
      <c r="G39" s="581"/>
      <c r="H39" s="581">
        <f>önk.kiadás!D58</f>
        <v>46672736</v>
      </c>
      <c r="I39" s="581"/>
      <c r="J39" s="581"/>
      <c r="K39" s="581">
        <f>SUM(D39:J39)</f>
        <v>46672736</v>
      </c>
      <c r="L39" s="581">
        <f t="shared" si="0"/>
        <v>46672736</v>
      </c>
      <c r="M39" s="365"/>
      <c r="N39" s="365"/>
      <c r="O39" s="365"/>
      <c r="P39" s="365"/>
      <c r="Q39" s="37"/>
      <c r="R39" s="37"/>
      <c r="S39" s="37"/>
      <c r="T39" s="37"/>
      <c r="U39"/>
      <c r="V39"/>
      <c r="W39"/>
      <c r="X39"/>
    </row>
    <row r="40" spans="1:24" s="301" customFormat="1" ht="27.95" customHeight="1">
      <c r="A40"/>
      <c r="B40" s="344" t="s">
        <v>572</v>
      </c>
      <c r="C40" s="322" t="s">
        <v>647</v>
      </c>
      <c r="D40" s="581"/>
      <c r="E40" s="581"/>
      <c r="F40" s="581"/>
      <c r="G40" s="581"/>
      <c r="H40" s="581"/>
      <c r="I40" s="581"/>
      <c r="J40" s="581"/>
      <c r="K40" s="581">
        <v>0</v>
      </c>
      <c r="L40" s="581">
        <v>0</v>
      </c>
      <c r="M40" s="365"/>
      <c r="N40" s="365"/>
      <c r="O40" s="365"/>
      <c r="P40" s="365"/>
      <c r="Q40" s="303"/>
      <c r="R40" s="303"/>
      <c r="S40" s="303"/>
      <c r="T40" s="303"/>
      <c r="U40"/>
      <c r="V40"/>
      <c r="W40"/>
      <c r="X40"/>
    </row>
    <row r="41" spans="1:24" s="8" customFormat="1" ht="27.95" customHeight="1">
      <c r="A41"/>
      <c r="B41" s="387" t="s">
        <v>19</v>
      </c>
      <c r="C41" s="388"/>
      <c r="D41" s="581">
        <f t="shared" ref="D41:J41" si="6">SUM(D38:D40)</f>
        <v>41321976</v>
      </c>
      <c r="E41" s="581">
        <f t="shared" si="6"/>
        <v>7374069.7999999989</v>
      </c>
      <c r="F41" s="581">
        <f t="shared" si="6"/>
        <v>39521277</v>
      </c>
      <c r="G41" s="581">
        <f t="shared" si="6"/>
        <v>5880000</v>
      </c>
      <c r="H41" s="581">
        <f t="shared" si="6"/>
        <v>51480077</v>
      </c>
      <c r="I41" s="581">
        <f t="shared" si="6"/>
        <v>63512472</v>
      </c>
      <c r="J41" s="581">
        <f t="shared" si="6"/>
        <v>0</v>
      </c>
      <c r="K41" s="581">
        <f>SUM(D41:J41)</f>
        <v>209089871.80000001</v>
      </c>
      <c r="L41" s="581">
        <f t="shared" si="0"/>
        <v>209089871.80000001</v>
      </c>
      <c r="M41" s="365"/>
      <c r="N41" s="365"/>
      <c r="O41" s="365"/>
      <c r="P41" s="365"/>
      <c r="Q41" s="25"/>
      <c r="R41" s="25"/>
      <c r="S41" s="25"/>
      <c r="T41" s="25"/>
      <c r="U41"/>
      <c r="V41"/>
      <c r="W41"/>
      <c r="X41"/>
    </row>
    <row r="42" spans="1:24" s="8" customFormat="1" ht="27.95" customHeigh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 s="25"/>
      <c r="R42" s="25"/>
      <c r="S42" s="25"/>
      <c r="T42" s="25"/>
      <c r="U42"/>
      <c r="V42"/>
      <c r="W42"/>
      <c r="X42"/>
    </row>
    <row r="43" spans="1:24" s="8" customFormat="1" ht="27.95" customHeight="1">
      <c r="A43"/>
      <c r="B43"/>
      <c r="C43"/>
      <c r="D43"/>
      <c r="E43"/>
      <c r="F43" s="23"/>
      <c r="G43"/>
      <c r="H43"/>
      <c r="I43"/>
      <c r="J43"/>
      <c r="K43"/>
      <c r="L43"/>
      <c r="M43"/>
      <c r="N43"/>
      <c r="O43"/>
      <c r="P43"/>
      <c r="Q43" s="25"/>
      <c r="R43" s="25"/>
      <c r="S43" s="25"/>
      <c r="T43" s="25"/>
      <c r="U43"/>
      <c r="V43"/>
      <c r="W43"/>
      <c r="X43"/>
    </row>
    <row r="44" spans="1:24" s="8" customFormat="1" ht="27.95" customHeight="1">
      <c r="A44"/>
      <c r="B44"/>
      <c r="C44"/>
      <c r="D44"/>
      <c r="E44" s="336"/>
      <c r="F44"/>
      <c r="G44"/>
      <c r="H44"/>
      <c r="I44"/>
      <c r="J44"/>
      <c r="K44"/>
      <c r="L44"/>
      <c r="M44"/>
      <c r="N44"/>
      <c r="O44"/>
      <c r="P44"/>
      <c r="Q44" s="25"/>
      <c r="R44" s="25"/>
      <c r="S44" s="25"/>
      <c r="T44" s="25"/>
      <c r="U44"/>
      <c r="V44"/>
      <c r="W44"/>
      <c r="X44"/>
    </row>
    <row r="45" spans="1:24" s="8" customFormat="1" ht="27.95" customHeight="1">
      <c r="A45"/>
      <c r="B45"/>
      <c r="C45"/>
      <c r="D45"/>
      <c r="E45" s="336"/>
      <c r="F45"/>
      <c r="G45"/>
      <c r="H45"/>
      <c r="I45"/>
      <c r="J45"/>
      <c r="K45"/>
      <c r="L45"/>
      <c r="M45"/>
      <c r="N45"/>
      <c r="O45"/>
      <c r="P45"/>
      <c r="Q45" s="25"/>
      <c r="R45" s="25"/>
      <c r="S45" s="25"/>
      <c r="T45" s="25"/>
      <c r="U45"/>
      <c r="V45"/>
      <c r="W45"/>
      <c r="X45"/>
    </row>
    <row r="46" spans="1:24">
      <c r="C46"/>
      <c r="Q46" s="25"/>
      <c r="R46" s="25"/>
      <c r="S46" s="25"/>
      <c r="T46" s="25"/>
    </row>
    <row r="47" spans="1:24">
      <c r="Q47" s="25"/>
      <c r="R47" s="25"/>
      <c r="S47" s="25"/>
      <c r="T47" s="25"/>
    </row>
    <row r="48" spans="1:24">
      <c r="Q48" s="25"/>
      <c r="R48" s="25"/>
      <c r="S48" s="25"/>
      <c r="T48" s="25"/>
    </row>
    <row r="49" spans="17:20">
      <c r="Q49" s="25"/>
      <c r="R49" s="25"/>
      <c r="S49" s="25"/>
      <c r="T49" s="25"/>
    </row>
    <row r="50" spans="17:20">
      <c r="Q50" s="25"/>
      <c r="R50" s="25"/>
      <c r="S50" s="25"/>
      <c r="T50" s="25"/>
    </row>
    <row r="51" spans="17:20">
      <c r="Q51" s="25"/>
      <c r="R51" s="25"/>
      <c r="S51" s="25"/>
      <c r="T51" s="25"/>
    </row>
    <row r="52" spans="17:20">
      <c r="Q52" s="25"/>
      <c r="R52" s="25"/>
      <c r="S52" s="25"/>
      <c r="T52" s="25"/>
    </row>
    <row r="53" spans="17:20">
      <c r="Q53" s="25"/>
      <c r="R53" s="25"/>
      <c r="S53" s="25"/>
      <c r="T53" s="25"/>
    </row>
    <row r="54" spans="17:20">
      <c r="Q54" s="25"/>
      <c r="R54" s="25"/>
      <c r="S54" s="25"/>
      <c r="T54" s="25"/>
    </row>
    <row r="55" spans="17:20">
      <c r="Q55" s="25"/>
      <c r="R55" s="25"/>
      <c r="S55" s="25"/>
      <c r="T55" s="25"/>
    </row>
    <row r="56" spans="17:20">
      <c r="Q56" s="25"/>
      <c r="R56" s="25"/>
      <c r="S56" s="25"/>
      <c r="T56" s="25"/>
    </row>
    <row r="57" spans="17:20">
      <c r="Q57" s="25"/>
      <c r="R57" s="25"/>
      <c r="S57" s="25"/>
      <c r="T57" s="25"/>
    </row>
    <row r="58" spans="17:20">
      <c r="Q58" s="25"/>
      <c r="R58" s="25"/>
      <c r="S58" s="25"/>
      <c r="T58" s="25"/>
    </row>
    <row r="59" spans="17:20">
      <c r="Q59" s="25"/>
      <c r="R59" s="25"/>
      <c r="S59" s="25"/>
      <c r="T59" s="25"/>
    </row>
    <row r="60" spans="17:20">
      <c r="Q60" s="25"/>
      <c r="R60" s="25"/>
      <c r="S60" s="25"/>
      <c r="T60" s="25"/>
    </row>
    <row r="61" spans="17:20">
      <c r="Q61" s="25"/>
      <c r="R61" s="25"/>
      <c r="S61" s="25"/>
      <c r="T61" s="25"/>
    </row>
    <row r="62" spans="17:20">
      <c r="Q62" s="25"/>
      <c r="R62" s="25"/>
      <c r="S62" s="25"/>
      <c r="T62" s="25"/>
    </row>
    <row r="63" spans="17:20">
      <c r="Q63" s="25"/>
      <c r="R63" s="25"/>
      <c r="S63" s="25"/>
      <c r="T63" s="25"/>
    </row>
    <row r="64" spans="17:20">
      <c r="Q64" s="25"/>
      <c r="R64" s="25"/>
      <c r="S64" s="25"/>
      <c r="T64" s="25"/>
    </row>
    <row r="65" spans="17:20">
      <c r="Q65" s="25"/>
      <c r="R65" s="25"/>
      <c r="S65" s="25"/>
      <c r="T65" s="25"/>
    </row>
    <row r="66" spans="17:20">
      <c r="Q66" s="25"/>
      <c r="R66" s="25"/>
      <c r="S66" s="25"/>
      <c r="T66" s="25"/>
    </row>
    <row r="67" spans="17:20">
      <c r="Q67" s="25"/>
      <c r="R67" s="25"/>
      <c r="S67" s="25"/>
      <c r="T67" s="25"/>
    </row>
  </sheetData>
  <mergeCells count="17">
    <mergeCell ref="C8:C9"/>
    <mergeCell ref="P8:P9"/>
    <mergeCell ref="A1:P1"/>
    <mergeCell ref="A4:K4"/>
    <mergeCell ref="A5:K5"/>
    <mergeCell ref="I6:K6"/>
    <mergeCell ref="B8:B9"/>
    <mergeCell ref="D8:D9"/>
    <mergeCell ref="E8:E9"/>
    <mergeCell ref="J8:J9"/>
    <mergeCell ref="K8:K9"/>
    <mergeCell ref="L8:M8"/>
    <mergeCell ref="F8:F9"/>
    <mergeCell ref="G8:G9"/>
    <mergeCell ref="H8:H9"/>
    <mergeCell ref="I8:I9"/>
    <mergeCell ref="N8:O8"/>
  </mergeCells>
  <phoneticPr fontId="0" type="noConversion"/>
  <printOptions horizontalCentered="1"/>
  <pageMargins left="0.32" right="0.3" top="0.49" bottom="0.75" header="0.21" footer="0.51181102362204722"/>
  <pageSetup paperSize="8" scale="48" orientation="landscape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D43"/>
  <sheetViews>
    <sheetView zoomScaleNormal="100" workbookViewId="0">
      <selection sqref="A1:B1"/>
    </sheetView>
  </sheetViews>
  <sheetFormatPr defaultRowHeight="12.75"/>
  <cols>
    <col min="1" max="1" width="70.85546875" style="112" customWidth="1"/>
    <col min="2" max="2" width="13.42578125" style="41" customWidth="1"/>
    <col min="3" max="4" width="11.140625" bestFit="1" customWidth="1"/>
  </cols>
  <sheetData>
    <row r="1" spans="1:3">
      <c r="A1" s="838" t="s">
        <v>803</v>
      </c>
      <c r="B1" s="838"/>
    </row>
    <row r="2" spans="1:3">
      <c r="A2" s="7"/>
      <c r="B2" s="7"/>
    </row>
    <row r="3" spans="1:3">
      <c r="A3" s="7"/>
      <c r="B3" s="7"/>
    </row>
    <row r="4" spans="1:3">
      <c r="A4" s="7"/>
      <c r="B4" s="7"/>
    </row>
    <row r="5" spans="1:3" ht="15.75">
      <c r="A5" s="910" t="s">
        <v>231</v>
      </c>
      <c r="B5" s="910"/>
    </row>
    <row r="6" spans="1:3" ht="15.75">
      <c r="A6" s="910" t="s">
        <v>141</v>
      </c>
      <c r="B6" s="910"/>
    </row>
    <row r="7" spans="1:3" ht="15.75">
      <c r="A7" s="612"/>
      <c r="B7" s="613" t="s">
        <v>409</v>
      </c>
    </row>
    <row r="8" spans="1:3">
      <c r="A8" s="614" t="s">
        <v>100</v>
      </c>
      <c r="B8" s="615" t="s">
        <v>101</v>
      </c>
    </row>
    <row r="9" spans="1:3" s="111" customFormat="1" ht="48.75" customHeight="1">
      <c r="A9" s="616" t="s">
        <v>124</v>
      </c>
      <c r="B9" s="617" t="s">
        <v>743</v>
      </c>
    </row>
    <row r="10" spans="1:3" ht="25.5">
      <c r="A10" s="618" t="s">
        <v>143</v>
      </c>
      <c r="B10" s="619">
        <f>SUM(B11,B12,B17,B18,B19,B20)</f>
        <v>26003926</v>
      </c>
    </row>
    <row r="11" spans="1:3" ht="22.5" customHeight="1">
      <c r="A11" s="620" t="s">
        <v>144</v>
      </c>
      <c r="B11" s="621">
        <v>0</v>
      </c>
    </row>
    <row r="12" spans="1:3" ht="20.25" customHeight="1">
      <c r="A12" s="620" t="s">
        <v>318</v>
      </c>
      <c r="B12" s="619">
        <v>12521830</v>
      </c>
    </row>
    <row r="13" spans="1:3" ht="21" customHeight="1">
      <c r="A13" s="620" t="s">
        <v>145</v>
      </c>
      <c r="B13" s="621">
        <v>3195360</v>
      </c>
      <c r="C13" s="23"/>
    </row>
    <row r="14" spans="1:3" ht="20.25" customHeight="1">
      <c r="A14" s="620" t="s">
        <v>146</v>
      </c>
      <c r="B14" s="621">
        <v>6464000</v>
      </c>
      <c r="C14" s="23"/>
    </row>
    <row r="15" spans="1:3" ht="21" customHeight="1">
      <c r="A15" s="620" t="s">
        <v>147</v>
      </c>
      <c r="B15" s="621"/>
      <c r="C15" s="23"/>
    </row>
    <row r="16" spans="1:3" ht="20.25" customHeight="1">
      <c r="A16" s="620" t="s">
        <v>148</v>
      </c>
      <c r="B16" s="621">
        <v>2862470</v>
      </c>
      <c r="C16" s="23"/>
    </row>
    <row r="17" spans="1:4" ht="20.25" customHeight="1">
      <c r="A17" s="620" t="s">
        <v>319</v>
      </c>
      <c r="B17" s="621">
        <v>7000000</v>
      </c>
      <c r="C17" s="23"/>
    </row>
    <row r="18" spans="1:4" ht="20.25" customHeight="1">
      <c r="A18" s="620" t="s">
        <v>482</v>
      </c>
      <c r="B18" s="621">
        <v>670650</v>
      </c>
      <c r="C18" s="23"/>
    </row>
    <row r="19" spans="1:4" ht="20.25" customHeight="1">
      <c r="A19" s="620" t="s">
        <v>689</v>
      </c>
      <c r="B19" s="621">
        <v>142200</v>
      </c>
      <c r="C19" s="23"/>
    </row>
    <row r="20" spans="1:4" ht="20.25" customHeight="1">
      <c r="A20" s="620" t="s">
        <v>408</v>
      </c>
      <c r="B20" s="621">
        <v>5669246</v>
      </c>
      <c r="C20" s="23"/>
    </row>
    <row r="21" spans="1:4" ht="26.25" customHeight="1">
      <c r="A21" s="618" t="s">
        <v>321</v>
      </c>
      <c r="B21" s="619">
        <f>B22+B28</f>
        <v>36327500</v>
      </c>
      <c r="C21" s="23"/>
    </row>
    <row r="22" spans="1:4" ht="24.75" customHeight="1">
      <c r="A22" s="620" t="s">
        <v>149</v>
      </c>
      <c r="B22" s="619">
        <f>B23+B24+B25+B26</f>
        <v>31457500</v>
      </c>
    </row>
    <row r="23" spans="1:4" ht="16.5" customHeight="1">
      <c r="A23" s="620" t="s">
        <v>690</v>
      </c>
      <c r="B23" s="621">
        <v>21857500</v>
      </c>
    </row>
    <row r="24" spans="1:4" ht="27" customHeight="1">
      <c r="A24" s="620" t="s">
        <v>691</v>
      </c>
      <c r="B24" s="621">
        <v>9600000</v>
      </c>
    </row>
    <row r="25" spans="1:4" ht="22.5" customHeight="1">
      <c r="A25" s="620" t="s">
        <v>692</v>
      </c>
      <c r="B25" s="621"/>
    </row>
    <row r="26" spans="1:4" ht="27.75" customHeight="1">
      <c r="A26" s="620" t="s">
        <v>458</v>
      </c>
      <c r="B26" s="621"/>
    </row>
    <row r="27" spans="1:4" ht="16.5" customHeight="1">
      <c r="A27" s="620" t="s">
        <v>459</v>
      </c>
      <c r="B27" s="621"/>
    </row>
    <row r="28" spans="1:4">
      <c r="A28" s="620" t="s">
        <v>320</v>
      </c>
      <c r="B28" s="619">
        <f>B29+B30</f>
        <v>4870000</v>
      </c>
      <c r="D28" s="23"/>
    </row>
    <row r="29" spans="1:4" ht="20.25" customHeight="1">
      <c r="A29" s="620" t="s">
        <v>483</v>
      </c>
      <c r="B29" s="621">
        <v>4870000</v>
      </c>
      <c r="D29" s="23"/>
    </row>
    <row r="30" spans="1:4" ht="24.75" customHeight="1">
      <c r="A30" s="620" t="s">
        <v>484</v>
      </c>
      <c r="B30" s="621"/>
    </row>
    <row r="31" spans="1:4" ht="24.75" customHeight="1">
      <c r="A31" s="620" t="s">
        <v>693</v>
      </c>
      <c r="B31" s="621"/>
    </row>
    <row r="32" spans="1:4" ht="31.5" customHeight="1">
      <c r="A32" s="620" t="s">
        <v>694</v>
      </c>
      <c r="B32" s="621"/>
    </row>
    <row r="33" spans="1:4" ht="29.25" customHeight="1">
      <c r="A33" s="618" t="s">
        <v>0</v>
      </c>
      <c r="B33" s="619">
        <f>SUM(B34,B35,B36,B39)</f>
        <v>25115167</v>
      </c>
    </row>
    <row r="34" spans="1:4" ht="15.75" customHeight="1">
      <c r="A34" s="620" t="s">
        <v>406</v>
      </c>
      <c r="B34" s="621">
        <v>8880000</v>
      </c>
    </row>
    <row r="35" spans="1:4" ht="15.75" customHeight="1">
      <c r="A35" s="620" t="s">
        <v>485</v>
      </c>
      <c r="B35" s="621">
        <v>0</v>
      </c>
    </row>
    <row r="36" spans="1:4" ht="19.5" customHeight="1">
      <c r="A36" s="620" t="s">
        <v>322</v>
      </c>
      <c r="B36" s="619">
        <f>SUM(B37,B38)</f>
        <v>16175887</v>
      </c>
    </row>
    <row r="37" spans="1:4" ht="19.5" customHeight="1">
      <c r="A37" s="620" t="s">
        <v>323</v>
      </c>
      <c r="B37" s="621">
        <v>11044000</v>
      </c>
    </row>
    <row r="38" spans="1:4" ht="19.5" customHeight="1">
      <c r="A38" s="620" t="s">
        <v>324</v>
      </c>
      <c r="B38" s="621">
        <v>5131887</v>
      </c>
    </row>
    <row r="39" spans="1:4" ht="19.5" customHeight="1">
      <c r="A39" s="620" t="s">
        <v>486</v>
      </c>
      <c r="B39" s="621">
        <v>59280</v>
      </c>
    </row>
    <row r="40" spans="1:4" ht="21.75" customHeight="1">
      <c r="A40" s="618" t="s">
        <v>151</v>
      </c>
      <c r="B40" s="619">
        <f>SUM(B41:B41)</f>
        <v>1947807</v>
      </c>
    </row>
    <row r="41" spans="1:4" ht="18" customHeight="1">
      <c r="A41" s="620" t="s">
        <v>487</v>
      </c>
      <c r="B41" s="621">
        <v>1947807</v>
      </c>
    </row>
    <row r="42" spans="1:4" ht="19.5" customHeight="1">
      <c r="A42" s="622" t="s">
        <v>135</v>
      </c>
      <c r="B42" s="623">
        <f>SUM(B10,B21,B33,B40)</f>
        <v>89394400</v>
      </c>
      <c r="D42" s="23"/>
    </row>
    <row r="43" spans="1:4">
      <c r="A43" s="624"/>
      <c r="B43" s="625"/>
    </row>
  </sheetData>
  <mergeCells count="3">
    <mergeCell ref="A1:B1"/>
    <mergeCell ref="A5:B5"/>
    <mergeCell ref="A6:B6"/>
  </mergeCells>
  <phoneticPr fontId="0" type="noConversion"/>
  <printOptions horizontalCentered="1"/>
  <pageMargins left="0.59055118110236227" right="0.59055118110236227" top="0.51181102362204722" bottom="0.51181102362204722" header="0.51181102362204722" footer="0.51181102362204722"/>
  <pageSetup paperSize="9" scale="6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Munka5"/>
  <dimension ref="A1:E41"/>
  <sheetViews>
    <sheetView zoomScaleNormal="100" workbookViewId="0">
      <selection activeCell="A2" sqref="A2:C2"/>
    </sheetView>
  </sheetViews>
  <sheetFormatPr defaultRowHeight="12.75"/>
  <cols>
    <col min="1" max="1" width="57.42578125" customWidth="1"/>
    <col min="2" max="2" width="18.7109375" customWidth="1"/>
    <col min="3" max="3" width="14.140625" customWidth="1"/>
  </cols>
  <sheetData>
    <row r="1" spans="1:5">
      <c r="A1" s="377"/>
      <c r="B1" s="377"/>
      <c r="C1" s="377"/>
    </row>
    <row r="2" spans="1:5">
      <c r="A2" s="853" t="s">
        <v>804</v>
      </c>
      <c r="B2" s="853"/>
      <c r="C2" s="853"/>
      <c r="D2" s="43"/>
      <c r="E2" s="43"/>
    </row>
    <row r="3" spans="1:5">
      <c r="A3" s="71"/>
      <c r="B3" s="71"/>
      <c r="C3" s="71"/>
      <c r="D3" s="43"/>
      <c r="E3" s="43"/>
    </row>
    <row r="4" spans="1:5" ht="36" customHeight="1">
      <c r="A4" s="911" t="s">
        <v>772</v>
      </c>
      <c r="B4" s="911"/>
      <c r="C4" s="911"/>
    </row>
    <row r="5" spans="1:5" ht="15.75">
      <c r="A5" s="877" t="s">
        <v>141</v>
      </c>
      <c r="B5" s="877"/>
      <c r="C5" s="877"/>
    </row>
    <row r="6" spans="1:5" ht="15.75">
      <c r="A6" s="429"/>
      <c r="B6" s="429"/>
      <c r="C6" s="590" t="s">
        <v>413</v>
      </c>
    </row>
    <row r="7" spans="1:5">
      <c r="A7" s="591" t="s">
        <v>100</v>
      </c>
      <c r="B7" s="592"/>
      <c r="C7" s="591" t="s">
        <v>103</v>
      </c>
    </row>
    <row r="8" spans="1:5" s="52" customFormat="1" ht="28.5">
      <c r="A8" s="593" t="s">
        <v>368</v>
      </c>
      <c r="B8" s="594" t="s">
        <v>663</v>
      </c>
      <c r="C8" s="595" t="s">
        <v>755</v>
      </c>
    </row>
    <row r="9" spans="1:5" s="52" customFormat="1" ht="17.25" customHeight="1">
      <c r="A9" s="596" t="s">
        <v>669</v>
      </c>
      <c r="B9" s="597" t="s">
        <v>665</v>
      </c>
      <c r="C9" s="418">
        <f>'önk. bevétel'!D31</f>
        <v>0</v>
      </c>
    </row>
    <row r="10" spans="1:5" s="52" customFormat="1" ht="14.25">
      <c r="A10" s="598" t="s">
        <v>670</v>
      </c>
      <c r="B10" s="599" t="s">
        <v>664</v>
      </c>
      <c r="C10" s="418">
        <f>'önk. bevétel'!D32</f>
        <v>4000000</v>
      </c>
    </row>
    <row r="11" spans="1:5" ht="15" customHeight="1">
      <c r="A11" s="600" t="s">
        <v>736</v>
      </c>
      <c r="B11" s="599" t="s">
        <v>725</v>
      </c>
      <c r="C11" s="418">
        <f>'önk. bevétel'!D34</f>
        <v>4200000</v>
      </c>
    </row>
    <row r="12" spans="1:5" ht="14.25">
      <c r="A12" s="598" t="s">
        <v>671</v>
      </c>
      <c r="B12" s="599" t="s">
        <v>666</v>
      </c>
      <c r="C12" s="418">
        <f>'önk. bevétel'!D35</f>
        <v>5000000</v>
      </c>
    </row>
    <row r="13" spans="1:5" s="52" customFormat="1" ht="14.25" hidden="1">
      <c r="A13" s="598"/>
      <c r="B13" s="599"/>
      <c r="C13" s="418"/>
    </row>
    <row r="14" spans="1:5" s="52" customFormat="1" ht="14.25" hidden="1">
      <c r="A14" s="601" t="s">
        <v>112</v>
      </c>
      <c r="B14" s="602"/>
      <c r="C14" s="418"/>
    </row>
    <row r="15" spans="1:5" s="52" customFormat="1" ht="14.25" hidden="1">
      <c r="A15" s="598" t="s">
        <v>113</v>
      </c>
      <c r="B15" s="599"/>
      <c r="C15" s="418"/>
    </row>
    <row r="16" spans="1:5" s="52" customFormat="1" ht="14.25">
      <c r="A16" s="603" t="s">
        <v>672</v>
      </c>
      <c r="B16" s="604" t="s">
        <v>667</v>
      </c>
      <c r="C16" s="605">
        <f>'önk. bevétel'!D36</f>
        <v>1350000</v>
      </c>
    </row>
    <row r="17" spans="1:4" ht="14.25">
      <c r="A17" s="603" t="s">
        <v>612</v>
      </c>
      <c r="B17" s="604" t="s">
        <v>668</v>
      </c>
      <c r="C17" s="418">
        <f>'önk. bevétel'!D37</f>
        <v>0</v>
      </c>
    </row>
    <row r="18" spans="1:4" ht="14.25">
      <c r="A18" s="603" t="s">
        <v>613</v>
      </c>
      <c r="B18" s="606" t="s">
        <v>726</v>
      </c>
      <c r="C18" s="418">
        <f>'önk. bevétel'!D38</f>
        <v>0</v>
      </c>
    </row>
    <row r="19" spans="1:4" ht="15">
      <c r="A19" s="603" t="s">
        <v>621</v>
      </c>
      <c r="B19" s="606" t="s">
        <v>200</v>
      </c>
      <c r="C19" s="589">
        <f>C9+C10+C11+C12+C16+C18</f>
        <v>14550000</v>
      </c>
    </row>
    <row r="20" spans="1:4" ht="14.25">
      <c r="A20" s="603"/>
      <c r="B20" s="606"/>
      <c r="C20" s="418"/>
    </row>
    <row r="21" spans="1:4" ht="14.25">
      <c r="A21" s="603" t="s">
        <v>347</v>
      </c>
      <c r="B21" s="606"/>
      <c r="C21" s="607"/>
    </row>
    <row r="22" spans="1:4" ht="15">
      <c r="A22" s="603" t="s">
        <v>602</v>
      </c>
      <c r="B22" s="606" t="s">
        <v>172</v>
      </c>
      <c r="C22" s="608">
        <f>C23</f>
        <v>2500000</v>
      </c>
    </row>
    <row r="23" spans="1:4" ht="14.25">
      <c r="A23" s="603" t="s">
        <v>601</v>
      </c>
      <c r="B23" s="606"/>
      <c r="C23" s="418">
        <f>'önk. bevétel'!D24</f>
        <v>2500000</v>
      </c>
    </row>
    <row r="24" spans="1:4" ht="15">
      <c r="A24" s="603" t="s">
        <v>378</v>
      </c>
      <c r="B24" s="606"/>
      <c r="C24" s="589">
        <f>C25+C26+C27</f>
        <v>28400000</v>
      </c>
    </row>
    <row r="25" spans="1:4" ht="14.25">
      <c r="A25" s="609" t="s">
        <v>604</v>
      </c>
      <c r="B25" s="609" t="s">
        <v>174</v>
      </c>
      <c r="C25" s="418">
        <f>'önk. bevétel'!D25</f>
        <v>23000000</v>
      </c>
    </row>
    <row r="26" spans="1:4" ht="14.25">
      <c r="A26" s="603" t="s">
        <v>603</v>
      </c>
      <c r="B26" s="606" t="s">
        <v>418</v>
      </c>
      <c r="C26" s="418">
        <f>'önk. bevétel'!D27</f>
        <v>5000000</v>
      </c>
    </row>
    <row r="27" spans="1:4" ht="14.25">
      <c r="A27" s="603" t="s">
        <v>611</v>
      </c>
      <c r="B27" s="606" t="s">
        <v>543</v>
      </c>
      <c r="C27" s="418">
        <f>'önk. bevétel'!D26</f>
        <v>400000</v>
      </c>
    </row>
    <row r="28" spans="1:4" ht="14.25">
      <c r="A28" s="603" t="s">
        <v>605</v>
      </c>
      <c r="B28" s="606" t="s">
        <v>181</v>
      </c>
      <c r="C28" s="418">
        <f>'önk. bevétel'!D29</f>
        <v>150000</v>
      </c>
      <c r="D28" s="23"/>
    </row>
    <row r="29" spans="1:4" ht="15">
      <c r="A29" s="610" t="s">
        <v>673</v>
      </c>
      <c r="B29" s="611" t="s">
        <v>182</v>
      </c>
      <c r="C29" s="589">
        <f>C22+C24+C28</f>
        <v>31050000</v>
      </c>
    </row>
    <row r="30" spans="1:4">
      <c r="C30" s="316"/>
    </row>
    <row r="31" spans="1:4" ht="15">
      <c r="A31" s="260"/>
      <c r="B31" s="260"/>
    </row>
    <row r="32" spans="1:4">
      <c r="A32" s="25"/>
      <c r="B32" s="25"/>
      <c r="C32" s="259"/>
    </row>
    <row r="33" spans="1:3">
      <c r="C33" s="25"/>
    </row>
    <row r="35" spans="1:3">
      <c r="A35" s="6"/>
      <c r="B35" s="6"/>
    </row>
    <row r="41" spans="1:3">
      <c r="A41" s="6"/>
      <c r="B41" s="6"/>
    </row>
  </sheetData>
  <mergeCells count="3">
    <mergeCell ref="A2:C2"/>
    <mergeCell ref="A4:C4"/>
    <mergeCell ref="A5:C5"/>
  </mergeCells>
  <phoneticPr fontId="0" type="noConversion"/>
  <printOptions horizontalCentered="1"/>
  <pageMargins left="0.74803149606299213" right="0.74803149606299213" top="0.98425196850393704" bottom="0.98425196850393704" header="0.51181102362204722" footer="0.51181102362204722"/>
  <pageSetup paperSize="9" scale="8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AA17"/>
  <sheetViews>
    <sheetView topLeftCell="B1" zoomScaleNormal="100" workbookViewId="0">
      <selection activeCell="B1" sqref="B1:K1"/>
    </sheetView>
  </sheetViews>
  <sheetFormatPr defaultRowHeight="12.75"/>
  <cols>
    <col min="1" max="1" width="3.140625" customWidth="1"/>
    <col min="2" max="2" width="30.28515625" customWidth="1"/>
    <col min="3" max="3" width="19.28515625" customWidth="1"/>
    <col min="4" max="4" width="13.42578125" customWidth="1"/>
    <col min="5" max="5" width="17" customWidth="1"/>
    <col min="6" max="6" width="13.28515625" customWidth="1"/>
    <col min="7" max="7" width="12.140625" customWidth="1"/>
    <col min="8" max="8" width="12.85546875" customWidth="1"/>
    <col min="9" max="9" width="14.42578125" customWidth="1"/>
    <col min="10" max="10" width="12.5703125" customWidth="1"/>
    <col min="11" max="11" width="13.85546875" customWidth="1"/>
    <col min="12" max="12" width="14" customWidth="1"/>
    <col min="13" max="15" width="9.28515625" bestFit="1" customWidth="1"/>
    <col min="16" max="16" width="11.85546875" bestFit="1" customWidth="1"/>
  </cols>
  <sheetData>
    <row r="1" spans="1:27" ht="15.75" customHeight="1">
      <c r="A1" s="711"/>
      <c r="B1" s="913" t="s">
        <v>805</v>
      </c>
      <c r="C1" s="913"/>
      <c r="D1" s="913"/>
      <c r="E1" s="913"/>
      <c r="F1" s="913"/>
      <c r="G1" s="913"/>
      <c r="H1" s="913"/>
      <c r="I1" s="913"/>
      <c r="J1" s="913"/>
      <c r="K1" s="913"/>
      <c r="L1" s="712"/>
      <c r="M1" s="711"/>
      <c r="N1" s="711"/>
      <c r="O1" s="711"/>
      <c r="P1" s="711"/>
    </row>
    <row r="2" spans="1:27" ht="15.75" customHeight="1">
      <c r="A2" s="711"/>
      <c r="B2" s="713"/>
      <c r="C2" s="713"/>
      <c r="D2" s="713"/>
      <c r="E2" s="713"/>
      <c r="F2" s="713"/>
      <c r="G2" s="713"/>
      <c r="H2" s="713"/>
      <c r="I2" s="713"/>
      <c r="J2" s="713"/>
      <c r="K2" s="713"/>
      <c r="L2" s="712"/>
      <c r="M2" s="711"/>
      <c r="N2" s="711"/>
      <c r="O2" s="711"/>
      <c r="P2" s="711"/>
    </row>
    <row r="3" spans="1:27" ht="15.75" customHeight="1">
      <c r="A3" s="711"/>
      <c r="B3" s="713"/>
      <c r="C3" s="713"/>
      <c r="D3" s="713"/>
      <c r="E3" s="713"/>
      <c r="F3" s="713"/>
      <c r="G3" s="713"/>
      <c r="H3" s="713"/>
      <c r="I3" s="713"/>
      <c r="J3" s="713"/>
      <c r="K3" s="713"/>
      <c r="L3" s="712"/>
      <c r="M3" s="711"/>
      <c r="N3" s="711"/>
      <c r="O3" s="711"/>
      <c r="P3" s="711"/>
    </row>
    <row r="4" spans="1:27" ht="18">
      <c r="A4" s="914" t="s">
        <v>233</v>
      </c>
      <c r="B4" s="914"/>
      <c r="C4" s="914"/>
      <c r="D4" s="914"/>
      <c r="E4" s="914"/>
      <c r="F4" s="914"/>
      <c r="G4" s="914"/>
      <c r="H4" s="914"/>
      <c r="I4" s="914"/>
      <c r="J4" s="914"/>
      <c r="K4" s="914"/>
      <c r="L4" s="914"/>
      <c r="M4" s="914"/>
      <c r="N4" s="914"/>
      <c r="O4" s="914"/>
      <c r="P4" s="914"/>
    </row>
    <row r="5" spans="1:27" ht="18">
      <c r="A5" s="914" t="s">
        <v>703</v>
      </c>
      <c r="B5" s="914"/>
      <c r="C5" s="914"/>
      <c r="D5" s="914"/>
      <c r="E5" s="914"/>
      <c r="F5" s="914"/>
      <c r="G5" s="914"/>
      <c r="H5" s="914"/>
      <c r="I5" s="914"/>
      <c r="J5" s="914"/>
      <c r="K5" s="914"/>
      <c r="L5" s="914"/>
      <c r="M5" s="914"/>
      <c r="N5" s="914"/>
      <c r="O5" s="914"/>
      <c r="P5" s="914"/>
    </row>
    <row r="6" spans="1:27" ht="18">
      <c r="A6" s="915" t="s">
        <v>758</v>
      </c>
      <c r="B6" s="915"/>
      <c r="C6" s="915"/>
      <c r="D6" s="915"/>
      <c r="E6" s="915"/>
      <c r="F6" s="915"/>
      <c r="G6" s="915"/>
      <c r="H6" s="915"/>
      <c r="I6" s="915"/>
      <c r="J6" s="915"/>
      <c r="K6" s="915"/>
      <c r="L6" s="915"/>
      <c r="M6" s="915"/>
      <c r="N6" s="915"/>
      <c r="O6" s="915"/>
      <c r="P6" s="915"/>
    </row>
    <row r="7" spans="1:27" ht="18">
      <c r="A7" s="711"/>
      <c r="B7" s="714"/>
      <c r="C7" s="714"/>
      <c r="D7" s="714"/>
      <c r="E7" s="714"/>
      <c r="F7" s="714"/>
      <c r="G7" s="714"/>
      <c r="H7" s="714"/>
      <c r="I7" s="714"/>
      <c r="J7" s="714"/>
      <c r="K7" s="711"/>
      <c r="L7" s="715"/>
      <c r="M7" s="715"/>
      <c r="N7" s="715"/>
      <c r="O7" s="715"/>
      <c r="P7" s="716" t="s">
        <v>414</v>
      </c>
      <c r="Q7" s="138"/>
      <c r="R7" s="138"/>
      <c r="S7" s="138"/>
      <c r="T7" s="138"/>
      <c r="U7" s="138"/>
      <c r="V7" s="138"/>
      <c r="W7" s="138"/>
      <c r="X7" s="138"/>
      <c r="Y7" s="138"/>
      <c r="Z7" s="138"/>
      <c r="AA7" s="138"/>
    </row>
    <row r="8" spans="1:27" s="139" customFormat="1" ht="29.25" customHeight="1">
      <c r="A8" s="717"/>
      <c r="B8" s="916" t="s">
        <v>234</v>
      </c>
      <c r="C8" s="916" t="s">
        <v>278</v>
      </c>
      <c r="D8" s="917" t="s">
        <v>258</v>
      </c>
      <c r="E8" s="919" t="s">
        <v>259</v>
      </c>
      <c r="F8" s="917" t="s">
        <v>260</v>
      </c>
      <c r="G8" s="917" t="s">
        <v>117</v>
      </c>
      <c r="H8" s="917" t="s">
        <v>118</v>
      </c>
      <c r="I8" s="917" t="s">
        <v>261</v>
      </c>
      <c r="J8" s="917" t="s">
        <v>262</v>
      </c>
      <c r="K8" s="921" t="s">
        <v>19</v>
      </c>
      <c r="L8" s="912" t="s">
        <v>263</v>
      </c>
      <c r="M8" s="912"/>
      <c r="N8" s="923" t="s">
        <v>264</v>
      </c>
      <c r="O8" s="923"/>
      <c r="P8" s="912" t="s">
        <v>251</v>
      </c>
    </row>
    <row r="9" spans="1:27" s="140" customFormat="1" ht="43.5" customHeight="1">
      <c r="A9" s="718"/>
      <c r="B9" s="916"/>
      <c r="C9" s="916"/>
      <c r="D9" s="918"/>
      <c r="E9" s="920"/>
      <c r="F9" s="918"/>
      <c r="G9" s="918"/>
      <c r="H9" s="918"/>
      <c r="I9" s="918"/>
      <c r="J9" s="918"/>
      <c r="K9" s="922"/>
      <c r="L9" s="719" t="s">
        <v>242</v>
      </c>
      <c r="M9" s="719" t="s">
        <v>243</v>
      </c>
      <c r="N9" s="719" t="s">
        <v>242</v>
      </c>
      <c r="O9" s="719" t="s">
        <v>243</v>
      </c>
      <c r="P9" s="912"/>
    </row>
    <row r="10" spans="1:27" s="141" customFormat="1" ht="16.5" customHeight="1">
      <c r="A10" s="718"/>
      <c r="B10" s="720" t="s">
        <v>100</v>
      </c>
      <c r="C10" s="720"/>
      <c r="D10" s="721" t="s">
        <v>101</v>
      </c>
      <c r="E10" s="720" t="s">
        <v>102</v>
      </c>
      <c r="F10" s="722" t="s">
        <v>103</v>
      </c>
      <c r="G10" s="722" t="s">
        <v>104</v>
      </c>
      <c r="H10" s="723" t="s">
        <v>105</v>
      </c>
      <c r="I10" s="724" t="s">
        <v>106</v>
      </c>
      <c r="J10" s="724" t="s">
        <v>244</v>
      </c>
      <c r="K10" s="725" t="s">
        <v>253</v>
      </c>
      <c r="L10" s="725" t="s">
        <v>247</v>
      </c>
      <c r="M10" s="725" t="s">
        <v>248</v>
      </c>
      <c r="N10" s="724" t="s">
        <v>249</v>
      </c>
      <c r="O10" s="724" t="s">
        <v>250</v>
      </c>
      <c r="P10" s="724" t="s">
        <v>279</v>
      </c>
    </row>
    <row r="11" spans="1:27" s="139" customFormat="1" ht="36" customHeight="1">
      <c r="A11" s="717"/>
      <c r="B11" s="726" t="s">
        <v>773</v>
      </c>
      <c r="C11" s="726"/>
      <c r="D11" s="727" t="s">
        <v>747</v>
      </c>
      <c r="E11" s="727" t="s">
        <v>747</v>
      </c>
      <c r="F11" s="727" t="s">
        <v>747</v>
      </c>
      <c r="G11" s="727" t="s">
        <v>747</v>
      </c>
      <c r="H11" s="727" t="s">
        <v>747</v>
      </c>
      <c r="I11" s="727" t="s">
        <v>747</v>
      </c>
      <c r="J11" s="727" t="s">
        <v>747</v>
      </c>
      <c r="K11" s="727" t="s">
        <v>747</v>
      </c>
      <c r="L11" s="717"/>
      <c r="M11" s="717"/>
      <c r="N11" s="717"/>
      <c r="O11" s="717"/>
      <c r="P11" s="717"/>
    </row>
    <row r="12" spans="1:27" s="11" customFormat="1" ht="39.75" customHeight="1">
      <c r="A12" s="728" t="s">
        <v>6</v>
      </c>
      <c r="B12" s="729"/>
      <c r="C12" s="643" t="s">
        <v>626</v>
      </c>
      <c r="D12" s="730">
        <f>óvoda!D48</f>
        <v>28442393</v>
      </c>
      <c r="E12" s="730">
        <f>óvoda!D49</f>
        <v>5105867</v>
      </c>
      <c r="F12" s="730">
        <f>óvoda!D85</f>
        <v>164630</v>
      </c>
      <c r="G12" s="730"/>
      <c r="H12" s="730"/>
      <c r="I12" s="730">
        <f>óvoda!D90+óvoda!D104</f>
        <v>0</v>
      </c>
      <c r="J12" s="730"/>
      <c r="K12" s="731">
        <f>SUM(D12:J12)</f>
        <v>33712890</v>
      </c>
      <c r="L12" s="730">
        <f t="shared" ref="L12:L16" si="0">K12</f>
        <v>33712890</v>
      </c>
      <c r="M12" s="730"/>
      <c r="N12" s="730"/>
      <c r="O12" s="730"/>
      <c r="P12" s="730"/>
    </row>
    <row r="13" spans="1:27" s="11" customFormat="1" ht="39" customHeight="1">
      <c r="A13" s="728" t="s">
        <v>7</v>
      </c>
      <c r="B13" s="729"/>
      <c r="C13" s="643" t="s">
        <v>572</v>
      </c>
      <c r="D13" s="730">
        <f>óvoda!E48</f>
        <v>2800800</v>
      </c>
      <c r="E13" s="730">
        <f>óvoda!E49</f>
        <v>506196</v>
      </c>
      <c r="F13" s="730">
        <f>óvoda!E85</f>
        <v>1865350</v>
      </c>
      <c r="G13" s="730"/>
      <c r="H13" s="730"/>
      <c r="I13" s="730">
        <f>óvoda!E90+óvoda!E104</f>
        <v>0</v>
      </c>
      <c r="J13" s="730"/>
      <c r="K13" s="731">
        <f>SUM(D13:J13)</f>
        <v>5172346</v>
      </c>
      <c r="L13" s="730">
        <f t="shared" si="0"/>
        <v>5172346</v>
      </c>
      <c r="M13" s="728"/>
      <c r="N13" s="730"/>
      <c r="O13" s="730"/>
      <c r="P13" s="730"/>
    </row>
    <row r="14" spans="1:27" ht="43.5" customHeight="1">
      <c r="A14" s="728" t="s">
        <v>8</v>
      </c>
      <c r="B14" s="729"/>
      <c r="C14" s="643" t="s">
        <v>573</v>
      </c>
      <c r="D14" s="730"/>
      <c r="E14" s="730"/>
      <c r="F14" s="732">
        <f>óvoda!G85</f>
        <v>7620000</v>
      </c>
      <c r="G14" s="730"/>
      <c r="H14" s="733"/>
      <c r="I14" s="733"/>
      <c r="J14" s="733"/>
      <c r="K14" s="731">
        <f>SUM(D14:J14)</f>
        <v>7620000</v>
      </c>
      <c r="L14" s="730">
        <f t="shared" si="0"/>
        <v>7620000</v>
      </c>
      <c r="M14" s="730"/>
      <c r="N14" s="730"/>
      <c r="O14" s="730"/>
      <c r="P14" s="730"/>
    </row>
    <row r="15" spans="1:27" ht="54" customHeight="1">
      <c r="A15" s="734" t="s">
        <v>9</v>
      </c>
      <c r="B15" s="735"/>
      <c r="C15" s="736" t="s">
        <v>707</v>
      </c>
      <c r="D15" s="737">
        <f>óvoda!F48</f>
        <v>800000</v>
      </c>
      <c r="E15" s="737">
        <f>óvoda!F49</f>
        <v>129500</v>
      </c>
      <c r="F15" s="738"/>
      <c r="G15" s="737"/>
      <c r="H15" s="739"/>
      <c r="I15" s="739"/>
      <c r="J15" s="739"/>
      <c r="K15" s="740">
        <f>SUM(D15:J15)</f>
        <v>929500</v>
      </c>
      <c r="L15" s="737"/>
      <c r="M15" s="737"/>
      <c r="N15" s="737"/>
      <c r="O15" s="737"/>
      <c r="P15" s="737"/>
    </row>
    <row r="16" spans="1:27" s="142" customFormat="1" ht="33" customHeight="1">
      <c r="A16" s="728" t="s">
        <v>10</v>
      </c>
      <c r="B16" s="729" t="s">
        <v>574</v>
      </c>
      <c r="C16" s="656"/>
      <c r="D16" s="741">
        <f>SUM(D12:D15)</f>
        <v>32043193</v>
      </c>
      <c r="E16" s="741">
        <f>SUM(E12:E15)</f>
        <v>5741563</v>
      </c>
      <c r="F16" s="741">
        <f>SUM(F12:F15)</f>
        <v>9649980</v>
      </c>
      <c r="G16" s="741">
        <f t="shared" ref="G16:J16" si="1">SUM(G12:G14)</f>
        <v>0</v>
      </c>
      <c r="H16" s="741">
        <f t="shared" si="1"/>
        <v>0</v>
      </c>
      <c r="I16" s="741">
        <f t="shared" si="1"/>
        <v>0</v>
      </c>
      <c r="J16" s="741">
        <f t="shared" si="1"/>
        <v>0</v>
      </c>
      <c r="K16" s="741">
        <f>SUM(K12:K15)</f>
        <v>47434736</v>
      </c>
      <c r="L16" s="730">
        <f t="shared" si="0"/>
        <v>47434736</v>
      </c>
      <c r="M16" s="741">
        <f>SUM(M12:M14)</f>
        <v>0</v>
      </c>
      <c r="N16" s="741">
        <f>SUM(N12:N14)</f>
        <v>0</v>
      </c>
      <c r="O16" s="741">
        <f>SUM(O12:O14)</f>
        <v>0</v>
      </c>
      <c r="P16" s="741">
        <f>SUM(P12:P14)</f>
        <v>0</v>
      </c>
    </row>
    <row r="17" spans="11:12">
      <c r="K17" s="272"/>
      <c r="L17" s="272"/>
    </row>
  </sheetData>
  <mergeCells count="17">
    <mergeCell ref="C8:C9"/>
    <mergeCell ref="P8:P9"/>
    <mergeCell ref="B1:K1"/>
    <mergeCell ref="A4:P4"/>
    <mergeCell ref="A5:P5"/>
    <mergeCell ref="A6:P6"/>
    <mergeCell ref="B8:B9"/>
    <mergeCell ref="D8:D9"/>
    <mergeCell ref="E8:E9"/>
    <mergeCell ref="J8:J9"/>
    <mergeCell ref="K8:K9"/>
    <mergeCell ref="L8:M8"/>
    <mergeCell ref="F8:F9"/>
    <mergeCell ref="G8:G9"/>
    <mergeCell ref="H8:H9"/>
    <mergeCell ref="I8:I9"/>
    <mergeCell ref="N8:O8"/>
  </mergeCells>
  <phoneticPr fontId="0" type="noConversion"/>
  <printOptions horizontalCentered="1"/>
  <pageMargins left="0.2" right="0.34" top="0.64" bottom="0.98425196850393704" header="0.51181102362204722" footer="0.51181102362204722"/>
  <pageSetup paperSize="9" scale="67" orientation="landscape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R23"/>
  <sheetViews>
    <sheetView zoomScaleNormal="100" workbookViewId="0">
      <selection sqref="A1:Q1"/>
    </sheetView>
  </sheetViews>
  <sheetFormatPr defaultRowHeight="12.75"/>
  <cols>
    <col min="1" max="1" width="3.42578125" customWidth="1"/>
    <col min="2" max="2" width="29.28515625" customWidth="1"/>
    <col min="3" max="3" width="17.85546875" customWidth="1"/>
    <col min="4" max="4" width="13.7109375" customWidth="1"/>
    <col min="5" max="5" width="13.42578125" customWidth="1"/>
    <col min="6" max="6" width="11.7109375" customWidth="1"/>
    <col min="7" max="7" width="13.140625" customWidth="1"/>
    <col min="8" max="8" width="14.85546875" customWidth="1"/>
    <col min="9" max="10" width="12.42578125" customWidth="1"/>
    <col min="11" max="11" width="13.28515625" bestFit="1" customWidth="1"/>
    <col min="12" max="12" width="15.7109375" customWidth="1"/>
    <col min="13" max="13" width="15.85546875" customWidth="1"/>
    <col min="14" max="14" width="12" customWidth="1"/>
    <col min="15" max="15" width="7.42578125" customWidth="1"/>
    <col min="16" max="16" width="10" customWidth="1"/>
    <col min="17" max="17" width="14.7109375" customWidth="1"/>
  </cols>
  <sheetData>
    <row r="1" spans="1:18">
      <c r="A1" s="933" t="s">
        <v>806</v>
      </c>
      <c r="B1" s="933"/>
      <c r="C1" s="933"/>
      <c r="D1" s="933"/>
      <c r="E1" s="933"/>
      <c r="F1" s="933"/>
      <c r="G1" s="933"/>
      <c r="H1" s="933"/>
      <c r="I1" s="933"/>
      <c r="J1" s="933"/>
      <c r="K1" s="933"/>
      <c r="L1" s="933"/>
      <c r="M1" s="933"/>
      <c r="N1" s="933"/>
      <c r="O1" s="933"/>
      <c r="P1" s="933"/>
      <c r="Q1" s="933"/>
      <c r="R1" s="626"/>
    </row>
    <row r="2" spans="1:18">
      <c r="A2" s="626"/>
      <c r="B2" s="626"/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26"/>
    </row>
    <row r="3" spans="1:18">
      <c r="A3" s="626"/>
      <c r="B3" s="626"/>
      <c r="C3" s="626"/>
      <c r="D3" s="626"/>
      <c r="E3" s="626"/>
      <c r="F3" s="626"/>
      <c r="G3" s="626"/>
      <c r="H3" s="626"/>
      <c r="I3" s="626"/>
      <c r="J3" s="934"/>
      <c r="K3" s="934"/>
      <c r="L3" s="934"/>
      <c r="M3" s="626"/>
      <c r="N3" s="626"/>
      <c r="O3" s="626"/>
      <c r="P3" s="626"/>
      <c r="Q3" s="626"/>
      <c r="R3" s="626"/>
    </row>
    <row r="4" spans="1:18" ht="18">
      <c r="A4" s="626"/>
      <c r="B4" s="627"/>
      <c r="C4" s="627"/>
      <c r="D4" s="628"/>
      <c r="E4" s="626"/>
      <c r="F4" s="626"/>
      <c r="G4" s="626"/>
      <c r="H4" s="626"/>
      <c r="I4" s="626"/>
      <c r="J4" s="626"/>
      <c r="K4" s="626"/>
      <c r="L4" s="933"/>
      <c r="M4" s="933"/>
      <c r="N4" s="933"/>
      <c r="O4" s="626"/>
      <c r="P4" s="626"/>
      <c r="Q4" s="626"/>
      <c r="R4" s="626"/>
    </row>
    <row r="5" spans="1:18" ht="18">
      <c r="A5" s="935" t="s">
        <v>233</v>
      </c>
      <c r="B5" s="935"/>
      <c r="C5" s="935"/>
      <c r="D5" s="935"/>
      <c r="E5" s="935"/>
      <c r="F5" s="935"/>
      <c r="G5" s="935"/>
      <c r="H5" s="935"/>
      <c r="I5" s="935"/>
      <c r="J5" s="935"/>
      <c r="K5" s="935"/>
      <c r="L5" s="935"/>
      <c r="M5" s="935"/>
      <c r="N5" s="935"/>
      <c r="O5" s="935"/>
      <c r="P5" s="935"/>
      <c r="Q5" s="935"/>
      <c r="R5" s="935"/>
    </row>
    <row r="6" spans="1:18" ht="18">
      <c r="A6" s="935" t="s">
        <v>695</v>
      </c>
      <c r="B6" s="935"/>
      <c r="C6" s="935"/>
      <c r="D6" s="935"/>
      <c r="E6" s="935"/>
      <c r="F6" s="935"/>
      <c r="G6" s="935"/>
      <c r="H6" s="935"/>
      <c r="I6" s="935"/>
      <c r="J6" s="935"/>
      <c r="K6" s="935"/>
      <c r="L6" s="935"/>
      <c r="M6" s="935"/>
      <c r="N6" s="935"/>
      <c r="O6" s="935"/>
      <c r="P6" s="935"/>
      <c r="Q6" s="935"/>
      <c r="R6" s="935"/>
    </row>
    <row r="7" spans="1:18">
      <c r="A7" s="626"/>
      <c r="B7" s="626"/>
      <c r="C7" s="626"/>
      <c r="D7" s="626"/>
      <c r="E7" s="626"/>
      <c r="F7" s="626"/>
      <c r="G7" s="626"/>
      <c r="H7" s="626" t="s">
        <v>756</v>
      </c>
      <c r="I7" s="626"/>
      <c r="J7" s="626"/>
      <c r="K7" s="626"/>
      <c r="L7" s="933"/>
      <c r="M7" s="933"/>
      <c r="N7" s="933"/>
      <c r="O7" s="933"/>
      <c r="P7" s="933"/>
      <c r="Q7" s="933"/>
      <c r="R7" s="626"/>
    </row>
    <row r="8" spans="1:18">
      <c r="A8" s="626"/>
      <c r="B8" s="628"/>
      <c r="C8" s="628"/>
      <c r="D8" s="628"/>
      <c r="E8" s="628"/>
      <c r="F8" s="628"/>
      <c r="G8" s="628"/>
      <c r="H8" s="628"/>
      <c r="I8" s="628"/>
      <c r="J8" s="629"/>
      <c r="K8" s="629"/>
      <c r="L8" s="626"/>
      <c r="M8" s="626"/>
      <c r="N8" s="626"/>
      <c r="O8" s="626"/>
      <c r="P8" s="626"/>
      <c r="Q8" s="626"/>
      <c r="R8" s="626"/>
    </row>
    <row r="9" spans="1:18" ht="15">
      <c r="A9" s="626"/>
      <c r="B9" s="628"/>
      <c r="C9" s="628"/>
      <c r="D9" s="628"/>
      <c r="E9" s="628"/>
      <c r="F9" s="628"/>
      <c r="G9" s="628"/>
      <c r="H9" s="628"/>
      <c r="I9" s="628"/>
      <c r="J9" s="630"/>
      <c r="K9" s="630"/>
      <c r="L9" s="626"/>
      <c r="M9" s="626"/>
      <c r="N9" s="626"/>
      <c r="O9" s="626"/>
      <c r="P9" s="626"/>
      <c r="Q9" s="631" t="s">
        <v>471</v>
      </c>
      <c r="R9" s="626"/>
    </row>
    <row r="10" spans="1:18" s="131" customFormat="1" ht="12.75" customHeight="1">
      <c r="A10" s="940"/>
      <c r="B10" s="942" t="s">
        <v>234</v>
      </c>
      <c r="C10" s="936" t="s">
        <v>278</v>
      </c>
      <c r="D10" s="943" t="s">
        <v>235</v>
      </c>
      <c r="E10" s="927" t="s">
        <v>236</v>
      </c>
      <c r="F10" s="927" t="s">
        <v>366</v>
      </c>
      <c r="G10" s="927" t="s">
        <v>363</v>
      </c>
      <c r="H10" s="927" t="s">
        <v>365</v>
      </c>
      <c r="I10" s="927" t="s">
        <v>283</v>
      </c>
      <c r="J10" s="929" t="s">
        <v>238</v>
      </c>
      <c r="K10" s="945" t="s">
        <v>272</v>
      </c>
      <c r="L10" s="937" t="s">
        <v>240</v>
      </c>
      <c r="M10" s="932" t="s">
        <v>235</v>
      </c>
      <c r="N10" s="932"/>
      <c r="O10" s="939" t="s">
        <v>237</v>
      </c>
      <c r="P10" s="939"/>
      <c r="Q10" s="932" t="s">
        <v>251</v>
      </c>
      <c r="R10" s="632"/>
    </row>
    <row r="11" spans="1:18" s="131" customFormat="1" ht="42" customHeight="1">
      <c r="A11" s="941"/>
      <c r="B11" s="942"/>
      <c r="C11" s="936"/>
      <c r="D11" s="944"/>
      <c r="E11" s="928"/>
      <c r="F11" s="928"/>
      <c r="G11" s="931"/>
      <c r="H11" s="928"/>
      <c r="I11" s="928"/>
      <c r="J11" s="930"/>
      <c r="K11" s="946"/>
      <c r="L11" s="938"/>
      <c r="M11" s="633" t="s">
        <v>242</v>
      </c>
      <c r="N11" s="633" t="s">
        <v>243</v>
      </c>
      <c r="O11" s="633" t="s">
        <v>242</v>
      </c>
      <c r="P11" s="633" t="s">
        <v>243</v>
      </c>
      <c r="Q11" s="932"/>
      <c r="R11" s="632"/>
    </row>
    <row r="12" spans="1:18" s="131" customFormat="1" ht="13.5" customHeight="1">
      <c r="A12" s="634"/>
      <c r="B12" s="635" t="s">
        <v>100</v>
      </c>
      <c r="C12" s="636" t="s">
        <v>101</v>
      </c>
      <c r="D12" s="637" t="s">
        <v>102</v>
      </c>
      <c r="E12" s="637" t="s">
        <v>103</v>
      </c>
      <c r="F12" s="636" t="s">
        <v>104</v>
      </c>
      <c r="G12" s="638" t="s">
        <v>105</v>
      </c>
      <c r="H12" s="639" t="s">
        <v>106</v>
      </c>
      <c r="I12" s="639" t="s">
        <v>244</v>
      </c>
      <c r="J12" s="639" t="s">
        <v>245</v>
      </c>
      <c r="K12" s="639" t="s">
        <v>109</v>
      </c>
      <c r="L12" s="640" t="s">
        <v>246</v>
      </c>
      <c r="M12" s="639" t="s">
        <v>247</v>
      </c>
      <c r="N12" s="639" t="s">
        <v>248</v>
      </c>
      <c r="O12" s="641" t="s">
        <v>249</v>
      </c>
      <c r="P12" s="641" t="s">
        <v>250</v>
      </c>
      <c r="Q12" s="641" t="s">
        <v>279</v>
      </c>
      <c r="R12" s="632"/>
    </row>
    <row r="13" spans="1:18" s="131" customFormat="1" ht="26.25" customHeight="1">
      <c r="A13" s="634"/>
      <c r="B13" s="642" t="s">
        <v>773</v>
      </c>
      <c r="C13" s="643"/>
      <c r="D13" s="644" t="s">
        <v>747</v>
      </c>
      <c r="E13" s="644" t="s">
        <v>747</v>
      </c>
      <c r="F13" s="644" t="s">
        <v>747</v>
      </c>
      <c r="G13" s="644" t="s">
        <v>747</v>
      </c>
      <c r="H13" s="644" t="s">
        <v>747</v>
      </c>
      <c r="I13" s="644" t="s">
        <v>747</v>
      </c>
      <c r="J13" s="644" t="s">
        <v>747</v>
      </c>
      <c r="K13" s="644" t="s">
        <v>747</v>
      </c>
      <c r="L13" s="644" t="s">
        <v>747</v>
      </c>
      <c r="M13" s="645"/>
      <c r="N13" s="645"/>
      <c r="O13" s="645"/>
      <c r="P13" s="645"/>
      <c r="Q13" s="645"/>
      <c r="R13" s="632"/>
    </row>
    <row r="14" spans="1:18" s="131" customFormat="1" ht="43.5" customHeight="1">
      <c r="A14" s="634"/>
      <c r="B14" s="646"/>
      <c r="C14" s="643" t="s">
        <v>626</v>
      </c>
      <c r="D14" s="647"/>
      <c r="E14" s="648">
        <f>óvoda!D23</f>
        <v>31457500</v>
      </c>
      <c r="F14" s="648"/>
      <c r="G14" s="648"/>
      <c r="H14" s="648"/>
      <c r="I14" s="648"/>
      <c r="J14" s="648"/>
      <c r="K14" s="648">
        <f>óvoda!D22-óvoda!D23</f>
        <v>2255390</v>
      </c>
      <c r="L14" s="649">
        <f>SUM(E14:K14)</f>
        <v>33712890</v>
      </c>
      <c r="M14" s="650">
        <f t="shared" ref="M14:M18" si="0">L14</f>
        <v>33712890</v>
      </c>
      <c r="N14" s="651"/>
      <c r="O14" s="651"/>
      <c r="P14" s="651"/>
      <c r="Q14" s="651"/>
      <c r="R14" s="632"/>
    </row>
    <row r="15" spans="1:18" s="131" customFormat="1" ht="41.25" customHeight="1">
      <c r="A15" s="634"/>
      <c r="B15" s="646"/>
      <c r="C15" s="643" t="s">
        <v>572</v>
      </c>
      <c r="D15" s="647"/>
      <c r="E15" s="648">
        <f>óvoda!E23</f>
        <v>4870000</v>
      </c>
      <c r="F15" s="648"/>
      <c r="G15" s="648"/>
      <c r="H15" s="648"/>
      <c r="I15" s="648"/>
      <c r="J15" s="648"/>
      <c r="K15" s="648">
        <f>óvoda!E22-óvoda!E23</f>
        <v>302346</v>
      </c>
      <c r="L15" s="649">
        <f>SUM(E15:K15)</f>
        <v>5172346</v>
      </c>
      <c r="M15" s="650">
        <f>L15</f>
        <v>5172346</v>
      </c>
      <c r="N15" s="651"/>
      <c r="O15" s="651"/>
      <c r="P15" s="651"/>
      <c r="Q15" s="651"/>
      <c r="R15" s="632"/>
    </row>
    <row r="16" spans="1:18" s="131" customFormat="1" ht="65.25" customHeight="1">
      <c r="A16" s="634"/>
      <c r="B16" s="652"/>
      <c r="C16" s="653" t="s">
        <v>707</v>
      </c>
      <c r="D16" s="647"/>
      <c r="E16" s="648">
        <f>óvoda!F25</f>
        <v>929500</v>
      </c>
      <c r="F16" s="648"/>
      <c r="G16" s="648"/>
      <c r="H16" s="648"/>
      <c r="I16" s="648"/>
      <c r="J16" s="648"/>
      <c r="K16" s="648">
        <v>0</v>
      </c>
      <c r="L16" s="649">
        <f>SUM(E16:K16)</f>
        <v>929500</v>
      </c>
      <c r="M16" s="650">
        <f>L16</f>
        <v>929500</v>
      </c>
      <c r="N16" s="654"/>
      <c r="O16" s="654"/>
      <c r="P16" s="654"/>
      <c r="Q16" s="654"/>
      <c r="R16" s="632"/>
    </row>
    <row r="17" spans="1:18" s="131" customFormat="1" ht="42.75" customHeight="1">
      <c r="A17" s="634"/>
      <c r="B17" s="646"/>
      <c r="C17" s="643" t="s">
        <v>573</v>
      </c>
      <c r="D17" s="647">
        <f>óvoda!H19</f>
        <v>762000</v>
      </c>
      <c r="E17" s="648"/>
      <c r="F17" s="648"/>
      <c r="G17" s="648"/>
      <c r="H17" s="648"/>
      <c r="I17" s="648"/>
      <c r="J17" s="648"/>
      <c r="K17" s="648">
        <f>óvoda!G22</f>
        <v>6858000</v>
      </c>
      <c r="L17" s="649">
        <f>SUM(E17:K17)+D17</f>
        <v>7620000</v>
      </c>
      <c r="M17" s="650">
        <f t="shared" si="0"/>
        <v>7620000</v>
      </c>
      <c r="N17" s="651"/>
      <c r="O17" s="651"/>
      <c r="P17" s="651"/>
      <c r="Q17" s="651"/>
      <c r="R17" s="632"/>
    </row>
    <row r="18" spans="1:18" s="321" customFormat="1" ht="26.25" customHeight="1">
      <c r="A18" s="655"/>
      <c r="B18" s="646" t="s">
        <v>574</v>
      </c>
      <c r="C18" s="656"/>
      <c r="D18" s="657">
        <f t="shared" ref="D18:K18" si="1">SUM(D14:D17)</f>
        <v>762000</v>
      </c>
      <c r="E18" s="657">
        <f t="shared" si="1"/>
        <v>37257000</v>
      </c>
      <c r="F18" s="657">
        <f t="shared" si="1"/>
        <v>0</v>
      </c>
      <c r="G18" s="657">
        <f t="shared" si="1"/>
        <v>0</v>
      </c>
      <c r="H18" s="657">
        <f t="shared" si="1"/>
        <v>0</v>
      </c>
      <c r="I18" s="657">
        <f t="shared" si="1"/>
        <v>0</v>
      </c>
      <c r="J18" s="657">
        <f t="shared" si="1"/>
        <v>0</v>
      </c>
      <c r="K18" s="657">
        <f t="shared" si="1"/>
        <v>9415736</v>
      </c>
      <c r="L18" s="649">
        <f>SUM(D14:K17)</f>
        <v>47434736</v>
      </c>
      <c r="M18" s="650">
        <f t="shared" si="0"/>
        <v>47434736</v>
      </c>
      <c r="N18" s="658"/>
      <c r="O18" s="658"/>
      <c r="P18" s="658"/>
      <c r="Q18" s="658"/>
      <c r="R18" s="659"/>
    </row>
    <row r="19" spans="1:18" ht="12.75" hidden="1" customHeight="1">
      <c r="A19" s="924"/>
      <c r="B19" s="924"/>
      <c r="C19" s="134"/>
      <c r="D19" s="924"/>
      <c r="E19" s="924"/>
      <c r="F19" s="924"/>
      <c r="G19" s="134"/>
      <c r="H19" s="134"/>
      <c r="I19" s="924"/>
      <c r="J19" s="924"/>
      <c r="K19" s="378"/>
      <c r="L19" s="324" t="e">
        <f>SUM(#REF!)</f>
        <v>#REF!</v>
      </c>
    </row>
    <row r="20" spans="1:18" ht="12.75" hidden="1" customHeight="1">
      <c r="A20" s="925"/>
      <c r="B20" s="925"/>
      <c r="C20" s="135"/>
      <c r="D20" s="925"/>
      <c r="E20" s="925"/>
      <c r="F20" s="925"/>
      <c r="G20" s="135"/>
      <c r="H20" s="135"/>
      <c r="I20" s="925"/>
      <c r="J20" s="925"/>
      <c r="K20" s="370"/>
      <c r="L20" s="324" t="e">
        <f>SUM(L19:L19)</f>
        <v>#REF!</v>
      </c>
    </row>
    <row r="21" spans="1:18" ht="12.75" hidden="1" customHeight="1">
      <c r="A21" s="926"/>
      <c r="B21" s="926"/>
      <c r="C21" s="136"/>
      <c r="D21" s="926"/>
      <c r="E21" s="926"/>
      <c r="F21" s="926"/>
      <c r="G21" s="136"/>
      <c r="H21" s="136"/>
      <c r="I21" s="926"/>
      <c r="J21" s="926"/>
      <c r="K21" s="371"/>
      <c r="L21" s="324" t="e">
        <f t="shared" ref="L21" si="2">SUM(L19:L20)</f>
        <v>#REF!</v>
      </c>
    </row>
    <row r="23" spans="1:18">
      <c r="H23" s="332"/>
    </row>
  </sheetData>
  <mergeCells count="28">
    <mergeCell ref="M10:N10"/>
    <mergeCell ref="A1:Q1"/>
    <mergeCell ref="J3:L3"/>
    <mergeCell ref="L4:N4"/>
    <mergeCell ref="A5:R5"/>
    <mergeCell ref="A6:R6"/>
    <mergeCell ref="C10:C11"/>
    <mergeCell ref="L7:Q7"/>
    <mergeCell ref="L10:L11"/>
    <mergeCell ref="O10:P10"/>
    <mergeCell ref="Q10:Q11"/>
    <mergeCell ref="A10:A11"/>
    <mergeCell ref="B10:B11"/>
    <mergeCell ref="D10:D11"/>
    <mergeCell ref="K10:K11"/>
    <mergeCell ref="E10:E11"/>
    <mergeCell ref="F10:F11"/>
    <mergeCell ref="G10:G11"/>
    <mergeCell ref="A19:A21"/>
    <mergeCell ref="B19:B21"/>
    <mergeCell ref="D19:D21"/>
    <mergeCell ref="E19:E21"/>
    <mergeCell ref="F19:F21"/>
    <mergeCell ref="I19:I21"/>
    <mergeCell ref="J19:J21"/>
    <mergeCell ref="H10:H11"/>
    <mergeCell ref="I10:I11"/>
    <mergeCell ref="J10:J11"/>
  </mergeCells>
  <phoneticPr fontId="0" type="noConversion"/>
  <printOptions horizontalCentered="1"/>
  <pageMargins left="0.42" right="0.37" top="0.98425196850393704" bottom="0.98425196850393704" header="0.51181102362204722" footer="0.51181102362204722"/>
  <pageSetup paperSize="9" scale="61" orientation="landscape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Munka11">
    <pageSetUpPr fitToPage="1"/>
  </sheetPr>
  <dimension ref="A1:P24"/>
  <sheetViews>
    <sheetView zoomScaleNormal="100" workbookViewId="0">
      <selection sqref="A1:O1"/>
    </sheetView>
  </sheetViews>
  <sheetFormatPr defaultRowHeight="12.75"/>
  <cols>
    <col min="1" max="1" width="29.85546875" customWidth="1"/>
    <col min="2" max="2" width="2.42578125" customWidth="1"/>
    <col min="3" max="3" width="7" customWidth="1"/>
    <col min="4" max="4" width="3.28515625" customWidth="1"/>
    <col min="5" max="5" width="8.28515625" customWidth="1"/>
    <col min="6" max="6" width="2.28515625" customWidth="1"/>
    <col min="7" max="7" width="7.5703125" customWidth="1"/>
    <col min="8" max="8" width="3.85546875" customWidth="1"/>
    <col min="9" max="9" width="5.85546875" customWidth="1"/>
    <col min="10" max="11" width="3.5703125" hidden="1" customWidth="1"/>
    <col min="12" max="12" width="3" hidden="1" customWidth="1"/>
    <col min="13" max="13" width="4" hidden="1" customWidth="1"/>
    <col min="14" max="14" width="6.7109375" hidden="1" customWidth="1"/>
    <col min="15" max="15" width="8.28515625" hidden="1" customWidth="1"/>
  </cols>
  <sheetData>
    <row r="1" spans="1:16">
      <c r="A1" s="968" t="s">
        <v>807</v>
      </c>
      <c r="B1" s="968"/>
      <c r="C1" s="968"/>
      <c r="D1" s="968"/>
      <c r="E1" s="968"/>
      <c r="F1" s="968"/>
      <c r="G1" s="968"/>
      <c r="H1" s="968"/>
      <c r="I1" s="968"/>
      <c r="J1" s="968"/>
      <c r="K1" s="968"/>
      <c r="L1" s="968"/>
      <c r="M1" s="968"/>
      <c r="N1" s="968"/>
      <c r="O1" s="968"/>
    </row>
    <row r="2" spans="1:16">
      <c r="A2" s="742"/>
      <c r="B2" s="742"/>
      <c r="C2" s="742"/>
      <c r="D2" s="742"/>
      <c r="E2" s="742"/>
      <c r="F2" s="742"/>
      <c r="G2" s="742"/>
      <c r="H2" s="742"/>
      <c r="I2" s="742"/>
      <c r="J2" s="742"/>
      <c r="K2" s="742"/>
      <c r="L2" s="742"/>
      <c r="M2" s="742"/>
      <c r="N2" s="742"/>
      <c r="O2" s="742"/>
    </row>
    <row r="3" spans="1:16">
      <c r="A3" s="742"/>
      <c r="B3" s="742"/>
      <c r="C3" s="742"/>
      <c r="D3" s="742"/>
      <c r="E3" s="742"/>
      <c r="F3" s="742"/>
      <c r="G3" s="742"/>
      <c r="H3" s="742"/>
      <c r="I3" s="742"/>
      <c r="J3" s="742"/>
      <c r="K3" s="742"/>
      <c r="L3" s="742"/>
      <c r="M3" s="742"/>
      <c r="N3" s="742"/>
      <c r="O3" s="742"/>
    </row>
    <row r="4" spans="1:16" ht="15">
      <c r="A4" s="969" t="s">
        <v>701</v>
      </c>
      <c r="B4" s="969"/>
      <c r="C4" s="969"/>
      <c r="D4" s="969"/>
      <c r="E4" s="969"/>
      <c r="F4" s="969"/>
      <c r="G4" s="969"/>
      <c r="H4" s="969"/>
      <c r="I4" s="969"/>
      <c r="J4" s="969"/>
      <c r="K4" s="969"/>
      <c r="L4" s="969"/>
      <c r="M4" s="969"/>
      <c r="N4" s="969"/>
      <c r="O4" s="969"/>
    </row>
    <row r="5" spans="1:16" ht="15">
      <c r="A5" s="969" t="s">
        <v>364</v>
      </c>
      <c r="B5" s="969"/>
      <c r="C5" s="969"/>
      <c r="D5" s="969"/>
      <c r="E5" s="969"/>
      <c r="F5" s="969"/>
      <c r="G5" s="969"/>
      <c r="H5" s="969"/>
      <c r="I5" s="969"/>
      <c r="J5" s="969"/>
      <c r="K5" s="969"/>
      <c r="L5" s="969"/>
      <c r="M5" s="969"/>
      <c r="N5" s="969"/>
      <c r="O5" s="969"/>
    </row>
    <row r="6" spans="1:16" ht="26.25" customHeight="1">
      <c r="A6" s="970" t="s">
        <v>759</v>
      </c>
      <c r="B6" s="970"/>
      <c r="C6" s="970"/>
      <c r="D6" s="970"/>
      <c r="E6" s="970"/>
      <c r="F6" s="970"/>
      <c r="G6" s="970"/>
      <c r="H6" s="970"/>
      <c r="I6" s="970"/>
      <c r="J6" s="970"/>
      <c r="K6" s="970"/>
      <c r="L6" s="970"/>
      <c r="M6" s="970"/>
      <c r="N6" s="970"/>
      <c r="O6" s="970"/>
    </row>
    <row r="7" spans="1:16" s="26" customFormat="1" ht="63" customHeight="1">
      <c r="A7" s="743"/>
      <c r="B7" s="981" t="s">
        <v>65</v>
      </c>
      <c r="C7" s="981"/>
      <c r="D7" s="981"/>
      <c r="E7" s="981"/>
      <c r="F7" s="981" t="s">
        <v>66</v>
      </c>
      <c r="G7" s="981"/>
      <c r="H7" s="981"/>
      <c r="I7" s="981"/>
      <c r="J7" s="981"/>
      <c r="K7" s="981"/>
      <c r="L7" s="981"/>
      <c r="M7" s="981"/>
      <c r="N7" s="971"/>
      <c r="O7" s="972"/>
      <c r="P7" s="261"/>
    </row>
    <row r="8" spans="1:16" ht="30" customHeight="1">
      <c r="A8" s="964" t="s">
        <v>20</v>
      </c>
      <c r="B8" s="990" t="s">
        <v>68</v>
      </c>
      <c r="C8" s="991"/>
      <c r="D8" s="991"/>
      <c r="E8" s="992"/>
      <c r="F8" s="966" t="s">
        <v>67</v>
      </c>
      <c r="G8" s="967"/>
      <c r="H8" s="967"/>
      <c r="I8" s="967"/>
      <c r="J8" s="982"/>
      <c r="K8" s="983"/>
      <c r="L8" s="983"/>
      <c r="M8" s="984"/>
      <c r="N8" s="973"/>
      <c r="O8" s="974"/>
    </row>
    <row r="9" spans="1:16" ht="39.75" customHeight="1">
      <c r="A9" s="964"/>
      <c r="B9" s="1004" t="s">
        <v>760</v>
      </c>
      <c r="C9" s="991"/>
      <c r="D9" s="991"/>
      <c r="E9" s="992"/>
      <c r="F9" s="999" t="s">
        <v>760</v>
      </c>
      <c r="G9" s="989"/>
      <c r="H9" s="989"/>
      <c r="I9" s="989"/>
      <c r="J9" s="989"/>
      <c r="K9" s="989"/>
      <c r="L9" s="989"/>
      <c r="M9" s="989"/>
      <c r="N9" s="975"/>
      <c r="O9" s="976"/>
    </row>
    <row r="10" spans="1:16" ht="20.25" customHeight="1">
      <c r="A10" s="964"/>
      <c r="B10" s="985" t="s">
        <v>59</v>
      </c>
      <c r="C10" s="985"/>
      <c r="D10" s="985" t="s">
        <v>60</v>
      </c>
      <c r="E10" s="986"/>
      <c r="F10" s="1000" t="s">
        <v>59</v>
      </c>
      <c r="G10" s="985"/>
      <c r="H10" s="1002" t="s">
        <v>60</v>
      </c>
      <c r="I10" s="1002"/>
      <c r="J10" s="997"/>
      <c r="K10" s="985"/>
      <c r="L10" s="993"/>
      <c r="M10" s="994"/>
      <c r="N10" s="977"/>
      <c r="O10" s="978"/>
    </row>
    <row r="11" spans="1:16" s="1" customFormat="1" ht="0.6" customHeight="1">
      <c r="A11" s="965"/>
      <c r="B11" s="985"/>
      <c r="C11" s="985"/>
      <c r="D11" s="987"/>
      <c r="E11" s="988"/>
      <c r="F11" s="1001"/>
      <c r="G11" s="987"/>
      <c r="H11" s="1003"/>
      <c r="I11" s="1003"/>
      <c r="J11" s="998"/>
      <c r="K11" s="987"/>
      <c r="L11" s="995"/>
      <c r="M11" s="996"/>
      <c r="N11" s="979"/>
      <c r="O11" s="980"/>
    </row>
    <row r="12" spans="1:16" ht="24" customHeight="1">
      <c r="A12" s="744" t="s">
        <v>735</v>
      </c>
      <c r="B12" s="960">
        <v>9</v>
      </c>
      <c r="C12" s="961"/>
      <c r="D12" s="960">
        <v>0</v>
      </c>
      <c r="E12" s="963"/>
      <c r="F12" s="1005">
        <v>0</v>
      </c>
      <c r="G12" s="1006"/>
      <c r="H12" s="1007">
        <v>0</v>
      </c>
      <c r="I12" s="1008"/>
      <c r="J12" s="955"/>
      <c r="K12" s="956"/>
      <c r="L12" s="953"/>
      <c r="M12" s="954"/>
      <c r="N12" s="952"/>
      <c r="O12" s="952"/>
    </row>
    <row r="13" spans="1:16" ht="21" customHeight="1">
      <c r="A13" s="745" t="s">
        <v>150</v>
      </c>
      <c r="B13" s="960">
        <v>5</v>
      </c>
      <c r="C13" s="961"/>
      <c r="D13" s="958">
        <v>2</v>
      </c>
      <c r="E13" s="959"/>
      <c r="F13" s="948">
        <v>4</v>
      </c>
      <c r="G13" s="949"/>
      <c r="H13" s="950">
        <v>0</v>
      </c>
      <c r="I13" s="951"/>
      <c r="J13" s="955"/>
      <c r="K13" s="956"/>
      <c r="L13" s="953"/>
      <c r="M13" s="954"/>
      <c r="N13" s="952"/>
      <c r="O13" s="952"/>
    </row>
    <row r="14" spans="1:16" ht="15">
      <c r="A14" s="746" t="s">
        <v>19</v>
      </c>
      <c r="B14" s="947">
        <f>SUM(B12:C13)</f>
        <v>14</v>
      </c>
      <c r="C14" s="947"/>
      <c r="D14" s="962">
        <f>SUM(D12:D13)</f>
        <v>2</v>
      </c>
      <c r="E14" s="962"/>
      <c r="F14" s="947">
        <f>SUM(F12:G13)</f>
        <v>4</v>
      </c>
      <c r="G14" s="947"/>
      <c r="H14" s="947">
        <f>SUM(H12:I13)</f>
        <v>0</v>
      </c>
      <c r="I14" s="947"/>
      <c r="J14" s="957">
        <f>SUM(J12:K13)</f>
        <v>0</v>
      </c>
      <c r="K14" s="957"/>
      <c r="L14" s="957"/>
      <c r="M14" s="957"/>
      <c r="N14" s="947"/>
      <c r="O14" s="947"/>
    </row>
    <row r="15" spans="1:16">
      <c r="A15" s="626"/>
      <c r="B15" s="711"/>
      <c r="C15" s="711"/>
      <c r="D15" s="711"/>
      <c r="E15" s="711"/>
      <c r="F15" s="711"/>
      <c r="G15" s="711"/>
      <c r="H15" s="711"/>
      <c r="I15" s="711"/>
      <c r="J15" s="626"/>
      <c r="K15" s="626"/>
      <c r="L15" s="626"/>
      <c r="M15" s="626"/>
      <c r="N15" s="626"/>
      <c r="O15" s="626"/>
    </row>
    <row r="16" spans="1:16">
      <c r="A16" s="626" t="s">
        <v>700</v>
      </c>
      <c r="B16" s="711"/>
      <c r="C16" s="711">
        <v>10</v>
      </c>
      <c r="D16" s="711"/>
      <c r="E16" s="711"/>
      <c r="F16" s="711"/>
      <c r="G16" s="711"/>
      <c r="H16" s="711"/>
      <c r="I16" s="711"/>
      <c r="J16" s="626"/>
      <c r="K16" s="626"/>
      <c r="L16" s="626"/>
      <c r="M16" s="626"/>
      <c r="N16" s="626"/>
      <c r="O16" s="626"/>
    </row>
    <row r="19" spans="1:1">
      <c r="A19" s="24"/>
    </row>
    <row r="20" spans="1:1" hidden="1">
      <c r="A20" s="25"/>
    </row>
    <row r="21" spans="1:1" hidden="1">
      <c r="A21" s="25"/>
    </row>
    <row r="22" spans="1:1">
      <c r="A22" s="24"/>
    </row>
    <row r="23" spans="1:1">
      <c r="A23" s="24"/>
    </row>
    <row r="24" spans="1:1">
      <c r="A24" s="25"/>
    </row>
  </sheetData>
  <mergeCells count="44">
    <mergeCell ref="N12:O12"/>
    <mergeCell ref="J9:M9"/>
    <mergeCell ref="B8:E8"/>
    <mergeCell ref="L10:M11"/>
    <mergeCell ref="J10:K11"/>
    <mergeCell ref="F9:I9"/>
    <mergeCell ref="F10:G11"/>
    <mergeCell ref="H10:I11"/>
    <mergeCell ref="B9:E9"/>
    <mergeCell ref="B10:C11"/>
    <mergeCell ref="F12:G12"/>
    <mergeCell ref="H12:I12"/>
    <mergeCell ref="J12:K12"/>
    <mergeCell ref="L12:M12"/>
    <mergeCell ref="A8:A11"/>
    <mergeCell ref="F8:I8"/>
    <mergeCell ref="A1:O1"/>
    <mergeCell ref="A4:O4"/>
    <mergeCell ref="A5:O5"/>
    <mergeCell ref="A6:O6"/>
    <mergeCell ref="N7:O7"/>
    <mergeCell ref="N8:O8"/>
    <mergeCell ref="N9:O9"/>
    <mergeCell ref="N10:O11"/>
    <mergeCell ref="B7:E7"/>
    <mergeCell ref="F7:M7"/>
    <mergeCell ref="J8:M8"/>
    <mergeCell ref="D10:E11"/>
    <mergeCell ref="D13:E13"/>
    <mergeCell ref="B13:C13"/>
    <mergeCell ref="B14:C14"/>
    <mergeCell ref="D14:E14"/>
    <mergeCell ref="B12:C12"/>
    <mergeCell ref="D12:E12"/>
    <mergeCell ref="F14:G14"/>
    <mergeCell ref="H14:I14"/>
    <mergeCell ref="F13:G13"/>
    <mergeCell ref="H13:I13"/>
    <mergeCell ref="N14:O14"/>
    <mergeCell ref="N13:O13"/>
    <mergeCell ref="L13:M13"/>
    <mergeCell ref="J13:K13"/>
    <mergeCell ref="J14:K14"/>
    <mergeCell ref="L14:M14"/>
  </mergeCells>
  <phoneticPr fontId="0" type="noConversion"/>
  <printOptions horizontalCentered="1" verticalCentered="1"/>
  <pageMargins left="0.55118110236220474" right="0.78740157480314965" top="0.98425196850393704" bottom="1.6535433070866143" header="0.51181102362204722" footer="0.51181102362204722"/>
  <pageSetup paperSize="9" orientation="portrait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pageSetUpPr fitToPage="1"/>
  </sheetPr>
  <dimension ref="A1:M26"/>
  <sheetViews>
    <sheetView zoomScaleNormal="100" workbookViewId="0">
      <selection activeCell="E1" sqref="E1:L1"/>
    </sheetView>
  </sheetViews>
  <sheetFormatPr defaultRowHeight="12.75"/>
  <cols>
    <col min="1" max="1" width="5.42578125" customWidth="1"/>
    <col min="2" max="2" width="54" customWidth="1"/>
    <col min="4" max="4" width="0" hidden="1" customWidth="1"/>
    <col min="11" max="11" width="8.5703125" customWidth="1"/>
    <col min="12" max="12" width="9.140625" style="10"/>
  </cols>
  <sheetData>
    <row r="1" spans="1:13">
      <c r="A1" s="3"/>
      <c r="B1" s="3"/>
      <c r="C1" s="3"/>
      <c r="D1" s="3"/>
      <c r="E1" s="825" t="s">
        <v>808</v>
      </c>
      <c r="F1" s="825"/>
      <c r="G1" s="825"/>
      <c r="H1" s="825"/>
      <c r="I1" s="825"/>
      <c r="J1" s="825"/>
      <c r="K1" s="825"/>
      <c r="L1" s="825"/>
      <c r="M1" s="81"/>
    </row>
    <row r="2" spans="1:13">
      <c r="A2" s="3"/>
      <c r="B2" s="3"/>
      <c r="C2" s="3"/>
      <c r="D2" s="3"/>
      <c r="E2" s="5"/>
      <c r="F2" s="5"/>
      <c r="G2" s="5"/>
      <c r="H2" s="5"/>
      <c r="I2" s="5"/>
      <c r="J2" s="5"/>
      <c r="K2" s="5"/>
      <c r="L2" s="5"/>
      <c r="M2" s="81"/>
    </row>
    <row r="3" spans="1:13">
      <c r="A3" s="3"/>
      <c r="B3" s="3"/>
      <c r="C3" s="3"/>
      <c r="D3" s="3"/>
      <c r="E3" s="5"/>
      <c r="F3" s="5"/>
      <c r="G3" s="5"/>
      <c r="H3" s="5"/>
      <c r="I3" s="5"/>
      <c r="J3" s="5"/>
      <c r="K3" s="5"/>
      <c r="L3" s="5"/>
      <c r="M3" s="81"/>
    </row>
    <row r="4" spans="1:13" ht="18">
      <c r="A4" s="1009" t="s">
        <v>136</v>
      </c>
      <c r="B4" s="1009"/>
      <c r="C4" s="1009"/>
      <c r="D4" s="1009"/>
      <c r="E4" s="1009"/>
      <c r="F4" s="1009"/>
      <c r="G4" s="1009"/>
      <c r="H4" s="1009"/>
      <c r="I4" s="1009"/>
      <c r="J4" s="1009"/>
      <c r="K4" s="1009"/>
      <c r="L4" s="1009"/>
      <c r="M4" s="95"/>
    </row>
    <row r="5" spans="1:13" ht="18">
      <c r="A5" s="1010" t="s">
        <v>141</v>
      </c>
      <c r="B5" s="1010"/>
      <c r="C5" s="1010"/>
      <c r="D5" s="1010"/>
      <c r="E5" s="1010"/>
      <c r="F5" s="1010"/>
      <c r="G5" s="1010"/>
      <c r="H5" s="1010"/>
      <c r="I5" s="1010"/>
      <c r="J5" s="1010"/>
      <c r="K5" s="1010"/>
      <c r="L5" s="1010"/>
      <c r="M5" s="96"/>
    </row>
    <row r="6" spans="1:13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97"/>
      <c r="M6" s="3"/>
    </row>
    <row r="7" spans="1:13">
      <c r="A7" s="3"/>
      <c r="B7" s="3"/>
      <c r="C7" s="3"/>
      <c r="D7" s="3"/>
      <c r="E7" s="3"/>
      <c r="F7" s="81"/>
      <c r="G7" s="81"/>
      <c r="H7" s="81"/>
      <c r="I7" s="81"/>
      <c r="J7" s="81"/>
      <c r="K7" s="81"/>
      <c r="L7" s="80"/>
      <c r="M7" s="5"/>
    </row>
    <row r="8" spans="1:13">
      <c r="A8" s="3"/>
      <c r="B8" s="3"/>
      <c r="C8" s="3"/>
      <c r="D8" s="3"/>
      <c r="E8" s="3"/>
      <c r="F8" s="826" t="s">
        <v>413</v>
      </c>
      <c r="G8" s="825"/>
      <c r="H8" s="825"/>
      <c r="I8" s="825"/>
      <c r="J8" s="825"/>
      <c r="K8" s="825"/>
      <c r="L8" s="825"/>
      <c r="M8" s="3"/>
    </row>
    <row r="9" spans="1:13" ht="30.75" customHeight="1">
      <c r="A9" s="98" t="s">
        <v>41</v>
      </c>
      <c r="B9" s="98" t="s">
        <v>137</v>
      </c>
      <c r="C9" s="98" t="s">
        <v>138</v>
      </c>
      <c r="D9" s="99" t="s">
        <v>139</v>
      </c>
      <c r="E9" s="100" t="s">
        <v>756</v>
      </c>
      <c r="F9" s="100" t="s">
        <v>142</v>
      </c>
      <c r="G9" s="100" t="s">
        <v>354</v>
      </c>
      <c r="H9" s="100" t="s">
        <v>405</v>
      </c>
      <c r="I9" s="100" t="s">
        <v>696</v>
      </c>
      <c r="J9" s="100" t="s">
        <v>697</v>
      </c>
      <c r="K9" s="100" t="s">
        <v>766</v>
      </c>
      <c r="L9" s="101" t="s">
        <v>19</v>
      </c>
      <c r="M9" s="81"/>
    </row>
    <row r="10" spans="1:13" hidden="1">
      <c r="A10" s="102">
        <v>1</v>
      </c>
      <c r="B10" s="103" t="s">
        <v>140</v>
      </c>
      <c r="C10" s="104"/>
      <c r="D10" s="104"/>
      <c r="E10" s="105"/>
      <c r="F10" s="105"/>
      <c r="G10" s="105"/>
      <c r="H10" s="105"/>
      <c r="I10" s="105"/>
      <c r="J10" s="105"/>
      <c r="K10" s="105"/>
      <c r="L10" s="106"/>
      <c r="M10" s="3"/>
    </row>
    <row r="11" spans="1:13" ht="18.75" customHeight="1">
      <c r="A11" s="187" t="s">
        <v>5</v>
      </c>
      <c r="B11" s="107"/>
      <c r="C11" s="756"/>
      <c r="D11" s="756"/>
      <c r="E11" s="756"/>
      <c r="F11" s="756"/>
      <c r="G11" s="756"/>
      <c r="H11" s="756"/>
      <c r="I11" s="756"/>
      <c r="J11" s="756"/>
      <c r="K11" s="756"/>
      <c r="L11" s="757">
        <f>C11+E11+F11+G11+H11+I11</f>
        <v>0</v>
      </c>
      <c r="M11" s="3"/>
    </row>
    <row r="12" spans="1:13" ht="18.75" customHeight="1">
      <c r="A12" s="187" t="s">
        <v>6</v>
      </c>
      <c r="B12" s="107"/>
      <c r="C12" s="756"/>
      <c r="D12" s="756"/>
      <c r="E12" s="756"/>
      <c r="F12" s="756"/>
      <c r="G12" s="756"/>
      <c r="H12" s="756"/>
      <c r="I12" s="756"/>
      <c r="J12" s="756"/>
      <c r="K12" s="756"/>
      <c r="L12" s="757">
        <f>C12+E12+F12+G12+H12+I12</f>
        <v>0</v>
      </c>
      <c r="M12" s="3"/>
    </row>
    <row r="13" spans="1:13" ht="23.25" customHeight="1">
      <c r="A13" s="187" t="s">
        <v>7</v>
      </c>
      <c r="B13" s="189" t="s">
        <v>315</v>
      </c>
      <c r="C13" s="757">
        <f t="shared" ref="C13:I13" si="0">SUM(C11:C12)</f>
        <v>0</v>
      </c>
      <c r="D13" s="757">
        <f t="shared" si="0"/>
        <v>0</v>
      </c>
      <c r="E13" s="757">
        <f t="shared" si="0"/>
        <v>0</v>
      </c>
      <c r="F13" s="757">
        <f t="shared" si="0"/>
        <v>0</v>
      </c>
      <c r="G13" s="757">
        <f t="shared" si="0"/>
        <v>0</v>
      </c>
      <c r="H13" s="757">
        <f t="shared" si="0"/>
        <v>0</v>
      </c>
      <c r="I13" s="757">
        <f t="shared" si="0"/>
        <v>0</v>
      </c>
      <c r="J13" s="757">
        <f>SUM(J11:J12)</f>
        <v>0</v>
      </c>
      <c r="K13" s="757">
        <f>SUM(K11:K12)</f>
        <v>0</v>
      </c>
      <c r="L13" s="757">
        <f>SUM(L11:L12)</f>
        <v>0</v>
      </c>
      <c r="M13" s="3"/>
    </row>
    <row r="14" spans="1:13" s="11" customFormat="1" ht="18.75" customHeight="1">
      <c r="A14" s="187" t="s">
        <v>8</v>
      </c>
      <c r="B14" s="109"/>
      <c r="C14" s="756"/>
      <c r="D14" s="758">
        <v>44602</v>
      </c>
      <c r="E14" s="759"/>
      <c r="F14" s="760"/>
      <c r="G14" s="760"/>
      <c r="H14" s="760"/>
      <c r="I14" s="760"/>
      <c r="J14" s="760"/>
      <c r="K14" s="760"/>
      <c r="L14" s="757">
        <f t="shared" ref="L14:L20" si="1">C14+E14+F14+G14+H14+I14+J14+K14</f>
        <v>0</v>
      </c>
      <c r="M14" s="110"/>
    </row>
    <row r="15" spans="1:13" ht="18.75" customHeight="1">
      <c r="A15" s="187" t="s">
        <v>9</v>
      </c>
      <c r="B15" s="190" t="s">
        <v>316</v>
      </c>
      <c r="C15" s="756"/>
      <c r="D15" s="760"/>
      <c r="E15" s="761"/>
      <c r="F15" s="760"/>
      <c r="G15" s="760"/>
      <c r="H15" s="760"/>
      <c r="I15" s="760"/>
      <c r="J15" s="760"/>
      <c r="K15" s="760"/>
      <c r="L15" s="757">
        <f t="shared" si="1"/>
        <v>0</v>
      </c>
      <c r="M15" s="3"/>
    </row>
    <row r="16" spans="1:13" ht="18.75" customHeight="1">
      <c r="A16" s="187" t="s">
        <v>10</v>
      </c>
      <c r="B16" s="190"/>
      <c r="C16" s="762"/>
      <c r="D16" s="762">
        <f>D14+D15</f>
        <v>44602</v>
      </c>
      <c r="E16" s="762"/>
      <c r="F16" s="763"/>
      <c r="G16" s="763"/>
      <c r="H16" s="763"/>
      <c r="I16" s="763"/>
      <c r="J16" s="763"/>
      <c r="K16" s="763"/>
      <c r="L16" s="757">
        <f t="shared" si="1"/>
        <v>0</v>
      </c>
      <c r="M16" s="3"/>
    </row>
    <row r="17" spans="1:13" ht="18.75" customHeight="1">
      <c r="A17" s="187" t="s">
        <v>11</v>
      </c>
      <c r="B17" s="190" t="s">
        <v>317</v>
      </c>
      <c r="C17" s="756"/>
      <c r="D17" s="756"/>
      <c r="E17" s="756"/>
      <c r="F17" s="756"/>
      <c r="G17" s="756"/>
      <c r="H17" s="756"/>
      <c r="I17" s="756"/>
      <c r="J17" s="756"/>
      <c r="K17" s="756"/>
      <c r="L17" s="757">
        <f t="shared" si="1"/>
        <v>0</v>
      </c>
      <c r="M17" s="110"/>
    </row>
    <row r="18" spans="1:13" ht="18.75" customHeight="1">
      <c r="A18" s="187" t="s">
        <v>22</v>
      </c>
      <c r="B18" s="262" t="s">
        <v>379</v>
      </c>
      <c r="C18" s="763"/>
      <c r="D18" s="763"/>
      <c r="E18" s="763"/>
      <c r="F18" s="763"/>
      <c r="G18" s="763"/>
      <c r="H18" s="763"/>
      <c r="I18" s="763"/>
      <c r="J18" s="763"/>
      <c r="K18" s="763"/>
      <c r="L18" s="757">
        <f t="shared" si="1"/>
        <v>0</v>
      </c>
      <c r="M18" s="3"/>
    </row>
    <row r="19" spans="1:13" ht="18.75" customHeight="1">
      <c r="A19" s="187" t="s">
        <v>23</v>
      </c>
      <c r="B19" s="188"/>
      <c r="C19" s="756"/>
      <c r="D19" s="756"/>
      <c r="E19" s="756"/>
      <c r="F19" s="756"/>
      <c r="G19" s="756"/>
      <c r="H19" s="756"/>
      <c r="I19" s="756"/>
      <c r="J19" s="756"/>
      <c r="K19" s="756"/>
      <c r="L19" s="757">
        <f t="shared" si="1"/>
        <v>0</v>
      </c>
      <c r="M19" s="108"/>
    </row>
    <row r="20" spans="1:13" ht="18.75" customHeight="1">
      <c r="A20" s="187" t="s">
        <v>24</v>
      </c>
      <c r="B20" s="190" t="s">
        <v>269</v>
      </c>
      <c r="C20" s="762">
        <f t="shared" ref="C20:K20" si="2">C13+C16+C18+C19</f>
        <v>0</v>
      </c>
      <c r="D20" s="762">
        <f t="shared" si="2"/>
        <v>44602</v>
      </c>
      <c r="E20" s="762">
        <f t="shared" si="2"/>
        <v>0</v>
      </c>
      <c r="F20" s="762">
        <f t="shared" si="2"/>
        <v>0</v>
      </c>
      <c r="G20" s="762">
        <f t="shared" si="2"/>
        <v>0</v>
      </c>
      <c r="H20" s="762">
        <f t="shared" si="2"/>
        <v>0</v>
      </c>
      <c r="I20" s="762">
        <f t="shared" si="2"/>
        <v>0</v>
      </c>
      <c r="J20" s="762">
        <f t="shared" si="2"/>
        <v>0</v>
      </c>
      <c r="K20" s="762">
        <f t="shared" si="2"/>
        <v>0</v>
      </c>
      <c r="L20" s="757">
        <f t="shared" si="1"/>
        <v>0</v>
      </c>
      <c r="M20" s="3"/>
    </row>
    <row r="22" spans="1:13">
      <c r="E22" s="6"/>
    </row>
    <row r="23" spans="1:13">
      <c r="E23" s="6"/>
    </row>
    <row r="24" spans="1:13">
      <c r="B24" s="272"/>
      <c r="E24" s="6"/>
    </row>
    <row r="26" spans="1:13">
      <c r="C26" s="268"/>
    </row>
  </sheetData>
  <mergeCells count="4">
    <mergeCell ref="F8:L8"/>
    <mergeCell ref="A4:L4"/>
    <mergeCell ref="A5:L5"/>
    <mergeCell ref="E1:L1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94" orientation="landscape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FF0000"/>
    <pageSetUpPr fitToPage="1"/>
  </sheetPr>
  <dimension ref="A1:I43"/>
  <sheetViews>
    <sheetView zoomScaleNormal="100" workbookViewId="0">
      <selection sqref="A1:E1"/>
    </sheetView>
  </sheetViews>
  <sheetFormatPr defaultRowHeight="12.75"/>
  <cols>
    <col min="1" max="1" width="44.28515625" customWidth="1"/>
    <col min="2" max="2" width="14.7109375" customWidth="1"/>
    <col min="3" max="3" width="14.5703125" customWidth="1"/>
    <col min="4" max="4" width="14.42578125" customWidth="1"/>
    <col min="5" max="5" width="14.85546875" customWidth="1"/>
    <col min="6" max="9" width="11.85546875" customWidth="1"/>
  </cols>
  <sheetData>
    <row r="1" spans="1:9">
      <c r="A1" s="1014" t="s">
        <v>809</v>
      </c>
      <c r="B1" s="1014"/>
      <c r="C1" s="1014"/>
      <c r="D1" s="1014"/>
      <c r="E1" s="1014"/>
      <c r="F1" s="1"/>
      <c r="G1" s="1"/>
    </row>
    <row r="2" spans="1:9">
      <c r="A2" s="377"/>
      <c r="B2" s="377"/>
      <c r="C2" s="377"/>
      <c r="D2" s="377"/>
      <c r="E2" s="377"/>
    </row>
    <row r="3" spans="1:9" ht="12.75" customHeight="1">
      <c r="A3" s="1013" t="s">
        <v>401</v>
      </c>
      <c r="B3" s="1013"/>
      <c r="C3" s="1013"/>
      <c r="D3" s="1013"/>
      <c r="E3" s="1013"/>
      <c r="F3" s="264"/>
      <c r="G3" s="264"/>
    </row>
    <row r="4" spans="1:9">
      <c r="A4" s="1013"/>
      <c r="B4" s="1013"/>
      <c r="C4" s="1013"/>
      <c r="D4" s="1013"/>
      <c r="E4" s="1013"/>
      <c r="F4" s="265"/>
      <c r="G4" s="265"/>
    </row>
    <row r="5" spans="1:9">
      <c r="A5" s="1011" t="s">
        <v>402</v>
      </c>
      <c r="B5" s="1011"/>
      <c r="C5" s="1011"/>
      <c r="D5" s="1011"/>
      <c r="E5" s="1011"/>
      <c r="F5" s="25"/>
    </row>
    <row r="6" spans="1:9">
      <c r="A6" s="1011"/>
      <c r="B6" s="1011"/>
      <c r="C6" s="1011"/>
      <c r="D6" s="1011"/>
      <c r="E6" s="1011"/>
      <c r="F6" s="1012"/>
      <c r="G6" s="1012"/>
      <c r="H6" s="1012"/>
      <c r="I6" s="1012"/>
    </row>
    <row r="7" spans="1:9">
      <c r="A7" s="377"/>
      <c r="B7" s="377"/>
      <c r="C7" s="377"/>
      <c r="D7" s="377"/>
      <c r="E7" s="79" t="s">
        <v>480</v>
      </c>
    </row>
    <row r="8" spans="1:9" ht="38.25">
      <c r="A8" s="804" t="s">
        <v>368</v>
      </c>
      <c r="B8" s="805" t="s">
        <v>481</v>
      </c>
      <c r="C8" s="805" t="s">
        <v>698</v>
      </c>
      <c r="D8" s="805" t="s">
        <v>741</v>
      </c>
      <c r="E8" s="805" t="s">
        <v>769</v>
      </c>
      <c r="F8" s="252"/>
      <c r="G8" s="252"/>
      <c r="H8" s="252"/>
      <c r="I8" s="266"/>
    </row>
    <row r="9" spans="1:9" ht="20.25" customHeight="1">
      <c r="A9" s="804" t="s">
        <v>392</v>
      </c>
      <c r="B9" s="805"/>
      <c r="C9" s="805"/>
      <c r="D9" s="805"/>
      <c r="E9" s="805"/>
      <c r="F9" s="252"/>
      <c r="G9" s="252"/>
      <c r="H9" s="252"/>
      <c r="I9" s="266"/>
    </row>
    <row r="10" spans="1:9" ht="28.5" customHeight="1">
      <c r="A10" s="799" t="s">
        <v>382</v>
      </c>
      <c r="B10" s="806">
        <f>'[1]összevont bev'!J15</f>
        <v>89394400</v>
      </c>
      <c r="C10" s="806">
        <f>B10*1.03</f>
        <v>92076232</v>
      </c>
      <c r="D10" s="806">
        <f t="shared" ref="D10:E24" si="0">C10*1.03</f>
        <v>94838518.960000008</v>
      </c>
      <c r="E10" s="806">
        <f t="shared" si="0"/>
        <v>97683674.528800011</v>
      </c>
    </row>
    <row r="11" spans="1:9" ht="25.5">
      <c r="A11" s="807" t="s">
        <v>165</v>
      </c>
      <c r="B11" s="806">
        <f>'[1]összevont bev'!D18</f>
        <v>10583000</v>
      </c>
      <c r="C11" s="806"/>
      <c r="D11" s="806">
        <f t="shared" si="0"/>
        <v>0</v>
      </c>
      <c r="E11" s="806">
        <f t="shared" si="0"/>
        <v>0</v>
      </c>
    </row>
    <row r="12" spans="1:9" ht="25.5">
      <c r="A12" s="807" t="s">
        <v>383</v>
      </c>
      <c r="B12" s="806"/>
      <c r="C12" s="806">
        <f t="shared" ref="C12:C28" si="1">B12*1.03</f>
        <v>0</v>
      </c>
      <c r="D12" s="806">
        <f t="shared" si="0"/>
        <v>0</v>
      </c>
      <c r="E12" s="806">
        <f t="shared" si="0"/>
        <v>0</v>
      </c>
    </row>
    <row r="13" spans="1:9" ht="25.5">
      <c r="A13" s="807" t="s">
        <v>168</v>
      </c>
      <c r="B13" s="806"/>
      <c r="C13" s="806">
        <f t="shared" si="1"/>
        <v>0</v>
      </c>
      <c r="D13" s="806">
        <f t="shared" si="0"/>
        <v>0</v>
      </c>
      <c r="E13" s="806">
        <f t="shared" si="0"/>
        <v>0</v>
      </c>
    </row>
    <row r="14" spans="1:9" ht="26.25" customHeight="1">
      <c r="A14" s="799" t="s">
        <v>347</v>
      </c>
      <c r="B14" s="806">
        <f>'[1]összevont bev'!D30</f>
        <v>31050000</v>
      </c>
      <c r="C14" s="806">
        <f t="shared" si="1"/>
        <v>31981500</v>
      </c>
      <c r="D14" s="806">
        <f t="shared" si="0"/>
        <v>32940945</v>
      </c>
      <c r="E14" s="806">
        <f t="shared" si="0"/>
        <v>33929173.350000001</v>
      </c>
    </row>
    <row r="15" spans="1:9" ht="28.5" customHeight="1">
      <c r="A15" s="799" t="s">
        <v>699</v>
      </c>
      <c r="B15" s="806">
        <f>'[1]összevont bev'!D24</f>
        <v>2500000</v>
      </c>
      <c r="C15" s="806">
        <f t="shared" si="1"/>
        <v>2575000</v>
      </c>
      <c r="D15" s="806">
        <f t="shared" si="0"/>
        <v>2652250</v>
      </c>
      <c r="E15" s="806">
        <f t="shared" si="0"/>
        <v>2731817.5</v>
      </c>
    </row>
    <row r="16" spans="1:9" ht="30" customHeight="1">
      <c r="A16" s="799" t="s">
        <v>384</v>
      </c>
      <c r="B16" s="806">
        <f>'[1]összevont bev'!D25</f>
        <v>23000000</v>
      </c>
      <c r="C16" s="806">
        <f t="shared" si="1"/>
        <v>23690000</v>
      </c>
      <c r="D16" s="806">
        <f t="shared" si="0"/>
        <v>24400700</v>
      </c>
      <c r="E16" s="806">
        <f t="shared" si="0"/>
        <v>25132721</v>
      </c>
    </row>
    <row r="17" spans="1:8" ht="22.5" customHeight="1">
      <c r="A17" s="799" t="s">
        <v>385</v>
      </c>
      <c r="B17" s="806">
        <f>'[1]összevont bev'!D26</f>
        <v>400000</v>
      </c>
      <c r="C17" s="806">
        <f t="shared" si="1"/>
        <v>412000</v>
      </c>
      <c r="D17" s="806">
        <f t="shared" si="0"/>
        <v>424360</v>
      </c>
      <c r="E17" s="806">
        <f t="shared" si="0"/>
        <v>437090.8</v>
      </c>
    </row>
    <row r="18" spans="1:8" ht="16.5" customHeight="1">
      <c r="A18" s="799" t="s">
        <v>386</v>
      </c>
      <c r="B18" s="806">
        <f>'[1]összevont bev'!D27+'[1]összevont bev'!D29</f>
        <v>5150000</v>
      </c>
      <c r="C18" s="806">
        <f t="shared" si="1"/>
        <v>5304500</v>
      </c>
      <c r="D18" s="806">
        <f t="shared" si="0"/>
        <v>5463635</v>
      </c>
      <c r="E18" s="806">
        <f t="shared" si="0"/>
        <v>5627544.0499999998</v>
      </c>
    </row>
    <row r="19" spans="1:8" ht="28.5" customHeight="1">
      <c r="A19" s="799" t="s">
        <v>387</v>
      </c>
      <c r="B19" s="806">
        <f>'[1]összevont bev'!J39</f>
        <v>15312000</v>
      </c>
      <c r="C19" s="806">
        <f t="shared" si="1"/>
        <v>15771360</v>
      </c>
      <c r="D19" s="806">
        <f t="shared" si="0"/>
        <v>16244500.800000001</v>
      </c>
      <c r="E19" s="806">
        <f t="shared" si="0"/>
        <v>16731835.824000001</v>
      </c>
    </row>
    <row r="20" spans="1:8" ht="18" customHeight="1">
      <c r="A20" s="799" t="s">
        <v>398</v>
      </c>
      <c r="B20" s="806">
        <v>0</v>
      </c>
      <c r="C20" s="806">
        <f t="shared" si="1"/>
        <v>0</v>
      </c>
      <c r="D20" s="806">
        <f t="shared" si="0"/>
        <v>0</v>
      </c>
      <c r="E20" s="806">
        <f t="shared" si="0"/>
        <v>0</v>
      </c>
    </row>
    <row r="21" spans="1:8" ht="21" customHeight="1">
      <c r="A21" s="799" t="s">
        <v>283</v>
      </c>
      <c r="B21" s="806">
        <f>'[1]összevont bev'!D40+'[1]összevont bev'!D45</f>
        <v>63512472</v>
      </c>
      <c r="C21" s="806">
        <f t="shared" si="1"/>
        <v>65417846.160000004</v>
      </c>
      <c r="D21" s="806">
        <f t="shared" si="0"/>
        <v>67380381.544799998</v>
      </c>
      <c r="E21" s="806">
        <f t="shared" si="0"/>
        <v>69401792.991144001</v>
      </c>
    </row>
    <row r="22" spans="1:8" ht="24" customHeight="1">
      <c r="A22" s="799" t="s">
        <v>388</v>
      </c>
      <c r="B22" s="806">
        <v>0</v>
      </c>
      <c r="C22" s="806">
        <f t="shared" si="1"/>
        <v>0</v>
      </c>
      <c r="D22" s="806">
        <f t="shared" si="0"/>
        <v>0</v>
      </c>
      <c r="E22" s="806">
        <f t="shared" si="0"/>
        <v>0</v>
      </c>
    </row>
    <row r="23" spans="1:8" ht="21" customHeight="1">
      <c r="A23" s="799" t="s">
        <v>389</v>
      </c>
      <c r="B23" s="806"/>
      <c r="C23" s="806">
        <f t="shared" si="1"/>
        <v>0</v>
      </c>
      <c r="D23" s="806">
        <f t="shared" si="0"/>
        <v>0</v>
      </c>
      <c r="E23" s="806">
        <f t="shared" si="0"/>
        <v>0</v>
      </c>
    </row>
    <row r="24" spans="1:8" ht="24" customHeight="1">
      <c r="A24" s="799" t="s">
        <v>390</v>
      </c>
      <c r="B24" s="806"/>
      <c r="C24" s="806">
        <f t="shared" si="1"/>
        <v>0</v>
      </c>
      <c r="D24" s="806">
        <f t="shared" si="0"/>
        <v>0</v>
      </c>
      <c r="E24" s="806">
        <f t="shared" si="0"/>
        <v>0</v>
      </c>
    </row>
    <row r="25" spans="1:8" ht="21" customHeight="1">
      <c r="A25" s="796" t="s">
        <v>76</v>
      </c>
      <c r="B25" s="808">
        <f>B10+B11+B12+B13+B14+B19+B21+B23+B24</f>
        <v>209851872</v>
      </c>
      <c r="C25" s="808">
        <f t="shared" si="1"/>
        <v>216147428.16</v>
      </c>
      <c r="D25" s="808">
        <f>D10+D11+D12+D13+D14+D19+D21+D23+D24</f>
        <v>211404346.30480003</v>
      </c>
      <c r="E25" s="808">
        <f>E10+E11+E12+E13+E14+E19+E21+E23+E24</f>
        <v>217746476.69394401</v>
      </c>
    </row>
    <row r="26" spans="1:8" ht="21" customHeight="1">
      <c r="A26" s="809" t="s">
        <v>399</v>
      </c>
      <c r="B26" s="810"/>
      <c r="C26" s="806">
        <f t="shared" si="1"/>
        <v>0</v>
      </c>
      <c r="D26" s="810"/>
      <c r="E26" s="810"/>
    </row>
    <row r="27" spans="1:8" ht="21" customHeight="1">
      <c r="A27" s="809" t="s">
        <v>400</v>
      </c>
      <c r="B27" s="810">
        <f>[1]óvoda!H22</f>
        <v>46672736</v>
      </c>
      <c r="C27" s="806">
        <f t="shared" si="1"/>
        <v>48072918.079999998</v>
      </c>
      <c r="D27" s="810"/>
      <c r="E27" s="810"/>
    </row>
    <row r="28" spans="1:8" ht="21.75" customHeight="1" thickBot="1">
      <c r="A28" s="811" t="s">
        <v>120</v>
      </c>
      <c r="B28" s="812">
        <f>B26+B27</f>
        <v>46672736</v>
      </c>
      <c r="C28" s="806">
        <f t="shared" si="1"/>
        <v>48072918.079999998</v>
      </c>
      <c r="D28" s="812">
        <f>D26+D27</f>
        <v>0</v>
      </c>
      <c r="E28" s="812">
        <f>E26+E27</f>
        <v>0</v>
      </c>
      <c r="F28" s="23"/>
      <c r="G28" s="23"/>
      <c r="H28" s="23"/>
    </row>
    <row r="29" spans="1:8" ht="18.75" customHeight="1" thickTop="1" thickBot="1">
      <c r="A29" s="813" t="s">
        <v>391</v>
      </c>
      <c r="B29" s="814">
        <f>B25+B28</f>
        <v>256524608</v>
      </c>
      <c r="C29" s="814">
        <f t="shared" ref="C29:E29" si="2">C25+C28</f>
        <v>264220346.24000001</v>
      </c>
      <c r="D29" s="814">
        <f t="shared" si="2"/>
        <v>211404346.30480003</v>
      </c>
      <c r="E29" s="814">
        <f t="shared" si="2"/>
        <v>217746476.69394401</v>
      </c>
    </row>
    <row r="30" spans="1:8" ht="23.25" customHeight="1" thickTop="1">
      <c r="A30" s="815" t="s">
        <v>393</v>
      </c>
      <c r="B30" s="816"/>
      <c r="C30" s="806">
        <f t="shared" ref="C30:E41" si="3">B30*1.05</f>
        <v>0</v>
      </c>
      <c r="D30" s="816"/>
      <c r="E30" s="816"/>
    </row>
    <row r="31" spans="1:8" ht="21" customHeight="1">
      <c r="A31" s="799" t="s">
        <v>39</v>
      </c>
      <c r="B31" s="806">
        <f>'[1]összevont kiad'!J11</f>
        <v>73365169</v>
      </c>
      <c r="C31" s="806">
        <f>B31*1.03</f>
        <v>75566124.070000008</v>
      </c>
      <c r="D31" s="806">
        <f>C31*1.03</f>
        <v>77833107.792100012</v>
      </c>
      <c r="E31" s="806">
        <f>D31*1.03</f>
        <v>80168101.025863022</v>
      </c>
    </row>
    <row r="32" spans="1:8" ht="17.25" customHeight="1">
      <c r="A32" s="799" t="s">
        <v>394</v>
      </c>
      <c r="B32" s="806">
        <f>'[1]összevont kiad'!J12</f>
        <v>13115633</v>
      </c>
      <c r="C32" s="806">
        <f t="shared" ref="C32:E39" si="4">B32*1.03</f>
        <v>13509101.99</v>
      </c>
      <c r="D32" s="806">
        <f t="shared" si="4"/>
        <v>13914375.049700001</v>
      </c>
      <c r="E32" s="806">
        <f t="shared" si="4"/>
        <v>14331806.301191002</v>
      </c>
    </row>
    <row r="33" spans="1:5" ht="15.75" customHeight="1">
      <c r="A33" s="799" t="s">
        <v>395</v>
      </c>
      <c r="B33" s="806">
        <f>'[1]összevont kiad'!J13</f>
        <v>54500636</v>
      </c>
      <c r="C33" s="806">
        <f t="shared" si="4"/>
        <v>56135655.079999998</v>
      </c>
      <c r="D33" s="806">
        <f t="shared" si="4"/>
        <v>57819724.7324</v>
      </c>
      <c r="E33" s="806">
        <f t="shared" si="4"/>
        <v>59554316.474372</v>
      </c>
    </row>
    <row r="34" spans="1:5" ht="18" customHeight="1">
      <c r="A34" s="799" t="s">
        <v>117</v>
      </c>
      <c r="B34" s="806">
        <f>'[1]összevont kiad'!J14</f>
        <v>5880000</v>
      </c>
      <c r="C34" s="806">
        <f t="shared" si="4"/>
        <v>6056400</v>
      </c>
      <c r="D34" s="806">
        <f t="shared" si="4"/>
        <v>6238092</v>
      </c>
      <c r="E34" s="806">
        <f t="shared" si="4"/>
        <v>6425234.7599999998</v>
      </c>
    </row>
    <row r="35" spans="1:5" ht="21.75" customHeight="1">
      <c r="A35" s="799" t="s">
        <v>396</v>
      </c>
      <c r="B35" s="806">
        <f>'[1]összevont kiad'!J17</f>
        <v>4807341</v>
      </c>
      <c r="C35" s="806">
        <f t="shared" si="4"/>
        <v>4951561.2300000004</v>
      </c>
      <c r="D35" s="806">
        <f t="shared" si="4"/>
        <v>5100108.0669000009</v>
      </c>
      <c r="E35" s="806">
        <f t="shared" si="4"/>
        <v>5253111.3089070013</v>
      </c>
    </row>
    <row r="36" spans="1:5" ht="17.25" customHeight="1">
      <c r="A36" s="799" t="s">
        <v>61</v>
      </c>
      <c r="B36" s="806">
        <f>'[1]összev mérleg'!F16</f>
        <v>7992253</v>
      </c>
      <c r="C36" s="806">
        <f t="shared" si="4"/>
        <v>8232020.5899999999</v>
      </c>
      <c r="D36" s="806">
        <f t="shared" si="4"/>
        <v>8478981.2076999992</v>
      </c>
      <c r="E36" s="806">
        <f t="shared" si="4"/>
        <v>8733350.6439309996</v>
      </c>
    </row>
    <row r="37" spans="1:5" ht="21" customHeight="1">
      <c r="A37" s="799" t="s">
        <v>62</v>
      </c>
      <c r="B37" s="806">
        <f>'[1]összev mérleg'!F17</f>
        <v>50190840</v>
      </c>
      <c r="C37" s="806">
        <f t="shared" si="3"/>
        <v>52700382</v>
      </c>
      <c r="D37" s="806">
        <f t="shared" si="4"/>
        <v>54281393.460000001</v>
      </c>
      <c r="E37" s="806">
        <f t="shared" si="4"/>
        <v>55909835.263800003</v>
      </c>
    </row>
    <row r="38" spans="1:5" ht="19.5" customHeight="1">
      <c r="A38" s="799" t="s">
        <v>397</v>
      </c>
      <c r="B38" s="806"/>
      <c r="C38" s="806">
        <f t="shared" si="3"/>
        <v>0</v>
      </c>
      <c r="D38" s="806">
        <f t="shared" si="4"/>
        <v>0</v>
      </c>
      <c r="E38" s="806">
        <f t="shared" si="4"/>
        <v>0</v>
      </c>
    </row>
    <row r="39" spans="1:5" ht="19.5" customHeight="1">
      <c r="A39" s="799" t="s">
        <v>1</v>
      </c>
      <c r="B39" s="806"/>
      <c r="C39" s="806">
        <f t="shared" si="3"/>
        <v>0</v>
      </c>
      <c r="D39" s="806">
        <f t="shared" si="4"/>
        <v>0</v>
      </c>
      <c r="E39" s="806">
        <f t="shared" si="4"/>
        <v>0</v>
      </c>
    </row>
    <row r="40" spans="1:5" ht="20.25" customHeight="1">
      <c r="A40" s="796" t="s">
        <v>77</v>
      </c>
      <c r="B40" s="806">
        <f>SUM(B31:B39)</f>
        <v>209851872</v>
      </c>
      <c r="C40" s="806">
        <f>SUM(C31:C39)</f>
        <v>217151244.95999998</v>
      </c>
      <c r="D40" s="806">
        <f>SUM(D31:D39)</f>
        <v>223665782.30880007</v>
      </c>
      <c r="E40" s="806">
        <f>SUM(E31:E39)</f>
        <v>230375755.77806401</v>
      </c>
    </row>
    <row r="41" spans="1:5" ht="21" customHeight="1" thickBot="1">
      <c r="A41" s="809" t="s">
        <v>770</v>
      </c>
      <c r="B41" s="810">
        <f>'[1]összevont kiad'!J24</f>
        <v>46672736</v>
      </c>
      <c r="C41" s="806">
        <f t="shared" si="3"/>
        <v>49006372.800000004</v>
      </c>
      <c r="D41" s="806">
        <f t="shared" si="3"/>
        <v>51456691.440000005</v>
      </c>
      <c r="E41" s="806">
        <f t="shared" si="3"/>
        <v>54029526.012000009</v>
      </c>
    </row>
    <row r="42" spans="1:5" ht="19.5" customHeight="1" thickTop="1" thickBot="1">
      <c r="A42" s="813" t="s">
        <v>391</v>
      </c>
      <c r="B42" s="814">
        <f>B40+B41</f>
        <v>256524608</v>
      </c>
      <c r="C42" s="814">
        <f t="shared" ref="C42:E42" si="5">C40+C41</f>
        <v>266157617.75999999</v>
      </c>
      <c r="D42" s="814">
        <f t="shared" si="5"/>
        <v>275122473.7488001</v>
      </c>
      <c r="E42" s="814">
        <f t="shared" si="5"/>
        <v>284405281.79006404</v>
      </c>
    </row>
    <row r="43" spans="1:5" ht="13.5" thickTop="1"/>
  </sheetData>
  <mergeCells count="5">
    <mergeCell ref="A6:E6"/>
    <mergeCell ref="F6:I6"/>
    <mergeCell ref="A3:E4"/>
    <mergeCell ref="A1:E1"/>
    <mergeCell ref="A5:E5"/>
  </mergeCells>
  <phoneticPr fontId="0" type="noConversion"/>
  <pageMargins left="0.75" right="0.75" top="1" bottom="1" header="0.5" footer="0.5"/>
  <pageSetup paperSize="9" scale="58" orientation="portrait" r:id="rId1"/>
  <headerFooter alignWithMargins="0"/>
  <colBreaks count="1" manualBreakCount="1">
    <brk id="5" max="1048575" man="1"/>
  </col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Munka24">
    <pageSetUpPr fitToPage="1"/>
  </sheetPr>
  <dimension ref="A1:Q33"/>
  <sheetViews>
    <sheetView tabSelected="1" zoomScaleNormal="100" workbookViewId="0">
      <selection activeCell="B1" sqref="B1:O1"/>
    </sheetView>
  </sheetViews>
  <sheetFormatPr defaultRowHeight="12.75"/>
  <cols>
    <col min="1" max="1" width="4.85546875" customWidth="1"/>
    <col min="2" max="2" width="36.42578125" customWidth="1"/>
    <col min="3" max="4" width="10.140625" bestFit="1" customWidth="1"/>
    <col min="5" max="5" width="11.140625" bestFit="1" customWidth="1"/>
    <col min="6" max="6" width="10.140625" bestFit="1" customWidth="1"/>
    <col min="7" max="7" width="11.140625" bestFit="1" customWidth="1"/>
    <col min="8" max="13" width="10.140625" bestFit="1" customWidth="1"/>
    <col min="14" max="14" width="12.28515625" customWidth="1"/>
    <col min="15" max="15" width="11.85546875" customWidth="1"/>
    <col min="16" max="16" width="14.140625" customWidth="1"/>
  </cols>
  <sheetData>
    <row r="1" spans="1:15">
      <c r="B1" s="825" t="s">
        <v>810</v>
      </c>
      <c r="C1" s="825"/>
      <c r="D1" s="825"/>
      <c r="E1" s="825"/>
      <c r="F1" s="825"/>
      <c r="G1" s="825"/>
      <c r="H1" s="825"/>
      <c r="I1" s="825"/>
      <c r="J1" s="825"/>
      <c r="K1" s="825"/>
      <c r="L1" s="825"/>
      <c r="M1" s="825"/>
      <c r="N1" s="825"/>
      <c r="O1" s="825"/>
    </row>
    <row r="2" spans="1:1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5"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</row>
    <row r="4" spans="1:15" ht="16.5">
      <c r="B4" s="1015" t="s">
        <v>765</v>
      </c>
      <c r="C4" s="1015"/>
      <c r="D4" s="1015"/>
      <c r="E4" s="1015"/>
      <c r="F4" s="1015"/>
      <c r="G4" s="1015"/>
      <c r="H4" s="1015"/>
      <c r="I4" s="1015"/>
      <c r="J4" s="1015"/>
      <c r="K4" s="1015"/>
      <c r="L4" s="1015"/>
      <c r="M4" s="1015"/>
      <c r="N4" s="1015"/>
      <c r="O4" s="1015"/>
    </row>
    <row r="6" spans="1:15"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>
      <c r="B7" s="825" t="s">
        <v>413</v>
      </c>
      <c r="C7" s="825"/>
      <c r="D7" s="825"/>
      <c r="E7" s="825"/>
      <c r="F7" s="825"/>
      <c r="G7" s="825"/>
      <c r="H7" s="825"/>
      <c r="I7" s="825"/>
      <c r="J7" s="825"/>
      <c r="K7" s="825"/>
      <c r="L7" s="825"/>
      <c r="M7" s="825"/>
      <c r="N7" s="825"/>
      <c r="O7" s="825"/>
    </row>
    <row r="8" spans="1:15" s="12" customFormat="1" ht="38.25">
      <c r="A8" s="13" t="s">
        <v>41</v>
      </c>
      <c r="B8" s="14" t="s">
        <v>21</v>
      </c>
      <c r="C8" s="14" t="s">
        <v>42</v>
      </c>
      <c r="D8" s="14" t="s">
        <v>43</v>
      </c>
      <c r="E8" s="14" t="s">
        <v>44</v>
      </c>
      <c r="F8" s="14" t="s">
        <v>45</v>
      </c>
      <c r="G8" s="14" t="s">
        <v>46</v>
      </c>
      <c r="H8" s="14" t="s">
        <v>47</v>
      </c>
      <c r="I8" s="14" t="s">
        <v>48</v>
      </c>
      <c r="J8" s="14" t="s">
        <v>49</v>
      </c>
      <c r="K8" s="14" t="s">
        <v>50</v>
      </c>
      <c r="L8" s="14" t="s">
        <v>51</v>
      </c>
      <c r="M8" s="14" t="s">
        <v>52</v>
      </c>
      <c r="N8" s="14" t="s">
        <v>53</v>
      </c>
      <c r="O8" s="14" t="s">
        <v>19</v>
      </c>
    </row>
    <row r="9" spans="1:15" ht="15" customHeight="1">
      <c r="A9" s="8" t="s">
        <v>5</v>
      </c>
      <c r="B9" s="15" t="s">
        <v>55</v>
      </c>
      <c r="C9" s="16"/>
      <c r="D9" s="16"/>
      <c r="E9" s="16"/>
      <c r="F9" s="16"/>
      <c r="G9" s="16"/>
      <c r="H9" s="16"/>
      <c r="I9" s="16"/>
      <c r="J9" s="16"/>
      <c r="K9" s="16"/>
      <c r="L9" s="16"/>
      <c r="M9" s="16"/>
      <c r="N9" s="16"/>
      <c r="O9" s="16"/>
    </row>
    <row r="10" spans="1:15" ht="15" customHeight="1">
      <c r="A10" s="8" t="s">
        <v>6</v>
      </c>
      <c r="B10" s="327" t="s">
        <v>345</v>
      </c>
      <c r="C10" s="764">
        <f>$O$10/12</f>
        <v>7449533.333333333</v>
      </c>
      <c r="D10" s="764">
        <f t="shared" ref="D10:N10" si="0">$O$10/12</f>
        <v>7449533.333333333</v>
      </c>
      <c r="E10" s="764">
        <f t="shared" si="0"/>
        <v>7449533.333333333</v>
      </c>
      <c r="F10" s="764">
        <f t="shared" si="0"/>
        <v>7449533.333333333</v>
      </c>
      <c r="G10" s="764">
        <f t="shared" si="0"/>
        <v>7449533.333333333</v>
      </c>
      <c r="H10" s="764">
        <f t="shared" si="0"/>
        <v>7449533.333333333</v>
      </c>
      <c r="I10" s="764">
        <f t="shared" si="0"/>
        <v>7449533.333333333</v>
      </c>
      <c r="J10" s="764">
        <f t="shared" si="0"/>
        <v>7449533.333333333</v>
      </c>
      <c r="K10" s="764">
        <f t="shared" si="0"/>
        <v>7449533.333333333</v>
      </c>
      <c r="L10" s="764">
        <f t="shared" si="0"/>
        <v>7449533.333333333</v>
      </c>
      <c r="M10" s="764">
        <f t="shared" si="0"/>
        <v>7449533.333333333</v>
      </c>
      <c r="N10" s="764">
        <f t="shared" si="0"/>
        <v>7449533.333333333</v>
      </c>
      <c r="O10" s="764">
        <f>'összevont bev'!J15</f>
        <v>89394400</v>
      </c>
    </row>
    <row r="11" spans="1:15" ht="15" customHeight="1">
      <c r="A11" s="8" t="s">
        <v>7</v>
      </c>
      <c r="B11" s="327" t="s">
        <v>40</v>
      </c>
      <c r="C11" s="764">
        <f>$O$11/12</f>
        <v>881916.66666666663</v>
      </c>
      <c r="D11" s="764">
        <f t="shared" ref="D11:N11" si="1">$O$11/12</f>
        <v>881916.66666666663</v>
      </c>
      <c r="E11" s="764">
        <f t="shared" si="1"/>
        <v>881916.66666666663</v>
      </c>
      <c r="F11" s="764">
        <f t="shared" si="1"/>
        <v>881916.66666666663</v>
      </c>
      <c r="G11" s="764">
        <f t="shared" si="1"/>
        <v>881916.66666666663</v>
      </c>
      <c r="H11" s="764">
        <f t="shared" si="1"/>
        <v>881916.66666666663</v>
      </c>
      <c r="I11" s="764">
        <f t="shared" si="1"/>
        <v>881916.66666666663</v>
      </c>
      <c r="J11" s="764">
        <f t="shared" si="1"/>
        <v>881916.66666666663</v>
      </c>
      <c r="K11" s="764">
        <f t="shared" si="1"/>
        <v>881916.66666666663</v>
      </c>
      <c r="L11" s="764">
        <f t="shared" si="1"/>
        <v>881916.66666666663</v>
      </c>
      <c r="M11" s="764">
        <f t="shared" si="1"/>
        <v>881916.66666666663</v>
      </c>
      <c r="N11" s="764">
        <f t="shared" si="1"/>
        <v>881916.66666666663</v>
      </c>
      <c r="O11" s="764">
        <v>10583000</v>
      </c>
    </row>
    <row r="12" spans="1:15" ht="15" customHeight="1">
      <c r="A12" s="8" t="s">
        <v>8</v>
      </c>
      <c r="B12" s="327" t="s">
        <v>346</v>
      </c>
      <c r="C12" s="764"/>
      <c r="D12" s="764"/>
      <c r="E12" s="764"/>
      <c r="F12" s="764"/>
      <c r="G12" s="764"/>
      <c r="H12" s="764"/>
      <c r="I12" s="764"/>
      <c r="J12" s="764"/>
      <c r="K12" s="764"/>
      <c r="L12" s="764"/>
      <c r="M12" s="764"/>
      <c r="N12" s="764"/>
      <c r="O12" s="764">
        <f t="shared" ref="O12" si="2">SUM(C12:N12)</f>
        <v>0</v>
      </c>
    </row>
    <row r="13" spans="1:15" ht="15" customHeight="1">
      <c r="A13" s="8" t="s">
        <v>9</v>
      </c>
      <c r="B13" s="327" t="s">
        <v>347</v>
      </c>
      <c r="C13" s="6">
        <v>0</v>
      </c>
      <c r="D13" s="764">
        <v>0</v>
      </c>
      <c r="E13" s="764">
        <f>O13/2</f>
        <v>15525000</v>
      </c>
      <c r="F13" s="764">
        <v>0</v>
      </c>
      <c r="G13" s="764">
        <v>0</v>
      </c>
      <c r="H13" s="764">
        <v>0</v>
      </c>
      <c r="I13" s="764">
        <v>0</v>
      </c>
      <c r="J13" s="764">
        <v>0</v>
      </c>
      <c r="K13" s="764">
        <f>O13/2</f>
        <v>15525000</v>
      </c>
      <c r="L13" s="764">
        <v>0</v>
      </c>
      <c r="M13" s="764">
        <v>0</v>
      </c>
      <c r="N13" s="764">
        <v>0</v>
      </c>
      <c r="O13" s="764">
        <v>31050000</v>
      </c>
    </row>
    <row r="14" spans="1:15" ht="15" customHeight="1">
      <c r="A14" s="8" t="s">
        <v>10</v>
      </c>
      <c r="B14" s="327" t="s">
        <v>56</v>
      </c>
      <c r="C14" s="764">
        <f>$O$14/12</f>
        <v>1212500</v>
      </c>
      <c r="D14" s="764">
        <f t="shared" ref="D14:N14" si="3">$O$14/12</f>
        <v>1212500</v>
      </c>
      <c r="E14" s="764">
        <f t="shared" si="3"/>
        <v>1212500</v>
      </c>
      <c r="F14" s="764">
        <f t="shared" si="3"/>
        <v>1212500</v>
      </c>
      <c r="G14" s="764">
        <f t="shared" si="3"/>
        <v>1212500</v>
      </c>
      <c r="H14" s="764">
        <f t="shared" si="3"/>
        <v>1212500</v>
      </c>
      <c r="I14" s="764">
        <f t="shared" si="3"/>
        <v>1212500</v>
      </c>
      <c r="J14" s="764">
        <f t="shared" si="3"/>
        <v>1212500</v>
      </c>
      <c r="K14" s="764">
        <f t="shared" si="3"/>
        <v>1212500</v>
      </c>
      <c r="L14" s="764">
        <f t="shared" si="3"/>
        <v>1212500</v>
      </c>
      <c r="M14" s="764">
        <f t="shared" si="3"/>
        <v>1212500</v>
      </c>
      <c r="N14" s="764">
        <f t="shared" si="3"/>
        <v>1212500</v>
      </c>
      <c r="O14" s="764">
        <v>14550000</v>
      </c>
    </row>
    <row r="15" spans="1:15" ht="15" customHeight="1">
      <c r="A15" s="8" t="s">
        <v>11</v>
      </c>
      <c r="B15" s="327" t="s">
        <v>283</v>
      </c>
      <c r="C15" s="803"/>
      <c r="D15" s="803"/>
      <c r="E15" s="803"/>
      <c r="F15" s="803"/>
      <c r="G15" s="803"/>
      <c r="H15" s="803"/>
      <c r="I15" s="803">
        <f>$O$15/6</f>
        <v>7252081.333333333</v>
      </c>
      <c r="J15" s="803">
        <f t="shared" ref="J15:N15" si="4">$O$15/6</f>
        <v>7252081.333333333</v>
      </c>
      <c r="K15" s="803">
        <f t="shared" si="4"/>
        <v>7252081.333333333</v>
      </c>
      <c r="L15" s="803">
        <f t="shared" si="4"/>
        <v>7252081.333333333</v>
      </c>
      <c r="M15" s="803">
        <f t="shared" si="4"/>
        <v>7252081.333333333</v>
      </c>
      <c r="N15" s="803">
        <f t="shared" si="4"/>
        <v>7252081.333333333</v>
      </c>
      <c r="O15" s="803">
        <f>'[1]összev mérleg'!C16</f>
        <v>43512488</v>
      </c>
    </row>
    <row r="16" spans="1:15" ht="15" customHeight="1">
      <c r="A16" s="8" t="s">
        <v>22</v>
      </c>
      <c r="B16" s="327" t="s">
        <v>284</v>
      </c>
      <c r="C16" s="803">
        <v>0</v>
      </c>
      <c r="D16" s="803">
        <v>0</v>
      </c>
      <c r="E16" s="803">
        <v>0</v>
      </c>
      <c r="F16" s="803">
        <v>0</v>
      </c>
      <c r="G16" s="803">
        <v>0</v>
      </c>
      <c r="H16" s="803">
        <v>0</v>
      </c>
      <c r="I16" s="803">
        <v>0</v>
      </c>
      <c r="J16" s="803">
        <v>0</v>
      </c>
      <c r="K16" s="803">
        <v>0</v>
      </c>
      <c r="L16" s="803">
        <v>0</v>
      </c>
      <c r="M16" s="803">
        <v>0</v>
      </c>
      <c r="N16" s="803">
        <v>0</v>
      </c>
      <c r="O16" s="803">
        <f t="shared" ref="O16:O18" si="5">SUM(C16:N16)</f>
        <v>0</v>
      </c>
    </row>
    <row r="17" spans="1:17" ht="15" customHeight="1">
      <c r="A17" s="8" t="s">
        <v>23</v>
      </c>
      <c r="B17" s="327" t="s">
        <v>306</v>
      </c>
      <c r="C17" s="803"/>
      <c r="D17" s="803"/>
      <c r="E17" s="803"/>
      <c r="F17" s="803">
        <v>0</v>
      </c>
      <c r="G17" s="803"/>
      <c r="H17" s="803"/>
      <c r="I17" s="803"/>
      <c r="J17" s="803"/>
      <c r="K17" s="803"/>
      <c r="L17" s="803"/>
      <c r="M17" s="803"/>
      <c r="N17" s="803"/>
      <c r="O17" s="803">
        <f t="shared" si="5"/>
        <v>0</v>
      </c>
    </row>
    <row r="18" spans="1:17" ht="15" customHeight="1">
      <c r="A18" s="8" t="s">
        <v>24</v>
      </c>
      <c r="B18" s="327" t="s">
        <v>348</v>
      </c>
      <c r="C18" s="803"/>
      <c r="D18" s="803"/>
      <c r="E18" s="803"/>
      <c r="F18" s="803"/>
      <c r="G18" s="803"/>
      <c r="H18" s="803"/>
      <c r="I18" s="803"/>
      <c r="J18" s="803"/>
      <c r="K18" s="803"/>
      <c r="L18" s="803"/>
      <c r="M18" s="803"/>
      <c r="N18" s="803"/>
      <c r="O18" s="803">
        <f t="shared" si="5"/>
        <v>0</v>
      </c>
    </row>
    <row r="19" spans="1:17" ht="15" customHeight="1">
      <c r="A19" s="8" t="s">
        <v>25</v>
      </c>
      <c r="B19" s="327" t="s">
        <v>349</v>
      </c>
      <c r="C19" s="803">
        <v>19999984</v>
      </c>
      <c r="D19" s="803">
        <v>0</v>
      </c>
      <c r="E19" s="803">
        <v>0</v>
      </c>
      <c r="F19" s="803">
        <v>0</v>
      </c>
      <c r="G19" s="803">
        <v>0</v>
      </c>
      <c r="H19" s="803">
        <v>0</v>
      </c>
      <c r="I19" s="803">
        <v>0</v>
      </c>
      <c r="J19" s="803">
        <v>0</v>
      </c>
      <c r="K19" s="803">
        <v>0</v>
      </c>
      <c r="L19" s="803">
        <v>0</v>
      </c>
      <c r="M19" s="803">
        <v>0</v>
      </c>
      <c r="N19" s="803">
        <v>0</v>
      </c>
      <c r="O19" s="803">
        <f>'[1]összev mérleg'!C21</f>
        <v>19999984</v>
      </c>
      <c r="P19" s="23"/>
    </row>
    <row r="20" spans="1:17" ht="15" customHeight="1">
      <c r="A20" s="8" t="s">
        <v>26</v>
      </c>
      <c r="B20" s="18" t="s">
        <v>73</v>
      </c>
      <c r="C20" s="765">
        <f>SUM(C10:C19)</f>
        <v>29543934</v>
      </c>
      <c r="D20" s="765">
        <f t="shared" ref="D20:I20" si="6">SUM(D10:D19)</f>
        <v>9543950</v>
      </c>
      <c r="E20" s="765">
        <f t="shared" si="6"/>
        <v>25068950</v>
      </c>
      <c r="F20" s="765">
        <f t="shared" si="6"/>
        <v>9543950</v>
      </c>
      <c r="G20" s="765">
        <f t="shared" si="6"/>
        <v>9543950</v>
      </c>
      <c r="H20" s="765">
        <f t="shared" si="6"/>
        <v>9543950</v>
      </c>
      <c r="I20" s="765">
        <f t="shared" si="6"/>
        <v>16796031.333333332</v>
      </c>
      <c r="J20" s="765">
        <f t="shared" ref="J20:O20" si="7">SUM(J10:J19)</f>
        <v>16796031.333333332</v>
      </c>
      <c r="K20" s="765">
        <f t="shared" si="7"/>
        <v>32321031.333333332</v>
      </c>
      <c r="L20" s="765">
        <f t="shared" si="7"/>
        <v>16796031.333333332</v>
      </c>
      <c r="M20" s="765">
        <f>SUM(M10:M19)</f>
        <v>16796031.333333332</v>
      </c>
      <c r="N20" s="765">
        <f t="shared" si="7"/>
        <v>16796031.333333332</v>
      </c>
      <c r="O20" s="765">
        <f t="shared" si="7"/>
        <v>209089872</v>
      </c>
    </row>
    <row r="21" spans="1:17" ht="15" customHeight="1">
      <c r="A21" s="8" t="s">
        <v>27</v>
      </c>
      <c r="B21" s="18" t="s">
        <v>57</v>
      </c>
      <c r="C21" s="764"/>
      <c r="D21" s="764"/>
      <c r="E21" s="764"/>
      <c r="F21" s="764"/>
      <c r="G21" s="764"/>
      <c r="H21" s="764"/>
      <c r="I21" s="764"/>
      <c r="J21" s="764"/>
      <c r="K21" s="764"/>
      <c r="L21" s="764"/>
      <c r="M21" s="764"/>
      <c r="N21" s="764"/>
      <c r="O21" s="764"/>
    </row>
    <row r="22" spans="1:17" ht="15" customHeight="1">
      <c r="A22" s="8" t="s">
        <v>28</v>
      </c>
      <c r="B22" s="17" t="s">
        <v>39</v>
      </c>
      <c r="C22" s="803">
        <f>$O$22/12</f>
        <v>3443498</v>
      </c>
      <c r="D22" s="803">
        <f t="shared" ref="D22:N22" si="8">$O$22/12</f>
        <v>3443498</v>
      </c>
      <c r="E22" s="803">
        <f t="shared" si="8"/>
        <v>3443498</v>
      </c>
      <c r="F22" s="803">
        <f t="shared" si="8"/>
        <v>3443498</v>
      </c>
      <c r="G22" s="803">
        <f t="shared" si="8"/>
        <v>3443498</v>
      </c>
      <c r="H22" s="803">
        <f t="shared" si="8"/>
        <v>3443498</v>
      </c>
      <c r="I22" s="803">
        <f t="shared" si="8"/>
        <v>3443498</v>
      </c>
      <c r="J22" s="803">
        <f t="shared" si="8"/>
        <v>3443498</v>
      </c>
      <c r="K22" s="803">
        <f t="shared" si="8"/>
        <v>3443498</v>
      </c>
      <c r="L22" s="803">
        <f t="shared" si="8"/>
        <v>3443498</v>
      </c>
      <c r="M22" s="803">
        <f t="shared" si="8"/>
        <v>3443498</v>
      </c>
      <c r="N22" s="803">
        <f t="shared" si="8"/>
        <v>3443498</v>
      </c>
      <c r="O22" s="803">
        <f>[1]önk.kiadás!G22</f>
        <v>41321976</v>
      </c>
    </row>
    <row r="23" spans="1:17" ht="15" customHeight="1">
      <c r="A23" s="8" t="s">
        <v>29</v>
      </c>
      <c r="B23" s="16" t="s">
        <v>350</v>
      </c>
      <c r="C23" s="803">
        <f>$O$23/12</f>
        <v>614505.83333333337</v>
      </c>
      <c r="D23" s="803">
        <f t="shared" ref="D23:N23" si="9">$O$23/12</f>
        <v>614505.83333333337</v>
      </c>
      <c r="E23" s="803">
        <f t="shared" si="9"/>
        <v>614505.83333333337</v>
      </c>
      <c r="F23" s="803">
        <f t="shared" si="9"/>
        <v>614505.83333333337</v>
      </c>
      <c r="G23" s="803">
        <f t="shared" si="9"/>
        <v>614505.83333333337</v>
      </c>
      <c r="H23" s="803">
        <f t="shared" si="9"/>
        <v>614505.83333333337</v>
      </c>
      <c r="I23" s="803">
        <f t="shared" si="9"/>
        <v>614505.83333333337</v>
      </c>
      <c r="J23" s="803">
        <f t="shared" si="9"/>
        <v>614505.83333333337</v>
      </c>
      <c r="K23" s="803">
        <f t="shared" si="9"/>
        <v>614505.83333333337</v>
      </c>
      <c r="L23" s="803">
        <f t="shared" si="9"/>
        <v>614505.83333333337</v>
      </c>
      <c r="M23" s="803">
        <f t="shared" si="9"/>
        <v>614505.83333333337</v>
      </c>
      <c r="N23" s="803">
        <f t="shared" si="9"/>
        <v>614505.83333333337</v>
      </c>
      <c r="O23" s="803">
        <f>[1]önk.kiadás!G23</f>
        <v>7374070</v>
      </c>
    </row>
    <row r="24" spans="1:17" ht="15" customHeight="1">
      <c r="A24" s="8" t="s">
        <v>30</v>
      </c>
      <c r="B24" s="16" t="s">
        <v>58</v>
      </c>
      <c r="C24" s="803">
        <f>$O$24/12</f>
        <v>3737554.6666666665</v>
      </c>
      <c r="D24" s="803">
        <f t="shared" ref="D24:N24" si="10">$O$24/12</f>
        <v>3737554.6666666665</v>
      </c>
      <c r="E24" s="803">
        <f t="shared" si="10"/>
        <v>3737554.6666666665</v>
      </c>
      <c r="F24" s="803">
        <f t="shared" si="10"/>
        <v>3737554.6666666665</v>
      </c>
      <c r="G24" s="803">
        <f t="shared" si="10"/>
        <v>3737554.6666666665</v>
      </c>
      <c r="H24" s="803">
        <f t="shared" si="10"/>
        <v>3737554.6666666665</v>
      </c>
      <c r="I24" s="803">
        <f t="shared" si="10"/>
        <v>3737554.6666666665</v>
      </c>
      <c r="J24" s="803">
        <f t="shared" si="10"/>
        <v>3737554.6666666665</v>
      </c>
      <c r="K24" s="803">
        <f t="shared" si="10"/>
        <v>3737554.6666666665</v>
      </c>
      <c r="L24" s="803">
        <f t="shared" si="10"/>
        <v>3737554.6666666665</v>
      </c>
      <c r="M24" s="803">
        <f t="shared" si="10"/>
        <v>3737554.6666666665</v>
      </c>
      <c r="N24" s="803">
        <f t="shared" si="10"/>
        <v>3737554.6666666665</v>
      </c>
      <c r="O24" s="803">
        <f>[1]önk.kiadás!G50</f>
        <v>44850656</v>
      </c>
    </row>
    <row r="25" spans="1:17" ht="15" customHeight="1">
      <c r="A25" s="8" t="s">
        <v>31</v>
      </c>
      <c r="B25" s="16" t="s">
        <v>117</v>
      </c>
      <c r="C25" s="803">
        <f>$O$25/12</f>
        <v>490000</v>
      </c>
      <c r="D25" s="803">
        <f t="shared" ref="D25:N25" si="11">$O$25/12</f>
        <v>490000</v>
      </c>
      <c r="E25" s="803">
        <f t="shared" si="11"/>
        <v>490000</v>
      </c>
      <c r="F25" s="803">
        <f t="shared" si="11"/>
        <v>490000</v>
      </c>
      <c r="G25" s="803">
        <f t="shared" si="11"/>
        <v>490000</v>
      </c>
      <c r="H25" s="803">
        <f t="shared" si="11"/>
        <v>490000</v>
      </c>
      <c r="I25" s="803">
        <f t="shared" si="11"/>
        <v>490000</v>
      </c>
      <c r="J25" s="803">
        <f t="shared" si="11"/>
        <v>490000</v>
      </c>
      <c r="K25" s="803">
        <f t="shared" si="11"/>
        <v>490000</v>
      </c>
      <c r="L25" s="803">
        <f t="shared" si="11"/>
        <v>490000</v>
      </c>
      <c r="M25" s="803">
        <f t="shared" si="11"/>
        <v>490000</v>
      </c>
      <c r="N25" s="803">
        <f t="shared" si="11"/>
        <v>490000</v>
      </c>
      <c r="O25" s="803">
        <f>[1]önk.kiadás!G51</f>
        <v>5880000</v>
      </c>
    </row>
    <row r="26" spans="1:17" ht="15" customHeight="1">
      <c r="A26" s="8" t="s">
        <v>32</v>
      </c>
      <c r="B26" s="234" t="s">
        <v>273</v>
      </c>
      <c r="C26" s="803">
        <f>$O$26/12</f>
        <v>400611.75</v>
      </c>
      <c r="D26" s="803">
        <f t="shared" ref="D26:N26" si="12">$O$26/12</f>
        <v>400611.75</v>
      </c>
      <c r="E26" s="803">
        <f t="shared" si="12"/>
        <v>400611.75</v>
      </c>
      <c r="F26" s="803">
        <f t="shared" si="12"/>
        <v>400611.75</v>
      </c>
      <c r="G26" s="803">
        <f t="shared" si="12"/>
        <v>400611.75</v>
      </c>
      <c r="H26" s="803">
        <f t="shared" si="12"/>
        <v>400611.75</v>
      </c>
      <c r="I26" s="803">
        <f t="shared" si="12"/>
        <v>400611.75</v>
      </c>
      <c r="J26" s="803">
        <f t="shared" si="12"/>
        <v>400611.75</v>
      </c>
      <c r="K26" s="803">
        <f t="shared" si="12"/>
        <v>400611.75</v>
      </c>
      <c r="L26" s="803">
        <f t="shared" si="12"/>
        <v>400611.75</v>
      </c>
      <c r="M26" s="803">
        <f t="shared" si="12"/>
        <v>400611.75</v>
      </c>
      <c r="N26" s="803">
        <f t="shared" si="12"/>
        <v>400611.75</v>
      </c>
      <c r="O26" s="803">
        <f>[1]önk.kiadás!G54</f>
        <v>4807341</v>
      </c>
    </row>
    <row r="27" spans="1:17" ht="15" customHeight="1">
      <c r="A27" s="8" t="s">
        <v>33</v>
      </c>
      <c r="B27" s="16" t="s">
        <v>61</v>
      </c>
      <c r="C27" s="803"/>
      <c r="D27" s="803"/>
      <c r="E27" s="803"/>
      <c r="F27" s="803"/>
      <c r="G27" s="803"/>
      <c r="H27" s="803"/>
      <c r="I27" s="803"/>
      <c r="J27" s="803"/>
      <c r="K27" s="803">
        <v>7992253</v>
      </c>
      <c r="L27" s="803"/>
      <c r="M27" s="803"/>
      <c r="N27" s="803"/>
      <c r="O27" s="803">
        <f>'[1]összev mérleg'!F16</f>
        <v>7992253</v>
      </c>
      <c r="P27" s="23"/>
    </row>
    <row r="28" spans="1:17" ht="15" customHeight="1">
      <c r="A28" s="8" t="s">
        <v>34</v>
      </c>
      <c r="B28" s="16" t="s">
        <v>62</v>
      </c>
      <c r="C28" s="803"/>
      <c r="D28" s="803"/>
      <c r="E28" s="803"/>
      <c r="F28" s="803"/>
      <c r="G28" s="803"/>
      <c r="H28" s="803"/>
      <c r="I28" s="803">
        <f>$O$28/6-255279</f>
        <v>8109861</v>
      </c>
      <c r="J28" s="803">
        <f>$O$28/6-255279</f>
        <v>8109861</v>
      </c>
      <c r="K28" s="803">
        <f>$O$28/6+5*255279</f>
        <v>9641535</v>
      </c>
      <c r="L28" s="803">
        <f>$O$28/6-255279</f>
        <v>8109861</v>
      </c>
      <c r="M28" s="803">
        <f t="shared" ref="M28:N28" si="13">$O$28/6-255279</f>
        <v>8109861</v>
      </c>
      <c r="N28" s="803">
        <f t="shared" si="13"/>
        <v>8109861</v>
      </c>
      <c r="O28" s="803">
        <f>'[1]összev mérleg'!F17</f>
        <v>50190840</v>
      </c>
    </row>
    <row r="29" spans="1:17" ht="15" customHeight="1">
      <c r="A29" s="8" t="s">
        <v>35</v>
      </c>
      <c r="B29" s="16" t="s">
        <v>274</v>
      </c>
      <c r="C29" s="803"/>
      <c r="D29" s="803"/>
      <c r="E29" s="803"/>
      <c r="F29" s="803"/>
      <c r="G29" s="803"/>
      <c r="H29" s="803"/>
      <c r="I29" s="803"/>
      <c r="J29" s="803"/>
      <c r="K29" s="803"/>
      <c r="L29" s="803"/>
      <c r="M29" s="803"/>
      <c r="N29" s="803"/>
      <c r="O29" s="803">
        <f t="shared" ref="O29:O31" si="14">SUM(C29:N29)</f>
        <v>0</v>
      </c>
      <c r="P29" s="271"/>
      <c r="Q29" s="25"/>
    </row>
    <row r="30" spans="1:17" ht="15" customHeight="1">
      <c r="A30" s="8" t="s">
        <v>36</v>
      </c>
      <c r="B30" s="16" t="s">
        <v>1</v>
      </c>
      <c r="C30" s="803"/>
      <c r="D30" s="803"/>
      <c r="E30" s="803"/>
      <c r="F30" s="803"/>
      <c r="G30" s="803"/>
      <c r="H30" s="803"/>
      <c r="I30" s="803"/>
      <c r="J30" s="803"/>
      <c r="K30" s="803"/>
      <c r="L30" s="803"/>
      <c r="M30" s="803"/>
      <c r="N30" s="803"/>
      <c r="O30" s="803">
        <f t="shared" si="14"/>
        <v>0</v>
      </c>
    </row>
    <row r="31" spans="1:17" ht="15" customHeight="1">
      <c r="A31" s="8" t="s">
        <v>37</v>
      </c>
      <c r="B31" s="16" t="s">
        <v>351</v>
      </c>
      <c r="C31" s="803"/>
      <c r="D31" s="803"/>
      <c r="E31" s="803"/>
      <c r="F31" s="803"/>
      <c r="G31" s="803"/>
      <c r="H31" s="803"/>
      <c r="I31" s="803"/>
      <c r="J31" s="803"/>
      <c r="K31" s="803"/>
      <c r="L31" s="803"/>
      <c r="M31" s="803"/>
      <c r="N31" s="803"/>
      <c r="O31" s="803">
        <f t="shared" si="14"/>
        <v>0</v>
      </c>
    </row>
    <row r="32" spans="1:17" ht="15" customHeight="1">
      <c r="A32" s="8" t="s">
        <v>71</v>
      </c>
      <c r="B32" s="18" t="s">
        <v>74</v>
      </c>
      <c r="C32" s="765">
        <f t="shared" ref="C32:O32" si="15">SUM(C22:C31)</f>
        <v>8686170.25</v>
      </c>
      <c r="D32" s="765">
        <f t="shared" si="15"/>
        <v>8686170.25</v>
      </c>
      <c r="E32" s="765">
        <f t="shared" si="15"/>
        <v>8686170.25</v>
      </c>
      <c r="F32" s="765">
        <f t="shared" si="15"/>
        <v>8686170.25</v>
      </c>
      <c r="G32" s="765">
        <f t="shared" si="15"/>
        <v>8686170.25</v>
      </c>
      <c r="H32" s="765">
        <f t="shared" si="15"/>
        <v>8686170.25</v>
      </c>
      <c r="I32" s="765">
        <f t="shared" si="15"/>
        <v>16796031.25</v>
      </c>
      <c r="J32" s="765">
        <f t="shared" si="15"/>
        <v>16796031.25</v>
      </c>
      <c r="K32" s="765">
        <f t="shared" si="15"/>
        <v>26319958.25</v>
      </c>
      <c r="L32" s="765">
        <f t="shared" si="15"/>
        <v>16796031.25</v>
      </c>
      <c r="M32" s="765">
        <f t="shared" si="15"/>
        <v>16796031.25</v>
      </c>
      <c r="N32" s="765">
        <f>SUM(N22:N31)</f>
        <v>16796031.25</v>
      </c>
      <c r="O32" s="765">
        <f t="shared" si="15"/>
        <v>162417136</v>
      </c>
    </row>
    <row r="33" spans="1:15" s="21" customFormat="1" ht="32.25" customHeight="1">
      <c r="A33" s="8" t="s">
        <v>72</v>
      </c>
      <c r="B33" s="19" t="s">
        <v>64</v>
      </c>
      <c r="C33" s="20">
        <f t="shared" ref="C33:O33" si="16">C20-C32</f>
        <v>20857763.75</v>
      </c>
      <c r="D33" s="20">
        <f t="shared" si="16"/>
        <v>857779.75</v>
      </c>
      <c r="E33" s="20">
        <f t="shared" si="16"/>
        <v>16382779.75</v>
      </c>
      <c r="F33" s="20">
        <f t="shared" si="16"/>
        <v>857779.75</v>
      </c>
      <c r="G33" s="20">
        <f t="shared" si="16"/>
        <v>857779.75</v>
      </c>
      <c r="H33" s="20">
        <f t="shared" si="16"/>
        <v>857779.75</v>
      </c>
      <c r="I33" s="20">
        <f t="shared" si="16"/>
        <v>8.3333332091569901E-2</v>
      </c>
      <c r="J33" s="20">
        <f t="shared" si="16"/>
        <v>8.3333332091569901E-2</v>
      </c>
      <c r="K33" s="20">
        <f t="shared" si="16"/>
        <v>6001073.0833333321</v>
      </c>
      <c r="L33" s="20">
        <f t="shared" si="16"/>
        <v>8.3333332091569901E-2</v>
      </c>
      <c r="M33" s="20">
        <f t="shared" si="16"/>
        <v>8.3333332091569901E-2</v>
      </c>
      <c r="N33" s="20">
        <f t="shared" si="16"/>
        <v>8.3333332091569901E-2</v>
      </c>
      <c r="O33" s="20">
        <f t="shared" si="16"/>
        <v>46672736</v>
      </c>
    </row>
  </sheetData>
  <mergeCells count="3">
    <mergeCell ref="B1:O1"/>
    <mergeCell ref="B4:O4"/>
    <mergeCell ref="B7:O7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68" orientation="landscape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400A07-C857-447D-A8AF-033A4F7023BC}">
  <sheetPr>
    <pageSetUpPr fitToPage="1"/>
  </sheetPr>
  <dimension ref="A1:C8"/>
  <sheetViews>
    <sheetView workbookViewId="0">
      <selection sqref="A1:C1"/>
    </sheetView>
  </sheetViews>
  <sheetFormatPr defaultRowHeight="12.75"/>
  <cols>
    <col min="1" max="1" width="29" customWidth="1"/>
    <col min="2" max="2" width="48.7109375" customWidth="1"/>
    <col min="3" max="3" width="30.42578125" customWidth="1"/>
  </cols>
  <sheetData>
    <row r="1" spans="1:3" ht="15.75">
      <c r="A1" s="1016" t="s">
        <v>811</v>
      </c>
      <c r="B1" s="1016"/>
      <c r="C1" s="1016"/>
    </row>
    <row r="2" spans="1:3" ht="14.25">
      <c r="A2" s="1017" t="s">
        <v>779</v>
      </c>
      <c r="B2" s="1017"/>
      <c r="C2" s="1017"/>
    </row>
    <row r="3" spans="1:3" ht="14.25">
      <c r="A3" s="1018"/>
      <c r="B3" s="1018"/>
      <c r="C3" s="1018"/>
    </row>
    <row r="4" spans="1:3" ht="15" thickBot="1">
      <c r="A4" s="767"/>
      <c r="B4" s="767"/>
      <c r="C4" s="768" t="s">
        <v>774</v>
      </c>
    </row>
    <row r="5" spans="1:3" ht="15" thickBot="1">
      <c r="A5" s="769" t="s">
        <v>41</v>
      </c>
      <c r="B5" s="770" t="s">
        <v>775</v>
      </c>
      <c r="C5" s="771" t="s">
        <v>776</v>
      </c>
    </row>
    <row r="6" spans="1:3" ht="15.75" thickBot="1">
      <c r="A6" s="772" t="s">
        <v>100</v>
      </c>
      <c r="B6" s="773" t="s">
        <v>101</v>
      </c>
      <c r="C6" s="774" t="s">
        <v>102</v>
      </c>
    </row>
    <row r="7" spans="1:3" ht="15.75" thickBot="1">
      <c r="A7" s="775"/>
      <c r="B7" s="776" t="s">
        <v>777</v>
      </c>
      <c r="C7" s="777">
        <v>0</v>
      </c>
    </row>
    <row r="8" spans="1:3" ht="29.25" thickBot="1">
      <c r="A8" s="778" t="s">
        <v>5</v>
      </c>
      <c r="B8" s="779" t="s">
        <v>778</v>
      </c>
      <c r="C8" s="780">
        <v>0</v>
      </c>
    </row>
  </sheetData>
  <mergeCells count="3">
    <mergeCell ref="A1:C1"/>
    <mergeCell ref="A2:C2"/>
    <mergeCell ref="A3:C3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U25"/>
  <sheetViews>
    <sheetView zoomScaleNormal="100" workbookViewId="0">
      <selection activeCell="B1" sqref="B1:J1"/>
    </sheetView>
  </sheetViews>
  <sheetFormatPr defaultRowHeight="12.75"/>
  <cols>
    <col min="1" max="1" width="4.5703125" customWidth="1"/>
    <col min="2" max="2" width="50.85546875" style="1" customWidth="1"/>
    <col min="3" max="3" width="6.7109375" style="1" customWidth="1"/>
    <col min="4" max="4" width="12.5703125" style="1" customWidth="1"/>
    <col min="5" max="5" width="15.140625" style="1" customWidth="1"/>
    <col min="6" max="6" width="13.42578125" style="304" customWidth="1"/>
    <col min="7" max="7" width="11.28515625" style="304" customWidth="1"/>
    <col min="8" max="8" width="15.28515625" style="304" customWidth="1"/>
    <col min="9" max="9" width="14.28515625" style="1" customWidth="1"/>
    <col min="10" max="10" width="12.28515625" style="1" customWidth="1"/>
    <col min="11" max="21" width="9.140625" style="1"/>
  </cols>
  <sheetData>
    <row r="1" spans="1:21">
      <c r="B1" s="838" t="s">
        <v>791</v>
      </c>
      <c r="C1" s="838"/>
      <c r="D1" s="838"/>
      <c r="E1" s="838"/>
      <c r="F1" s="838"/>
      <c r="G1" s="838"/>
      <c r="H1" s="838"/>
      <c r="I1" s="838"/>
      <c r="J1" s="838"/>
    </row>
    <row r="2" spans="1:21" ht="36" customHeight="1">
      <c r="A2" s="839" t="s">
        <v>660</v>
      </c>
      <c r="B2" s="839"/>
      <c r="C2" s="839"/>
      <c r="D2" s="839"/>
      <c r="E2" s="839"/>
      <c r="F2" s="839"/>
      <c r="G2" s="839"/>
      <c r="H2" s="839"/>
      <c r="I2" s="839"/>
      <c r="J2" s="839"/>
    </row>
    <row r="3" spans="1:21" ht="18.75">
      <c r="A3" s="839" t="s">
        <v>754</v>
      </c>
      <c r="B3" s="839"/>
      <c r="C3" s="839"/>
      <c r="D3" s="839"/>
      <c r="E3" s="839"/>
      <c r="F3" s="839"/>
      <c r="G3" s="839"/>
      <c r="H3" s="839"/>
      <c r="I3" s="839"/>
      <c r="J3" s="839"/>
    </row>
    <row r="4" spans="1:21" ht="15.75">
      <c r="A4" s="2"/>
      <c r="B4" s="3"/>
      <c r="C4" s="3"/>
      <c r="D4" s="3"/>
      <c r="E4" s="3"/>
      <c r="F4" s="3"/>
      <c r="G4" s="3"/>
      <c r="H4" s="3"/>
      <c r="I4" s="3"/>
    </row>
    <row r="5" spans="1:21">
      <c r="A5" s="4"/>
      <c r="B5" s="3" t="s">
        <v>18</v>
      </c>
      <c r="C5" s="3"/>
      <c r="D5" s="3"/>
      <c r="E5" s="3"/>
      <c r="F5" s="3"/>
      <c r="G5" s="3"/>
      <c r="H5" s="3"/>
      <c r="I5" s="3"/>
    </row>
    <row r="6" spans="1:21">
      <c r="D6" s="840" t="s">
        <v>328</v>
      </c>
      <c r="E6" s="841"/>
      <c r="F6" s="840" t="s">
        <v>329</v>
      </c>
      <c r="G6" s="841"/>
      <c r="H6" s="842" t="s">
        <v>617</v>
      </c>
      <c r="I6" s="842"/>
      <c r="J6" s="320" t="s">
        <v>413</v>
      </c>
    </row>
    <row r="7" spans="1:21" ht="27">
      <c r="A7" s="72" t="s">
        <v>13</v>
      </c>
      <c r="B7" s="73" t="s">
        <v>12</v>
      </c>
      <c r="C7" s="74" t="s">
        <v>152</v>
      </c>
      <c r="D7" s="221" t="s">
        <v>150</v>
      </c>
      <c r="E7" s="221" t="s">
        <v>614</v>
      </c>
      <c r="F7" s="221" t="s">
        <v>150</v>
      </c>
      <c r="G7" s="221" t="s">
        <v>614</v>
      </c>
      <c r="H7" s="221" t="s">
        <v>150</v>
      </c>
      <c r="I7" s="221" t="s">
        <v>614</v>
      </c>
      <c r="J7" s="74" t="s">
        <v>747</v>
      </c>
      <c r="K7"/>
      <c r="L7"/>
      <c r="M7"/>
      <c r="N7"/>
      <c r="O7"/>
      <c r="P7"/>
      <c r="Q7"/>
      <c r="R7"/>
      <c r="S7"/>
      <c r="T7"/>
      <c r="U7"/>
    </row>
    <row r="8" spans="1:21" ht="13.5">
      <c r="A8" s="75"/>
      <c r="B8" s="76" t="s">
        <v>100</v>
      </c>
      <c r="C8" s="76" t="s">
        <v>101</v>
      </c>
      <c r="D8" s="209" t="s">
        <v>102</v>
      </c>
      <c r="E8" s="209" t="s">
        <v>103</v>
      </c>
      <c r="F8" s="317"/>
      <c r="G8" s="317"/>
      <c r="H8" s="317"/>
      <c r="I8" s="209" t="s">
        <v>104</v>
      </c>
      <c r="J8" s="77" t="s">
        <v>105</v>
      </c>
      <c r="K8"/>
      <c r="L8"/>
      <c r="M8"/>
      <c r="N8"/>
      <c r="O8"/>
      <c r="P8"/>
      <c r="Q8"/>
      <c r="R8"/>
      <c r="S8"/>
      <c r="T8"/>
      <c r="U8"/>
    </row>
    <row r="9" spans="1:21" s="11" customFormat="1" ht="18" customHeight="1">
      <c r="A9" s="125" t="s">
        <v>5</v>
      </c>
      <c r="B9" s="121" t="s">
        <v>209</v>
      </c>
      <c r="C9" s="195" t="s">
        <v>210</v>
      </c>
      <c r="D9" s="227">
        <v>27478776</v>
      </c>
      <c r="E9" s="227">
        <f>óvoda!H44</f>
        <v>31243193</v>
      </c>
      <c r="F9" s="227"/>
      <c r="G9" s="227"/>
      <c r="H9" s="227"/>
      <c r="I9" s="227"/>
      <c r="J9" s="227">
        <f t="shared" ref="J9:J20" si="0">SUM(D9:I9)</f>
        <v>58721969</v>
      </c>
    </row>
    <row r="10" spans="1:21" s="11" customFormat="1" ht="18" customHeight="1">
      <c r="A10" s="125" t="s">
        <v>6</v>
      </c>
      <c r="B10" s="121" t="s">
        <v>211</v>
      </c>
      <c r="C10" s="195" t="s">
        <v>213</v>
      </c>
      <c r="D10" s="227">
        <v>13843200</v>
      </c>
      <c r="E10" s="227">
        <f>óvoda!H47</f>
        <v>800000</v>
      </c>
      <c r="F10" s="227"/>
      <c r="G10" s="227"/>
      <c r="H10" s="227"/>
      <c r="I10" s="227"/>
      <c r="J10" s="227">
        <f t="shared" si="0"/>
        <v>14643200</v>
      </c>
    </row>
    <row r="11" spans="1:21" s="11" customFormat="1" ht="18" customHeight="1">
      <c r="A11" s="126" t="s">
        <v>7</v>
      </c>
      <c r="B11" s="122" t="s">
        <v>212</v>
      </c>
      <c r="C11" s="196" t="s">
        <v>214</v>
      </c>
      <c r="D11" s="227">
        <f>SUM(D9:D10)</f>
        <v>41321976</v>
      </c>
      <c r="E11" s="227">
        <f>SUM(E9:E10)</f>
        <v>32043193</v>
      </c>
      <c r="F11" s="227"/>
      <c r="G11" s="227"/>
      <c r="H11" s="227"/>
      <c r="I11" s="227"/>
      <c r="J11" s="227">
        <f t="shared" si="0"/>
        <v>73365169</v>
      </c>
    </row>
    <row r="12" spans="1:21" s="11" customFormat="1" ht="25.5" customHeight="1">
      <c r="A12" s="126" t="s">
        <v>8</v>
      </c>
      <c r="B12" s="122" t="s">
        <v>216</v>
      </c>
      <c r="C12" s="196" t="s">
        <v>215</v>
      </c>
      <c r="D12" s="227">
        <f>önk.kiadás!D23</f>
        <v>7374070</v>
      </c>
      <c r="E12" s="227">
        <f>óvoda!H49</f>
        <v>5741563</v>
      </c>
      <c r="F12" s="227"/>
      <c r="G12" s="227"/>
      <c r="H12" s="227"/>
      <c r="I12" s="227"/>
      <c r="J12" s="227">
        <f t="shared" si="0"/>
        <v>13115633</v>
      </c>
    </row>
    <row r="13" spans="1:21" s="11" customFormat="1" ht="18" customHeight="1">
      <c r="A13" s="126" t="s">
        <v>9</v>
      </c>
      <c r="B13" s="122" t="s">
        <v>217</v>
      </c>
      <c r="C13" s="196" t="s">
        <v>218</v>
      </c>
      <c r="D13" s="227">
        <f>önk.kiadás!D50</f>
        <v>44850656</v>
      </c>
      <c r="E13" s="227">
        <f>óvoda!H85</f>
        <v>9649980</v>
      </c>
      <c r="F13" s="227"/>
      <c r="G13" s="227"/>
      <c r="H13" s="227"/>
      <c r="I13" s="227"/>
      <c r="J13" s="227">
        <f t="shared" si="0"/>
        <v>54500636</v>
      </c>
    </row>
    <row r="14" spans="1:21" s="11" customFormat="1" ht="21" customHeight="1">
      <c r="A14" s="126" t="s">
        <v>10</v>
      </c>
      <c r="B14" s="122" t="s">
        <v>117</v>
      </c>
      <c r="C14" s="196" t="s">
        <v>219</v>
      </c>
      <c r="D14" s="227">
        <f>önk.kiadás!D51</f>
        <v>5880000</v>
      </c>
      <c r="E14" s="227"/>
      <c r="F14" s="227"/>
      <c r="G14" s="227"/>
      <c r="H14" s="227"/>
      <c r="I14" s="227"/>
      <c r="J14" s="227">
        <f t="shared" si="0"/>
        <v>5880000</v>
      </c>
    </row>
    <row r="15" spans="1:21" s="11" customFormat="1" ht="23.25" customHeight="1">
      <c r="A15" s="125" t="s">
        <v>11</v>
      </c>
      <c r="B15" s="121" t="s">
        <v>566</v>
      </c>
      <c r="C15" s="195" t="s">
        <v>567</v>
      </c>
      <c r="D15" s="227">
        <f>önk.kiadás!D52</f>
        <v>4807341</v>
      </c>
      <c r="E15" s="227"/>
      <c r="F15" s="227"/>
      <c r="G15" s="227"/>
      <c r="H15" s="227"/>
      <c r="I15" s="227"/>
      <c r="J15" s="227">
        <f t="shared" si="0"/>
        <v>4807341</v>
      </c>
      <c r="K15" s="12"/>
    </row>
    <row r="16" spans="1:21" s="11" customFormat="1" ht="41.25" customHeight="1">
      <c r="A16" s="125" t="s">
        <v>22</v>
      </c>
      <c r="B16" s="380" t="s">
        <v>727</v>
      </c>
      <c r="C16" s="195" t="s">
        <v>222</v>
      </c>
      <c r="D16" s="227">
        <f>önk.kiadás!D53</f>
        <v>0</v>
      </c>
      <c r="E16" s="227"/>
      <c r="F16" s="227"/>
      <c r="G16" s="227"/>
      <c r="H16" s="227"/>
      <c r="I16" s="227"/>
      <c r="J16" s="227">
        <f t="shared" si="0"/>
        <v>0</v>
      </c>
    </row>
    <row r="17" spans="1:21" s="12" customFormat="1" ht="27.75" customHeight="1">
      <c r="A17" s="126" t="s">
        <v>23</v>
      </c>
      <c r="B17" s="124" t="s">
        <v>118</v>
      </c>
      <c r="C17" s="196" t="s">
        <v>223</v>
      </c>
      <c r="D17" s="227">
        <f>SUM(D15:D16)</f>
        <v>4807341</v>
      </c>
      <c r="E17" s="227"/>
      <c r="F17" s="227"/>
      <c r="G17" s="227"/>
      <c r="H17" s="227"/>
      <c r="I17" s="227"/>
      <c r="J17" s="227">
        <f t="shared" si="0"/>
        <v>4807341</v>
      </c>
    </row>
    <row r="18" spans="1:21" s="12" customFormat="1" ht="27.75" customHeight="1">
      <c r="A18" s="125" t="s">
        <v>24</v>
      </c>
      <c r="B18" s="124" t="s">
        <v>225</v>
      </c>
      <c r="C18" s="196" t="s">
        <v>224</v>
      </c>
      <c r="D18" s="227">
        <v>7992253</v>
      </c>
      <c r="E18" s="227">
        <f>óvoda!H90</f>
        <v>0</v>
      </c>
      <c r="F18" s="227"/>
      <c r="G18" s="227"/>
      <c r="H18" s="227"/>
      <c r="I18" s="227"/>
      <c r="J18" s="227">
        <f t="shared" si="0"/>
        <v>7992253</v>
      </c>
    </row>
    <row r="19" spans="1:21" s="11" customFormat="1" ht="23.25" customHeight="1">
      <c r="A19" s="125" t="s">
        <v>25</v>
      </c>
      <c r="B19" s="124" t="s">
        <v>226</v>
      </c>
      <c r="C19" s="196" t="s">
        <v>227</v>
      </c>
      <c r="D19" s="227">
        <v>50190840</v>
      </c>
      <c r="E19" s="227"/>
      <c r="F19" s="227"/>
      <c r="G19" s="227"/>
      <c r="H19" s="227"/>
      <c r="I19" s="227"/>
      <c r="J19" s="227">
        <f>SUM(D19:I19)</f>
        <v>50190840</v>
      </c>
    </row>
    <row r="20" spans="1:21" s="11" customFormat="1" ht="24" customHeight="1">
      <c r="A20" s="125" t="s">
        <v>26</v>
      </c>
      <c r="B20" s="122" t="s">
        <v>274</v>
      </c>
      <c r="C20" s="196" t="s">
        <v>228</v>
      </c>
      <c r="D20" s="227">
        <v>0</v>
      </c>
      <c r="E20" s="227"/>
      <c r="F20" s="227"/>
      <c r="G20" s="227"/>
      <c r="H20" s="227"/>
      <c r="I20" s="227"/>
      <c r="J20" s="227">
        <f t="shared" si="0"/>
        <v>0</v>
      </c>
    </row>
    <row r="21" spans="1:21" s="12" customFormat="1" ht="24" customHeight="1">
      <c r="A21" s="177" t="s">
        <v>27</v>
      </c>
      <c r="B21" s="178" t="s">
        <v>230</v>
      </c>
      <c r="C21" s="175" t="s">
        <v>229</v>
      </c>
      <c r="D21" s="227">
        <f>SUM(D11:D14,D17:D20)</f>
        <v>162417136</v>
      </c>
      <c r="E21" s="227">
        <f>E11+E12+E13+E18</f>
        <v>47434736</v>
      </c>
      <c r="F21" s="227"/>
      <c r="G21" s="227"/>
      <c r="H21" s="227"/>
      <c r="I21" s="227"/>
      <c r="J21" s="227">
        <f>SUM(D21:I21)</f>
        <v>209851872</v>
      </c>
    </row>
    <row r="22" spans="1:21" ht="24" customHeight="1">
      <c r="A22" s="179" t="s">
        <v>276</v>
      </c>
      <c r="B22" s="395" t="s">
        <v>277</v>
      </c>
      <c r="C22" s="395" t="s">
        <v>361</v>
      </c>
      <c r="D22" s="227"/>
      <c r="E22" s="227"/>
      <c r="F22" s="227"/>
      <c r="G22" s="227"/>
      <c r="H22" s="227"/>
      <c r="I22" s="227"/>
      <c r="J22" s="227"/>
    </row>
    <row r="23" spans="1:21" ht="24" customHeight="1">
      <c r="A23" s="179"/>
      <c r="B23" s="395" t="s">
        <v>420</v>
      </c>
      <c r="C23" s="395" t="s">
        <v>421</v>
      </c>
      <c r="D23" s="227">
        <f>önk.kiadás!D58</f>
        <v>46672736</v>
      </c>
      <c r="E23" s="227"/>
      <c r="F23" s="227"/>
      <c r="G23" s="227"/>
      <c r="H23" s="227"/>
      <c r="I23" s="227"/>
      <c r="J23" s="227">
        <f>SUM(D23:I23)</f>
        <v>46672736</v>
      </c>
      <c r="K23" s="273"/>
      <c r="L23" s="273"/>
      <c r="M23" s="273"/>
      <c r="N23" s="273"/>
      <c r="O23" s="273"/>
      <c r="P23" s="273"/>
      <c r="Q23" s="273"/>
      <c r="R23" s="273"/>
      <c r="S23" s="273"/>
      <c r="T23" s="273"/>
      <c r="U23" s="273"/>
    </row>
    <row r="24" spans="1:21" ht="24" customHeight="1">
      <c r="A24" s="180" t="s">
        <v>29</v>
      </c>
      <c r="B24" s="184" t="s">
        <v>275</v>
      </c>
      <c r="C24" s="184" t="s">
        <v>362</v>
      </c>
      <c r="D24" s="227">
        <f>SUM(D22:D23)</f>
        <v>46672736</v>
      </c>
      <c r="E24" s="227"/>
      <c r="F24" s="227"/>
      <c r="G24" s="227"/>
      <c r="H24" s="227"/>
      <c r="I24" s="227"/>
      <c r="J24" s="227">
        <f>SUM(D24:I24)</f>
        <v>46672736</v>
      </c>
    </row>
    <row r="25" spans="1:21" ht="24" customHeight="1">
      <c r="A25" s="396" t="s">
        <v>30</v>
      </c>
      <c r="B25" s="184" t="s">
        <v>79</v>
      </c>
      <c r="C25" s="184"/>
      <c r="D25" s="227">
        <f>D21+D24</f>
        <v>209089872</v>
      </c>
      <c r="E25" s="227">
        <f>SUM(E21:E23)</f>
        <v>47434736</v>
      </c>
      <c r="F25" s="227"/>
      <c r="G25" s="227"/>
      <c r="H25" s="227"/>
      <c r="I25" s="227"/>
      <c r="J25" s="457">
        <f>SUM(D25:E25)</f>
        <v>256524608</v>
      </c>
    </row>
  </sheetData>
  <mergeCells count="6">
    <mergeCell ref="B1:J1"/>
    <mergeCell ref="A2:J2"/>
    <mergeCell ref="A3:J3"/>
    <mergeCell ref="D6:E6"/>
    <mergeCell ref="F6:G6"/>
    <mergeCell ref="H6:I6"/>
  </mergeCells>
  <phoneticPr fontId="0" type="noConversion"/>
  <printOptions horizontalCentered="1"/>
  <pageMargins left="0.9055118110236221" right="0.78740157480314965" top="0.98425196850393704" bottom="0.98425196850393704" header="0.51181102362204722" footer="0.51181102362204722"/>
  <pageSetup paperSize="9" scale="83" orientation="landscape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pageSetUpPr fitToPage="1"/>
  </sheetPr>
  <dimension ref="A1:M21"/>
  <sheetViews>
    <sheetView zoomScaleNormal="100" workbookViewId="0">
      <selection sqref="A1:F1"/>
    </sheetView>
  </sheetViews>
  <sheetFormatPr defaultRowHeight="12.75"/>
  <cols>
    <col min="1" max="1" width="6" style="10" customWidth="1"/>
    <col min="2" max="2" width="28.28515625" customWidth="1"/>
    <col min="3" max="3" width="17" customWidth="1"/>
    <col min="4" max="4" width="12.42578125" customWidth="1"/>
    <col min="5" max="5" width="12.140625" customWidth="1"/>
    <col min="6" max="6" width="12" customWidth="1"/>
    <col min="7" max="7" width="12.7109375" customWidth="1"/>
    <col min="13" max="13" width="12" customWidth="1"/>
  </cols>
  <sheetData>
    <row r="1" spans="1:13">
      <c r="A1" s="1022" t="s">
        <v>788</v>
      </c>
      <c r="B1" s="1022"/>
      <c r="C1" s="1022"/>
      <c r="D1" s="1022"/>
      <c r="E1" s="1022"/>
      <c r="F1" s="1022"/>
      <c r="G1" s="79"/>
      <c r="H1" s="79"/>
      <c r="I1" s="79"/>
      <c r="J1" s="79"/>
      <c r="K1" s="79"/>
      <c r="L1" s="79"/>
      <c r="M1" s="79"/>
    </row>
    <row r="2" spans="1:13">
      <c r="A2" s="80"/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</row>
    <row r="3" spans="1:13">
      <c r="A3" s="80"/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</row>
    <row r="4" spans="1:13" ht="16.5">
      <c r="A4" s="1020" t="s">
        <v>761</v>
      </c>
      <c r="B4" s="1021"/>
      <c r="C4" s="1021"/>
      <c r="D4" s="1021"/>
      <c r="E4" s="1021"/>
      <c r="F4" s="1021"/>
      <c r="G4" s="82"/>
      <c r="H4" s="82"/>
      <c r="I4" s="82"/>
      <c r="J4" s="82"/>
      <c r="K4" s="82"/>
      <c r="L4" s="82"/>
      <c r="M4" s="82"/>
    </row>
    <row r="5" spans="1:13" ht="16.5">
      <c r="A5" s="82"/>
      <c r="B5" s="82"/>
      <c r="C5" s="82"/>
      <c r="D5" s="82"/>
      <c r="E5" s="82"/>
      <c r="F5" s="82"/>
      <c r="G5" s="82"/>
      <c r="H5" s="82"/>
      <c r="I5" s="82"/>
      <c r="J5" s="82"/>
      <c r="K5" s="82"/>
      <c r="L5" s="82"/>
      <c r="M5" s="82"/>
    </row>
    <row r="6" spans="1:13" ht="16.5">
      <c r="A6" s="82"/>
      <c r="B6" s="82"/>
      <c r="C6" s="82"/>
      <c r="D6" s="82"/>
      <c r="E6" s="82"/>
      <c r="F6" s="276" t="s">
        <v>414</v>
      </c>
      <c r="G6" s="82"/>
      <c r="H6" s="82"/>
      <c r="I6" s="82"/>
      <c r="J6" s="82"/>
      <c r="K6" s="82"/>
      <c r="L6" s="82"/>
      <c r="M6" s="82"/>
    </row>
    <row r="7" spans="1:13" s="85" customFormat="1" ht="25.5">
      <c r="A7" s="83" t="s">
        <v>13</v>
      </c>
      <c r="B7" s="83" t="s">
        <v>125</v>
      </c>
      <c r="C7" s="83" t="s">
        <v>126</v>
      </c>
      <c r="D7" s="1019" t="s">
        <v>127</v>
      </c>
      <c r="E7" s="1019"/>
      <c r="F7" s="1019"/>
      <c r="G7" s="84"/>
      <c r="H7" s="84"/>
      <c r="I7" s="84"/>
      <c r="J7" s="84"/>
      <c r="K7" s="84"/>
      <c r="L7" s="84"/>
      <c r="M7" s="84"/>
    </row>
    <row r="8" spans="1:13" ht="16.5">
      <c r="A8" s="86"/>
      <c r="B8" s="87"/>
      <c r="C8" s="87"/>
      <c r="D8" s="87" t="s">
        <v>128</v>
      </c>
      <c r="E8" s="87" t="s">
        <v>129</v>
      </c>
      <c r="F8" s="87" t="s">
        <v>625</v>
      </c>
      <c r="G8" s="82"/>
      <c r="H8" s="82"/>
      <c r="I8" s="82"/>
      <c r="J8" s="82"/>
      <c r="K8" s="82"/>
      <c r="L8" s="82"/>
      <c r="M8" s="82"/>
    </row>
    <row r="9" spans="1:13" ht="18" customHeight="1">
      <c r="A9" s="88" t="s">
        <v>5</v>
      </c>
      <c r="B9" s="89" t="s">
        <v>130</v>
      </c>
      <c r="C9" s="747">
        <v>0</v>
      </c>
      <c r="D9" s="748">
        <v>0</v>
      </c>
      <c r="E9" s="749">
        <v>0</v>
      </c>
      <c r="F9" s="749">
        <v>0</v>
      </c>
      <c r="G9" s="82"/>
      <c r="H9" s="82"/>
      <c r="I9" s="82"/>
      <c r="J9" s="82"/>
      <c r="K9" s="82"/>
      <c r="L9" s="82"/>
      <c r="M9" s="82"/>
    </row>
    <row r="10" spans="1:13" ht="31.5">
      <c r="A10" s="88" t="s">
        <v>6</v>
      </c>
      <c r="B10" s="89" t="s">
        <v>131</v>
      </c>
      <c r="C10" s="747"/>
      <c r="D10" s="749">
        <v>0</v>
      </c>
      <c r="E10" s="749">
        <v>0</v>
      </c>
      <c r="F10" s="749">
        <v>0</v>
      </c>
      <c r="G10" s="82"/>
      <c r="H10" s="82"/>
      <c r="I10" s="82"/>
      <c r="J10" s="82"/>
      <c r="K10" s="82"/>
      <c r="L10" s="82"/>
      <c r="M10" s="82"/>
    </row>
    <row r="11" spans="1:13" ht="24.75" customHeight="1">
      <c r="A11" s="88" t="s">
        <v>7</v>
      </c>
      <c r="B11" s="89" t="s">
        <v>132</v>
      </c>
      <c r="C11" s="750"/>
      <c r="D11" s="749">
        <v>0</v>
      </c>
      <c r="E11" s="749">
        <v>0</v>
      </c>
      <c r="F11" s="749">
        <v>0</v>
      </c>
      <c r="G11" s="82"/>
      <c r="H11" s="82"/>
      <c r="I11" s="82"/>
      <c r="J11" s="82"/>
      <c r="K11" s="82"/>
      <c r="L11" s="82"/>
      <c r="M11" s="82"/>
    </row>
    <row r="12" spans="1:13" ht="18.75" customHeight="1">
      <c r="A12" s="88" t="s">
        <v>8</v>
      </c>
      <c r="B12" s="89" t="s">
        <v>133</v>
      </c>
      <c r="C12" s="747">
        <f>SUM(C13:C16)</f>
        <v>26050000</v>
      </c>
      <c r="D12" s="749">
        <v>0</v>
      </c>
      <c r="E12" s="749">
        <v>0</v>
      </c>
      <c r="F12" s="749">
        <v>0</v>
      </c>
      <c r="G12" s="82"/>
      <c r="H12" s="82"/>
      <c r="I12" s="82"/>
      <c r="J12" s="82"/>
      <c r="K12" s="82"/>
      <c r="L12" s="82"/>
      <c r="M12" s="82"/>
    </row>
    <row r="13" spans="1:13" ht="18.75" customHeight="1">
      <c r="A13" s="91"/>
      <c r="B13" s="90" t="s">
        <v>624</v>
      </c>
      <c r="C13" s="750">
        <f>'önk. bevétel'!D24</f>
        <v>2500000</v>
      </c>
      <c r="D13" s="751"/>
      <c r="E13" s="751">
        <v>0</v>
      </c>
      <c r="F13" s="752">
        <v>250000</v>
      </c>
      <c r="G13" s="377" t="s">
        <v>723</v>
      </c>
      <c r="H13" s="81"/>
      <c r="I13" s="81"/>
      <c r="J13" s="81"/>
      <c r="K13" s="81"/>
      <c r="L13" s="81"/>
      <c r="M13" s="81"/>
    </row>
    <row r="14" spans="1:13" ht="18.75" customHeight="1">
      <c r="A14" s="91"/>
      <c r="B14" s="90" t="s">
        <v>134</v>
      </c>
      <c r="C14" s="750">
        <f>'önk. bevétel'!D25</f>
        <v>23000000</v>
      </c>
      <c r="D14" s="751">
        <v>0</v>
      </c>
      <c r="E14" s="751">
        <v>0</v>
      </c>
      <c r="F14" s="751">
        <v>0</v>
      </c>
    </row>
    <row r="15" spans="1:13" ht="18.75" customHeight="1">
      <c r="A15" s="426"/>
      <c r="B15" s="427" t="s">
        <v>762</v>
      </c>
      <c r="C15" s="753">
        <f>'önk. bevétel'!D29</f>
        <v>150000</v>
      </c>
      <c r="D15" s="754"/>
      <c r="E15" s="754"/>
      <c r="F15" s="754"/>
    </row>
    <row r="16" spans="1:13" ht="18.75" customHeight="1">
      <c r="A16" s="92"/>
      <c r="B16" s="90" t="s">
        <v>542</v>
      </c>
      <c r="C16" s="750">
        <f>'önk. bevétel'!D26</f>
        <v>400000</v>
      </c>
      <c r="D16" s="751">
        <v>0</v>
      </c>
      <c r="E16" s="751">
        <v>0</v>
      </c>
      <c r="F16" s="751">
        <v>0</v>
      </c>
    </row>
    <row r="17" spans="1:6" ht="18.75" customHeight="1">
      <c r="A17" s="88" t="s">
        <v>9</v>
      </c>
      <c r="B17" s="89" t="s">
        <v>3</v>
      </c>
      <c r="C17" s="747">
        <f>'önk. bevétel'!D27</f>
        <v>5000000</v>
      </c>
      <c r="D17" s="749"/>
      <c r="E17" s="749"/>
      <c r="F17" s="751">
        <v>0</v>
      </c>
    </row>
    <row r="18" spans="1:6" ht="18.75" customHeight="1">
      <c r="A18" s="93"/>
      <c r="B18" s="94" t="s">
        <v>135</v>
      </c>
      <c r="C18" s="755">
        <f>C9+C10+C11+C12+C17</f>
        <v>31050000</v>
      </c>
      <c r="D18" s="755">
        <f>D9+D10+D11+D12+D17</f>
        <v>0</v>
      </c>
      <c r="E18" s="755">
        <f>E9+E10+E11+E12+E17</f>
        <v>0</v>
      </c>
      <c r="F18" s="752">
        <f>SUM(F9:F17)</f>
        <v>250000</v>
      </c>
    </row>
    <row r="19" spans="1:6">
      <c r="F19" s="23"/>
    </row>
    <row r="21" spans="1:6">
      <c r="B21" s="272"/>
    </row>
  </sheetData>
  <mergeCells count="3">
    <mergeCell ref="D7:F7"/>
    <mergeCell ref="A4:F4"/>
    <mergeCell ref="A1:F1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86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pageSetUpPr fitToPage="1"/>
  </sheetPr>
  <dimension ref="A1:H30"/>
  <sheetViews>
    <sheetView zoomScaleNormal="100" workbookViewId="0">
      <selection sqref="A1:F1"/>
    </sheetView>
  </sheetViews>
  <sheetFormatPr defaultRowHeight="12.75"/>
  <cols>
    <col min="1" max="1" width="5.42578125" customWidth="1"/>
    <col min="2" max="2" width="40" customWidth="1"/>
    <col min="3" max="3" width="15.140625" customWidth="1"/>
    <col min="4" max="4" width="5.42578125" customWidth="1"/>
    <col min="5" max="5" width="38.42578125" customWidth="1"/>
    <col min="6" max="6" width="17" customWidth="1"/>
  </cols>
  <sheetData>
    <row r="1" spans="1:7" ht="18" customHeight="1">
      <c r="A1" s="843" t="s">
        <v>792</v>
      </c>
      <c r="B1" s="843"/>
      <c r="C1" s="843"/>
      <c r="D1" s="843"/>
      <c r="E1" s="843"/>
      <c r="F1" s="843"/>
    </row>
    <row r="2" spans="1:7" ht="18" customHeight="1">
      <c r="A2" s="116"/>
      <c r="B2" s="116"/>
      <c r="C2" s="116"/>
      <c r="D2" s="116"/>
      <c r="E2" s="116"/>
      <c r="F2" s="116"/>
    </row>
    <row r="3" spans="1:7" ht="18" customHeight="1">
      <c r="A3" s="116"/>
      <c r="B3" s="116"/>
      <c r="C3" s="116"/>
      <c r="D3" s="116"/>
      <c r="E3" s="116"/>
      <c r="F3" s="116"/>
    </row>
    <row r="4" spans="1:7" ht="19.5" customHeight="1">
      <c r="A4" s="844" t="s">
        <v>610</v>
      </c>
      <c r="B4" s="844"/>
      <c r="C4" s="844"/>
      <c r="D4" s="844"/>
      <c r="E4" s="844"/>
      <c r="F4" s="844"/>
      <c r="G4" s="42"/>
    </row>
    <row r="5" spans="1:7" ht="16.5" customHeight="1">
      <c r="A5" s="844" t="s">
        <v>110</v>
      </c>
      <c r="B5" s="844"/>
      <c r="C5" s="844"/>
      <c r="D5" s="844"/>
      <c r="E5" s="844"/>
      <c r="F5" s="844"/>
      <c r="G5" s="42"/>
    </row>
    <row r="6" spans="1:7" ht="15.75">
      <c r="A6" s="828" t="s">
        <v>141</v>
      </c>
      <c r="B6" s="829"/>
      <c r="C6" s="829"/>
      <c r="D6" s="829"/>
      <c r="E6" s="829"/>
      <c r="F6" s="829"/>
      <c r="G6" s="41"/>
    </row>
    <row r="7" spans="1:7">
      <c r="A7" s="826"/>
      <c r="B7" s="826"/>
      <c r="C7" s="826"/>
      <c r="D7" s="826"/>
      <c r="E7" s="826"/>
      <c r="F7" s="275" t="s">
        <v>413</v>
      </c>
    </row>
    <row r="8" spans="1:7" ht="15" customHeight="1">
      <c r="A8" s="845"/>
      <c r="B8" s="847" t="s">
        <v>76</v>
      </c>
      <c r="C8" s="130"/>
      <c r="D8" s="849"/>
      <c r="E8" s="847" t="s">
        <v>77</v>
      </c>
      <c r="F8" s="130"/>
    </row>
    <row r="9" spans="1:7">
      <c r="A9" s="846"/>
      <c r="B9" s="848"/>
      <c r="C9" s="359" t="s">
        <v>747</v>
      </c>
      <c r="D9" s="850"/>
      <c r="E9" s="851"/>
      <c r="F9" s="359" t="s">
        <v>747</v>
      </c>
    </row>
    <row r="10" spans="1:7">
      <c r="A10" s="119"/>
      <c r="B10" s="114" t="s">
        <v>100</v>
      </c>
      <c r="C10" s="171" t="s">
        <v>101</v>
      </c>
      <c r="D10" s="114"/>
      <c r="E10" s="114" t="s">
        <v>102</v>
      </c>
      <c r="F10" s="171" t="s">
        <v>103</v>
      </c>
    </row>
    <row r="11" spans="1:7" ht="21.75" customHeight="1">
      <c r="A11" s="172" t="s">
        <v>5</v>
      </c>
      <c r="B11" s="123" t="s">
        <v>363</v>
      </c>
      <c r="C11" s="443"/>
      <c r="D11" s="172" t="s">
        <v>29</v>
      </c>
      <c r="E11" s="174" t="s">
        <v>268</v>
      </c>
      <c r="F11" s="446">
        <v>50190840</v>
      </c>
    </row>
    <row r="12" spans="1:7" ht="28.5" customHeight="1">
      <c r="A12" s="172" t="s">
        <v>6</v>
      </c>
      <c r="B12" s="123" t="s">
        <v>371</v>
      </c>
      <c r="C12" s="443">
        <f>'összevont bev'!J42</f>
        <v>43512488</v>
      </c>
      <c r="D12" s="172" t="s">
        <v>30</v>
      </c>
      <c r="E12" s="29" t="s">
        <v>85</v>
      </c>
      <c r="F12" s="447"/>
    </row>
    <row r="13" spans="1:7" ht="23.25" customHeight="1">
      <c r="A13" s="172" t="s">
        <v>7</v>
      </c>
      <c r="B13" s="173" t="s">
        <v>289</v>
      </c>
      <c r="C13" s="443">
        <f>'összevont bev'!J44</f>
        <v>0</v>
      </c>
      <c r="D13" s="172" t="s">
        <v>31</v>
      </c>
      <c r="E13" s="29" t="s">
        <v>294</v>
      </c>
      <c r="F13" s="447">
        <v>0</v>
      </c>
    </row>
    <row r="14" spans="1:7" ht="23.25" customHeight="1">
      <c r="A14" s="172" t="s">
        <v>8</v>
      </c>
      <c r="B14" s="173" t="s">
        <v>290</v>
      </c>
      <c r="C14" s="443"/>
      <c r="D14" s="172" t="s">
        <v>32</v>
      </c>
      <c r="E14" s="31" t="s">
        <v>295</v>
      </c>
      <c r="F14" s="447"/>
    </row>
    <row r="15" spans="1:7" ht="24" customHeight="1">
      <c r="A15" s="172" t="s">
        <v>9</v>
      </c>
      <c r="B15" s="66" t="s">
        <v>291</v>
      </c>
      <c r="C15" s="444">
        <f>C13+C14</f>
        <v>0</v>
      </c>
      <c r="D15" s="172" t="s">
        <v>33</v>
      </c>
      <c r="E15" s="30" t="s">
        <v>225</v>
      </c>
      <c r="F15" s="448">
        <v>7992253</v>
      </c>
    </row>
    <row r="16" spans="1:7" ht="24" customHeight="1">
      <c r="A16" s="172" t="s">
        <v>10</v>
      </c>
      <c r="B16" s="66" t="s">
        <v>325</v>
      </c>
      <c r="C16" s="444"/>
      <c r="D16" s="172" t="s">
        <v>34</v>
      </c>
      <c r="E16" s="167" t="s">
        <v>296</v>
      </c>
      <c r="F16" s="449"/>
    </row>
    <row r="17" spans="1:8" s="10" customFormat="1" ht="24" customHeight="1">
      <c r="A17" s="172" t="s">
        <v>11</v>
      </c>
      <c r="B17" s="66" t="s">
        <v>292</v>
      </c>
      <c r="C17" s="445">
        <f>C15+C16+C11+C12</f>
        <v>43512488</v>
      </c>
      <c r="D17" s="172" t="s">
        <v>35</v>
      </c>
      <c r="E17" s="167" t="s">
        <v>297</v>
      </c>
      <c r="F17" s="447"/>
      <c r="G17" s="133"/>
    </row>
    <row r="18" spans="1:8" ht="25.5" customHeight="1">
      <c r="A18" s="172" t="s">
        <v>22</v>
      </c>
      <c r="B18" s="49" t="s">
        <v>293</v>
      </c>
      <c r="C18" s="444">
        <v>19999984</v>
      </c>
      <c r="D18" s="172" t="s">
        <v>36</v>
      </c>
      <c r="E18" s="167" t="s">
        <v>326</v>
      </c>
      <c r="F18" s="447"/>
    </row>
    <row r="19" spans="1:8" ht="25.5" customHeight="1">
      <c r="A19" s="172" t="s">
        <v>23</v>
      </c>
      <c r="B19" s="193" t="s">
        <v>327</v>
      </c>
      <c r="C19" s="444"/>
      <c r="D19" s="172" t="s">
        <v>37</v>
      </c>
      <c r="E19" s="167" t="s">
        <v>298</v>
      </c>
      <c r="F19" s="446">
        <v>5329379</v>
      </c>
      <c r="H19" s="245"/>
    </row>
    <row r="20" spans="1:8" ht="18" customHeight="1">
      <c r="A20" s="172" t="s">
        <v>24</v>
      </c>
      <c r="B20" s="67" t="s">
        <v>86</v>
      </c>
      <c r="C20" s="444">
        <f>C18+C19</f>
        <v>19999984</v>
      </c>
      <c r="D20" s="172" t="s">
        <v>38</v>
      </c>
      <c r="E20" s="69" t="s">
        <v>299</v>
      </c>
      <c r="F20" s="450">
        <f>F15+F19+F11</f>
        <v>63512472</v>
      </c>
    </row>
    <row r="21" spans="1:8" ht="23.25" customHeight="1">
      <c r="A21" s="172" t="s">
        <v>25</v>
      </c>
      <c r="C21" s="45"/>
      <c r="D21" s="172" t="s">
        <v>69</v>
      </c>
      <c r="E21" s="32" t="s">
        <v>87</v>
      </c>
      <c r="F21" s="447"/>
    </row>
    <row r="22" spans="1:8" ht="23.25" customHeight="1">
      <c r="A22" s="172" t="s">
        <v>26</v>
      </c>
      <c r="B22" s="68"/>
      <c r="C22" s="443"/>
      <c r="D22" s="172" t="s">
        <v>70</v>
      </c>
      <c r="E22" s="33" t="s">
        <v>88</v>
      </c>
      <c r="F22" s="446"/>
    </row>
    <row r="23" spans="1:8" ht="30" customHeight="1">
      <c r="A23" s="172" t="s">
        <v>27</v>
      </c>
      <c r="B23" s="219" t="s">
        <v>300</v>
      </c>
      <c r="C23" s="444">
        <f>C17+C20</f>
        <v>63512472</v>
      </c>
      <c r="D23" s="172" t="s">
        <v>71</v>
      </c>
      <c r="E23" s="219" t="s">
        <v>89</v>
      </c>
      <c r="F23" s="450">
        <f>F20+F22</f>
        <v>63512472</v>
      </c>
    </row>
    <row r="24" spans="1:8">
      <c r="A24" s="168"/>
      <c r="D24" s="25"/>
      <c r="G24" s="25"/>
    </row>
    <row r="25" spans="1:8">
      <c r="A25" s="168"/>
    </row>
    <row r="26" spans="1:8">
      <c r="A26" s="168"/>
    </row>
    <row r="27" spans="1:8">
      <c r="A27" s="168"/>
    </row>
    <row r="28" spans="1:8">
      <c r="A28" s="168"/>
    </row>
    <row r="29" spans="1:8">
      <c r="A29" s="168"/>
    </row>
    <row r="30" spans="1:8">
      <c r="A30" s="168"/>
    </row>
  </sheetData>
  <mergeCells count="9">
    <mergeCell ref="A1:F1"/>
    <mergeCell ref="A4:F4"/>
    <mergeCell ref="A5:F5"/>
    <mergeCell ref="A6:F6"/>
    <mergeCell ref="A8:A9"/>
    <mergeCell ref="B8:B9"/>
    <mergeCell ref="D8:D9"/>
    <mergeCell ref="E8:E9"/>
    <mergeCell ref="A7:E7"/>
  </mergeCells>
  <phoneticPr fontId="0" type="noConversion"/>
  <printOptions horizontalCentered="1"/>
  <pageMargins left="0.27559055118110237" right="0.27559055118110237" top="0.15748031496062992" bottom="0.43307086614173229" header="0.19685039370078741" footer="0.27559055118110237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H25"/>
  <sheetViews>
    <sheetView zoomScaleNormal="100" workbookViewId="0">
      <selection sqref="A1:F1"/>
    </sheetView>
  </sheetViews>
  <sheetFormatPr defaultRowHeight="12.75"/>
  <cols>
    <col min="1" max="1" width="3.5703125" customWidth="1"/>
    <col min="2" max="2" width="40" customWidth="1"/>
    <col min="3" max="3" width="11.7109375" customWidth="1"/>
    <col min="4" max="4" width="5.42578125" customWidth="1"/>
    <col min="5" max="5" width="38.5703125" customWidth="1"/>
    <col min="6" max="6" width="11.140625" customWidth="1"/>
    <col min="7" max="7" width="7.140625" customWidth="1"/>
  </cols>
  <sheetData>
    <row r="1" spans="1:8" ht="17.25" customHeight="1">
      <c r="A1" s="852" t="s">
        <v>793</v>
      </c>
      <c r="B1" s="852"/>
      <c r="C1" s="852"/>
      <c r="D1" s="852"/>
      <c r="E1" s="852"/>
      <c r="F1" s="852"/>
      <c r="G1" s="35"/>
    </row>
    <row r="2" spans="1:8" ht="17.25" customHeight="1">
      <c r="A2" s="115"/>
      <c r="B2" s="115"/>
      <c r="C2" s="115"/>
      <c r="D2" s="115"/>
      <c r="E2" s="115"/>
      <c r="F2" s="115"/>
      <c r="G2" s="35"/>
    </row>
    <row r="3" spans="1:8" ht="17.25" customHeight="1">
      <c r="A3" s="115"/>
      <c r="B3" s="115"/>
      <c r="C3" s="115"/>
      <c r="D3" s="115"/>
      <c r="E3" s="115"/>
      <c r="F3" s="115"/>
      <c r="G3" s="35"/>
    </row>
    <row r="4" spans="1:8" ht="20.25" customHeight="1">
      <c r="A4" s="844" t="s">
        <v>609</v>
      </c>
      <c r="B4" s="844"/>
      <c r="C4" s="844"/>
      <c r="D4" s="844"/>
      <c r="E4" s="844"/>
      <c r="F4" s="844"/>
      <c r="G4" s="42"/>
      <c r="H4" s="42"/>
    </row>
    <row r="5" spans="1:8" ht="21" customHeight="1">
      <c r="A5" s="844" t="s">
        <v>122</v>
      </c>
      <c r="B5" s="844"/>
      <c r="C5" s="844"/>
      <c r="D5" s="844"/>
      <c r="E5" s="844"/>
      <c r="F5" s="844"/>
      <c r="G5" s="42"/>
      <c r="H5" s="42"/>
    </row>
    <row r="6" spans="1:8" ht="15.75">
      <c r="A6" s="828" t="s">
        <v>756</v>
      </c>
      <c r="B6" s="829"/>
      <c r="C6" s="829"/>
      <c r="D6" s="829"/>
      <c r="E6" s="829"/>
      <c r="F6" s="829"/>
      <c r="G6" s="41"/>
      <c r="H6" s="41"/>
    </row>
    <row r="7" spans="1:8">
      <c r="A7" s="826"/>
      <c r="B7" s="826"/>
      <c r="C7" s="826"/>
      <c r="D7" s="826"/>
      <c r="E7" s="826"/>
      <c r="F7" s="275" t="s">
        <v>414</v>
      </c>
    </row>
    <row r="8" spans="1:8" s="41" customFormat="1" ht="41.25" customHeight="1">
      <c r="A8" s="163"/>
      <c r="B8" s="164" t="s">
        <v>76</v>
      </c>
      <c r="C8" s="61" t="s">
        <v>747</v>
      </c>
      <c r="D8" s="165"/>
      <c r="E8" s="164" t="s">
        <v>77</v>
      </c>
      <c r="F8" s="61" t="s">
        <v>747</v>
      </c>
      <c r="G8" s="51"/>
      <c r="H8" s="51"/>
    </row>
    <row r="9" spans="1:8" s="41" customFormat="1" ht="18" customHeight="1">
      <c r="A9" s="166"/>
      <c r="B9" s="53" t="s">
        <v>100</v>
      </c>
      <c r="C9" s="53" t="s">
        <v>101</v>
      </c>
      <c r="D9" s="53"/>
      <c r="E9" s="54" t="s">
        <v>102</v>
      </c>
      <c r="F9" s="53" t="s">
        <v>103</v>
      </c>
      <c r="G9" s="51"/>
      <c r="H9" s="51"/>
    </row>
    <row r="10" spans="1:8" ht="21" customHeight="1">
      <c r="A10" s="183" t="s">
        <v>5</v>
      </c>
      <c r="B10" s="167" t="s">
        <v>286</v>
      </c>
      <c r="C10" s="451">
        <f>'összevont bev'!J15</f>
        <v>89394400</v>
      </c>
      <c r="D10" s="183" t="s">
        <v>5</v>
      </c>
      <c r="E10" s="194" t="s">
        <v>39</v>
      </c>
      <c r="F10" s="445">
        <f>önk.kiadás!G22</f>
        <v>41321976</v>
      </c>
      <c r="G10" s="28"/>
      <c r="H10" s="25"/>
    </row>
    <row r="11" spans="1:8" ht="28.5" customHeight="1">
      <c r="A11" s="183" t="s">
        <v>6</v>
      </c>
      <c r="B11" s="167" t="s">
        <v>280</v>
      </c>
      <c r="C11" s="451">
        <f>'önk. bevétel'!D18</f>
        <v>10583000</v>
      </c>
      <c r="D11" s="183" t="s">
        <v>6</v>
      </c>
      <c r="E11" s="194" t="s">
        <v>114</v>
      </c>
      <c r="F11" s="445">
        <f>önk.kiadás!G23</f>
        <v>7374070</v>
      </c>
      <c r="G11" s="28"/>
      <c r="H11" s="25"/>
    </row>
    <row r="12" spans="1:8" ht="38.25" customHeight="1">
      <c r="A12" s="183" t="s">
        <v>7</v>
      </c>
      <c r="B12" s="32" t="s">
        <v>347</v>
      </c>
      <c r="C12" s="451">
        <f>'összevont bev'!D30</f>
        <v>31050000</v>
      </c>
      <c r="D12" s="183" t="s">
        <v>7</v>
      </c>
      <c r="E12" s="194" t="s">
        <v>288</v>
      </c>
      <c r="F12" s="445">
        <f>önk.kiadás!G50</f>
        <v>44850656</v>
      </c>
      <c r="G12" s="28"/>
      <c r="H12" s="25"/>
    </row>
    <row r="13" spans="1:8" ht="17.25" customHeight="1">
      <c r="A13" s="183" t="s">
        <v>8</v>
      </c>
      <c r="B13" s="167" t="s">
        <v>56</v>
      </c>
      <c r="C13" s="452">
        <f>'összevont bev'!D39</f>
        <v>14550000</v>
      </c>
      <c r="D13" s="183" t="s">
        <v>8</v>
      </c>
      <c r="E13" s="194" t="s">
        <v>117</v>
      </c>
      <c r="F13" s="445">
        <f>önk.kiadás!G51</f>
        <v>5880000</v>
      </c>
      <c r="G13" s="38"/>
      <c r="H13" s="25"/>
    </row>
    <row r="14" spans="1:8" s="10" customFormat="1" ht="54" customHeight="1">
      <c r="A14" s="183" t="s">
        <v>9</v>
      </c>
      <c r="B14" s="167" t="s">
        <v>284</v>
      </c>
      <c r="C14" s="451"/>
      <c r="D14" s="183" t="s">
        <v>9</v>
      </c>
      <c r="E14" s="32" t="s">
        <v>314</v>
      </c>
      <c r="F14" s="443">
        <f>50190840+7992253</f>
        <v>58183093</v>
      </c>
      <c r="G14" s="38"/>
      <c r="H14" s="37"/>
    </row>
    <row r="15" spans="1:8" s="10" customFormat="1">
      <c r="A15" s="183" t="s">
        <v>10</v>
      </c>
      <c r="B15" s="818" t="s">
        <v>283</v>
      </c>
      <c r="C15" s="819">
        <v>43512488</v>
      </c>
      <c r="D15" s="817"/>
      <c r="E15" s="820"/>
      <c r="F15" s="821"/>
      <c r="G15" s="38"/>
      <c r="H15" s="37"/>
    </row>
    <row r="16" spans="1:8" ht="23.25" customHeight="1">
      <c r="A16" s="183" t="s">
        <v>11</v>
      </c>
      <c r="B16" s="182" t="s">
        <v>287</v>
      </c>
      <c r="C16" s="453">
        <f>SUM(C10:C15)</f>
        <v>189089888</v>
      </c>
      <c r="D16" s="183" t="s">
        <v>10</v>
      </c>
      <c r="E16" s="32" t="s">
        <v>730</v>
      </c>
      <c r="F16" s="443">
        <f>önk.kiadás!G54</f>
        <v>4807341</v>
      </c>
      <c r="G16" s="38"/>
      <c r="H16" s="25"/>
    </row>
    <row r="17" spans="1:8" ht="23.25" customHeight="1">
      <c r="A17" s="183" t="s">
        <v>22</v>
      </c>
      <c r="B17" s="167" t="s">
        <v>115</v>
      </c>
      <c r="C17" s="443"/>
      <c r="D17" s="183" t="s">
        <v>11</v>
      </c>
      <c r="E17" s="194" t="s">
        <v>731</v>
      </c>
      <c r="F17" s="445">
        <f>F14+F16</f>
        <v>62990434</v>
      </c>
      <c r="G17" s="28"/>
      <c r="H17" s="25"/>
    </row>
    <row r="18" spans="1:8" ht="28.5" customHeight="1">
      <c r="A18" s="183" t="s">
        <v>23</v>
      </c>
      <c r="B18" s="49" t="s">
        <v>352</v>
      </c>
      <c r="C18" s="445">
        <v>19999984</v>
      </c>
      <c r="D18" s="183" t="s">
        <v>22</v>
      </c>
      <c r="E18" s="33" t="s">
        <v>92</v>
      </c>
      <c r="F18" s="445">
        <f>F10+F11+F12+F13+F17</f>
        <v>162417136</v>
      </c>
      <c r="G18" s="28"/>
      <c r="H18" s="25"/>
    </row>
    <row r="19" spans="1:8" ht="30.75" customHeight="1">
      <c r="A19" s="183" t="s">
        <v>24</v>
      </c>
      <c r="B19" s="8"/>
      <c r="C19" s="443"/>
      <c r="D19" s="183" t="s">
        <v>23</v>
      </c>
      <c r="E19" s="32" t="s">
        <v>93</v>
      </c>
      <c r="F19" s="443"/>
      <c r="G19" s="39"/>
      <c r="H19" s="25"/>
    </row>
    <row r="20" spans="1:8" ht="15.75" customHeight="1">
      <c r="A20" s="183" t="s">
        <v>25</v>
      </c>
      <c r="B20" s="32"/>
      <c r="C20" s="443"/>
      <c r="D20" s="183" t="s">
        <v>24</v>
      </c>
      <c r="E20" s="32" t="s">
        <v>728</v>
      </c>
      <c r="F20" s="443">
        <f>önk.kiadás!G58</f>
        <v>46672736</v>
      </c>
      <c r="G20" s="28"/>
      <c r="H20" s="25"/>
    </row>
    <row r="21" spans="1:8" ht="15.75" customHeight="1">
      <c r="A21" s="183" t="s">
        <v>26</v>
      </c>
      <c r="B21" s="33" t="s">
        <v>120</v>
      </c>
      <c r="C21" s="445">
        <f>SUM(C17:C20)</f>
        <v>19999984</v>
      </c>
      <c r="D21" s="183" t="s">
        <v>25</v>
      </c>
      <c r="E21" s="33" t="s">
        <v>94</v>
      </c>
      <c r="F21" s="445">
        <f>F19+F20</f>
        <v>46672736</v>
      </c>
      <c r="G21" s="28"/>
      <c r="H21" s="25"/>
    </row>
    <row r="22" spans="1:8" ht="14.25" customHeight="1">
      <c r="A22" s="183" t="s">
        <v>27</v>
      </c>
      <c r="B22" s="50"/>
      <c r="C22" s="445"/>
      <c r="D22" s="183" t="s">
        <v>26</v>
      </c>
      <c r="E22" s="167"/>
      <c r="F22" s="443"/>
      <c r="G22" s="40"/>
      <c r="H22" s="25"/>
    </row>
    <row r="23" spans="1:8" ht="33.75" customHeight="1">
      <c r="A23" s="183" t="s">
        <v>28</v>
      </c>
      <c r="B23" s="33" t="s">
        <v>95</v>
      </c>
      <c r="C23" s="445">
        <f>C16+C21+C22</f>
        <v>209089872</v>
      </c>
      <c r="D23" s="183" t="s">
        <v>27</v>
      </c>
      <c r="E23" s="33" t="s">
        <v>96</v>
      </c>
      <c r="F23" s="445">
        <f>F18+F21</f>
        <v>209089872</v>
      </c>
      <c r="G23" s="28"/>
      <c r="H23" s="25"/>
    </row>
    <row r="24" spans="1:8" ht="24.75" customHeight="1">
      <c r="A24" s="381"/>
      <c r="B24" s="25"/>
      <c r="C24" s="34"/>
      <c r="D24" s="382"/>
      <c r="E24" s="25"/>
      <c r="F24" s="169"/>
      <c r="G24" s="39"/>
      <c r="H24" s="25"/>
    </row>
    <row r="25" spans="1:8" s="25" customFormat="1" ht="25.5" customHeight="1">
      <c r="A25" s="168"/>
      <c r="B25"/>
      <c r="C25"/>
      <c r="D25" s="168"/>
      <c r="E25"/>
      <c r="F25"/>
      <c r="G25" s="170"/>
    </row>
  </sheetData>
  <mergeCells count="5">
    <mergeCell ref="A7:E7"/>
    <mergeCell ref="A1:F1"/>
    <mergeCell ref="A4:F4"/>
    <mergeCell ref="A5:F5"/>
    <mergeCell ref="A6:F6"/>
  </mergeCells>
  <phoneticPr fontId="0" type="noConversion"/>
  <printOptions horizontalCentered="1"/>
  <pageMargins left="0.55118110236220474" right="0.27559055118110237" top="0.15748031496062992" bottom="0.43307086614173229" header="0.19685039370078741" footer="0.27559055118110237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46"/>
  <sheetViews>
    <sheetView zoomScaleNormal="100" workbookViewId="0">
      <selection activeCell="B1" sqref="B1:G1"/>
    </sheetView>
  </sheetViews>
  <sheetFormatPr defaultRowHeight="12.75"/>
  <cols>
    <col min="1" max="1" width="4.5703125" customWidth="1"/>
    <col min="2" max="2" width="61.85546875" style="1" customWidth="1"/>
    <col min="3" max="3" width="7.42578125" style="1" customWidth="1"/>
    <col min="4" max="4" width="13.5703125" style="35" bestFit="1" customWidth="1"/>
    <col min="5" max="5" width="9.5703125" style="35" customWidth="1"/>
    <col min="6" max="6" width="12" style="35" customWidth="1"/>
    <col min="7" max="7" width="13.5703125" style="1" bestFit="1" customWidth="1"/>
    <col min="8" max="8" width="10.7109375" style="1" bestFit="1" customWidth="1"/>
    <col min="9" max="19" width="9.140625" style="1"/>
  </cols>
  <sheetData>
    <row r="1" spans="1:19">
      <c r="B1" s="838" t="s">
        <v>794</v>
      </c>
      <c r="C1" s="838"/>
      <c r="D1" s="838"/>
      <c r="E1" s="838"/>
      <c r="F1" s="838"/>
      <c r="G1" s="838"/>
    </row>
    <row r="2" spans="1:19" ht="36" customHeight="1">
      <c r="A2" s="839" t="s">
        <v>660</v>
      </c>
      <c r="B2" s="839"/>
      <c r="C2" s="839"/>
      <c r="D2" s="839"/>
      <c r="E2" s="839"/>
      <c r="F2" s="839"/>
      <c r="G2" s="839"/>
    </row>
    <row r="3" spans="1:19" ht="18.75">
      <c r="A3" s="839" t="s">
        <v>745</v>
      </c>
      <c r="B3" s="839"/>
      <c r="C3" s="839"/>
      <c r="D3" s="839"/>
      <c r="E3" s="839"/>
      <c r="F3" s="839"/>
      <c r="G3" s="839"/>
    </row>
    <row r="4" spans="1:19" ht="15.75">
      <c r="A4" s="2"/>
      <c r="B4" s="3"/>
      <c r="C4" s="3"/>
      <c r="D4" s="5"/>
      <c r="E4" s="5"/>
      <c r="F4" s="5"/>
    </row>
    <row r="5" spans="1:19">
      <c r="A5" s="4"/>
      <c r="B5" s="3" t="s">
        <v>18</v>
      </c>
      <c r="C5" s="3"/>
      <c r="D5" s="5"/>
      <c r="E5" s="5"/>
      <c r="F5" s="5"/>
    </row>
    <row r="6" spans="1:19">
      <c r="G6" s="71" t="s">
        <v>471</v>
      </c>
    </row>
    <row r="7" spans="1:19" ht="36">
      <c r="A7" s="72" t="s">
        <v>13</v>
      </c>
      <c r="B7" s="73" t="s">
        <v>12</v>
      </c>
      <c r="C7" s="74" t="s">
        <v>152</v>
      </c>
      <c r="D7" s="221" t="s">
        <v>328</v>
      </c>
      <c r="E7" s="221" t="s">
        <v>329</v>
      </c>
      <c r="F7" s="221" t="s">
        <v>330</v>
      </c>
      <c r="G7" s="74" t="s">
        <v>747</v>
      </c>
      <c r="H7"/>
      <c r="I7"/>
      <c r="J7"/>
      <c r="K7"/>
      <c r="L7"/>
      <c r="M7"/>
      <c r="N7"/>
      <c r="O7"/>
      <c r="P7"/>
      <c r="Q7"/>
      <c r="R7"/>
      <c r="S7"/>
    </row>
    <row r="8" spans="1:19" ht="13.5">
      <c r="A8" s="75"/>
      <c r="B8" s="76" t="s">
        <v>100</v>
      </c>
      <c r="C8" s="76" t="s">
        <v>101</v>
      </c>
      <c r="D8" s="209" t="s">
        <v>102</v>
      </c>
      <c r="E8" s="209" t="s">
        <v>103</v>
      </c>
      <c r="F8" s="209" t="s">
        <v>104</v>
      </c>
      <c r="G8" s="77" t="s">
        <v>105</v>
      </c>
      <c r="H8"/>
      <c r="I8"/>
      <c r="J8"/>
      <c r="K8"/>
      <c r="L8"/>
      <c r="M8"/>
      <c r="N8"/>
      <c r="O8"/>
      <c r="P8"/>
      <c r="Q8"/>
      <c r="R8"/>
      <c r="S8"/>
    </row>
    <row r="9" spans="1:19" s="11" customFormat="1" ht="18" customHeight="1">
      <c r="A9" s="125" t="s">
        <v>5</v>
      </c>
      <c r="B9" s="121" t="s">
        <v>123</v>
      </c>
      <c r="C9" s="210" t="s">
        <v>153</v>
      </c>
      <c r="D9" s="397">
        <v>26003926</v>
      </c>
      <c r="E9" s="398"/>
      <c r="F9" s="398"/>
      <c r="G9" s="399">
        <f>SUM(D9:F9)</f>
        <v>26003926</v>
      </c>
    </row>
    <row r="10" spans="1:19" s="11" customFormat="1" ht="18" customHeight="1">
      <c r="A10" s="125" t="s">
        <v>6</v>
      </c>
      <c r="B10" s="121" t="s">
        <v>154</v>
      </c>
      <c r="C10" s="210" t="s">
        <v>155</v>
      </c>
      <c r="D10" s="397">
        <v>36327500</v>
      </c>
      <c r="E10" s="398"/>
      <c r="F10" s="398"/>
      <c r="G10" s="399">
        <f t="shared" ref="G10:G45" si="0">SUM(D10:F10)</f>
        <v>36327500</v>
      </c>
    </row>
    <row r="11" spans="1:19" s="11" customFormat="1" ht="25.5" customHeight="1">
      <c r="A11" s="125" t="s">
        <v>7</v>
      </c>
      <c r="B11" s="121" t="s">
        <v>606</v>
      </c>
      <c r="C11" s="210" t="s">
        <v>157</v>
      </c>
      <c r="D11" s="397">
        <v>25115167</v>
      </c>
      <c r="E11" s="398"/>
      <c r="F11" s="398"/>
      <c r="G11" s="399">
        <f t="shared" si="0"/>
        <v>25115167</v>
      </c>
    </row>
    <row r="12" spans="1:19" s="11" customFormat="1" ht="18" customHeight="1">
      <c r="A12" s="125" t="s">
        <v>10</v>
      </c>
      <c r="B12" s="121" t="s">
        <v>158</v>
      </c>
      <c r="C12" s="210" t="s">
        <v>159</v>
      </c>
      <c r="D12" s="397">
        <v>1947807</v>
      </c>
      <c r="E12" s="398"/>
      <c r="F12" s="398"/>
      <c r="G12" s="399">
        <f t="shared" si="0"/>
        <v>1947807</v>
      </c>
    </row>
    <row r="13" spans="1:19" s="11" customFormat="1" ht="18" customHeight="1">
      <c r="A13" s="125" t="s">
        <v>11</v>
      </c>
      <c r="B13" s="121" t="s">
        <v>160</v>
      </c>
      <c r="C13" s="210" t="s">
        <v>161</v>
      </c>
      <c r="D13" s="397"/>
      <c r="E13" s="398"/>
      <c r="F13" s="398"/>
      <c r="G13" s="399">
        <f t="shared" si="0"/>
        <v>0</v>
      </c>
    </row>
    <row r="14" spans="1:19" s="11" customFormat="1" ht="18" customHeight="1">
      <c r="A14" s="125" t="s">
        <v>22</v>
      </c>
      <c r="B14" s="346" t="s">
        <v>740</v>
      </c>
      <c r="C14" s="210" t="s">
        <v>163</v>
      </c>
      <c r="D14" s="397"/>
      <c r="E14" s="398"/>
      <c r="F14" s="398"/>
      <c r="G14" s="399">
        <f t="shared" si="0"/>
        <v>0</v>
      </c>
    </row>
    <row r="15" spans="1:19" s="11" customFormat="1" ht="18" customHeight="1">
      <c r="A15" s="125" t="s">
        <v>23</v>
      </c>
      <c r="B15" s="352" t="s">
        <v>685</v>
      </c>
      <c r="C15" s="211" t="s">
        <v>164</v>
      </c>
      <c r="D15" s="458">
        <f>SUM(D9:D14)</f>
        <v>89394400</v>
      </c>
      <c r="E15" s="400"/>
      <c r="F15" s="400"/>
      <c r="G15" s="399">
        <f t="shared" si="0"/>
        <v>89394400</v>
      </c>
    </row>
    <row r="16" spans="1:19" s="11" customFormat="1" ht="18" customHeight="1">
      <c r="A16" s="125" t="s">
        <v>24</v>
      </c>
      <c r="B16" s="121" t="s">
        <v>415</v>
      </c>
      <c r="C16" s="210" t="s">
        <v>607</v>
      </c>
      <c r="D16" s="397">
        <v>9083000</v>
      </c>
      <c r="E16" s="398"/>
      <c r="F16" s="398"/>
      <c r="G16" s="399">
        <f t="shared" si="0"/>
        <v>9083000</v>
      </c>
    </row>
    <row r="17" spans="1:7" s="11" customFormat="1" ht="18" customHeight="1">
      <c r="A17" s="125" t="s">
        <v>25</v>
      </c>
      <c r="B17" s="346" t="s">
        <v>676</v>
      </c>
      <c r="C17" s="210" t="s">
        <v>608</v>
      </c>
      <c r="D17" s="397">
        <v>1500000</v>
      </c>
      <c r="E17" s="398"/>
      <c r="F17" s="398"/>
      <c r="G17" s="399">
        <f t="shared" si="0"/>
        <v>1500000</v>
      </c>
    </row>
    <row r="18" spans="1:7" s="12" customFormat="1" ht="27" customHeight="1">
      <c r="A18" s="125" t="s">
        <v>26</v>
      </c>
      <c r="B18" s="122" t="s">
        <v>165</v>
      </c>
      <c r="C18" s="211" t="s">
        <v>166</v>
      </c>
      <c r="D18" s="458">
        <f>SUM(D16:D17)</f>
        <v>10583000</v>
      </c>
      <c r="E18" s="400"/>
      <c r="F18" s="400"/>
      <c r="G18" s="399">
        <f t="shared" si="0"/>
        <v>10583000</v>
      </c>
    </row>
    <row r="19" spans="1:7" s="12" customFormat="1" ht="18" customHeight="1">
      <c r="A19" s="125" t="s">
        <v>27</v>
      </c>
      <c r="B19" s="352" t="s">
        <v>307</v>
      </c>
      <c r="C19" s="211" t="s">
        <v>167</v>
      </c>
      <c r="D19" s="401">
        <f>SUM(D18,D15)</f>
        <v>99977400</v>
      </c>
      <c r="E19" s="402"/>
      <c r="F19" s="402"/>
      <c r="G19" s="399">
        <f t="shared" si="0"/>
        <v>99977400</v>
      </c>
    </row>
    <row r="20" spans="1:7" s="12" customFormat="1" ht="18" customHeight="1">
      <c r="A20" s="125" t="s">
        <v>28</v>
      </c>
      <c r="B20" s="121" t="s">
        <v>359</v>
      </c>
      <c r="C20" s="210" t="s">
        <v>360</v>
      </c>
      <c r="D20" s="403"/>
      <c r="E20" s="404"/>
      <c r="F20" s="404"/>
      <c r="G20" s="399">
        <f t="shared" si="0"/>
        <v>0</v>
      </c>
    </row>
    <row r="21" spans="1:7" s="11" customFormat="1" ht="18" customHeight="1">
      <c r="A21" s="125" t="s">
        <v>29</v>
      </c>
      <c r="B21" s="121" t="s">
        <v>168</v>
      </c>
      <c r="C21" s="210" t="s">
        <v>169</v>
      </c>
      <c r="D21" s="397">
        <v>0</v>
      </c>
      <c r="E21" s="398"/>
      <c r="F21" s="398"/>
      <c r="G21" s="399">
        <f t="shared" si="0"/>
        <v>0</v>
      </c>
    </row>
    <row r="22" spans="1:7" s="11" customFormat="1" ht="18" customHeight="1">
      <c r="A22" s="125" t="s">
        <v>30</v>
      </c>
      <c r="B22" s="122" t="s">
        <v>281</v>
      </c>
      <c r="C22" s="211" t="s">
        <v>170</v>
      </c>
      <c r="D22" s="401">
        <f>SUM(D20:D21)</f>
        <v>0</v>
      </c>
      <c r="E22" s="401"/>
      <c r="F22" s="401"/>
      <c r="G22" s="399">
        <f t="shared" si="0"/>
        <v>0</v>
      </c>
    </row>
    <row r="23" spans="1:7" s="12" customFormat="1" ht="18" customHeight="1">
      <c r="A23" s="125" t="s">
        <v>31</v>
      </c>
      <c r="B23" s="122" t="s">
        <v>171</v>
      </c>
      <c r="C23" s="211" t="s">
        <v>172</v>
      </c>
      <c r="D23" s="458">
        <f>D24</f>
        <v>2500000</v>
      </c>
      <c r="E23" s="400"/>
      <c r="F23" s="400"/>
      <c r="G23" s="399">
        <f t="shared" si="0"/>
        <v>2500000</v>
      </c>
    </row>
    <row r="24" spans="1:7" s="12" customFormat="1" ht="18" customHeight="1">
      <c r="A24" s="125" t="s">
        <v>32</v>
      </c>
      <c r="B24" s="392" t="s">
        <v>661</v>
      </c>
      <c r="C24" s="355" t="s">
        <v>677</v>
      </c>
      <c r="D24" s="459">
        <v>2500000</v>
      </c>
      <c r="E24" s="405"/>
      <c r="F24" s="405"/>
      <c r="G24" s="460">
        <f>SUM(D24:F24)</f>
        <v>2500000</v>
      </c>
    </row>
    <row r="25" spans="1:7" s="11" customFormat="1" ht="18" customHeight="1">
      <c r="A25" s="125" t="s">
        <v>33</v>
      </c>
      <c r="B25" s="121" t="s">
        <v>417</v>
      </c>
      <c r="C25" s="210" t="s">
        <v>416</v>
      </c>
      <c r="D25" s="397">
        <v>23000000</v>
      </c>
      <c r="E25" s="398"/>
      <c r="F25" s="398"/>
      <c r="G25" s="399">
        <f t="shared" si="0"/>
        <v>23000000</v>
      </c>
    </row>
    <row r="26" spans="1:7" s="11" customFormat="1" ht="18" customHeight="1">
      <c r="A26" s="125" t="s">
        <v>34</v>
      </c>
      <c r="B26" s="121" t="s">
        <v>542</v>
      </c>
      <c r="C26" s="210" t="s">
        <v>543</v>
      </c>
      <c r="D26" s="397">
        <v>400000</v>
      </c>
      <c r="E26" s="398"/>
      <c r="F26" s="398"/>
      <c r="G26" s="399">
        <f t="shared" si="0"/>
        <v>400000</v>
      </c>
    </row>
    <row r="27" spans="1:7" s="11" customFormat="1" ht="18" customHeight="1">
      <c r="A27" s="125" t="s">
        <v>35</v>
      </c>
      <c r="B27" s="121" t="s">
        <v>177</v>
      </c>
      <c r="C27" s="210" t="s">
        <v>418</v>
      </c>
      <c r="D27" s="397">
        <v>5000000</v>
      </c>
      <c r="E27" s="398"/>
      <c r="F27" s="398"/>
      <c r="G27" s="399">
        <f t="shared" si="0"/>
        <v>5000000</v>
      </c>
    </row>
    <row r="28" spans="1:7" s="11" customFormat="1" ht="18.75" customHeight="1">
      <c r="A28" s="125" t="s">
        <v>36</v>
      </c>
      <c r="B28" s="352" t="s">
        <v>684</v>
      </c>
      <c r="C28" s="211" t="s">
        <v>179</v>
      </c>
      <c r="D28" s="401">
        <f>SUM(D25:D27)</f>
        <v>28400000</v>
      </c>
      <c r="E28" s="402"/>
      <c r="F28" s="402"/>
      <c r="G28" s="399">
        <f t="shared" si="0"/>
        <v>28400000</v>
      </c>
    </row>
    <row r="29" spans="1:7" s="12" customFormat="1" ht="18" customHeight="1">
      <c r="A29" s="125" t="s">
        <v>37</v>
      </c>
      <c r="B29" s="122" t="s">
        <v>180</v>
      </c>
      <c r="C29" s="211" t="s">
        <v>181</v>
      </c>
      <c r="D29" s="458">
        <v>150000</v>
      </c>
      <c r="E29" s="400"/>
      <c r="F29" s="400"/>
      <c r="G29" s="399">
        <f t="shared" si="0"/>
        <v>150000</v>
      </c>
    </row>
    <row r="30" spans="1:7" s="11" customFormat="1" ht="18" customHeight="1">
      <c r="A30" s="125" t="s">
        <v>38</v>
      </c>
      <c r="B30" s="352" t="s">
        <v>683</v>
      </c>
      <c r="C30" s="211" t="s">
        <v>182</v>
      </c>
      <c r="D30" s="406">
        <f>SUM(D29,D28,D23)</f>
        <v>31050000</v>
      </c>
      <c r="E30" s="406"/>
      <c r="F30" s="407"/>
      <c r="G30" s="399">
        <f t="shared" si="0"/>
        <v>31050000</v>
      </c>
    </row>
    <row r="31" spans="1:7" s="279" customFormat="1" ht="18" customHeight="1">
      <c r="A31" s="125" t="s">
        <v>69</v>
      </c>
      <c r="B31" s="121" t="s">
        <v>544</v>
      </c>
      <c r="C31" s="210" t="s">
        <v>545</v>
      </c>
      <c r="D31" s="408"/>
      <c r="E31" s="409"/>
      <c r="F31" s="410"/>
      <c r="G31" s="411">
        <f t="shared" si="0"/>
        <v>0</v>
      </c>
    </row>
    <row r="32" spans="1:7" s="11" customFormat="1" ht="18" customHeight="1">
      <c r="A32" s="125" t="s">
        <v>70</v>
      </c>
      <c r="B32" s="123" t="s">
        <v>2</v>
      </c>
      <c r="C32" s="210" t="s">
        <v>183</v>
      </c>
      <c r="D32" s="397">
        <v>4000000</v>
      </c>
      <c r="E32" s="398"/>
      <c r="F32" s="398"/>
      <c r="G32" s="399">
        <f t="shared" si="0"/>
        <v>4000000</v>
      </c>
    </row>
    <row r="33" spans="1:19" s="11" customFormat="1" ht="18" customHeight="1">
      <c r="A33" s="125" t="s">
        <v>71</v>
      </c>
      <c r="B33" s="123" t="s">
        <v>184</v>
      </c>
      <c r="C33" s="210" t="s">
        <v>419</v>
      </c>
      <c r="D33" s="397"/>
      <c r="E33" s="398"/>
      <c r="F33" s="398"/>
      <c r="G33" s="399">
        <f t="shared" si="0"/>
        <v>0</v>
      </c>
    </row>
    <row r="34" spans="1:19" s="11" customFormat="1" ht="18" customHeight="1">
      <c r="A34" s="125" t="s">
        <v>72</v>
      </c>
      <c r="B34" s="123" t="s">
        <v>186</v>
      </c>
      <c r="C34" s="210" t="s">
        <v>187</v>
      </c>
      <c r="D34" s="397">
        <v>4200000</v>
      </c>
      <c r="E34" s="398"/>
      <c r="F34" s="398"/>
      <c r="G34" s="399">
        <f t="shared" si="0"/>
        <v>4200000</v>
      </c>
      <c r="H34" s="267"/>
    </row>
    <row r="35" spans="1:19" s="11" customFormat="1" ht="18" customHeight="1">
      <c r="A35" s="125" t="s">
        <v>80</v>
      </c>
      <c r="B35" s="123" t="s">
        <v>188</v>
      </c>
      <c r="C35" s="210" t="s">
        <v>189</v>
      </c>
      <c r="D35" s="397">
        <v>5000000</v>
      </c>
      <c r="E35" s="398"/>
      <c r="F35" s="398"/>
      <c r="G35" s="399">
        <f t="shared" si="0"/>
        <v>5000000</v>
      </c>
    </row>
    <row r="36" spans="1:19" s="11" customFormat="1" ht="18" customHeight="1">
      <c r="A36" s="125" t="s">
        <v>81</v>
      </c>
      <c r="B36" s="123" t="s">
        <v>190</v>
      </c>
      <c r="C36" s="210" t="s">
        <v>191</v>
      </c>
      <c r="D36" s="397">
        <f>D35*0.27</f>
        <v>1350000</v>
      </c>
      <c r="E36" s="398"/>
      <c r="F36" s="398"/>
      <c r="G36" s="399">
        <f t="shared" si="0"/>
        <v>1350000</v>
      </c>
    </row>
    <row r="37" spans="1:19" s="11" customFormat="1" ht="18" customHeight="1">
      <c r="A37" s="125" t="s">
        <v>82</v>
      </c>
      <c r="B37" s="123" t="s">
        <v>192</v>
      </c>
      <c r="C37" s="210" t="s">
        <v>193</v>
      </c>
      <c r="D37" s="397"/>
      <c r="E37" s="398"/>
      <c r="F37" s="398"/>
      <c r="G37" s="399">
        <f t="shared" si="0"/>
        <v>0</v>
      </c>
    </row>
    <row r="38" spans="1:19" s="11" customFormat="1" ht="18" customHeight="1">
      <c r="A38" s="125" t="s">
        <v>83</v>
      </c>
      <c r="B38" s="123" t="s">
        <v>546</v>
      </c>
      <c r="C38" s="210" t="s">
        <v>547</v>
      </c>
      <c r="D38" s="397"/>
      <c r="E38" s="398"/>
      <c r="F38" s="398"/>
      <c r="G38" s="399">
        <f t="shared" si="0"/>
        <v>0</v>
      </c>
    </row>
    <row r="39" spans="1:19" s="11" customFormat="1" ht="16.5" customHeight="1">
      <c r="A39" s="125" t="s">
        <v>84</v>
      </c>
      <c r="B39" s="356" t="s">
        <v>682</v>
      </c>
      <c r="C39" s="211" t="s">
        <v>200</v>
      </c>
      <c r="D39" s="461">
        <f>SUM(D31:D38)</f>
        <v>14550000</v>
      </c>
      <c r="E39" s="391"/>
      <c r="F39" s="391"/>
      <c r="G39" s="399">
        <f t="shared" si="0"/>
        <v>14550000</v>
      </c>
    </row>
    <row r="40" spans="1:19" s="11" customFormat="1" ht="16.5" customHeight="1">
      <c r="A40" s="125" t="s">
        <v>90</v>
      </c>
      <c r="B40" s="393" t="s">
        <v>283</v>
      </c>
      <c r="C40" s="394" t="s">
        <v>205</v>
      </c>
      <c r="D40" s="412">
        <v>43512488</v>
      </c>
      <c r="E40" s="413"/>
      <c r="F40" s="413"/>
      <c r="G40" s="414">
        <f>SUM(D40:F40)</f>
        <v>43512488</v>
      </c>
    </row>
    <row r="41" spans="1:19" ht="16.5" customHeight="1">
      <c r="A41" s="125" t="s">
        <v>91</v>
      </c>
      <c r="B41" s="122" t="s">
        <v>305</v>
      </c>
      <c r="C41" s="211" t="s">
        <v>206</v>
      </c>
      <c r="D41" s="415">
        <v>0</v>
      </c>
      <c r="E41" s="398"/>
      <c r="F41" s="398"/>
      <c r="G41" s="399">
        <f t="shared" si="0"/>
        <v>0</v>
      </c>
    </row>
    <row r="42" spans="1:19" ht="16.5" customHeight="1">
      <c r="A42" s="125" t="s">
        <v>97</v>
      </c>
      <c r="B42" s="357" t="s">
        <v>681</v>
      </c>
      <c r="C42" s="246" t="s">
        <v>208</v>
      </c>
      <c r="D42" s="462">
        <f>SUM(D41,D39,D30,D22,D19+D40)</f>
        <v>189089888</v>
      </c>
      <c r="E42" s="416"/>
      <c r="F42" s="416"/>
      <c r="G42" s="399">
        <f t="shared" si="0"/>
        <v>189089888</v>
      </c>
    </row>
    <row r="43" spans="1:19" ht="16.5" customHeight="1">
      <c r="A43" s="125" t="s">
        <v>98</v>
      </c>
      <c r="B43" s="395" t="s">
        <v>270</v>
      </c>
      <c r="C43" s="395" t="s">
        <v>301</v>
      </c>
      <c r="D43" s="417">
        <v>0</v>
      </c>
      <c r="E43" s="398"/>
      <c r="F43" s="398"/>
      <c r="G43" s="399">
        <f t="shared" si="0"/>
        <v>0</v>
      </c>
    </row>
    <row r="44" spans="1:19" ht="16.5" customHeight="1">
      <c r="A44" s="125" t="s">
        <v>461</v>
      </c>
      <c r="B44" s="395" t="s">
        <v>271</v>
      </c>
      <c r="C44" s="395" t="s">
        <v>302</v>
      </c>
      <c r="D44" s="417">
        <v>19999984</v>
      </c>
      <c r="E44" s="398"/>
      <c r="F44" s="398"/>
      <c r="G44" s="399">
        <f t="shared" si="0"/>
        <v>19999984</v>
      </c>
    </row>
    <row r="45" spans="1:19" s="10" customFormat="1" ht="16.5" customHeight="1">
      <c r="A45" s="125" t="s">
        <v>462</v>
      </c>
      <c r="B45" s="184" t="s">
        <v>272</v>
      </c>
      <c r="C45" s="184" t="s">
        <v>303</v>
      </c>
      <c r="D45" s="399">
        <f>SUM(D43:D44)</f>
        <v>19999984</v>
      </c>
      <c r="E45" s="400"/>
      <c r="F45" s="400"/>
      <c r="G45" s="399">
        <f t="shared" si="0"/>
        <v>19999984</v>
      </c>
      <c r="H45" s="176"/>
      <c r="I45" s="176"/>
      <c r="J45" s="176"/>
      <c r="K45" s="176"/>
      <c r="L45" s="176"/>
      <c r="M45" s="176"/>
      <c r="N45" s="176"/>
      <c r="O45" s="176"/>
      <c r="P45" s="176"/>
      <c r="Q45" s="176"/>
      <c r="R45" s="176"/>
      <c r="S45" s="176"/>
    </row>
    <row r="46" spans="1:19" ht="16.5" customHeight="1">
      <c r="A46" s="125" t="s">
        <v>463</v>
      </c>
      <c r="B46" s="184" t="s">
        <v>4</v>
      </c>
      <c r="C46" s="184" t="s">
        <v>304</v>
      </c>
      <c r="D46" s="401">
        <f>SUM(D45,D42)</f>
        <v>209089872</v>
      </c>
      <c r="E46" s="401"/>
      <c r="F46" s="401"/>
      <c r="G46" s="399">
        <f t="shared" ref="G46" si="1">SUM(D46:F46)</f>
        <v>209089872</v>
      </c>
    </row>
  </sheetData>
  <mergeCells count="3">
    <mergeCell ref="A2:G2"/>
    <mergeCell ref="A3:G3"/>
    <mergeCell ref="B1:G1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1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XFD62"/>
  <sheetViews>
    <sheetView topLeftCell="B1" zoomScaleNormal="100" workbookViewId="0">
      <selection activeCell="B1" sqref="B1:G1"/>
    </sheetView>
  </sheetViews>
  <sheetFormatPr defaultRowHeight="12.75"/>
  <cols>
    <col min="1" max="1" width="4.5703125" customWidth="1"/>
    <col min="2" max="2" width="53.7109375" style="1" customWidth="1"/>
    <col min="3" max="3" width="8.140625" style="1" customWidth="1"/>
    <col min="4" max="4" width="16.42578125" style="280" customWidth="1"/>
    <col min="5" max="5" width="13.5703125" style="1" customWidth="1"/>
    <col min="6" max="6" width="13" style="1" customWidth="1"/>
    <col min="7" max="7" width="13.85546875" style="1" customWidth="1"/>
    <col min="8" max="8" width="9.140625" style="1"/>
    <col min="9" max="9" width="14" style="1" bestFit="1" customWidth="1"/>
    <col min="10" max="18" width="9.140625" style="1"/>
  </cols>
  <sheetData>
    <row r="1" spans="1:18">
      <c r="A1" s="377"/>
      <c r="B1" s="853" t="s">
        <v>795</v>
      </c>
      <c r="C1" s="853"/>
      <c r="D1" s="853"/>
      <c r="E1" s="853"/>
      <c r="F1" s="853"/>
      <c r="G1" s="853"/>
    </row>
    <row r="2" spans="1:18" ht="36" customHeight="1">
      <c r="A2" s="854" t="s">
        <v>660</v>
      </c>
      <c r="B2" s="854"/>
      <c r="C2" s="854"/>
      <c r="D2" s="854"/>
      <c r="E2" s="854"/>
      <c r="F2" s="854"/>
      <c r="G2" s="854"/>
    </row>
    <row r="3" spans="1:18">
      <c r="A3" s="855" t="s">
        <v>771</v>
      </c>
      <c r="B3" s="855"/>
      <c r="C3" s="855"/>
      <c r="D3" s="855"/>
      <c r="E3" s="855"/>
      <c r="F3" s="855"/>
      <c r="G3" s="855"/>
    </row>
    <row r="4" spans="1:18">
      <c r="A4" s="491"/>
      <c r="B4" s="491"/>
      <c r="C4" s="491"/>
      <c r="D4" s="492"/>
      <c r="E4" s="491"/>
      <c r="F4" s="491"/>
      <c r="G4" s="493"/>
    </row>
    <row r="5" spans="1:18" ht="25.5">
      <c r="A5" s="494" t="s">
        <v>13</v>
      </c>
      <c r="B5" s="495" t="s">
        <v>12</v>
      </c>
      <c r="C5" s="496" t="s">
        <v>152</v>
      </c>
      <c r="D5" s="497" t="s">
        <v>328</v>
      </c>
      <c r="E5" s="496" t="s">
        <v>329</v>
      </c>
      <c r="F5" s="496" t="s">
        <v>330</v>
      </c>
      <c r="G5" s="496" t="s">
        <v>747</v>
      </c>
      <c r="H5"/>
      <c r="I5"/>
      <c r="J5"/>
      <c r="K5"/>
      <c r="L5"/>
      <c r="M5"/>
      <c r="N5"/>
      <c r="O5"/>
      <c r="P5"/>
      <c r="Q5"/>
      <c r="R5"/>
    </row>
    <row r="6" spans="1:18">
      <c r="A6" s="498"/>
      <c r="B6" s="499" t="s">
        <v>100</v>
      </c>
      <c r="C6" s="499" t="s">
        <v>101</v>
      </c>
      <c r="D6" s="500" t="s">
        <v>102</v>
      </c>
      <c r="E6" s="499" t="s">
        <v>103</v>
      </c>
      <c r="F6" s="499" t="s">
        <v>104</v>
      </c>
      <c r="G6" s="501"/>
      <c r="H6"/>
      <c r="I6"/>
      <c r="J6"/>
      <c r="K6"/>
      <c r="L6"/>
      <c r="M6"/>
      <c r="N6"/>
      <c r="O6"/>
      <c r="P6"/>
      <c r="Q6"/>
      <c r="R6"/>
    </row>
    <row r="7" spans="1:18">
      <c r="A7" s="502" t="s">
        <v>5</v>
      </c>
      <c r="B7" s="503" t="s">
        <v>548</v>
      </c>
      <c r="C7" s="503"/>
      <c r="D7" s="463">
        <v>25100000</v>
      </c>
      <c r="E7" s="463"/>
      <c r="F7" s="463"/>
      <c r="G7" s="474">
        <f>SUM(C7:F7)</f>
        <v>25100000</v>
      </c>
      <c r="H7"/>
      <c r="I7"/>
      <c r="J7"/>
      <c r="K7"/>
      <c r="L7"/>
      <c r="M7"/>
      <c r="N7"/>
      <c r="O7"/>
      <c r="P7"/>
      <c r="Q7"/>
      <c r="R7"/>
    </row>
    <row r="8" spans="1:18">
      <c r="A8" s="502" t="s">
        <v>6</v>
      </c>
      <c r="B8" s="503" t="s">
        <v>655</v>
      </c>
      <c r="C8" s="503"/>
      <c r="D8" s="464"/>
      <c r="E8" s="464"/>
      <c r="F8" s="464"/>
      <c r="G8" s="465">
        <f t="shared" ref="G8:G59" si="0">SUM(D8:F8)</f>
        <v>0</v>
      </c>
      <c r="H8"/>
      <c r="I8"/>
      <c r="J8"/>
      <c r="K8"/>
      <c r="L8"/>
      <c r="M8"/>
      <c r="N8"/>
      <c r="O8"/>
      <c r="P8"/>
      <c r="Q8"/>
      <c r="R8"/>
    </row>
    <row r="9" spans="1:18">
      <c r="A9" s="502" t="s">
        <v>7</v>
      </c>
      <c r="B9" s="503" t="s">
        <v>422</v>
      </c>
      <c r="C9" s="503"/>
      <c r="D9" s="464">
        <v>1500000</v>
      </c>
      <c r="E9" s="464"/>
      <c r="F9" s="464"/>
      <c r="G9" s="465">
        <f t="shared" si="0"/>
        <v>1500000</v>
      </c>
      <c r="H9"/>
      <c r="I9"/>
      <c r="J9"/>
      <c r="K9"/>
      <c r="L9"/>
      <c r="M9"/>
      <c r="N9"/>
      <c r="O9"/>
      <c r="P9"/>
      <c r="Q9"/>
      <c r="R9"/>
    </row>
    <row r="10" spans="1:18" s="10" customFormat="1">
      <c r="A10" s="502" t="s">
        <v>8</v>
      </c>
      <c r="B10" s="503" t="s">
        <v>423</v>
      </c>
      <c r="C10" s="503" t="s">
        <v>424</v>
      </c>
      <c r="D10" s="475">
        <f>SUM(D7:D9)</f>
        <v>26600000</v>
      </c>
      <c r="E10" s="464"/>
      <c r="F10" s="464"/>
      <c r="G10" s="476">
        <f t="shared" si="0"/>
        <v>26600000</v>
      </c>
    </row>
    <row r="11" spans="1:18" s="310" customFormat="1">
      <c r="A11" s="502" t="s">
        <v>9</v>
      </c>
      <c r="B11" s="503" t="s">
        <v>488</v>
      </c>
      <c r="C11" s="503" t="s">
        <v>497</v>
      </c>
      <c r="D11" s="464"/>
      <c r="E11" s="464"/>
      <c r="F11" s="464"/>
      <c r="G11" s="465">
        <f t="shared" si="0"/>
        <v>0</v>
      </c>
    </row>
    <row r="12" spans="1:18" s="283" customFormat="1">
      <c r="A12" s="502" t="s">
        <v>10</v>
      </c>
      <c r="B12" s="503" t="s">
        <v>425</v>
      </c>
      <c r="C12" s="503" t="s">
        <v>426</v>
      </c>
      <c r="D12" s="464">
        <v>172776</v>
      </c>
      <c r="E12" s="464"/>
      <c r="F12" s="464"/>
      <c r="G12" s="465">
        <f t="shared" si="0"/>
        <v>172776</v>
      </c>
    </row>
    <row r="13" spans="1:18" s="283" customFormat="1">
      <c r="A13" s="502" t="s">
        <v>11</v>
      </c>
      <c r="B13" s="503" t="s">
        <v>549</v>
      </c>
      <c r="C13" s="503" t="s">
        <v>426</v>
      </c>
      <c r="D13" s="464">
        <v>576000</v>
      </c>
      <c r="E13" s="464"/>
      <c r="F13" s="464"/>
      <c r="G13" s="465">
        <f t="shared" si="0"/>
        <v>576000</v>
      </c>
    </row>
    <row r="14" spans="1:18" s="283" customFormat="1">
      <c r="A14" s="502" t="s">
        <v>22</v>
      </c>
      <c r="B14" s="503" t="s">
        <v>427</v>
      </c>
      <c r="C14" s="503" t="s">
        <v>428</v>
      </c>
      <c r="D14" s="464">
        <v>30000</v>
      </c>
      <c r="E14" s="464"/>
      <c r="F14" s="464"/>
      <c r="G14" s="465">
        <f t="shared" si="0"/>
        <v>30000</v>
      </c>
    </row>
    <row r="15" spans="1:18" s="283" customFormat="1">
      <c r="A15" s="502" t="s">
        <v>23</v>
      </c>
      <c r="B15" s="504" t="s">
        <v>492</v>
      </c>
      <c r="C15" s="504" t="s">
        <v>500</v>
      </c>
      <c r="D15" s="466">
        <v>100000</v>
      </c>
      <c r="E15" s="466"/>
      <c r="F15" s="466"/>
      <c r="G15" s="477">
        <f t="shared" si="0"/>
        <v>100000</v>
      </c>
    </row>
    <row r="16" spans="1:18" s="282" customFormat="1">
      <c r="A16" s="502" t="s">
        <v>25</v>
      </c>
      <c r="B16" s="503" t="s">
        <v>429</v>
      </c>
      <c r="C16" s="503" t="s">
        <v>431</v>
      </c>
      <c r="D16" s="464">
        <v>5983200</v>
      </c>
      <c r="E16" s="464"/>
      <c r="F16" s="464"/>
      <c r="G16" s="465">
        <f t="shared" si="0"/>
        <v>5983200</v>
      </c>
    </row>
    <row r="17" spans="1:7" s="282" customFormat="1">
      <c r="A17" s="502" t="s">
        <v>26</v>
      </c>
      <c r="B17" s="503" t="s">
        <v>662</v>
      </c>
      <c r="C17" s="503" t="s">
        <v>431</v>
      </c>
      <c r="D17" s="464">
        <v>0</v>
      </c>
      <c r="E17" s="464"/>
      <c r="F17" s="464"/>
      <c r="G17" s="477">
        <f t="shared" si="0"/>
        <v>0</v>
      </c>
    </row>
    <row r="18" spans="1:7" s="282" customFormat="1">
      <c r="A18" s="502" t="s">
        <v>27</v>
      </c>
      <c r="B18" s="503" t="s">
        <v>430</v>
      </c>
      <c r="C18" s="503" t="s">
        <v>431</v>
      </c>
      <c r="D18" s="464">
        <v>0</v>
      </c>
      <c r="E18" s="464"/>
      <c r="F18" s="464"/>
      <c r="G18" s="477">
        <v>0</v>
      </c>
    </row>
    <row r="19" spans="1:7" s="282" customFormat="1" ht="25.5">
      <c r="A19" s="502" t="s">
        <v>28</v>
      </c>
      <c r="B19" s="505" t="s">
        <v>750</v>
      </c>
      <c r="C19" s="506" t="s">
        <v>751</v>
      </c>
      <c r="D19" s="467">
        <v>4700000</v>
      </c>
      <c r="E19" s="467"/>
      <c r="F19" s="467"/>
      <c r="G19" s="477">
        <v>4700000</v>
      </c>
    </row>
    <row r="20" spans="1:7" s="282" customFormat="1" ht="18.600000000000001" customHeight="1">
      <c r="A20" s="502" t="s">
        <v>29</v>
      </c>
      <c r="B20" s="507" t="s">
        <v>752</v>
      </c>
      <c r="C20" s="506" t="s">
        <v>749</v>
      </c>
      <c r="D20" s="467">
        <v>2800000</v>
      </c>
      <c r="E20" s="467"/>
      <c r="F20" s="467"/>
      <c r="G20" s="477">
        <v>2800000</v>
      </c>
    </row>
    <row r="21" spans="1:7" s="282" customFormat="1" ht="16.149999999999999" customHeight="1">
      <c r="A21" s="502" t="s">
        <v>30</v>
      </c>
      <c r="B21" s="506" t="s">
        <v>555</v>
      </c>
      <c r="C21" s="506" t="s">
        <v>503</v>
      </c>
      <c r="D21" s="467">
        <v>360000</v>
      </c>
      <c r="E21" s="467"/>
      <c r="F21" s="467"/>
      <c r="G21" s="477">
        <f t="shared" si="0"/>
        <v>360000</v>
      </c>
    </row>
    <row r="22" spans="1:7" s="285" customFormat="1" ht="18" customHeight="1">
      <c r="A22" s="502" t="s">
        <v>32</v>
      </c>
      <c r="B22" s="508" t="s">
        <v>212</v>
      </c>
      <c r="C22" s="509" t="s">
        <v>214</v>
      </c>
      <c r="D22" s="478">
        <f>SUM(D10:D21)</f>
        <v>41321976</v>
      </c>
      <c r="E22" s="468"/>
      <c r="F22" s="468"/>
      <c r="G22" s="479">
        <f t="shared" si="0"/>
        <v>41321976</v>
      </c>
    </row>
    <row r="23" spans="1:7" s="11" customFormat="1" ht="18" customHeight="1">
      <c r="A23" s="502" t="s">
        <v>34</v>
      </c>
      <c r="B23" s="508" t="s">
        <v>216</v>
      </c>
      <c r="C23" s="509" t="s">
        <v>215</v>
      </c>
      <c r="D23" s="480">
        <v>7374070</v>
      </c>
      <c r="E23" s="468"/>
      <c r="F23" s="468"/>
      <c r="G23" s="481">
        <f t="shared" si="0"/>
        <v>7374070</v>
      </c>
    </row>
    <row r="24" spans="1:7" s="279" customFormat="1" ht="18" customHeight="1">
      <c r="A24" s="502" t="s">
        <v>36</v>
      </c>
      <c r="B24" s="508" t="s">
        <v>432</v>
      </c>
      <c r="C24" s="509" t="s">
        <v>433</v>
      </c>
      <c r="D24" s="468">
        <v>300000</v>
      </c>
      <c r="E24" s="468"/>
      <c r="F24" s="468"/>
      <c r="G24" s="482">
        <f t="shared" si="0"/>
        <v>300000</v>
      </c>
    </row>
    <row r="25" spans="1:7" s="279" customFormat="1" ht="18" customHeight="1">
      <c r="A25" s="502" t="s">
        <v>37</v>
      </c>
      <c r="B25" s="508" t="s">
        <v>557</v>
      </c>
      <c r="C25" s="509" t="s">
        <v>556</v>
      </c>
      <c r="D25" s="468">
        <v>50000</v>
      </c>
      <c r="E25" s="468"/>
      <c r="F25" s="468"/>
      <c r="G25" s="482">
        <f t="shared" si="0"/>
        <v>50000</v>
      </c>
    </row>
    <row r="26" spans="1:7" s="279" customFormat="1" ht="18" customHeight="1">
      <c r="A26" s="502" t="s">
        <v>38</v>
      </c>
      <c r="B26" s="508" t="s">
        <v>705</v>
      </c>
      <c r="C26" s="509" t="s">
        <v>434</v>
      </c>
      <c r="D26" s="468">
        <v>1500000</v>
      </c>
      <c r="E26" s="468"/>
      <c r="F26" s="468"/>
      <c r="G26" s="482">
        <f t="shared" si="0"/>
        <v>1500000</v>
      </c>
    </row>
    <row r="27" spans="1:7" s="279" customFormat="1" ht="18" customHeight="1">
      <c r="A27" s="502" t="s">
        <v>69</v>
      </c>
      <c r="B27" s="508" t="s">
        <v>435</v>
      </c>
      <c r="C27" s="509" t="s">
        <v>434</v>
      </c>
      <c r="D27" s="468">
        <v>2000000</v>
      </c>
      <c r="E27" s="468"/>
      <c r="F27" s="468"/>
      <c r="G27" s="482">
        <f t="shared" si="0"/>
        <v>2000000</v>
      </c>
    </row>
    <row r="28" spans="1:7" s="281" customFormat="1" ht="18" customHeight="1">
      <c r="A28" s="502" t="s">
        <v>70</v>
      </c>
      <c r="B28" s="508" t="s">
        <v>436</v>
      </c>
      <c r="C28" s="509" t="s">
        <v>437</v>
      </c>
      <c r="D28" s="483">
        <f>SUM(D24:D27)</f>
        <v>3850000</v>
      </c>
      <c r="E28" s="468"/>
      <c r="F28" s="468"/>
      <c r="G28" s="484">
        <f t="shared" si="0"/>
        <v>3850000</v>
      </c>
    </row>
    <row r="29" spans="1:7" s="281" customFormat="1" ht="18" customHeight="1">
      <c r="A29" s="502" t="s">
        <v>71</v>
      </c>
      <c r="B29" s="508" t="s">
        <v>438</v>
      </c>
      <c r="C29" s="509" t="s">
        <v>439</v>
      </c>
      <c r="D29" s="483">
        <v>850000</v>
      </c>
      <c r="E29" s="468"/>
      <c r="F29" s="468"/>
      <c r="G29" s="484">
        <f t="shared" si="0"/>
        <v>850000</v>
      </c>
    </row>
    <row r="30" spans="1:7" s="279" customFormat="1" ht="18" customHeight="1">
      <c r="A30" s="502" t="s">
        <v>72</v>
      </c>
      <c r="B30" s="508" t="s">
        <v>706</v>
      </c>
      <c r="C30" s="509"/>
      <c r="D30" s="468">
        <v>3500000</v>
      </c>
      <c r="E30" s="468"/>
      <c r="F30" s="468"/>
      <c r="G30" s="482">
        <f t="shared" si="0"/>
        <v>3500000</v>
      </c>
    </row>
    <row r="31" spans="1:7" s="279" customFormat="1" ht="18" customHeight="1">
      <c r="A31" s="502" t="s">
        <v>80</v>
      </c>
      <c r="B31" s="508" t="s">
        <v>440</v>
      </c>
      <c r="C31" s="509"/>
      <c r="D31" s="468">
        <v>1000000</v>
      </c>
      <c r="E31" s="468"/>
      <c r="F31" s="468"/>
      <c r="G31" s="482">
        <f t="shared" si="0"/>
        <v>1000000</v>
      </c>
    </row>
    <row r="32" spans="1:7" s="279" customFormat="1" ht="18" customHeight="1">
      <c r="A32" s="502" t="s">
        <v>81</v>
      </c>
      <c r="B32" s="508" t="s">
        <v>441</v>
      </c>
      <c r="C32" s="509"/>
      <c r="D32" s="468">
        <v>450000</v>
      </c>
      <c r="E32" s="468"/>
      <c r="F32" s="468"/>
      <c r="G32" s="482">
        <f t="shared" si="0"/>
        <v>450000</v>
      </c>
    </row>
    <row r="33" spans="1:15 16384:16384" s="279" customFormat="1" ht="18" customHeight="1">
      <c r="A33" s="502" t="s">
        <v>82</v>
      </c>
      <c r="B33" s="508" t="s">
        <v>442</v>
      </c>
      <c r="C33" s="509" t="s">
        <v>443</v>
      </c>
      <c r="D33" s="483">
        <f>SUM(D30:D32)</f>
        <v>4950000</v>
      </c>
      <c r="E33" s="468"/>
      <c r="F33" s="468"/>
      <c r="G33" s="482">
        <f t="shared" si="0"/>
        <v>4950000</v>
      </c>
    </row>
    <row r="34" spans="1:15 16384:16384" s="279" customFormat="1" ht="18" customHeight="1">
      <c r="A34" s="502" t="s">
        <v>83</v>
      </c>
      <c r="B34" s="508" t="s">
        <v>550</v>
      </c>
      <c r="C34" s="509" t="s">
        <v>460</v>
      </c>
      <c r="D34" s="483">
        <v>10500000</v>
      </c>
      <c r="E34" s="468"/>
      <c r="F34" s="468"/>
      <c r="G34" s="482">
        <f t="shared" si="0"/>
        <v>10500000</v>
      </c>
    </row>
    <row r="35" spans="1:15 16384:16384" s="279" customFormat="1" ht="18" customHeight="1">
      <c r="A35" s="502" t="s">
        <v>84</v>
      </c>
      <c r="B35" s="508" t="s">
        <v>551</v>
      </c>
      <c r="C35" s="509" t="s">
        <v>552</v>
      </c>
      <c r="D35" s="483">
        <v>20000</v>
      </c>
      <c r="E35" s="468"/>
      <c r="F35" s="468"/>
      <c r="G35" s="482">
        <f t="shared" si="0"/>
        <v>20000</v>
      </c>
    </row>
    <row r="36" spans="1:15 16384:16384" s="279" customFormat="1" ht="18" customHeight="1">
      <c r="A36" s="502" t="s">
        <v>90</v>
      </c>
      <c r="B36" s="508" t="s">
        <v>444</v>
      </c>
      <c r="C36" s="509" t="s">
        <v>445</v>
      </c>
      <c r="D36" s="483">
        <v>1150000</v>
      </c>
      <c r="E36" s="468"/>
      <c r="F36" s="468"/>
      <c r="G36" s="482">
        <f t="shared" si="0"/>
        <v>1150000</v>
      </c>
    </row>
    <row r="37" spans="1:15 16384:16384" s="279" customFormat="1" ht="18" customHeight="1">
      <c r="A37" s="502" t="s">
        <v>91</v>
      </c>
      <c r="B37" s="508" t="s">
        <v>519</v>
      </c>
      <c r="C37" s="509" t="s">
        <v>448</v>
      </c>
      <c r="D37" s="468">
        <v>1000000</v>
      </c>
      <c r="E37" s="468"/>
      <c r="F37" s="468"/>
      <c r="G37" s="482">
        <f t="shared" si="0"/>
        <v>1000000</v>
      </c>
    </row>
    <row r="38" spans="1:15 16384:16384" s="279" customFormat="1" ht="18" customHeight="1">
      <c r="A38" s="502" t="s">
        <v>97</v>
      </c>
      <c r="B38" s="508" t="s">
        <v>521</v>
      </c>
      <c r="C38" s="509" t="s">
        <v>449</v>
      </c>
      <c r="D38" s="468">
        <v>1000000</v>
      </c>
      <c r="E38" s="468"/>
      <c r="F38" s="468"/>
      <c r="G38" s="482">
        <f t="shared" si="0"/>
        <v>1000000</v>
      </c>
    </row>
    <row r="39" spans="1:15 16384:16384" s="279" customFormat="1" ht="18" customHeight="1">
      <c r="A39" s="502" t="s">
        <v>98</v>
      </c>
      <c r="B39" s="508" t="s">
        <v>553</v>
      </c>
      <c r="C39" s="509" t="s">
        <v>554</v>
      </c>
      <c r="D39" s="782">
        <f>3812276+508000+508000+1338675+635000+150000+100000+329999+160495+914500+100000+154710+430000</f>
        <v>9141655</v>
      </c>
      <c r="E39" s="468"/>
      <c r="F39" s="468"/>
      <c r="G39" s="482">
        <f t="shared" si="0"/>
        <v>9141655</v>
      </c>
    </row>
    <row r="40" spans="1:15 16384:16384" s="279" customFormat="1" ht="18" customHeight="1">
      <c r="A40" s="502" t="s">
        <v>461</v>
      </c>
      <c r="B40" s="508" t="s">
        <v>446</v>
      </c>
      <c r="C40" s="509" t="s">
        <v>447</v>
      </c>
      <c r="D40" s="483">
        <f>SUM(D37:D39)</f>
        <v>11141655</v>
      </c>
      <c r="E40" s="468"/>
      <c r="F40" s="468"/>
      <c r="G40" s="483">
        <f t="shared" ref="G40" si="1">SUM(G37:G39)</f>
        <v>11141655</v>
      </c>
    </row>
    <row r="41" spans="1:15 16384:16384" s="279" customFormat="1" ht="18" customHeight="1">
      <c r="A41" s="502" t="s">
        <v>462</v>
      </c>
      <c r="B41" s="508" t="s">
        <v>559</v>
      </c>
      <c r="C41" s="509" t="s">
        <v>558</v>
      </c>
      <c r="D41" s="468">
        <v>600000</v>
      </c>
      <c r="E41" s="468"/>
      <c r="F41" s="468"/>
      <c r="G41" s="482">
        <f t="shared" si="0"/>
        <v>600000</v>
      </c>
      <c r="XFD41" s="313">
        <f>SUM(G41)</f>
        <v>600000</v>
      </c>
    </row>
    <row r="42" spans="1:15 16384:16384" s="279" customFormat="1" ht="18" customHeight="1">
      <c r="A42" s="502" t="s">
        <v>463</v>
      </c>
      <c r="B42" s="508" t="s">
        <v>680</v>
      </c>
      <c r="C42" s="509" t="s">
        <v>560</v>
      </c>
      <c r="D42" s="468">
        <v>1000000</v>
      </c>
      <c r="E42" s="468"/>
      <c r="F42" s="468"/>
      <c r="G42" s="482">
        <f t="shared" si="0"/>
        <v>1000000</v>
      </c>
    </row>
    <row r="43" spans="1:15 16384:16384" s="279" customFormat="1" ht="18" customHeight="1">
      <c r="A43" s="502" t="s">
        <v>464</v>
      </c>
      <c r="B43" s="508" t="s">
        <v>524</v>
      </c>
      <c r="C43" s="509" t="s">
        <v>561</v>
      </c>
      <c r="D43" s="468">
        <v>400000</v>
      </c>
      <c r="E43" s="468"/>
      <c r="F43" s="468"/>
      <c r="G43" s="482">
        <f t="shared" si="0"/>
        <v>400000</v>
      </c>
    </row>
    <row r="44" spans="1:15 16384:16384" s="279" customFormat="1" ht="18" customHeight="1">
      <c r="A44" s="502" t="s">
        <v>465</v>
      </c>
      <c r="B44" s="508" t="s">
        <v>562</v>
      </c>
      <c r="C44" s="509" t="s">
        <v>563</v>
      </c>
      <c r="D44" s="468">
        <v>2000000</v>
      </c>
      <c r="E44" s="468"/>
      <c r="F44" s="468"/>
      <c r="G44" s="482">
        <f>SUM(D44:F44)</f>
        <v>2000000</v>
      </c>
      <c r="I44" s="421"/>
      <c r="J44" s="422"/>
      <c r="K44" s="423"/>
      <c r="L44" s="424"/>
      <c r="M44" s="424"/>
      <c r="N44" s="424"/>
      <c r="O44" s="425"/>
    </row>
    <row r="45" spans="1:15 16384:16384" s="279" customFormat="1" ht="18" customHeight="1">
      <c r="A45" s="502" t="s">
        <v>466</v>
      </c>
      <c r="B45" s="508" t="s">
        <v>522</v>
      </c>
      <c r="C45" s="509" t="s">
        <v>523</v>
      </c>
      <c r="D45" s="483">
        <f>SUM(D41:D44)</f>
        <v>4000000</v>
      </c>
      <c r="E45" s="468"/>
      <c r="F45" s="468"/>
      <c r="G45" s="484">
        <f t="shared" ref="G45" si="2">SUM(D45:F45)</f>
        <v>4000000</v>
      </c>
      <c r="I45" s="421"/>
      <c r="J45" s="422"/>
      <c r="K45" s="423"/>
      <c r="L45" s="424"/>
      <c r="M45" s="424"/>
      <c r="N45" s="424"/>
      <c r="O45" s="425"/>
    </row>
    <row r="46" spans="1:15 16384:16384" s="281" customFormat="1" ht="18" customHeight="1">
      <c r="A46" s="502" t="s">
        <v>467</v>
      </c>
      <c r="B46" s="508" t="s">
        <v>450</v>
      </c>
      <c r="C46" s="509" t="s">
        <v>528</v>
      </c>
      <c r="D46" s="478">
        <v>30000</v>
      </c>
      <c r="E46" s="468"/>
      <c r="F46" s="468"/>
      <c r="G46" s="482">
        <f t="shared" si="0"/>
        <v>30000</v>
      </c>
      <c r="I46" s="311"/>
    </row>
    <row r="47" spans="1:15 16384:16384" s="279" customFormat="1" ht="18" customHeight="1">
      <c r="A47" s="502" t="s">
        <v>468</v>
      </c>
      <c r="B47" s="508" t="s">
        <v>451</v>
      </c>
      <c r="C47" s="509" t="s">
        <v>452</v>
      </c>
      <c r="D47" s="468">
        <v>8159001</v>
      </c>
      <c r="E47" s="468"/>
      <c r="F47" s="468"/>
      <c r="G47" s="482">
        <f t="shared" si="0"/>
        <v>8159001</v>
      </c>
      <c r="I47" s="312"/>
    </row>
    <row r="48" spans="1:15 16384:16384" s="279" customFormat="1" ht="18" customHeight="1">
      <c r="A48" s="502" t="s">
        <v>469</v>
      </c>
      <c r="B48" s="508" t="s">
        <v>453</v>
      </c>
      <c r="C48" s="509" t="s">
        <v>454</v>
      </c>
      <c r="D48" s="468"/>
      <c r="E48" s="468"/>
      <c r="F48" s="468"/>
      <c r="G48" s="482">
        <f t="shared" si="0"/>
        <v>0</v>
      </c>
    </row>
    <row r="49" spans="1:18" s="279" customFormat="1" ht="18" customHeight="1">
      <c r="A49" s="502" t="s">
        <v>470</v>
      </c>
      <c r="B49" s="508" t="s">
        <v>455</v>
      </c>
      <c r="C49" s="509" t="s">
        <v>456</v>
      </c>
      <c r="D49" s="468">
        <v>200000</v>
      </c>
      <c r="E49" s="468"/>
      <c r="F49" s="468"/>
      <c r="G49" s="482">
        <f t="shared" si="0"/>
        <v>200000</v>
      </c>
    </row>
    <row r="50" spans="1:18" s="284" customFormat="1" ht="18" customHeight="1">
      <c r="A50" s="502" t="s">
        <v>532</v>
      </c>
      <c r="B50" s="508" t="s">
        <v>217</v>
      </c>
      <c r="C50" s="509" t="s">
        <v>218</v>
      </c>
      <c r="D50" s="478">
        <f>SUM(D28,D29,D33,D34,D35,D36,D40,D45,D46,D47,D48,D49)</f>
        <v>44850656</v>
      </c>
      <c r="E50" s="468"/>
      <c r="F50" s="468"/>
      <c r="G50" s="481">
        <f t="shared" si="0"/>
        <v>44850656</v>
      </c>
    </row>
    <row r="51" spans="1:18" s="11" customFormat="1" ht="21" customHeight="1">
      <c r="A51" s="502" t="s">
        <v>533</v>
      </c>
      <c r="B51" s="508" t="s">
        <v>457</v>
      </c>
      <c r="C51" s="509" t="s">
        <v>219</v>
      </c>
      <c r="D51" s="478">
        <v>5880000</v>
      </c>
      <c r="E51" s="468"/>
      <c r="F51" s="468"/>
      <c r="G51" s="481">
        <f t="shared" si="0"/>
        <v>5880000</v>
      </c>
    </row>
    <row r="52" spans="1:18" s="11" customFormat="1" ht="23.25" customHeight="1">
      <c r="A52" s="502" t="s">
        <v>534</v>
      </c>
      <c r="B52" s="508" t="s">
        <v>566</v>
      </c>
      <c r="C52" s="509" t="s">
        <v>567</v>
      </c>
      <c r="D52" s="469">
        <v>4807341</v>
      </c>
      <c r="E52" s="469"/>
      <c r="F52" s="469"/>
      <c r="G52" s="485">
        <f t="shared" si="0"/>
        <v>4807341</v>
      </c>
    </row>
    <row r="53" spans="1:18" s="11" customFormat="1" ht="20.25" customHeight="1">
      <c r="A53" s="510"/>
      <c r="B53" s="511" t="s">
        <v>722</v>
      </c>
      <c r="C53" s="512" t="s">
        <v>222</v>
      </c>
      <c r="D53" s="470"/>
      <c r="E53" s="470"/>
      <c r="F53" s="470"/>
      <c r="G53" s="486">
        <f>SUM(D53:F53)</f>
        <v>0</v>
      </c>
    </row>
    <row r="54" spans="1:18" s="12" customFormat="1" ht="21" customHeight="1">
      <c r="A54" s="502" t="s">
        <v>535</v>
      </c>
      <c r="B54" s="513" t="s">
        <v>118</v>
      </c>
      <c r="C54" s="514" t="s">
        <v>223</v>
      </c>
      <c r="D54" s="487">
        <f>SUM(D52:D53)</f>
        <v>4807341</v>
      </c>
      <c r="E54" s="471"/>
      <c r="F54" s="471"/>
      <c r="G54" s="488">
        <f t="shared" si="0"/>
        <v>4807341</v>
      </c>
    </row>
    <row r="55" spans="1:18" s="12" customFormat="1" ht="21.75" customHeight="1">
      <c r="A55" s="502" t="s">
        <v>536</v>
      </c>
      <c r="B55" s="513" t="s">
        <v>225</v>
      </c>
      <c r="C55" s="509" t="s">
        <v>224</v>
      </c>
      <c r="D55" s="468">
        <v>7992253</v>
      </c>
      <c r="E55" s="468"/>
      <c r="F55" s="468"/>
      <c r="G55" s="489">
        <f t="shared" si="0"/>
        <v>7992253</v>
      </c>
    </row>
    <row r="56" spans="1:18" s="11" customFormat="1" ht="17.25" customHeight="1">
      <c r="A56" s="502" t="s">
        <v>537</v>
      </c>
      <c r="B56" s="513" t="s">
        <v>226</v>
      </c>
      <c r="C56" s="509" t="s">
        <v>227</v>
      </c>
      <c r="D56" s="468">
        <v>50190840</v>
      </c>
      <c r="E56" s="468"/>
      <c r="F56" s="468"/>
      <c r="G56" s="489">
        <f t="shared" si="0"/>
        <v>50190840</v>
      </c>
    </row>
    <row r="57" spans="1:18" s="12" customFormat="1" ht="23.25" customHeight="1">
      <c r="A57" s="502" t="s">
        <v>538</v>
      </c>
      <c r="B57" s="515" t="s">
        <v>230</v>
      </c>
      <c r="C57" s="516" t="s">
        <v>724</v>
      </c>
      <c r="D57" s="478">
        <f>SUM(D22,D23,D50,D51,D54,D55,D56)</f>
        <v>162417136</v>
      </c>
      <c r="E57" s="468"/>
      <c r="F57" s="468"/>
      <c r="G57" s="488">
        <f t="shared" si="0"/>
        <v>162417136</v>
      </c>
    </row>
    <row r="58" spans="1:18" s="12" customFormat="1" ht="23.25" customHeight="1">
      <c r="A58" s="510"/>
      <c r="B58" s="517" t="s">
        <v>728</v>
      </c>
      <c r="C58" s="518" t="s">
        <v>421</v>
      </c>
      <c r="D58" s="472">
        <f>óvoda!H22</f>
        <v>46672736</v>
      </c>
      <c r="E58" s="472"/>
      <c r="F58" s="472"/>
      <c r="G58" s="490">
        <f t="shared" si="0"/>
        <v>46672736</v>
      </c>
    </row>
    <row r="59" spans="1:18" s="287" customFormat="1" ht="23.25" customHeight="1">
      <c r="A59" s="502" t="s">
        <v>679</v>
      </c>
      <c r="B59" s="519" t="s">
        <v>79</v>
      </c>
      <c r="C59" s="519" t="s">
        <v>729</v>
      </c>
      <c r="D59" s="473">
        <f>D57+D58</f>
        <v>209089872</v>
      </c>
      <c r="E59" s="473"/>
      <c r="F59" s="473"/>
      <c r="G59" s="481">
        <f t="shared" si="0"/>
        <v>209089872</v>
      </c>
      <c r="H59" s="286"/>
      <c r="I59" s="286"/>
      <c r="J59" s="286"/>
      <c r="K59" s="286"/>
      <c r="L59" s="286"/>
      <c r="M59" s="286"/>
      <c r="N59" s="286"/>
      <c r="O59" s="286"/>
      <c r="P59" s="286"/>
      <c r="Q59" s="286"/>
      <c r="R59" s="286"/>
    </row>
    <row r="62" spans="1:18">
      <c r="G62" s="335"/>
    </row>
  </sheetData>
  <mergeCells count="3">
    <mergeCell ref="B1:G1"/>
    <mergeCell ref="A2:G2"/>
    <mergeCell ref="A3:G3"/>
  </mergeCells>
  <phoneticPr fontId="0" type="noConversion"/>
  <printOptions horizontalCentered="1"/>
  <pageMargins left="0.78740157480314965" right="0.78740157480314965" top="0.70866141732283472" bottom="0.70866141732283472" header="0.51181102362204722" footer="0.51181102362204722"/>
  <pageSetup paperSize="9" scale="70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V43"/>
  <sheetViews>
    <sheetView topLeftCell="A22" zoomScaleNormal="100" workbookViewId="0">
      <selection activeCell="B34" sqref="B34"/>
    </sheetView>
  </sheetViews>
  <sheetFormatPr defaultRowHeight="12.75"/>
  <cols>
    <col min="1" max="1" width="4.5703125" customWidth="1"/>
    <col min="2" max="2" width="67.7109375" style="1" customWidth="1"/>
    <col min="3" max="3" width="6.5703125" style="1" customWidth="1"/>
    <col min="4" max="4" width="10.7109375" style="1" customWidth="1"/>
    <col min="5" max="6" width="9.28515625" style="1" customWidth="1"/>
    <col min="7" max="7" width="10.28515625" style="1" customWidth="1"/>
    <col min="8" max="22" width="9.140625" style="1"/>
  </cols>
  <sheetData>
    <row r="1" spans="1:22">
      <c r="B1" s="838" t="s">
        <v>340</v>
      </c>
      <c r="C1" s="838"/>
      <c r="D1" s="838"/>
      <c r="E1" s="838"/>
      <c r="F1" s="838"/>
      <c r="G1" s="838"/>
    </row>
    <row r="2" spans="1:22" ht="36" customHeight="1">
      <c r="A2" s="856" t="s">
        <v>54</v>
      </c>
      <c r="B2" s="856"/>
      <c r="C2" s="856"/>
      <c r="D2" s="856"/>
      <c r="E2" s="856"/>
      <c r="F2" s="856"/>
      <c r="G2" s="856"/>
    </row>
    <row r="3" spans="1:22" ht="18.75">
      <c r="A3" s="856" t="s">
        <v>355</v>
      </c>
      <c r="B3" s="856"/>
      <c r="C3" s="856"/>
      <c r="D3" s="856"/>
      <c r="E3" s="856"/>
      <c r="F3" s="856"/>
      <c r="G3" s="856"/>
    </row>
    <row r="4" spans="1:22">
      <c r="G4" s="71"/>
    </row>
    <row r="5" spans="1:22">
      <c r="G5" s="71" t="s">
        <v>14</v>
      </c>
      <c r="H5"/>
      <c r="I5"/>
      <c r="J5"/>
      <c r="K5"/>
      <c r="L5"/>
      <c r="M5"/>
      <c r="N5"/>
      <c r="O5"/>
      <c r="P5"/>
      <c r="Q5"/>
      <c r="R5"/>
      <c r="S5"/>
      <c r="T5"/>
      <c r="U5"/>
      <c r="V5"/>
    </row>
    <row r="6" spans="1:22" ht="36">
      <c r="A6" s="72" t="s">
        <v>13</v>
      </c>
      <c r="B6" s="73" t="s">
        <v>12</v>
      </c>
      <c r="C6" s="74" t="s">
        <v>152</v>
      </c>
      <c r="D6" s="212" t="s">
        <v>328</v>
      </c>
      <c r="E6" s="212" t="s">
        <v>329</v>
      </c>
      <c r="F6" s="212" t="s">
        <v>330</v>
      </c>
      <c r="G6" s="127" t="s">
        <v>353</v>
      </c>
      <c r="H6"/>
      <c r="I6"/>
      <c r="J6"/>
      <c r="K6"/>
      <c r="L6"/>
      <c r="M6"/>
      <c r="N6"/>
      <c r="O6"/>
      <c r="P6"/>
      <c r="Q6"/>
      <c r="R6"/>
      <c r="S6"/>
      <c r="T6"/>
      <c r="U6"/>
      <c r="V6"/>
    </row>
    <row r="7" spans="1:22" s="11" customFormat="1" ht="18" customHeight="1">
      <c r="A7" s="75"/>
      <c r="B7" s="76" t="s">
        <v>100</v>
      </c>
      <c r="C7" s="76" t="s">
        <v>101</v>
      </c>
      <c r="D7" s="209" t="s">
        <v>102</v>
      </c>
      <c r="E7" s="209" t="s">
        <v>103</v>
      </c>
      <c r="F7" s="209" t="s">
        <v>104</v>
      </c>
      <c r="G7" s="77" t="s">
        <v>105</v>
      </c>
    </row>
    <row r="8" spans="1:22" s="11" customFormat="1" ht="21" customHeight="1">
      <c r="A8" s="185" t="s">
        <v>5</v>
      </c>
      <c r="B8" s="121" t="s">
        <v>165</v>
      </c>
      <c r="C8" s="195" t="s">
        <v>166</v>
      </c>
      <c r="D8" s="223">
        <v>19924</v>
      </c>
      <c r="E8" s="210"/>
      <c r="F8" s="210"/>
      <c r="G8" s="213">
        <f>D8+E8+F8</f>
        <v>19924</v>
      </c>
    </row>
    <row r="9" spans="1:22" s="11" customFormat="1" ht="21" customHeight="1">
      <c r="A9" s="185" t="s">
        <v>6</v>
      </c>
      <c r="B9" s="122" t="s">
        <v>307</v>
      </c>
      <c r="C9" s="196" t="s">
        <v>167</v>
      </c>
      <c r="D9" s="224">
        <f>D8</f>
        <v>19924</v>
      </c>
      <c r="E9" s="211"/>
      <c r="F9" s="211"/>
      <c r="G9" s="198">
        <f>SUM(G8:G8)</f>
        <v>19924</v>
      </c>
    </row>
    <row r="10" spans="1:22" s="11" customFormat="1" ht="21" customHeight="1">
      <c r="A10" s="185" t="s">
        <v>7</v>
      </c>
      <c r="B10" s="123" t="s">
        <v>2</v>
      </c>
      <c r="C10" s="195" t="s">
        <v>183</v>
      </c>
      <c r="D10" s="210"/>
      <c r="E10" s="210"/>
      <c r="F10" s="210"/>
      <c r="G10" s="199"/>
    </row>
    <row r="11" spans="1:22" s="11" customFormat="1" ht="21" customHeight="1">
      <c r="A11" s="185" t="s">
        <v>8</v>
      </c>
      <c r="B11" s="123" t="s">
        <v>184</v>
      </c>
      <c r="C11" s="195" t="s">
        <v>185</v>
      </c>
      <c r="D11" s="210"/>
      <c r="E11" s="210"/>
      <c r="F11" s="210"/>
      <c r="G11" s="199"/>
    </row>
    <row r="12" spans="1:22" s="11" customFormat="1" ht="21" customHeight="1">
      <c r="A12" s="185" t="s">
        <v>9</v>
      </c>
      <c r="B12" s="123" t="s">
        <v>186</v>
      </c>
      <c r="C12" s="195" t="s">
        <v>187</v>
      </c>
      <c r="D12" s="210"/>
      <c r="E12" s="210"/>
      <c r="F12" s="210"/>
      <c r="G12" s="199"/>
    </row>
    <row r="13" spans="1:22" s="11" customFormat="1" ht="23.25" customHeight="1">
      <c r="A13" s="185" t="s">
        <v>10</v>
      </c>
      <c r="B13" s="123" t="s">
        <v>188</v>
      </c>
      <c r="C13" s="195" t="s">
        <v>189</v>
      </c>
      <c r="D13" s="210"/>
      <c r="E13" s="210"/>
      <c r="F13" s="210"/>
      <c r="G13" s="199"/>
    </row>
    <row r="14" spans="1:22" s="11" customFormat="1" ht="20.25" customHeight="1">
      <c r="A14" s="185" t="s">
        <v>11</v>
      </c>
      <c r="B14" s="123" t="s">
        <v>190</v>
      </c>
      <c r="C14" s="195" t="s">
        <v>191</v>
      </c>
      <c r="D14" s="210"/>
      <c r="E14" s="210"/>
      <c r="F14" s="210"/>
      <c r="G14" s="200"/>
    </row>
    <row r="15" spans="1:22" s="12" customFormat="1" ht="27.75" customHeight="1">
      <c r="A15" s="185" t="s">
        <v>22</v>
      </c>
      <c r="B15" s="123" t="s">
        <v>192</v>
      </c>
      <c r="C15" s="195" t="s">
        <v>193</v>
      </c>
      <c r="D15" s="210"/>
      <c r="E15" s="210"/>
      <c r="F15" s="210"/>
      <c r="G15" s="201"/>
    </row>
    <row r="16" spans="1:22" s="12" customFormat="1" ht="27.75" customHeight="1">
      <c r="A16" s="185" t="s">
        <v>23</v>
      </c>
      <c r="B16" s="123" t="s">
        <v>194</v>
      </c>
      <c r="C16" s="195" t="s">
        <v>195</v>
      </c>
      <c r="D16" s="210"/>
      <c r="E16" s="210"/>
      <c r="F16" s="210"/>
      <c r="G16" s="202"/>
    </row>
    <row r="17" spans="1:8" s="11" customFormat="1" ht="23.25" customHeight="1">
      <c r="A17" s="185" t="s">
        <v>24</v>
      </c>
      <c r="B17" s="123" t="s">
        <v>196</v>
      </c>
      <c r="C17" s="195" t="s">
        <v>197</v>
      </c>
      <c r="D17" s="210"/>
      <c r="E17" s="210"/>
      <c r="F17" s="210"/>
      <c r="G17" s="203"/>
    </row>
    <row r="18" spans="1:8" s="11" customFormat="1" ht="27.75" customHeight="1">
      <c r="A18" s="185" t="s">
        <v>25</v>
      </c>
      <c r="B18" s="123" t="s">
        <v>198</v>
      </c>
      <c r="C18" s="195" t="s">
        <v>199</v>
      </c>
      <c r="D18" s="210"/>
      <c r="E18" s="210"/>
      <c r="F18" s="210"/>
      <c r="G18" s="204"/>
    </row>
    <row r="19" spans="1:8" s="12" customFormat="1" ht="24" customHeight="1">
      <c r="A19" s="185" t="s">
        <v>26</v>
      </c>
      <c r="B19" s="124" t="s">
        <v>308</v>
      </c>
      <c r="C19" s="196" t="s">
        <v>200</v>
      </c>
      <c r="D19" s="225">
        <f>SUM(D10:D18)</f>
        <v>0</v>
      </c>
      <c r="E19" s="205">
        <f>SUM(E10:E18)</f>
        <v>0</v>
      </c>
      <c r="F19" s="205">
        <f>SUM(F10:F18)</f>
        <v>0</v>
      </c>
      <c r="G19" s="205">
        <f>SUM(G10:G18)</f>
        <v>0</v>
      </c>
    </row>
    <row r="20" spans="1:8" ht="24" customHeight="1">
      <c r="A20" s="185" t="s">
        <v>27</v>
      </c>
      <c r="B20" s="122" t="s">
        <v>284</v>
      </c>
      <c r="C20" s="196" t="s">
        <v>206</v>
      </c>
      <c r="D20" s="211"/>
      <c r="E20" s="211"/>
      <c r="F20" s="211"/>
      <c r="G20" s="206"/>
    </row>
    <row r="21" spans="1:8" ht="24" customHeight="1">
      <c r="A21" s="185" t="s">
        <v>28</v>
      </c>
      <c r="B21" s="122" t="s">
        <v>306</v>
      </c>
      <c r="C21" s="196" t="s">
        <v>207</v>
      </c>
      <c r="D21" s="211"/>
      <c r="E21" s="211"/>
      <c r="F21" s="211"/>
      <c r="G21" s="207"/>
    </row>
    <row r="22" spans="1:8" ht="24" customHeight="1">
      <c r="A22" s="185" t="s">
        <v>29</v>
      </c>
      <c r="B22" s="124" t="s">
        <v>309</v>
      </c>
      <c r="C22" s="196" t="s">
        <v>208</v>
      </c>
      <c r="D22" s="181">
        <f>D19+D20+D21+D9</f>
        <v>19924</v>
      </c>
      <c r="E22" s="181">
        <f>E19+E20+E21+E9</f>
        <v>0</v>
      </c>
      <c r="F22" s="181">
        <f>F19+F20+F21+F9</f>
        <v>0</v>
      </c>
      <c r="G22" s="181">
        <f>G19+G20+G21+G9</f>
        <v>19924</v>
      </c>
      <c r="H22" s="11"/>
    </row>
    <row r="24" spans="1:8" ht="18.75">
      <c r="A24" s="856" t="s">
        <v>54</v>
      </c>
      <c r="B24" s="856"/>
      <c r="C24" s="856"/>
      <c r="D24" s="856"/>
      <c r="E24" s="856"/>
      <c r="F24" s="856"/>
      <c r="G24" s="856"/>
    </row>
    <row r="25" spans="1:8" ht="18.75">
      <c r="A25" s="856" t="s">
        <v>356</v>
      </c>
      <c r="B25" s="857"/>
      <c r="C25" s="857"/>
      <c r="D25" s="857"/>
      <c r="E25" s="857"/>
      <c r="F25" s="857"/>
      <c r="G25" s="857"/>
    </row>
    <row r="26" spans="1:8" ht="15.75">
      <c r="A26" s="2"/>
      <c r="B26" s="3"/>
      <c r="C26" s="3"/>
      <c r="D26" s="3"/>
      <c r="E26" s="3"/>
      <c r="F26" s="3"/>
    </row>
    <row r="27" spans="1:8">
      <c r="A27" s="4"/>
      <c r="B27" s="3" t="s">
        <v>18</v>
      </c>
      <c r="C27" s="3"/>
      <c r="D27" s="3"/>
      <c r="E27" s="3"/>
      <c r="F27" s="3"/>
    </row>
    <row r="28" spans="1:8">
      <c r="G28" s="71" t="s">
        <v>14</v>
      </c>
    </row>
    <row r="29" spans="1:8" ht="36">
      <c r="A29" s="72" t="s">
        <v>13</v>
      </c>
      <c r="B29" s="73" t="s">
        <v>12</v>
      </c>
      <c r="C29" s="74" t="s">
        <v>152</v>
      </c>
      <c r="D29" s="212" t="s">
        <v>328</v>
      </c>
      <c r="E29" s="212" t="s">
        <v>329</v>
      </c>
      <c r="F29" s="212" t="s">
        <v>330</v>
      </c>
      <c r="G29" s="127" t="s">
        <v>353</v>
      </c>
    </row>
    <row r="30" spans="1:8" ht="18.75" customHeight="1">
      <c r="A30" s="75"/>
      <c r="B30" s="76" t="s">
        <v>100</v>
      </c>
      <c r="C30" s="76" t="s">
        <v>101</v>
      </c>
      <c r="D30" s="209" t="s">
        <v>102</v>
      </c>
      <c r="E30" s="209" t="s">
        <v>103</v>
      </c>
      <c r="F30" s="209" t="s">
        <v>104</v>
      </c>
      <c r="G30" s="77" t="s">
        <v>105</v>
      </c>
    </row>
    <row r="31" spans="1:8" ht="18.75" customHeight="1">
      <c r="A31" s="125" t="s">
        <v>5</v>
      </c>
      <c r="B31" s="121" t="s">
        <v>209</v>
      </c>
      <c r="C31" s="195" t="s">
        <v>210</v>
      </c>
      <c r="D31" s="226">
        <v>13080</v>
      </c>
      <c r="E31" s="210"/>
      <c r="F31" s="210"/>
      <c r="G31" s="213">
        <f>D31+E31+F31</f>
        <v>13080</v>
      </c>
    </row>
    <row r="32" spans="1:8" ht="18.75" customHeight="1">
      <c r="A32" s="125" t="s">
        <v>6</v>
      </c>
      <c r="B32" s="121" t="s">
        <v>211</v>
      </c>
      <c r="C32" s="195" t="s">
        <v>213</v>
      </c>
      <c r="D32" s="226">
        <v>520</v>
      </c>
      <c r="E32" s="210"/>
      <c r="F32" s="210"/>
      <c r="G32" s="213">
        <f>D32+E32+F32</f>
        <v>520</v>
      </c>
    </row>
    <row r="33" spans="1:7" ht="18.75" customHeight="1">
      <c r="A33" s="126" t="s">
        <v>7</v>
      </c>
      <c r="B33" s="122" t="s">
        <v>212</v>
      </c>
      <c r="C33" s="196" t="s">
        <v>214</v>
      </c>
      <c r="D33" s="227">
        <f>D31+D32</f>
        <v>13600</v>
      </c>
      <c r="E33" s="211"/>
      <c r="F33" s="211"/>
      <c r="G33" s="213">
        <f>D33+E33+F33</f>
        <v>13600</v>
      </c>
    </row>
    <row r="34" spans="1:7" ht="18.75" customHeight="1">
      <c r="A34" s="126" t="s">
        <v>8</v>
      </c>
      <c r="B34" s="122" t="s">
        <v>216</v>
      </c>
      <c r="C34" s="196" t="s">
        <v>215</v>
      </c>
      <c r="D34" s="227">
        <v>3647</v>
      </c>
      <c r="E34" s="211"/>
      <c r="F34" s="211"/>
      <c r="G34" s="213">
        <f>D34+E34+F34</f>
        <v>3647</v>
      </c>
    </row>
    <row r="35" spans="1:7" ht="18.75" customHeight="1">
      <c r="A35" s="126" t="s">
        <v>9</v>
      </c>
      <c r="B35" s="122" t="s">
        <v>217</v>
      </c>
      <c r="C35" s="196" t="s">
        <v>218</v>
      </c>
      <c r="D35" s="227">
        <v>2677</v>
      </c>
      <c r="E35" s="211"/>
      <c r="F35" s="211"/>
      <c r="G35" s="213">
        <f>D35+E35+F35</f>
        <v>2677</v>
      </c>
    </row>
    <row r="36" spans="1:7" ht="18.75" customHeight="1">
      <c r="A36" s="126" t="s">
        <v>10</v>
      </c>
      <c r="B36" s="121" t="s">
        <v>117</v>
      </c>
      <c r="C36" s="195" t="s">
        <v>219</v>
      </c>
      <c r="D36" s="226"/>
      <c r="E36" s="210"/>
      <c r="F36" s="210"/>
      <c r="G36" s="214"/>
    </row>
    <row r="37" spans="1:7" ht="18.75" customHeight="1">
      <c r="A37" s="125" t="s">
        <v>11</v>
      </c>
      <c r="B37" s="121" t="s">
        <v>220</v>
      </c>
      <c r="C37" s="195" t="s">
        <v>221</v>
      </c>
      <c r="D37" s="226"/>
      <c r="E37" s="210"/>
      <c r="F37" s="210"/>
      <c r="G37" s="214"/>
    </row>
    <row r="38" spans="1:7" ht="18.75" customHeight="1">
      <c r="A38" s="125" t="s">
        <v>22</v>
      </c>
      <c r="B38" s="123" t="s">
        <v>1</v>
      </c>
      <c r="C38" s="195" t="s">
        <v>222</v>
      </c>
      <c r="D38" s="226"/>
      <c r="E38" s="210"/>
      <c r="F38" s="210"/>
      <c r="G38" s="199"/>
    </row>
    <row r="39" spans="1:7" ht="18.75" customHeight="1">
      <c r="A39" s="126" t="s">
        <v>23</v>
      </c>
      <c r="B39" s="124" t="s">
        <v>118</v>
      </c>
      <c r="C39" s="196" t="s">
        <v>223</v>
      </c>
      <c r="D39" s="227"/>
      <c r="E39" s="211"/>
      <c r="F39" s="211"/>
      <c r="G39" s="197">
        <f>G37+G38</f>
        <v>0</v>
      </c>
    </row>
    <row r="40" spans="1:7" ht="18.75" customHeight="1">
      <c r="A40" s="125" t="s">
        <v>24</v>
      </c>
      <c r="B40" s="123" t="s">
        <v>225</v>
      </c>
      <c r="C40" s="195" t="s">
        <v>224</v>
      </c>
      <c r="D40" s="226"/>
      <c r="E40" s="210"/>
      <c r="F40" s="210"/>
      <c r="G40" s="198"/>
    </row>
    <row r="41" spans="1:7" ht="18.75" customHeight="1">
      <c r="A41" s="125" t="s">
        <v>25</v>
      </c>
      <c r="B41" s="123" t="s">
        <v>226</v>
      </c>
      <c r="C41" s="195" t="s">
        <v>227</v>
      </c>
      <c r="D41" s="226"/>
      <c r="E41" s="210"/>
      <c r="F41" s="210"/>
      <c r="G41" s="199"/>
    </row>
    <row r="42" spans="1:7" ht="18.75" customHeight="1">
      <c r="A42" s="125" t="s">
        <v>26</v>
      </c>
      <c r="B42" s="121" t="s">
        <v>63</v>
      </c>
      <c r="C42" s="195" t="s">
        <v>228</v>
      </c>
      <c r="D42" s="226"/>
      <c r="E42" s="210"/>
      <c r="F42" s="210"/>
      <c r="G42" s="199"/>
    </row>
    <row r="43" spans="1:7" ht="18.75" customHeight="1">
      <c r="A43" s="126" t="s">
        <v>27</v>
      </c>
      <c r="B43" s="122" t="s">
        <v>230</v>
      </c>
      <c r="C43" s="196" t="s">
        <v>229</v>
      </c>
      <c r="D43" s="227">
        <f>D33+D34+D35+D39+D40+D41+D42</f>
        <v>19924</v>
      </c>
      <c r="E43" s="227">
        <f>E33+E34+E35+E39+E40+E41+E42</f>
        <v>0</v>
      </c>
      <c r="F43" s="227">
        <f>F33+F34+F35+F39+F40+F41+F42</f>
        <v>0</v>
      </c>
      <c r="G43" s="227">
        <f>G33+G34+G35+G39+G40+G41+G42</f>
        <v>19924</v>
      </c>
    </row>
  </sheetData>
  <mergeCells count="5">
    <mergeCell ref="A24:G24"/>
    <mergeCell ref="A25:G25"/>
    <mergeCell ref="B1:G1"/>
    <mergeCell ref="A2:G2"/>
    <mergeCell ref="A3:G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70" orientation="portrait" r:id="rId1"/>
  <headerFooter alignWithMargins="0"/>
  <colBreaks count="1" manualBreakCount="1">
    <brk id="9" max="52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08"/>
  <sheetViews>
    <sheetView zoomScaleNormal="100" workbookViewId="0">
      <selection activeCell="B1" sqref="B1:H1"/>
    </sheetView>
  </sheetViews>
  <sheetFormatPr defaultRowHeight="12.75"/>
  <cols>
    <col min="1" max="1" width="4.5703125" customWidth="1"/>
    <col min="2" max="2" width="57.140625" style="1" customWidth="1"/>
    <col min="3" max="3" width="6.5703125" style="1" customWidth="1"/>
    <col min="4" max="4" width="16.28515625" style="304" customWidth="1"/>
    <col min="5" max="5" width="16.42578125" style="304" customWidth="1"/>
    <col min="6" max="6" width="20.85546875" style="360" customWidth="1"/>
    <col min="7" max="7" width="18" style="304" customWidth="1"/>
    <col min="8" max="8" width="15.28515625" style="1" customWidth="1"/>
    <col min="9" max="19" width="9.140625" style="1"/>
  </cols>
  <sheetData>
    <row r="1" spans="1:19">
      <c r="A1" s="552"/>
      <c r="B1" s="858" t="s">
        <v>796</v>
      </c>
      <c r="C1" s="858"/>
      <c r="D1" s="858"/>
      <c r="E1" s="858"/>
      <c r="F1" s="858"/>
      <c r="G1" s="858"/>
      <c r="H1" s="858"/>
    </row>
    <row r="2" spans="1:19" ht="36" customHeight="1">
      <c r="A2" s="859" t="s">
        <v>735</v>
      </c>
      <c r="B2" s="860"/>
      <c r="C2" s="860"/>
      <c r="D2" s="860"/>
      <c r="E2" s="860"/>
      <c r="F2" s="860"/>
      <c r="G2" s="860"/>
      <c r="H2" s="860"/>
    </row>
    <row r="3" spans="1:19" ht="18">
      <c r="A3" s="860" t="s">
        <v>745</v>
      </c>
      <c r="B3" s="860"/>
      <c r="C3" s="860"/>
      <c r="D3" s="860"/>
      <c r="E3" s="860"/>
      <c r="F3" s="860"/>
      <c r="G3" s="860"/>
      <c r="H3" s="860"/>
    </row>
    <row r="4" spans="1:19">
      <c r="A4" s="552"/>
      <c r="B4" s="553"/>
      <c r="C4" s="553"/>
      <c r="D4" s="553"/>
      <c r="E4" s="553"/>
      <c r="F4" s="553"/>
      <c r="G4" s="553"/>
      <c r="H4" s="553"/>
    </row>
    <row r="5" spans="1:19">
      <c r="A5" s="552"/>
      <c r="B5" s="553"/>
      <c r="C5" s="553"/>
      <c r="D5" s="553"/>
      <c r="E5" s="553"/>
      <c r="F5" s="553"/>
      <c r="G5" s="553"/>
      <c r="H5" s="553"/>
      <c r="I5"/>
      <c r="J5"/>
      <c r="K5"/>
      <c r="L5"/>
      <c r="M5"/>
      <c r="N5"/>
      <c r="O5"/>
      <c r="P5"/>
      <c r="Q5"/>
      <c r="R5"/>
      <c r="S5"/>
    </row>
    <row r="6" spans="1:19" ht="77.25" customHeight="1">
      <c r="A6" s="72" t="s">
        <v>13</v>
      </c>
      <c r="B6" s="73" t="s">
        <v>12</v>
      </c>
      <c r="C6" s="74" t="s">
        <v>152</v>
      </c>
      <c r="D6" s="308" t="s">
        <v>571</v>
      </c>
      <c r="E6" s="308" t="s">
        <v>572</v>
      </c>
      <c r="F6" s="368" t="s">
        <v>707</v>
      </c>
      <c r="G6" s="308" t="s">
        <v>573</v>
      </c>
      <c r="H6" s="221" t="s">
        <v>574</v>
      </c>
      <c r="I6"/>
      <c r="J6"/>
      <c r="K6"/>
      <c r="L6"/>
      <c r="M6"/>
      <c r="N6"/>
      <c r="O6"/>
      <c r="P6"/>
      <c r="Q6"/>
      <c r="R6"/>
      <c r="S6"/>
    </row>
    <row r="7" spans="1:19" s="11" customFormat="1" ht="18" customHeight="1">
      <c r="A7" s="75"/>
      <c r="B7" s="76" t="s">
        <v>100</v>
      </c>
      <c r="C7" s="76" t="s">
        <v>101</v>
      </c>
      <c r="D7" s="209"/>
      <c r="E7" s="209"/>
      <c r="F7" s="366"/>
      <c r="G7" s="209"/>
      <c r="H7" s="209"/>
    </row>
    <row r="8" spans="1:19" s="11" customFormat="1" ht="29.25" customHeight="1">
      <c r="A8" s="520" t="s">
        <v>5</v>
      </c>
      <c r="B8" s="346" t="s">
        <v>165</v>
      </c>
      <c r="C8" s="347" t="s">
        <v>166</v>
      </c>
      <c r="D8" s="347"/>
      <c r="E8" s="347"/>
      <c r="F8" s="353"/>
      <c r="G8" s="347"/>
      <c r="H8" s="521"/>
    </row>
    <row r="9" spans="1:19" s="11" customFormat="1" ht="18" customHeight="1">
      <c r="A9" s="520" t="s">
        <v>6</v>
      </c>
      <c r="B9" s="352" t="s">
        <v>307</v>
      </c>
      <c r="C9" s="354" t="s">
        <v>167</v>
      </c>
      <c r="D9" s="354"/>
      <c r="E9" s="354"/>
      <c r="F9" s="522"/>
      <c r="G9" s="354"/>
      <c r="H9" s="455"/>
    </row>
    <row r="10" spans="1:19" s="11" customFormat="1" ht="18" customHeight="1">
      <c r="A10" s="520" t="s">
        <v>7</v>
      </c>
      <c r="B10" s="380" t="s">
        <v>2</v>
      </c>
      <c r="C10" s="347" t="s">
        <v>183</v>
      </c>
      <c r="D10" s="347"/>
      <c r="E10" s="347"/>
      <c r="F10" s="353"/>
      <c r="G10" s="347"/>
      <c r="H10" s="521"/>
    </row>
    <row r="11" spans="1:19" s="11" customFormat="1" ht="18" customHeight="1">
      <c r="A11" s="520" t="s">
        <v>8</v>
      </c>
      <c r="B11" s="380" t="s">
        <v>184</v>
      </c>
      <c r="C11" s="347" t="s">
        <v>185</v>
      </c>
      <c r="D11" s="347"/>
      <c r="E11" s="347"/>
      <c r="F11" s="353"/>
      <c r="G11" s="347"/>
      <c r="H11" s="521"/>
    </row>
    <row r="12" spans="1:19" s="11" customFormat="1" ht="18" customHeight="1">
      <c r="A12" s="520" t="s">
        <v>9</v>
      </c>
      <c r="B12" s="380" t="s">
        <v>186</v>
      </c>
      <c r="C12" s="347" t="s">
        <v>187</v>
      </c>
      <c r="D12" s="347"/>
      <c r="E12" s="347"/>
      <c r="F12" s="353"/>
      <c r="G12" s="347"/>
      <c r="H12" s="521"/>
    </row>
    <row r="13" spans="1:19" s="11" customFormat="1" ht="18" customHeight="1">
      <c r="A13" s="520" t="s">
        <v>10</v>
      </c>
      <c r="B13" s="380" t="s">
        <v>188</v>
      </c>
      <c r="C13" s="347" t="s">
        <v>189</v>
      </c>
      <c r="D13" s="347"/>
      <c r="E13" s="347"/>
      <c r="F13" s="353"/>
      <c r="G13" s="523">
        <v>600000</v>
      </c>
      <c r="H13" s="521">
        <f>SUM(D13:G13)</f>
        <v>600000</v>
      </c>
    </row>
    <row r="14" spans="1:19" s="11" customFormat="1" ht="18" customHeight="1">
      <c r="A14" s="520" t="s">
        <v>11</v>
      </c>
      <c r="B14" s="380" t="s">
        <v>190</v>
      </c>
      <c r="C14" s="347" t="s">
        <v>191</v>
      </c>
      <c r="D14" s="347"/>
      <c r="E14" s="347"/>
      <c r="F14" s="353"/>
      <c r="G14" s="523">
        <v>162000</v>
      </c>
      <c r="H14" s="521">
        <f>SUM(D14:G14)</f>
        <v>162000</v>
      </c>
    </row>
    <row r="15" spans="1:19" s="11" customFormat="1" ht="18" customHeight="1">
      <c r="A15" s="520" t="s">
        <v>22</v>
      </c>
      <c r="B15" s="380" t="s">
        <v>192</v>
      </c>
      <c r="C15" s="347" t="s">
        <v>193</v>
      </c>
      <c r="D15" s="347"/>
      <c r="E15" s="347"/>
      <c r="F15" s="353"/>
      <c r="G15" s="523"/>
      <c r="H15" s="521"/>
    </row>
    <row r="16" spans="1:19" s="12" customFormat="1" ht="18" customHeight="1">
      <c r="A16" s="520" t="s">
        <v>23</v>
      </c>
      <c r="B16" s="380" t="s">
        <v>194</v>
      </c>
      <c r="C16" s="347" t="s">
        <v>195</v>
      </c>
      <c r="D16" s="347"/>
      <c r="E16" s="347"/>
      <c r="F16" s="353"/>
      <c r="G16" s="523"/>
      <c r="H16" s="521"/>
    </row>
    <row r="17" spans="1:9" s="11" customFormat="1" ht="18" customHeight="1">
      <c r="A17" s="520" t="s">
        <v>24</v>
      </c>
      <c r="B17" s="380" t="s">
        <v>196</v>
      </c>
      <c r="C17" s="347" t="s">
        <v>197</v>
      </c>
      <c r="D17" s="347"/>
      <c r="E17" s="347"/>
      <c r="F17" s="353"/>
      <c r="G17" s="523"/>
      <c r="H17" s="521"/>
    </row>
    <row r="18" spans="1:9" s="11" customFormat="1" ht="27.75" customHeight="1">
      <c r="A18" s="520" t="s">
        <v>25</v>
      </c>
      <c r="B18" s="380" t="s">
        <v>198</v>
      </c>
      <c r="C18" s="347" t="s">
        <v>199</v>
      </c>
      <c r="D18" s="347"/>
      <c r="E18" s="347"/>
      <c r="F18" s="353"/>
      <c r="G18" s="523"/>
      <c r="H18" s="521"/>
    </row>
    <row r="19" spans="1:9" s="11" customFormat="1" ht="18" customHeight="1">
      <c r="A19" s="520" t="s">
        <v>26</v>
      </c>
      <c r="B19" s="356" t="s">
        <v>682</v>
      </c>
      <c r="C19" s="354" t="s">
        <v>200</v>
      </c>
      <c r="D19" s="354"/>
      <c r="E19" s="354"/>
      <c r="F19" s="522"/>
      <c r="G19" s="525">
        <f>SUM(G10:G18)</f>
        <v>762000</v>
      </c>
      <c r="H19" s="455">
        <f>SUM(D19:G19)</f>
        <v>762000</v>
      </c>
    </row>
    <row r="20" spans="1:9" s="11" customFormat="1" ht="18" customHeight="1">
      <c r="A20" s="520" t="s">
        <v>27</v>
      </c>
      <c r="B20" s="352" t="s">
        <v>284</v>
      </c>
      <c r="C20" s="354" t="s">
        <v>206</v>
      </c>
      <c r="D20" s="354"/>
      <c r="E20" s="354"/>
      <c r="F20" s="522"/>
      <c r="G20" s="354"/>
      <c r="H20" s="455"/>
    </row>
    <row r="21" spans="1:9" s="11" customFormat="1" ht="18" customHeight="1">
      <c r="A21" s="520" t="s">
        <v>28</v>
      </c>
      <c r="B21" s="352" t="s">
        <v>306</v>
      </c>
      <c r="C21" s="354" t="s">
        <v>207</v>
      </c>
      <c r="D21" s="354"/>
      <c r="E21" s="354"/>
      <c r="F21" s="522"/>
      <c r="G21" s="354"/>
      <c r="H21" s="455"/>
    </row>
    <row r="22" spans="1:9" s="279" customFormat="1" ht="18" customHeight="1">
      <c r="A22" s="520" t="s">
        <v>29</v>
      </c>
      <c r="B22" s="346" t="s">
        <v>598</v>
      </c>
      <c r="C22" s="347" t="s">
        <v>412</v>
      </c>
      <c r="D22" s="523">
        <v>33712890</v>
      </c>
      <c r="E22" s="315">
        <v>5172346</v>
      </c>
      <c r="F22" s="554">
        <v>929500</v>
      </c>
      <c r="G22" s="523">
        <v>6858000</v>
      </c>
      <c r="H22" s="521">
        <f>SUM(D22:G22)</f>
        <v>46672736</v>
      </c>
    </row>
    <row r="23" spans="1:9" s="279" customFormat="1" ht="18" customHeight="1">
      <c r="A23" s="520"/>
      <c r="B23" s="346" t="s">
        <v>599</v>
      </c>
      <c r="C23" s="347"/>
      <c r="D23" s="523">
        <f>'működési tám részl'!B22</f>
        <v>31457500</v>
      </c>
      <c r="E23" s="523">
        <f>'működési tám részl'!B28</f>
        <v>4870000</v>
      </c>
      <c r="F23" s="524"/>
      <c r="G23" s="523"/>
      <c r="H23" s="521">
        <f>SUM(D23:G23)</f>
        <v>36327500</v>
      </c>
    </row>
    <row r="24" spans="1:9" s="279" customFormat="1" ht="18" customHeight="1">
      <c r="A24" s="520" t="s">
        <v>30</v>
      </c>
      <c r="B24" s="346" t="s">
        <v>600</v>
      </c>
      <c r="C24" s="347"/>
      <c r="D24" s="523"/>
      <c r="E24" s="523"/>
      <c r="F24" s="524"/>
      <c r="G24" s="523"/>
      <c r="H24" s="521">
        <f>SUM(D24:G24)</f>
        <v>0</v>
      </c>
      <c r="I24" s="379"/>
    </row>
    <row r="25" spans="1:9" s="11" customFormat="1" ht="18" customHeight="1">
      <c r="A25" s="520" t="s">
        <v>31</v>
      </c>
      <c r="B25" s="352" t="s">
        <v>403</v>
      </c>
      <c r="C25" s="354" t="s">
        <v>303</v>
      </c>
      <c r="D25" s="525">
        <f>D22</f>
        <v>33712890</v>
      </c>
      <c r="E25" s="525">
        <f t="shared" ref="E25:F25" si="0">E22</f>
        <v>5172346</v>
      </c>
      <c r="F25" s="525">
        <f t="shared" si="0"/>
        <v>929500</v>
      </c>
      <c r="G25" s="525">
        <f>G22</f>
        <v>6858000</v>
      </c>
      <c r="H25" s="455">
        <f>H22</f>
        <v>46672736</v>
      </c>
    </row>
    <row r="26" spans="1:9" s="11" customFormat="1" ht="18" customHeight="1">
      <c r="A26" s="520" t="s">
        <v>32</v>
      </c>
      <c r="B26" s="352" t="s">
        <v>404</v>
      </c>
      <c r="C26" s="354" t="s">
        <v>303</v>
      </c>
      <c r="D26" s="354"/>
      <c r="E26" s="354"/>
      <c r="F26" s="522"/>
      <c r="G26" s="354"/>
      <c r="H26" s="455"/>
    </row>
    <row r="27" spans="1:9" s="11" customFormat="1" ht="18" customHeight="1">
      <c r="A27" s="520" t="s">
        <v>33</v>
      </c>
      <c r="B27" s="356" t="s">
        <v>681</v>
      </c>
      <c r="C27" s="354" t="s">
        <v>208</v>
      </c>
      <c r="D27" s="525">
        <f t="shared" ref="D27:G27" si="1">D19+D25</f>
        <v>33712890</v>
      </c>
      <c r="E27" s="420">
        <f>E19+E25</f>
        <v>5172346</v>
      </c>
      <c r="F27" s="525">
        <f>F19+F25</f>
        <v>929500</v>
      </c>
      <c r="G27" s="525">
        <f t="shared" si="1"/>
        <v>7620000</v>
      </c>
      <c r="H27" s="455">
        <f>H19+H25</f>
        <v>47434736</v>
      </c>
    </row>
    <row r="28" spans="1:9" s="11" customFormat="1" ht="18" customHeight="1">
      <c r="A28" s="552"/>
      <c r="B28" s="553"/>
      <c r="C28" s="553"/>
      <c r="D28" s="553"/>
      <c r="E28" s="553"/>
      <c r="F28" s="553"/>
      <c r="G28" s="553"/>
      <c r="H28" s="553"/>
    </row>
    <row r="29" spans="1:9" s="11" customFormat="1" ht="18" customHeight="1">
      <c r="A29" s="859" t="s">
        <v>744</v>
      </c>
      <c r="B29" s="860"/>
      <c r="C29" s="860"/>
      <c r="D29" s="860"/>
      <c r="E29" s="860"/>
      <c r="F29" s="860"/>
      <c r="G29" s="860"/>
      <c r="H29" s="860"/>
    </row>
    <row r="30" spans="1:9" s="11" customFormat="1" ht="18" customHeight="1">
      <c r="A30" s="860" t="s">
        <v>746</v>
      </c>
      <c r="B30" s="860"/>
      <c r="C30" s="860"/>
      <c r="D30" s="860"/>
      <c r="E30" s="860"/>
      <c r="F30" s="860"/>
      <c r="G30" s="860"/>
      <c r="H30" s="860"/>
    </row>
    <row r="31" spans="1:9" s="11" customFormat="1" ht="18" customHeight="1">
      <c r="A31" s="555"/>
      <c r="B31" s="555"/>
      <c r="C31" s="555"/>
      <c r="D31" s="555"/>
      <c r="E31" s="555"/>
      <c r="F31" s="555"/>
      <c r="G31" s="555"/>
      <c r="H31" s="555"/>
    </row>
    <row r="32" spans="1:9" s="11" customFormat="1" ht="15" customHeight="1">
      <c r="A32" s="556"/>
      <c r="B32" s="557"/>
      <c r="C32" s="557"/>
      <c r="D32" s="557"/>
      <c r="E32" s="557"/>
      <c r="F32" s="557"/>
      <c r="G32" s="557"/>
      <c r="H32" s="557"/>
    </row>
    <row r="33" spans="1:19" s="11" customFormat="1" ht="60" customHeight="1">
      <c r="A33" s="72" t="s">
        <v>13</v>
      </c>
      <c r="B33" s="73" t="s">
        <v>12</v>
      </c>
      <c r="C33" s="308" t="s">
        <v>152</v>
      </c>
      <c r="D33" s="308" t="s">
        <v>571</v>
      </c>
      <c r="E33" s="308" t="s">
        <v>572</v>
      </c>
      <c r="F33" s="368" t="s">
        <v>707</v>
      </c>
      <c r="G33" s="308" t="s">
        <v>573</v>
      </c>
      <c r="H33" s="369" t="s">
        <v>574</v>
      </c>
    </row>
    <row r="34" spans="1:19" s="78" customFormat="1" ht="18" customHeight="1">
      <c r="A34" s="75"/>
      <c r="B34" s="76" t="s">
        <v>100</v>
      </c>
      <c r="C34" s="309" t="s">
        <v>101</v>
      </c>
      <c r="D34" s="314"/>
      <c r="E34" s="314"/>
      <c r="F34" s="367"/>
      <c r="G34" s="314"/>
      <c r="H34" s="209"/>
    </row>
    <row r="35" spans="1:19" s="11" customFormat="1" ht="18.75" customHeight="1">
      <c r="A35" s="520" t="s">
        <v>5</v>
      </c>
      <c r="B35" s="346" t="s">
        <v>495</v>
      </c>
      <c r="C35" s="347" t="s">
        <v>424</v>
      </c>
      <c r="D35" s="523">
        <v>27099393</v>
      </c>
      <c r="E35" s="523">
        <v>2704800</v>
      </c>
      <c r="F35" s="524"/>
      <c r="G35" s="523"/>
      <c r="H35" s="521">
        <f>SUM(D35:G35)</f>
        <v>29804193</v>
      </c>
    </row>
    <row r="36" spans="1:19" s="11" customFormat="1" ht="18.75" customHeight="1">
      <c r="A36" s="520" t="s">
        <v>6</v>
      </c>
      <c r="B36" s="346" t="s">
        <v>488</v>
      </c>
      <c r="C36" s="347" t="s">
        <v>497</v>
      </c>
      <c r="D36" s="523"/>
      <c r="E36" s="523"/>
      <c r="F36" s="524"/>
      <c r="G36" s="523"/>
      <c r="H36" s="521"/>
    </row>
    <row r="37" spans="1:19" s="11" customFormat="1" ht="18.75" customHeight="1">
      <c r="A37" s="520" t="s">
        <v>7</v>
      </c>
      <c r="B37" s="346" t="s">
        <v>489</v>
      </c>
      <c r="C37" s="347" t="s">
        <v>498</v>
      </c>
      <c r="D37" s="523"/>
      <c r="E37" s="523"/>
      <c r="F37" s="524"/>
      <c r="G37" s="523"/>
      <c r="H37" s="526">
        <f>SUM(D37:G37)</f>
        <v>0</v>
      </c>
    </row>
    <row r="38" spans="1:19" s="11" customFormat="1" ht="18.75" customHeight="1">
      <c r="A38" s="520" t="s">
        <v>8</v>
      </c>
      <c r="B38" s="346" t="s">
        <v>490</v>
      </c>
      <c r="C38" s="347" t="s">
        <v>426</v>
      </c>
      <c r="D38" s="523">
        <v>768000</v>
      </c>
      <c r="E38" s="523">
        <v>96000</v>
      </c>
      <c r="F38" s="524"/>
      <c r="G38" s="523"/>
      <c r="H38" s="521">
        <f>SUM(D38:G38)</f>
        <v>864000</v>
      </c>
    </row>
    <row r="39" spans="1:19" s="11" customFormat="1" ht="18.75" customHeight="1">
      <c r="A39" s="520" t="s">
        <v>9</v>
      </c>
      <c r="B39" s="346" t="s">
        <v>491</v>
      </c>
      <c r="C39" s="347" t="s">
        <v>499</v>
      </c>
      <c r="D39" s="523"/>
      <c r="E39" s="523"/>
      <c r="F39" s="524"/>
      <c r="G39" s="523"/>
      <c r="H39" s="455"/>
    </row>
    <row r="40" spans="1:19" ht="18.75" customHeight="1">
      <c r="A40" s="520" t="s">
        <v>10</v>
      </c>
      <c r="B40" s="346" t="s">
        <v>427</v>
      </c>
      <c r="C40" s="347" t="s">
        <v>428</v>
      </c>
      <c r="D40" s="523">
        <v>425000</v>
      </c>
      <c r="E40" s="523"/>
      <c r="F40" s="524"/>
      <c r="G40" s="523"/>
      <c r="H40" s="521">
        <f>SUM(D40:G40)</f>
        <v>425000</v>
      </c>
    </row>
    <row r="41" spans="1:19" ht="18.75" customHeight="1">
      <c r="A41" s="520" t="s">
        <v>11</v>
      </c>
      <c r="B41" s="346" t="s">
        <v>492</v>
      </c>
      <c r="C41" s="347" t="s">
        <v>500</v>
      </c>
      <c r="D41" s="523">
        <v>70000</v>
      </c>
      <c r="E41" s="523"/>
      <c r="F41" s="524"/>
      <c r="G41" s="523"/>
      <c r="H41" s="521">
        <f>SUM(D41:G41)</f>
        <v>70000</v>
      </c>
    </row>
    <row r="42" spans="1:19" ht="18.75" customHeight="1">
      <c r="A42" s="520" t="s">
        <v>22</v>
      </c>
      <c r="B42" s="346" t="s">
        <v>493</v>
      </c>
      <c r="C42" s="347" t="s">
        <v>501</v>
      </c>
      <c r="D42" s="523"/>
      <c r="E42" s="523"/>
      <c r="F42" s="524"/>
      <c r="G42" s="523"/>
      <c r="H42" s="521"/>
    </row>
    <row r="43" spans="1:19" ht="18.75" customHeight="1">
      <c r="A43" s="520" t="s">
        <v>23</v>
      </c>
      <c r="B43" s="346" t="s">
        <v>494</v>
      </c>
      <c r="C43" s="347" t="s">
        <v>502</v>
      </c>
      <c r="D43" s="523">
        <v>80000</v>
      </c>
      <c r="E43" s="523"/>
      <c r="F43" s="524"/>
      <c r="G43" s="523"/>
      <c r="H43" s="521">
        <f>SUM(D43:G43)</f>
        <v>80000</v>
      </c>
    </row>
    <row r="44" spans="1:19" ht="18.75" customHeight="1">
      <c r="A44" s="520" t="s">
        <v>24</v>
      </c>
      <c r="B44" s="352" t="s">
        <v>496</v>
      </c>
      <c r="C44" s="354" t="s">
        <v>210</v>
      </c>
      <c r="D44" s="525">
        <f>SUM(D35:D43)</f>
        <v>28442393</v>
      </c>
      <c r="E44" s="525">
        <f>SUM(E35:E43)</f>
        <v>2800800</v>
      </c>
      <c r="F44" s="558"/>
      <c r="G44" s="525"/>
      <c r="H44" s="455">
        <f>SUM(H35:H43)</f>
        <v>31243193</v>
      </c>
    </row>
    <row r="45" spans="1:19" ht="18.75" customHeight="1">
      <c r="A45" s="520" t="s">
        <v>25</v>
      </c>
      <c r="B45" s="346" t="s">
        <v>709</v>
      </c>
      <c r="C45" s="347" t="s">
        <v>708</v>
      </c>
      <c r="D45" s="525"/>
      <c r="E45" s="525"/>
      <c r="F45" s="524">
        <v>800000</v>
      </c>
      <c r="G45" s="525"/>
      <c r="H45" s="521">
        <f>SUM(F45:G45)</f>
        <v>800000</v>
      </c>
    </row>
    <row r="46" spans="1:19" ht="18.75" customHeight="1">
      <c r="A46" s="527" t="s">
        <v>26</v>
      </c>
      <c r="B46" s="346" t="s">
        <v>504</v>
      </c>
      <c r="C46" s="347" t="s">
        <v>503</v>
      </c>
      <c r="D46" s="528"/>
      <c r="E46" s="528"/>
      <c r="F46" s="528"/>
      <c r="G46" s="528"/>
      <c r="H46" s="559">
        <f>SUM(D46:G46)</f>
        <v>0</v>
      </c>
    </row>
    <row r="47" spans="1:19" ht="18.75" customHeight="1">
      <c r="A47" s="520" t="s">
        <v>27</v>
      </c>
      <c r="B47" s="352" t="s">
        <v>211</v>
      </c>
      <c r="C47" s="354" t="s">
        <v>213</v>
      </c>
      <c r="D47" s="529"/>
      <c r="E47" s="529">
        <f>SUM(E46)</f>
        <v>0</v>
      </c>
      <c r="F47" s="454">
        <f>SUM(F45:F46)</f>
        <v>800000</v>
      </c>
      <c r="G47" s="529"/>
      <c r="H47" s="560">
        <f>F47</f>
        <v>800000</v>
      </c>
    </row>
    <row r="48" spans="1:19" s="6" customFormat="1">
      <c r="A48" s="520" t="s">
        <v>28</v>
      </c>
      <c r="B48" s="352" t="s">
        <v>212</v>
      </c>
      <c r="C48" s="354" t="s">
        <v>214</v>
      </c>
      <c r="D48" s="529">
        <f>D44+D47</f>
        <v>28442393</v>
      </c>
      <c r="E48" s="529">
        <f>E44+E47</f>
        <v>2800800</v>
      </c>
      <c r="F48" s="454">
        <f>F44+F47</f>
        <v>800000</v>
      </c>
      <c r="G48" s="529"/>
      <c r="H48" s="541">
        <f>H44+H47</f>
        <v>32043193</v>
      </c>
      <c r="I48" s="384"/>
      <c r="J48" s="384"/>
      <c r="K48" s="384"/>
      <c r="L48" s="384"/>
      <c r="M48" s="384"/>
      <c r="N48" s="384"/>
      <c r="O48" s="384"/>
      <c r="P48" s="384"/>
      <c r="Q48" s="384"/>
      <c r="R48" s="384"/>
      <c r="S48" s="384"/>
    </row>
    <row r="49" spans="1:19" s="6" customFormat="1" ht="25.5">
      <c r="A49" s="520" t="s">
        <v>29</v>
      </c>
      <c r="B49" s="352" t="s">
        <v>216</v>
      </c>
      <c r="C49" s="354" t="s">
        <v>215</v>
      </c>
      <c r="D49" s="529">
        <v>5105867</v>
      </c>
      <c r="E49" s="529">
        <v>506196</v>
      </c>
      <c r="F49" s="454">
        <v>129500</v>
      </c>
      <c r="G49" s="529"/>
      <c r="H49" s="560">
        <f>SUM(D49:G49)</f>
        <v>5741563</v>
      </c>
      <c r="I49" s="384"/>
      <c r="J49" s="384"/>
      <c r="K49" s="384"/>
      <c r="L49" s="384"/>
      <c r="M49" s="384"/>
      <c r="N49" s="384"/>
      <c r="O49" s="384"/>
      <c r="P49" s="384"/>
      <c r="Q49" s="384"/>
      <c r="R49" s="384"/>
      <c r="S49" s="384"/>
    </row>
    <row r="50" spans="1:19">
      <c r="A50" s="520" t="s">
        <v>30</v>
      </c>
      <c r="B50" s="352" t="s">
        <v>432</v>
      </c>
      <c r="C50" s="354" t="s">
        <v>433</v>
      </c>
      <c r="D50" s="529">
        <f>SUM(D53)</f>
        <v>50000</v>
      </c>
      <c r="E50" s="529">
        <f>SUM(E53)</f>
        <v>50000</v>
      </c>
      <c r="F50" s="454"/>
      <c r="G50" s="529"/>
      <c r="H50" s="541">
        <f>SUM(D50:G50)</f>
        <v>100000</v>
      </c>
    </row>
    <row r="51" spans="1:19">
      <c r="A51" s="520" t="s">
        <v>31</v>
      </c>
      <c r="B51" s="346" t="s">
        <v>704</v>
      </c>
      <c r="C51" s="347"/>
      <c r="D51" s="530"/>
      <c r="E51" s="530"/>
      <c r="F51" s="531"/>
      <c r="G51" s="530"/>
      <c r="H51" s="544">
        <f>SUM(D51:G51)</f>
        <v>0</v>
      </c>
    </row>
    <row r="52" spans="1:19">
      <c r="A52" s="520" t="s">
        <v>32</v>
      </c>
      <c r="B52" s="346" t="s">
        <v>575</v>
      </c>
      <c r="C52" s="347"/>
      <c r="D52" s="530"/>
      <c r="E52" s="530"/>
      <c r="F52" s="531"/>
      <c r="G52" s="530"/>
      <c r="H52" s="544">
        <f>SUM(D52:G52)</f>
        <v>0</v>
      </c>
    </row>
    <row r="53" spans="1:19">
      <c r="A53" s="520" t="s">
        <v>33</v>
      </c>
      <c r="B53" s="346" t="s">
        <v>576</v>
      </c>
      <c r="C53" s="347"/>
      <c r="D53" s="530">
        <v>50000</v>
      </c>
      <c r="E53" s="530">
        <v>50000</v>
      </c>
      <c r="F53" s="531"/>
      <c r="G53" s="530"/>
      <c r="H53" s="544">
        <f>SUM(D53:G53)</f>
        <v>100000</v>
      </c>
    </row>
    <row r="54" spans="1:19" s="6" customFormat="1">
      <c r="A54" s="520" t="s">
        <v>34</v>
      </c>
      <c r="B54" s="532" t="s">
        <v>505</v>
      </c>
      <c r="C54" s="533" t="s">
        <v>434</v>
      </c>
      <c r="D54" s="529">
        <f>D55+D56+D57+D58+D59+D60</f>
        <v>15000</v>
      </c>
      <c r="E54" s="529">
        <f>E55+E56+E57+E58+E59+E60</f>
        <v>355000</v>
      </c>
      <c r="F54" s="454"/>
      <c r="G54" s="529"/>
      <c r="H54" s="541">
        <f>D54+E54</f>
        <v>370000</v>
      </c>
      <c r="I54" s="384"/>
      <c r="J54" s="384"/>
      <c r="K54" s="384"/>
      <c r="L54" s="384"/>
      <c r="M54" s="384"/>
      <c r="N54" s="384"/>
      <c r="O54" s="384"/>
      <c r="P54" s="384"/>
      <c r="Q54" s="384"/>
      <c r="R54" s="384"/>
      <c r="S54" s="384"/>
    </row>
    <row r="55" spans="1:19" s="6" customFormat="1">
      <c r="A55" s="520" t="s">
        <v>35</v>
      </c>
      <c r="B55" s="534" t="s">
        <v>506</v>
      </c>
      <c r="C55" s="347"/>
      <c r="D55" s="530">
        <v>5000</v>
      </c>
      <c r="E55" s="530">
        <v>15000</v>
      </c>
      <c r="F55" s="531"/>
      <c r="G55" s="530"/>
      <c r="H55" s="544">
        <f t="shared" ref="H55:H62" si="2">SUM(D55:G55)</f>
        <v>20000</v>
      </c>
      <c r="I55" s="384"/>
      <c r="J55" s="384"/>
      <c r="K55" s="384"/>
      <c r="L55" s="384"/>
      <c r="M55" s="384"/>
      <c r="N55" s="384"/>
      <c r="O55" s="384"/>
      <c r="P55" s="384"/>
      <c r="Q55" s="384"/>
      <c r="R55" s="384"/>
      <c r="S55" s="384"/>
    </row>
    <row r="56" spans="1:19" s="6" customFormat="1">
      <c r="A56" s="535">
        <v>22</v>
      </c>
      <c r="B56" s="536" t="s">
        <v>577</v>
      </c>
      <c r="C56" s="537"/>
      <c r="D56" s="538"/>
      <c r="E56" s="538"/>
      <c r="F56" s="531"/>
      <c r="G56" s="538"/>
      <c r="H56" s="561">
        <f t="shared" si="2"/>
        <v>0</v>
      </c>
      <c r="I56" s="384"/>
      <c r="J56" s="384"/>
      <c r="K56" s="384"/>
      <c r="L56" s="384"/>
      <c r="M56" s="384"/>
      <c r="N56" s="384"/>
      <c r="O56" s="384"/>
      <c r="P56" s="384"/>
      <c r="Q56" s="384"/>
      <c r="R56" s="384"/>
      <c r="S56" s="384"/>
    </row>
    <row r="57" spans="1:19" s="6" customFormat="1">
      <c r="A57" s="520">
        <v>23</v>
      </c>
      <c r="B57" s="534" t="s">
        <v>507</v>
      </c>
      <c r="C57" s="347"/>
      <c r="D57" s="530"/>
      <c r="E57" s="530">
        <v>150000</v>
      </c>
      <c r="F57" s="531"/>
      <c r="G57" s="530"/>
      <c r="H57" s="544">
        <f t="shared" si="2"/>
        <v>150000</v>
      </c>
      <c r="I57" s="384"/>
      <c r="J57" s="384"/>
      <c r="K57" s="384"/>
      <c r="L57" s="384"/>
      <c r="M57" s="384"/>
      <c r="N57" s="384"/>
      <c r="O57" s="384"/>
      <c r="P57" s="384"/>
      <c r="Q57" s="384"/>
      <c r="R57" s="384"/>
      <c r="S57" s="384"/>
    </row>
    <row r="58" spans="1:19" s="6" customFormat="1">
      <c r="A58" s="520">
        <v>24</v>
      </c>
      <c r="B58" s="534" t="s">
        <v>508</v>
      </c>
      <c r="C58" s="347"/>
      <c r="D58" s="530"/>
      <c r="E58" s="530">
        <v>40000</v>
      </c>
      <c r="F58" s="531"/>
      <c r="G58" s="530"/>
      <c r="H58" s="544">
        <f t="shared" si="2"/>
        <v>40000</v>
      </c>
      <c r="I58" s="384"/>
      <c r="J58" s="384"/>
      <c r="K58" s="384"/>
      <c r="L58" s="384"/>
      <c r="M58" s="384"/>
      <c r="N58" s="384"/>
      <c r="O58" s="384"/>
      <c r="P58" s="384"/>
      <c r="Q58" s="384"/>
      <c r="R58" s="384"/>
      <c r="S58" s="384"/>
    </row>
    <row r="59" spans="1:19" s="6" customFormat="1">
      <c r="A59" s="520">
        <v>25</v>
      </c>
      <c r="B59" s="534" t="s">
        <v>509</v>
      </c>
      <c r="C59" s="347"/>
      <c r="D59" s="530">
        <v>10000</v>
      </c>
      <c r="E59" s="530"/>
      <c r="F59" s="531"/>
      <c r="G59" s="530"/>
      <c r="H59" s="544">
        <f t="shared" si="2"/>
        <v>10000</v>
      </c>
      <c r="I59" s="384"/>
      <c r="J59" s="384"/>
      <c r="K59" s="384"/>
      <c r="L59" s="384"/>
      <c r="M59" s="384"/>
      <c r="N59" s="384"/>
      <c r="O59" s="384"/>
      <c r="P59" s="384"/>
      <c r="Q59" s="384"/>
      <c r="R59" s="384"/>
      <c r="S59" s="384"/>
    </row>
    <row r="60" spans="1:19" s="6" customFormat="1">
      <c r="A60" s="520">
        <v>26</v>
      </c>
      <c r="B60" s="534" t="s">
        <v>510</v>
      </c>
      <c r="C60" s="347"/>
      <c r="D60" s="530"/>
      <c r="E60" s="530">
        <v>150000</v>
      </c>
      <c r="F60" s="531"/>
      <c r="G60" s="530"/>
      <c r="H60" s="544">
        <f t="shared" si="2"/>
        <v>150000</v>
      </c>
      <c r="I60" s="384"/>
      <c r="J60" s="384"/>
      <c r="K60" s="384"/>
      <c r="L60" s="384"/>
      <c r="M60" s="384"/>
      <c r="N60" s="384"/>
      <c r="O60" s="384"/>
      <c r="P60" s="384"/>
      <c r="Q60" s="384"/>
      <c r="R60" s="384"/>
      <c r="S60" s="384"/>
    </row>
    <row r="61" spans="1:19" s="6" customFormat="1">
      <c r="A61" s="520">
        <v>27</v>
      </c>
      <c r="B61" s="539" t="s">
        <v>511</v>
      </c>
      <c r="C61" s="540" t="s">
        <v>512</v>
      </c>
      <c r="D61" s="541">
        <f>D62+D63</f>
        <v>54000</v>
      </c>
      <c r="E61" s="541">
        <f>E62</f>
        <v>0</v>
      </c>
      <c r="F61" s="542"/>
      <c r="G61" s="541"/>
      <c r="H61" s="541">
        <f>SUM(D61:G61)</f>
        <v>54000</v>
      </c>
      <c r="I61" s="384"/>
      <c r="J61" s="384"/>
      <c r="K61" s="384"/>
      <c r="L61" s="384"/>
      <c r="M61" s="384"/>
      <c r="N61" s="384"/>
      <c r="O61" s="384"/>
      <c r="P61" s="384"/>
      <c r="Q61" s="384"/>
      <c r="R61" s="384"/>
      <c r="S61" s="384"/>
    </row>
    <row r="62" spans="1:19" s="6" customFormat="1">
      <c r="A62" s="520">
        <v>28</v>
      </c>
      <c r="B62" s="534" t="s">
        <v>513</v>
      </c>
      <c r="C62" s="543"/>
      <c r="D62" s="544"/>
      <c r="E62" s="544"/>
      <c r="F62" s="545"/>
      <c r="G62" s="544"/>
      <c r="H62" s="544">
        <f t="shared" si="2"/>
        <v>0</v>
      </c>
      <c r="I62" s="384"/>
      <c r="J62" s="384"/>
      <c r="K62" s="384"/>
      <c r="L62" s="384"/>
      <c r="M62" s="384"/>
      <c r="N62" s="384"/>
      <c r="O62" s="384"/>
      <c r="P62" s="384"/>
      <c r="Q62" s="384"/>
      <c r="R62" s="384"/>
      <c r="S62" s="384"/>
    </row>
    <row r="63" spans="1:19" s="6" customFormat="1">
      <c r="A63" s="520">
        <v>29</v>
      </c>
      <c r="B63" s="534" t="s">
        <v>578</v>
      </c>
      <c r="C63" s="543"/>
      <c r="D63" s="544">
        <v>54000</v>
      </c>
      <c r="E63" s="544"/>
      <c r="F63" s="545"/>
      <c r="G63" s="544"/>
      <c r="H63" s="544">
        <f>SUM(D63:G63)</f>
        <v>54000</v>
      </c>
      <c r="I63" s="384"/>
      <c r="J63" s="384"/>
      <c r="K63" s="384"/>
      <c r="L63" s="384"/>
      <c r="M63" s="384"/>
      <c r="N63" s="384"/>
      <c r="O63" s="384"/>
      <c r="P63" s="384"/>
      <c r="Q63" s="384"/>
      <c r="R63" s="384"/>
      <c r="S63" s="384"/>
    </row>
    <row r="64" spans="1:19" s="6" customFormat="1">
      <c r="A64" s="520">
        <v>30</v>
      </c>
      <c r="B64" s="539" t="s">
        <v>442</v>
      </c>
      <c r="C64" s="540" t="s">
        <v>443</v>
      </c>
      <c r="D64" s="541"/>
      <c r="E64" s="541">
        <f>SUM(E65:E67)</f>
        <v>1000000</v>
      </c>
      <c r="F64" s="542"/>
      <c r="G64" s="541"/>
      <c r="H64" s="541">
        <f>SUM(D64:G64)</f>
        <v>1000000</v>
      </c>
      <c r="I64" s="384"/>
      <c r="J64" s="384"/>
      <c r="K64" s="384"/>
      <c r="L64" s="384"/>
      <c r="M64" s="384"/>
      <c r="N64" s="384"/>
      <c r="O64" s="384"/>
      <c r="P64" s="384"/>
      <c r="Q64" s="384"/>
      <c r="R64" s="384"/>
      <c r="S64" s="384"/>
    </row>
    <row r="65" spans="1:19" s="6" customFormat="1">
      <c r="A65" s="520">
        <v>31</v>
      </c>
      <c r="B65" s="534" t="s">
        <v>514</v>
      </c>
      <c r="C65" s="543"/>
      <c r="D65" s="544"/>
      <c r="E65" s="544">
        <v>230000</v>
      </c>
      <c r="F65" s="545"/>
      <c r="G65" s="544"/>
      <c r="H65" s="544">
        <f t="shared" ref="H65:H73" si="3">SUM(D65:G65)</f>
        <v>230000</v>
      </c>
      <c r="I65" s="384"/>
      <c r="J65" s="384"/>
      <c r="K65" s="384"/>
      <c r="L65" s="384"/>
      <c r="M65" s="384"/>
      <c r="N65" s="384"/>
      <c r="O65" s="384"/>
      <c r="P65" s="384"/>
      <c r="Q65" s="384"/>
      <c r="R65" s="384"/>
      <c r="S65" s="384"/>
    </row>
    <row r="66" spans="1:19" s="6" customFormat="1">
      <c r="A66" s="520">
        <v>32</v>
      </c>
      <c r="B66" s="534" t="s">
        <v>515</v>
      </c>
      <c r="C66" s="543"/>
      <c r="D66" s="544"/>
      <c r="E66" s="544">
        <v>590000</v>
      </c>
      <c r="F66" s="545"/>
      <c r="G66" s="544"/>
      <c r="H66" s="544">
        <f t="shared" si="3"/>
        <v>590000</v>
      </c>
      <c r="I66" s="384"/>
      <c r="J66" s="384"/>
      <c r="K66" s="384"/>
      <c r="L66" s="384"/>
      <c r="M66" s="384"/>
      <c r="N66" s="384"/>
      <c r="O66" s="384"/>
      <c r="P66" s="384"/>
      <c r="Q66" s="384"/>
      <c r="R66" s="384"/>
      <c r="S66" s="384"/>
    </row>
    <row r="67" spans="1:19" s="6" customFormat="1">
      <c r="A67" s="520">
        <v>33</v>
      </c>
      <c r="B67" s="534" t="s">
        <v>516</v>
      </c>
      <c r="C67" s="543"/>
      <c r="D67" s="544"/>
      <c r="E67" s="544">
        <v>180000</v>
      </c>
      <c r="F67" s="545"/>
      <c r="G67" s="544"/>
      <c r="H67" s="544">
        <f t="shared" si="3"/>
        <v>180000</v>
      </c>
      <c r="I67" s="384"/>
      <c r="J67" s="384"/>
      <c r="K67" s="384"/>
      <c r="L67" s="384"/>
      <c r="M67" s="384"/>
      <c r="N67" s="384"/>
      <c r="O67" s="384"/>
      <c r="P67" s="384"/>
      <c r="Q67" s="384"/>
      <c r="R67" s="384"/>
      <c r="S67" s="384"/>
    </row>
    <row r="68" spans="1:19" s="6" customFormat="1">
      <c r="A68" s="520">
        <v>34</v>
      </c>
      <c r="B68" s="539" t="s">
        <v>579</v>
      </c>
      <c r="C68" s="540" t="s">
        <v>460</v>
      </c>
      <c r="D68" s="546"/>
      <c r="E68" s="546"/>
      <c r="F68" s="545"/>
      <c r="G68" s="546">
        <v>6000000</v>
      </c>
      <c r="H68" s="547">
        <f t="shared" si="3"/>
        <v>6000000</v>
      </c>
      <c r="I68" s="384"/>
      <c r="J68" s="384"/>
      <c r="K68" s="384"/>
      <c r="L68" s="384"/>
      <c r="M68" s="384"/>
      <c r="N68" s="384"/>
      <c r="O68" s="384"/>
      <c r="P68" s="384"/>
      <c r="Q68" s="384"/>
      <c r="R68" s="384"/>
      <c r="S68" s="384"/>
    </row>
    <row r="69" spans="1:19" s="6" customFormat="1">
      <c r="A69" s="520">
        <v>35</v>
      </c>
      <c r="B69" s="539" t="s">
        <v>517</v>
      </c>
      <c r="C69" s="540" t="s">
        <v>445</v>
      </c>
      <c r="D69" s="541"/>
      <c r="E69" s="541">
        <v>50000</v>
      </c>
      <c r="F69" s="542"/>
      <c r="G69" s="541"/>
      <c r="H69" s="541">
        <f t="shared" si="3"/>
        <v>50000</v>
      </c>
      <c r="I69" s="384"/>
      <c r="J69" s="384"/>
      <c r="K69" s="384"/>
      <c r="L69" s="384"/>
      <c r="M69" s="384"/>
      <c r="N69" s="384"/>
      <c r="O69" s="384"/>
      <c r="P69" s="384"/>
      <c r="Q69" s="384"/>
      <c r="R69" s="384"/>
      <c r="S69" s="384"/>
    </row>
    <row r="70" spans="1:19">
      <c r="A70" s="520">
        <v>36</v>
      </c>
      <c r="B70" s="539" t="s">
        <v>518</v>
      </c>
      <c r="C70" s="540" t="s">
        <v>447</v>
      </c>
      <c r="D70" s="541">
        <f>D72+D73+D71</f>
        <v>0</v>
      </c>
      <c r="E70" s="541">
        <v>50000</v>
      </c>
      <c r="F70" s="542"/>
      <c r="G70" s="541"/>
      <c r="H70" s="541">
        <f t="shared" si="3"/>
        <v>50000</v>
      </c>
    </row>
    <row r="71" spans="1:19">
      <c r="A71" s="520">
        <v>37</v>
      </c>
      <c r="B71" s="534" t="s">
        <v>580</v>
      </c>
      <c r="C71" s="543"/>
      <c r="D71" s="544"/>
      <c r="E71" s="544"/>
      <c r="F71" s="545"/>
      <c r="G71" s="544"/>
      <c r="H71" s="544">
        <f t="shared" si="3"/>
        <v>0</v>
      </c>
    </row>
    <row r="72" spans="1:19">
      <c r="A72" s="520">
        <v>38</v>
      </c>
      <c r="B72" s="534" t="s">
        <v>520</v>
      </c>
      <c r="C72" s="543"/>
      <c r="D72" s="544"/>
      <c r="E72" s="544"/>
      <c r="F72" s="545"/>
      <c r="G72" s="544"/>
      <c r="H72" s="544">
        <f t="shared" si="3"/>
        <v>0</v>
      </c>
    </row>
    <row r="73" spans="1:19">
      <c r="A73" s="520">
        <v>39</v>
      </c>
      <c r="B73" s="534" t="s">
        <v>581</v>
      </c>
      <c r="C73" s="543"/>
      <c r="D73" s="544"/>
      <c r="E73" s="544"/>
      <c r="F73" s="545"/>
      <c r="G73" s="544"/>
      <c r="H73" s="544">
        <f t="shared" si="3"/>
        <v>0</v>
      </c>
    </row>
    <row r="74" spans="1:19">
      <c r="A74" s="520">
        <v>40</v>
      </c>
      <c r="B74" s="539" t="s">
        <v>522</v>
      </c>
      <c r="C74" s="540" t="s">
        <v>523</v>
      </c>
      <c r="D74" s="541">
        <f>D75+D76+D77+D78+D79</f>
        <v>0</v>
      </c>
      <c r="E74" s="541">
        <f>E75+E76+E77+E78+E79</f>
        <v>200000</v>
      </c>
      <c r="F74" s="542"/>
      <c r="G74" s="541"/>
      <c r="H74" s="541">
        <f t="shared" ref="H74:H81" si="4">SUM(D74:G74)</f>
        <v>200000</v>
      </c>
    </row>
    <row r="75" spans="1:19">
      <c r="A75" s="520">
        <v>41</v>
      </c>
      <c r="B75" s="534" t="s">
        <v>582</v>
      </c>
      <c r="C75" s="543"/>
      <c r="D75" s="544"/>
      <c r="E75" s="544">
        <v>5000</v>
      </c>
      <c r="F75" s="545"/>
      <c r="G75" s="544"/>
      <c r="H75" s="544">
        <f t="shared" si="4"/>
        <v>5000</v>
      </c>
    </row>
    <row r="76" spans="1:19">
      <c r="A76" s="520">
        <v>42</v>
      </c>
      <c r="B76" s="534" t="s">
        <v>524</v>
      </c>
      <c r="C76" s="543"/>
      <c r="D76" s="544"/>
      <c r="E76" s="544"/>
      <c r="F76" s="545"/>
      <c r="G76" s="544"/>
      <c r="H76" s="544">
        <f t="shared" si="4"/>
        <v>0</v>
      </c>
    </row>
    <row r="77" spans="1:19">
      <c r="A77" s="520">
        <v>43</v>
      </c>
      <c r="B77" s="534" t="s">
        <v>525</v>
      </c>
      <c r="C77" s="543"/>
      <c r="D77" s="544"/>
      <c r="E77" s="544">
        <v>45000</v>
      </c>
      <c r="F77" s="545"/>
      <c r="G77" s="544"/>
      <c r="H77" s="544">
        <f t="shared" si="4"/>
        <v>45000</v>
      </c>
    </row>
    <row r="78" spans="1:19">
      <c r="A78" s="520">
        <v>44</v>
      </c>
      <c r="B78" s="534" t="s">
        <v>583</v>
      </c>
      <c r="C78" s="543"/>
      <c r="D78" s="546"/>
      <c r="E78" s="546"/>
      <c r="F78" s="545"/>
      <c r="G78" s="546"/>
      <c r="H78" s="546">
        <f t="shared" si="4"/>
        <v>0</v>
      </c>
      <c r="I78" s="304"/>
      <c r="J78" s="304"/>
      <c r="K78" s="304"/>
      <c r="L78" s="304"/>
      <c r="M78" s="304"/>
      <c r="N78" s="304"/>
      <c r="O78" s="304"/>
      <c r="P78" s="304"/>
      <c r="Q78" s="304"/>
      <c r="R78" s="304"/>
      <c r="S78" s="304"/>
    </row>
    <row r="79" spans="1:19">
      <c r="A79" s="520">
        <v>45</v>
      </c>
      <c r="B79" s="534" t="s">
        <v>526</v>
      </c>
      <c r="C79" s="543"/>
      <c r="D79" s="544"/>
      <c r="E79" s="544">
        <v>150000</v>
      </c>
      <c r="F79" s="545"/>
      <c r="G79" s="544"/>
      <c r="H79" s="544">
        <f t="shared" si="4"/>
        <v>150000</v>
      </c>
    </row>
    <row r="80" spans="1:19">
      <c r="A80" s="520">
        <v>46</v>
      </c>
      <c r="B80" s="539" t="s">
        <v>527</v>
      </c>
      <c r="C80" s="540" t="s">
        <v>528</v>
      </c>
      <c r="D80" s="541">
        <f>D81+D82</f>
        <v>0</v>
      </c>
      <c r="E80" s="541">
        <f>E81</f>
        <v>0</v>
      </c>
      <c r="F80" s="542"/>
      <c r="G80" s="541"/>
      <c r="H80" s="541">
        <f t="shared" si="4"/>
        <v>0</v>
      </c>
    </row>
    <row r="81" spans="1:19">
      <c r="A81" s="520">
        <v>47</v>
      </c>
      <c r="B81" s="534" t="s">
        <v>529</v>
      </c>
      <c r="C81" s="543"/>
      <c r="D81" s="544"/>
      <c r="E81" s="544"/>
      <c r="F81" s="545"/>
      <c r="G81" s="544"/>
      <c r="H81" s="544">
        <f t="shared" si="4"/>
        <v>0</v>
      </c>
    </row>
    <row r="82" spans="1:19">
      <c r="A82" s="520">
        <v>48</v>
      </c>
      <c r="B82" s="534" t="s">
        <v>530</v>
      </c>
      <c r="C82" s="543"/>
      <c r="D82" s="544"/>
      <c r="E82" s="544"/>
      <c r="F82" s="545"/>
      <c r="G82" s="544"/>
      <c r="H82" s="544"/>
    </row>
    <row r="83" spans="1:19">
      <c r="A83" s="520">
        <v>49</v>
      </c>
      <c r="B83" s="539" t="s">
        <v>531</v>
      </c>
      <c r="C83" s="540" t="s">
        <v>452</v>
      </c>
      <c r="D83" s="541">
        <v>45630</v>
      </c>
      <c r="E83" s="541">
        <v>460350</v>
      </c>
      <c r="F83" s="542"/>
      <c r="G83" s="541">
        <v>1620000</v>
      </c>
      <c r="H83" s="541">
        <f>SUM(D83:G83)</f>
        <v>2125980</v>
      </c>
    </row>
    <row r="84" spans="1:19">
      <c r="A84" s="520">
        <v>50</v>
      </c>
      <c r="B84" s="539" t="s">
        <v>455</v>
      </c>
      <c r="C84" s="540" t="s">
        <v>456</v>
      </c>
      <c r="D84" s="541"/>
      <c r="E84" s="541"/>
      <c r="F84" s="542"/>
      <c r="G84" s="541"/>
      <c r="H84" s="541">
        <f>SUM(D84:G84)</f>
        <v>0</v>
      </c>
    </row>
    <row r="85" spans="1:19">
      <c r="A85" s="520">
        <v>51</v>
      </c>
      <c r="B85" s="539" t="s">
        <v>568</v>
      </c>
      <c r="C85" s="354" t="s">
        <v>218</v>
      </c>
      <c r="D85" s="529">
        <f>SUM(D83+D61+D54+D50)</f>
        <v>164630</v>
      </c>
      <c r="E85" s="529">
        <f>SUM(E83+E61+E54+E50)+E64</f>
        <v>1865350</v>
      </c>
      <c r="F85" s="529">
        <f t="shared" ref="F85" si="5">SUM(F83+F61+F54+F50)</f>
        <v>0</v>
      </c>
      <c r="G85" s="529">
        <f>SUM(G83+G61+G54+G50)+G68</f>
        <v>7620000</v>
      </c>
      <c r="H85" s="541">
        <f>SUM(D85:G85)</f>
        <v>9649980</v>
      </c>
    </row>
    <row r="86" spans="1:19">
      <c r="A86" s="520">
        <v>52</v>
      </c>
      <c r="B86" s="539" t="s">
        <v>117</v>
      </c>
      <c r="C86" s="354" t="s">
        <v>219</v>
      </c>
      <c r="D86" s="529"/>
      <c r="E86" s="529"/>
      <c r="F86" s="454"/>
      <c r="G86" s="529"/>
      <c r="H86" s="544"/>
    </row>
    <row r="87" spans="1:19">
      <c r="A87" s="520">
        <v>53</v>
      </c>
      <c r="B87" s="539" t="s">
        <v>220</v>
      </c>
      <c r="C87" s="354" t="s">
        <v>221</v>
      </c>
      <c r="D87" s="529"/>
      <c r="E87" s="529"/>
      <c r="F87" s="454"/>
      <c r="G87" s="529"/>
      <c r="H87" s="544"/>
    </row>
    <row r="88" spans="1:19">
      <c r="A88" s="520">
        <v>54</v>
      </c>
      <c r="B88" s="548" t="s">
        <v>1</v>
      </c>
      <c r="C88" s="354" t="s">
        <v>222</v>
      </c>
      <c r="D88" s="529"/>
      <c r="E88" s="529"/>
      <c r="F88" s="454"/>
      <c r="G88" s="529"/>
      <c r="H88" s="544"/>
    </row>
    <row r="89" spans="1:19">
      <c r="A89" s="520">
        <v>55</v>
      </c>
      <c r="B89" s="548" t="s">
        <v>118</v>
      </c>
      <c r="C89" s="354" t="s">
        <v>223</v>
      </c>
      <c r="D89" s="529"/>
      <c r="E89" s="529"/>
      <c r="F89" s="454"/>
      <c r="G89" s="529"/>
      <c r="H89" s="544"/>
    </row>
    <row r="90" spans="1:19">
      <c r="A90" s="520">
        <v>56</v>
      </c>
      <c r="B90" s="548" t="s">
        <v>225</v>
      </c>
      <c r="C90" s="354" t="s">
        <v>224</v>
      </c>
      <c r="D90" s="529"/>
      <c r="E90" s="529">
        <f>E94+E103</f>
        <v>0</v>
      </c>
      <c r="F90" s="454"/>
      <c r="G90" s="529"/>
      <c r="H90" s="541">
        <f t="shared" ref="H90:H103" si="6">SUM(D90:G90)</f>
        <v>0</v>
      </c>
    </row>
    <row r="91" spans="1:19">
      <c r="A91" s="520">
        <v>57</v>
      </c>
      <c r="B91" s="372" t="s">
        <v>584</v>
      </c>
      <c r="C91" s="354" t="s">
        <v>539</v>
      </c>
      <c r="D91" s="455"/>
      <c r="E91" s="455">
        <f>E92+E93</f>
        <v>0</v>
      </c>
      <c r="F91" s="454"/>
      <c r="G91" s="455"/>
      <c r="H91" s="547">
        <f t="shared" si="6"/>
        <v>0</v>
      </c>
      <c r="I91" s="304"/>
      <c r="J91" s="304"/>
      <c r="K91" s="304"/>
      <c r="L91" s="304"/>
      <c r="M91" s="304"/>
      <c r="N91" s="304"/>
      <c r="O91" s="304"/>
      <c r="P91" s="304"/>
      <c r="Q91" s="304"/>
      <c r="R91" s="304"/>
      <c r="S91" s="304"/>
    </row>
    <row r="92" spans="1:19">
      <c r="A92" s="520">
        <v>58</v>
      </c>
      <c r="B92" s="372" t="s">
        <v>712</v>
      </c>
      <c r="C92" s="354"/>
      <c r="D92" s="455"/>
      <c r="E92" s="521"/>
      <c r="F92" s="531"/>
      <c r="G92" s="455"/>
      <c r="H92" s="546">
        <f t="shared" si="6"/>
        <v>0</v>
      </c>
      <c r="I92" s="304"/>
      <c r="J92" s="304"/>
      <c r="K92" s="304"/>
      <c r="L92" s="304"/>
      <c r="M92" s="304"/>
      <c r="N92" s="304"/>
      <c r="O92" s="304"/>
      <c r="P92" s="304"/>
      <c r="Q92" s="304"/>
      <c r="R92" s="304"/>
      <c r="S92" s="304"/>
    </row>
    <row r="93" spans="1:19">
      <c r="A93" s="520">
        <v>59</v>
      </c>
      <c r="B93" s="372" t="s">
        <v>585</v>
      </c>
      <c r="C93" s="354"/>
      <c r="D93" s="455"/>
      <c r="E93" s="521">
        <v>0</v>
      </c>
      <c r="F93" s="531"/>
      <c r="G93" s="455"/>
      <c r="H93" s="546">
        <f t="shared" si="6"/>
        <v>0</v>
      </c>
      <c r="I93" s="304"/>
      <c r="J93" s="304"/>
      <c r="K93" s="304"/>
      <c r="L93" s="304"/>
      <c r="M93" s="304"/>
      <c r="N93" s="304"/>
      <c r="O93" s="304"/>
      <c r="P93" s="304"/>
      <c r="Q93" s="304"/>
      <c r="R93" s="304"/>
      <c r="S93" s="304"/>
    </row>
    <row r="94" spans="1:19">
      <c r="A94" s="520">
        <v>60</v>
      </c>
      <c r="B94" s="548" t="s">
        <v>586</v>
      </c>
      <c r="C94" s="354" t="s">
        <v>540</v>
      </c>
      <c r="D94" s="455">
        <f>D100+D102</f>
        <v>0</v>
      </c>
      <c r="E94" s="455">
        <f>E95+E96+E97+E98+E99+E101+E102</f>
        <v>0</v>
      </c>
      <c r="F94" s="454"/>
      <c r="G94" s="455"/>
      <c r="H94" s="547">
        <f t="shared" si="6"/>
        <v>0</v>
      </c>
      <c r="I94" s="304"/>
      <c r="J94" s="304"/>
      <c r="K94" s="304"/>
      <c r="L94" s="304"/>
      <c r="M94" s="304"/>
      <c r="N94" s="304"/>
      <c r="O94" s="304"/>
      <c r="P94" s="304"/>
      <c r="Q94" s="304"/>
      <c r="R94" s="304"/>
      <c r="S94" s="304"/>
    </row>
    <row r="95" spans="1:19">
      <c r="A95" s="520">
        <v>61</v>
      </c>
      <c r="B95" s="372" t="s">
        <v>710</v>
      </c>
      <c r="C95" s="354"/>
      <c r="D95" s="455"/>
      <c r="E95" s="521"/>
      <c r="F95" s="531"/>
      <c r="G95" s="455"/>
      <c r="H95" s="546">
        <f t="shared" si="6"/>
        <v>0</v>
      </c>
      <c r="I95" s="304"/>
      <c r="J95" s="304"/>
      <c r="K95" s="304"/>
      <c r="L95" s="304"/>
      <c r="M95" s="304"/>
      <c r="N95" s="304"/>
      <c r="O95" s="304"/>
      <c r="P95" s="304"/>
      <c r="Q95" s="304"/>
      <c r="R95" s="304"/>
      <c r="S95" s="304"/>
    </row>
    <row r="96" spans="1:19">
      <c r="A96" s="520">
        <v>62</v>
      </c>
      <c r="B96" s="372" t="s">
        <v>587</v>
      </c>
      <c r="C96" s="354"/>
      <c r="D96" s="455"/>
      <c r="E96" s="521"/>
      <c r="F96" s="531"/>
      <c r="G96" s="455"/>
      <c r="H96" s="546">
        <f t="shared" si="6"/>
        <v>0</v>
      </c>
      <c r="I96" s="304"/>
      <c r="J96" s="304"/>
      <c r="K96" s="304"/>
      <c r="L96" s="304"/>
      <c r="M96" s="304"/>
      <c r="N96" s="304"/>
      <c r="O96" s="304"/>
      <c r="P96" s="304"/>
      <c r="Q96" s="304"/>
      <c r="R96" s="304"/>
      <c r="S96" s="304"/>
    </row>
    <row r="97" spans="1:19">
      <c r="A97" s="520">
        <v>63</v>
      </c>
      <c r="B97" s="372" t="s">
        <v>588</v>
      </c>
      <c r="C97" s="354"/>
      <c r="D97" s="455"/>
      <c r="E97" s="521"/>
      <c r="F97" s="531"/>
      <c r="G97" s="455"/>
      <c r="H97" s="546">
        <f t="shared" si="6"/>
        <v>0</v>
      </c>
      <c r="I97" s="304"/>
      <c r="J97" s="304"/>
      <c r="K97" s="304"/>
      <c r="L97" s="304"/>
      <c r="M97" s="304"/>
      <c r="N97" s="304"/>
      <c r="O97" s="304"/>
      <c r="P97" s="304"/>
      <c r="Q97" s="304"/>
      <c r="R97" s="304"/>
      <c r="S97" s="304"/>
    </row>
    <row r="98" spans="1:19">
      <c r="A98" s="520">
        <v>64</v>
      </c>
      <c r="B98" s="372" t="s">
        <v>589</v>
      </c>
      <c r="C98" s="354"/>
      <c r="D98" s="455"/>
      <c r="E98" s="521"/>
      <c r="F98" s="531"/>
      <c r="G98" s="455"/>
      <c r="H98" s="546">
        <f t="shared" si="6"/>
        <v>0</v>
      </c>
      <c r="I98" s="304"/>
      <c r="J98" s="304"/>
      <c r="K98" s="304"/>
      <c r="L98" s="304"/>
      <c r="M98" s="304"/>
      <c r="N98" s="304"/>
      <c r="O98" s="304"/>
      <c r="P98" s="304"/>
      <c r="Q98" s="304"/>
      <c r="R98" s="304"/>
      <c r="S98" s="304"/>
    </row>
    <row r="99" spans="1:19">
      <c r="A99" s="520">
        <v>65</v>
      </c>
      <c r="B99" s="372" t="s">
        <v>711</v>
      </c>
      <c r="C99" s="354"/>
      <c r="D99" s="455"/>
      <c r="E99" s="521"/>
      <c r="F99" s="531"/>
      <c r="G99" s="455"/>
      <c r="H99" s="546">
        <f t="shared" si="6"/>
        <v>0</v>
      </c>
      <c r="I99" s="304"/>
      <c r="J99" s="304"/>
      <c r="K99" s="304"/>
      <c r="L99" s="304"/>
      <c r="M99" s="304"/>
      <c r="N99" s="304"/>
      <c r="O99" s="304"/>
      <c r="P99" s="304"/>
      <c r="Q99" s="304"/>
      <c r="R99" s="304"/>
      <c r="S99" s="304"/>
    </row>
    <row r="100" spans="1:19">
      <c r="A100" s="520">
        <v>66</v>
      </c>
      <c r="B100" s="372" t="s">
        <v>590</v>
      </c>
      <c r="C100" s="354"/>
      <c r="D100" s="521"/>
      <c r="E100" s="521"/>
      <c r="F100" s="531"/>
      <c r="G100" s="455"/>
      <c r="H100" s="546">
        <f t="shared" si="6"/>
        <v>0</v>
      </c>
      <c r="I100" s="304"/>
      <c r="J100" s="304"/>
      <c r="K100" s="304"/>
      <c r="L100" s="304"/>
      <c r="M100" s="304"/>
      <c r="N100" s="304"/>
      <c r="O100" s="304"/>
      <c r="P100" s="304"/>
      <c r="Q100" s="304"/>
      <c r="R100" s="304"/>
      <c r="S100" s="304"/>
    </row>
    <row r="101" spans="1:19">
      <c r="A101" s="520">
        <v>67</v>
      </c>
      <c r="B101" s="372" t="s">
        <v>591</v>
      </c>
      <c r="C101" s="354"/>
      <c r="D101" s="521"/>
      <c r="E101" s="521"/>
      <c r="F101" s="531"/>
      <c r="G101" s="455"/>
      <c r="H101" s="546">
        <f t="shared" si="6"/>
        <v>0</v>
      </c>
      <c r="I101" s="304"/>
      <c r="J101" s="304"/>
      <c r="K101" s="304"/>
      <c r="L101" s="304"/>
      <c r="M101" s="304"/>
      <c r="N101" s="304"/>
      <c r="O101" s="304"/>
      <c r="P101" s="304"/>
      <c r="Q101" s="304"/>
      <c r="R101" s="304"/>
      <c r="S101" s="304"/>
    </row>
    <row r="102" spans="1:19">
      <c r="A102" s="520">
        <v>68</v>
      </c>
      <c r="B102" s="372" t="s">
        <v>592</v>
      </c>
      <c r="C102" s="354"/>
      <c r="D102" s="521"/>
      <c r="E102" s="521"/>
      <c r="F102" s="531"/>
      <c r="G102" s="455"/>
      <c r="H102" s="546">
        <f t="shared" si="6"/>
        <v>0</v>
      </c>
      <c r="I102" s="304"/>
      <c r="J102" s="304"/>
      <c r="K102" s="304"/>
      <c r="L102" s="304"/>
      <c r="M102" s="304"/>
      <c r="N102" s="304"/>
      <c r="O102" s="304"/>
      <c r="P102" s="304"/>
      <c r="Q102" s="304"/>
      <c r="R102" s="304"/>
      <c r="S102" s="304"/>
    </row>
    <row r="103" spans="1:19">
      <c r="A103" s="520">
        <v>69</v>
      </c>
      <c r="B103" s="548" t="s">
        <v>593</v>
      </c>
      <c r="C103" s="354" t="s">
        <v>541</v>
      </c>
      <c r="D103" s="455"/>
      <c r="E103" s="455"/>
      <c r="F103" s="454"/>
      <c r="G103" s="455"/>
      <c r="H103" s="547">
        <f t="shared" si="6"/>
        <v>0</v>
      </c>
      <c r="I103" s="304"/>
      <c r="J103" s="304"/>
      <c r="K103" s="304"/>
      <c r="L103" s="304"/>
      <c r="M103" s="304"/>
      <c r="N103" s="304"/>
      <c r="O103" s="304"/>
      <c r="P103" s="304"/>
      <c r="Q103" s="304"/>
      <c r="R103" s="304"/>
      <c r="S103" s="304"/>
    </row>
    <row r="104" spans="1:19">
      <c r="A104" s="520">
        <v>70</v>
      </c>
      <c r="B104" s="548" t="s">
        <v>226</v>
      </c>
      <c r="C104" s="354" t="s">
        <v>227</v>
      </c>
      <c r="D104" s="530"/>
      <c r="E104" s="529">
        <f>E105+E106</f>
        <v>0</v>
      </c>
      <c r="F104" s="454"/>
      <c r="G104" s="530"/>
      <c r="H104" s="541">
        <f>H105+H106</f>
        <v>0</v>
      </c>
    </row>
    <row r="105" spans="1:19">
      <c r="A105" s="520">
        <v>71</v>
      </c>
      <c r="B105" s="549" t="s">
        <v>594</v>
      </c>
      <c r="C105" s="550" t="s">
        <v>596</v>
      </c>
      <c r="D105" s="521"/>
      <c r="E105" s="521"/>
      <c r="F105" s="531"/>
      <c r="G105" s="521"/>
      <c r="H105" s="546">
        <f>SUM(E105:G105)</f>
        <v>0</v>
      </c>
      <c r="I105" s="304"/>
      <c r="J105" s="304"/>
      <c r="K105" s="304"/>
      <c r="L105" s="304"/>
      <c r="M105" s="304"/>
      <c r="N105" s="304"/>
      <c r="O105" s="304"/>
      <c r="P105" s="304"/>
      <c r="Q105" s="304"/>
      <c r="R105" s="304"/>
      <c r="S105" s="304"/>
    </row>
    <row r="106" spans="1:19">
      <c r="A106" s="520">
        <v>72</v>
      </c>
      <c r="B106" s="549" t="s">
        <v>595</v>
      </c>
      <c r="C106" s="550" t="s">
        <v>597</v>
      </c>
      <c r="D106" s="521"/>
      <c r="E106" s="521"/>
      <c r="F106" s="531"/>
      <c r="G106" s="521"/>
      <c r="H106" s="546">
        <f>SUM(E106:G106)</f>
        <v>0</v>
      </c>
      <c r="I106" s="304"/>
      <c r="J106" s="304"/>
      <c r="K106" s="304"/>
      <c r="L106" s="304"/>
      <c r="M106" s="304"/>
      <c r="N106" s="304"/>
      <c r="O106" s="304"/>
      <c r="P106" s="304"/>
      <c r="Q106" s="304"/>
      <c r="R106" s="304"/>
      <c r="S106" s="304"/>
    </row>
    <row r="107" spans="1:19" ht="13.5" thickBot="1">
      <c r="A107" s="520">
        <v>73</v>
      </c>
      <c r="B107" s="551" t="s">
        <v>63</v>
      </c>
      <c r="C107" s="550" t="s">
        <v>228</v>
      </c>
      <c r="D107" s="530"/>
      <c r="E107" s="530"/>
      <c r="F107" s="531"/>
      <c r="G107" s="530"/>
      <c r="H107" s="544"/>
    </row>
    <row r="108" spans="1:19" ht="15.75" thickBot="1">
      <c r="A108" s="520">
        <v>74</v>
      </c>
      <c r="B108" s="389" t="s">
        <v>230</v>
      </c>
      <c r="C108" s="390" t="s">
        <v>229</v>
      </c>
      <c r="D108" s="420">
        <f>D48+D49+D85+D90+D104+D107</f>
        <v>33712890</v>
      </c>
      <c r="E108" s="420">
        <f>E48+E49+E85+E86+E89+E90+E104+E107</f>
        <v>5172346</v>
      </c>
      <c r="F108" s="562">
        <f>F48+F49+F85+F86+F89+F90+F104+F107</f>
        <v>929500</v>
      </c>
      <c r="G108" s="562">
        <f>G83+G68</f>
        <v>7620000</v>
      </c>
      <c r="H108" s="420">
        <f>SUM(D108:G108)</f>
        <v>47434736</v>
      </c>
    </row>
  </sheetData>
  <mergeCells count="5">
    <mergeCell ref="B1:H1"/>
    <mergeCell ref="A2:H2"/>
    <mergeCell ref="A3:H3"/>
    <mergeCell ref="A29:H29"/>
    <mergeCell ref="A30:H30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scale="41" orientation="portrait" r:id="rId1"/>
  <headerFooter alignWithMargins="0"/>
  <rowBreaks count="2" manualBreakCount="2">
    <brk id="27" max="7" man="1"/>
    <brk id="49" max="7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30</vt:i4>
      </vt:variant>
      <vt:variant>
        <vt:lpstr>Névvel ellátott tartományok</vt:lpstr>
      </vt:variant>
      <vt:variant>
        <vt:i4>15</vt:i4>
      </vt:variant>
    </vt:vector>
  </HeadingPairs>
  <TitlesOfParts>
    <vt:vector size="45" baseType="lpstr">
      <vt:lpstr>összev mérleg</vt:lpstr>
      <vt:lpstr>összevont bev</vt:lpstr>
      <vt:lpstr>összevont kiad</vt:lpstr>
      <vt:lpstr>felh mérleg</vt:lpstr>
      <vt:lpstr>műk mérleg</vt:lpstr>
      <vt:lpstr>önk. bevétel</vt:lpstr>
      <vt:lpstr>önk.kiadás</vt:lpstr>
      <vt:lpstr>0</vt:lpstr>
      <vt:lpstr>óvoda</vt:lpstr>
      <vt:lpstr>Homoki O</vt:lpstr>
      <vt:lpstr>Vadárv O </vt:lpstr>
      <vt:lpstr>Könyvtár </vt:lpstr>
      <vt:lpstr>Múzeum</vt:lpstr>
      <vt:lpstr>ESZI </vt:lpstr>
      <vt:lpstr>felújítás</vt:lpstr>
      <vt:lpstr>EU projekt</vt:lpstr>
      <vt:lpstr>adósságot keletkeztető</vt:lpstr>
      <vt:lpstr>ellátások részl</vt:lpstr>
      <vt:lpstr>önk.bev.cofog</vt:lpstr>
      <vt:lpstr>önk.kiadás.cofog</vt:lpstr>
      <vt:lpstr>működési tám részl</vt:lpstr>
      <vt:lpstr>bevételek részl</vt:lpstr>
      <vt:lpstr>int.kiadás.cofog</vt:lpstr>
      <vt:lpstr>int.bev.cofog</vt:lpstr>
      <vt:lpstr>létszám</vt:lpstr>
      <vt:lpstr>több éves kih köt</vt:lpstr>
      <vt:lpstr>gördülő</vt:lpstr>
      <vt:lpstr>ei felh üt</vt:lpstr>
      <vt:lpstr>adósságot kel. fejlesztés cél.</vt:lpstr>
      <vt:lpstr>közvetett tám</vt:lpstr>
      <vt:lpstr>'0'!Nyomtatási_terület</vt:lpstr>
      <vt:lpstr>'ESZI '!Nyomtatási_terület</vt:lpstr>
      <vt:lpstr>'Homoki O'!Nyomtatási_terület</vt:lpstr>
      <vt:lpstr>int.bev.cofog!Nyomtatási_terület</vt:lpstr>
      <vt:lpstr>'Könyvtár '!Nyomtatási_terület</vt:lpstr>
      <vt:lpstr>Múzeum!Nyomtatási_terület</vt:lpstr>
      <vt:lpstr>'működési tám részl'!Nyomtatási_terület</vt:lpstr>
      <vt:lpstr>óvoda!Nyomtatási_terület</vt:lpstr>
      <vt:lpstr>'önk. bevétel'!Nyomtatási_terület</vt:lpstr>
      <vt:lpstr>önk.bev.cofog!Nyomtatási_terület</vt:lpstr>
      <vt:lpstr>önk.kiadás!Nyomtatási_terület</vt:lpstr>
      <vt:lpstr>önk.kiadás.cofog!Nyomtatási_terület</vt:lpstr>
      <vt:lpstr>'összevont bev'!Nyomtatási_terület</vt:lpstr>
      <vt:lpstr>'összevont kiad'!Nyomtatási_terület</vt:lpstr>
      <vt:lpstr>'Vadárv O '!Nyomtatási_terület</vt:lpstr>
    </vt:vector>
  </TitlesOfParts>
  <Company>Polgármesteri Hivatal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2012. évi költségvetés 2. változat</dc:title>
  <dc:creator>Tiszaföldvár Város</dc:creator>
  <cp:lastModifiedBy>TiszajenoASP10</cp:lastModifiedBy>
  <cp:lastPrinted>2020-02-07T10:11:22Z</cp:lastPrinted>
  <dcterms:created xsi:type="dcterms:W3CDTF">2007-01-05T06:14:08Z</dcterms:created>
  <dcterms:modified xsi:type="dcterms:W3CDTF">2020-02-20T12:47:11Z</dcterms:modified>
</cp:coreProperties>
</file>