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zárszámadás\"/>
    </mc:Choice>
  </mc:AlternateContent>
  <bookViews>
    <workbookView xWindow="0" yWindow="0" windowWidth="28800" windowHeight="12300"/>
  </bookViews>
  <sheets>
    <sheet name="bevételek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8" i="1"/>
  <c r="C7" i="1" s="1"/>
  <c r="D8" i="1"/>
  <c r="E8" i="1"/>
  <c r="C9" i="1"/>
  <c r="D9" i="1"/>
  <c r="E9" i="1" s="1"/>
  <c r="C10" i="1"/>
  <c r="D10" i="1"/>
  <c r="E10" i="1" s="1"/>
  <c r="C11" i="1"/>
  <c r="D11" i="1"/>
  <c r="E11" i="1"/>
  <c r="D15" i="1"/>
  <c r="D14" i="1" s="1"/>
  <c r="B16" i="1"/>
  <c r="B15" i="1" s="1"/>
  <c r="B14" i="1" s="1"/>
  <c r="C16" i="1"/>
  <c r="C15" i="1" s="1"/>
  <c r="E16" i="1"/>
  <c r="E17" i="1"/>
  <c r="B19" i="1"/>
  <c r="C19" i="1"/>
  <c r="D19" i="1"/>
  <c r="E19" i="1"/>
  <c r="E20" i="1"/>
  <c r="E21" i="1"/>
  <c r="B22" i="1"/>
  <c r="C22" i="1"/>
  <c r="D22" i="1"/>
  <c r="E22" i="1" s="1"/>
  <c r="E23" i="1"/>
  <c r="E24" i="1"/>
  <c r="B26" i="1"/>
  <c r="B25" i="1" s="1"/>
  <c r="C26" i="1"/>
  <c r="C25" i="1" s="1"/>
  <c r="D26" i="1"/>
  <c r="D25" i="1" s="1"/>
  <c r="E25" i="1" s="1"/>
  <c r="E26" i="1"/>
  <c r="E27" i="1"/>
  <c r="E28" i="1"/>
  <c r="C32" i="1"/>
  <c r="C31" i="1" s="1"/>
  <c r="D32" i="1"/>
  <c r="E33" i="1"/>
  <c r="B34" i="1"/>
  <c r="B32" i="1" s="1"/>
  <c r="C34" i="1"/>
  <c r="D34" i="1"/>
  <c r="E34" i="1"/>
  <c r="E35" i="1"/>
  <c r="E36" i="1"/>
  <c r="B39" i="1"/>
  <c r="B38" i="1" s="1"/>
  <c r="B37" i="1" s="1"/>
  <c r="C39" i="1"/>
  <c r="C38" i="1" s="1"/>
  <c r="C37" i="1" s="1"/>
  <c r="D39" i="1"/>
  <c r="E39" i="1" s="1"/>
  <c r="C40" i="1"/>
  <c r="D40" i="1"/>
  <c r="E40" i="1"/>
  <c r="B41" i="1"/>
  <c r="C41" i="1"/>
  <c r="D41" i="1"/>
  <c r="E41" i="1"/>
  <c r="C42" i="1"/>
  <c r="D42" i="1"/>
  <c r="E42" i="1"/>
  <c r="B43" i="1"/>
  <c r="C43" i="1"/>
  <c r="D43" i="1"/>
  <c r="E43" i="1"/>
  <c r="C44" i="1"/>
  <c r="E44" i="1" s="1"/>
  <c r="D44" i="1"/>
  <c r="B45" i="1"/>
  <c r="C45" i="1"/>
  <c r="E45" i="1" s="1"/>
  <c r="D45" i="1"/>
  <c r="E46" i="1"/>
  <c r="E48" i="1"/>
  <c r="E49" i="1"/>
  <c r="C50" i="1"/>
  <c r="C47" i="1" s="1"/>
  <c r="D50" i="1"/>
  <c r="E50" i="1" s="1"/>
  <c r="E51" i="1"/>
  <c r="E52" i="1"/>
  <c r="B53" i="1"/>
  <c r="B50" i="1" s="1"/>
  <c r="B47" i="1" s="1"/>
  <c r="C53" i="1"/>
  <c r="D53" i="1"/>
  <c r="E53" i="1"/>
  <c r="E54" i="1"/>
  <c r="B55" i="1"/>
  <c r="C55" i="1"/>
  <c r="D55" i="1"/>
  <c r="E55" i="1"/>
  <c r="E56" i="1"/>
  <c r="B57" i="1"/>
  <c r="C57" i="1"/>
  <c r="D57" i="1"/>
  <c r="E57" i="1" s="1"/>
  <c r="C58" i="1"/>
  <c r="D58" i="1"/>
  <c r="E58" i="1"/>
  <c r="E59" i="1"/>
  <c r="B61" i="1"/>
  <c r="B60" i="1" s="1"/>
  <c r="C61" i="1"/>
  <c r="C60" i="1" s="1"/>
  <c r="D61" i="1"/>
  <c r="E61" i="1" s="1"/>
  <c r="E62" i="1"/>
  <c r="E63" i="1"/>
  <c r="E64" i="1"/>
  <c r="B65" i="1"/>
  <c r="C66" i="1"/>
  <c r="C65" i="1" s="1"/>
  <c r="D66" i="1"/>
  <c r="E66" i="1"/>
  <c r="C67" i="1"/>
  <c r="D67" i="1"/>
  <c r="E67" i="1" s="1"/>
  <c r="C68" i="1"/>
  <c r="D68" i="1"/>
  <c r="E68" i="1" s="1"/>
  <c r="E69" i="1"/>
  <c r="E70" i="1"/>
  <c r="E71" i="1"/>
  <c r="C72" i="1"/>
  <c r="D72" i="1"/>
  <c r="E72" i="1"/>
  <c r="E73" i="1"/>
  <c r="E74" i="1"/>
  <c r="E75" i="1"/>
  <c r="D76" i="1"/>
  <c r="B77" i="1"/>
  <c r="B76" i="1" s="1"/>
  <c r="C77" i="1"/>
  <c r="E77" i="1" s="1"/>
  <c r="D78" i="1"/>
  <c r="C79" i="1"/>
  <c r="C78" i="1" s="1"/>
  <c r="E78" i="1" s="1"/>
  <c r="C80" i="1"/>
  <c r="D80" i="1"/>
  <c r="E80" i="1" s="1"/>
  <c r="E81" i="1"/>
  <c r="B85" i="1"/>
  <c r="D86" i="1"/>
  <c r="D85" i="1" s="1"/>
  <c r="D87" i="1"/>
  <c r="C88" i="1"/>
  <c r="C87" i="1" s="1"/>
  <c r="D88" i="1"/>
  <c r="E88" i="1"/>
  <c r="E89" i="1"/>
  <c r="E90" i="1"/>
  <c r="D91" i="1"/>
  <c r="C92" i="1"/>
  <c r="C91" i="1" s="1"/>
  <c r="E91" i="1" s="1"/>
  <c r="D92" i="1"/>
  <c r="E92" i="1"/>
  <c r="E93" i="1"/>
  <c r="E94" i="1"/>
  <c r="C95" i="1"/>
  <c r="E95" i="1"/>
  <c r="E96" i="1"/>
  <c r="E97" i="1"/>
  <c r="C99" i="1"/>
  <c r="D99" i="1"/>
  <c r="E99" i="1"/>
  <c r="B106" i="1"/>
  <c r="E107" i="1"/>
  <c r="C108" i="1"/>
  <c r="C106" i="1" s="1"/>
  <c r="D108" i="1"/>
  <c r="D106" i="1" s="1"/>
  <c r="E109" i="1"/>
  <c r="B111" i="1"/>
  <c r="B112" i="1"/>
  <c r="C112" i="1"/>
  <c r="C111" i="1" s="1"/>
  <c r="D112" i="1"/>
  <c r="D111" i="1" s="1"/>
  <c r="E112" i="1"/>
  <c r="B113" i="1"/>
  <c r="C113" i="1"/>
  <c r="D113" i="1"/>
  <c r="E113" i="1"/>
  <c r="E114" i="1"/>
  <c r="E115" i="1"/>
  <c r="E106" i="1" l="1"/>
  <c r="E14" i="1"/>
  <c r="D13" i="1"/>
  <c r="E13" i="1" s="1"/>
  <c r="C86" i="1"/>
  <c r="C85" i="1" s="1"/>
  <c r="C102" i="1" s="1"/>
  <c r="E87" i="1"/>
  <c r="E15" i="1"/>
  <c r="C14" i="1"/>
  <c r="C13" i="1" s="1"/>
  <c r="E111" i="1"/>
  <c r="E85" i="1"/>
  <c r="D102" i="1"/>
  <c r="B31" i="1"/>
  <c r="B30" i="1" s="1"/>
  <c r="B13" i="1"/>
  <c r="C76" i="1"/>
  <c r="E76" i="1" s="1"/>
  <c r="D65" i="1"/>
  <c r="E65" i="1" s="1"/>
  <c r="E108" i="1"/>
  <c r="E79" i="1"/>
  <c r="D47" i="1"/>
  <c r="E47" i="1" s="1"/>
  <c r="E32" i="1"/>
  <c r="D38" i="1"/>
  <c r="D7" i="1"/>
  <c r="E86" i="1"/>
  <c r="E102" i="1" l="1"/>
  <c r="C30" i="1"/>
  <c r="C83" i="1" s="1"/>
  <c r="E7" i="1"/>
  <c r="E38" i="1"/>
  <c r="D37" i="1"/>
  <c r="D60" i="1"/>
  <c r="E60" i="1" s="1"/>
  <c r="B83" i="1"/>
  <c r="B117" i="1" l="1"/>
  <c r="C104" i="1"/>
  <c r="C117" i="1" s="1"/>
  <c r="E37" i="1"/>
  <c r="D31" i="1"/>
  <c r="D30" i="1" l="1"/>
  <c r="E31" i="1"/>
  <c r="E30" i="1" l="1"/>
  <c r="D83" i="1"/>
  <c r="D104" i="1" l="1"/>
  <c r="E83" i="1"/>
  <c r="E104" i="1" l="1"/>
  <c r="D117" i="1"/>
  <c r="E117" i="1" l="1"/>
</calcChain>
</file>

<file path=xl/sharedStrings.xml><?xml version="1.0" encoding="utf-8"?>
<sst xmlns="http://schemas.openxmlformats.org/spreadsheetml/2006/main" count="108" uniqueCount="105">
  <si>
    <t>BEVÉTELEK MINDÖSSZESEN: (I.+II.+III.+IV.+V.+VI.+VII.)</t>
  </si>
  <si>
    <t>1.4. Nagyszénási Önkormányzati Óvoda és Könyvtár</t>
  </si>
  <si>
    <t>1.3. Gondozási Központ</t>
  </si>
  <si>
    <t>1.2. Polgármesteri Hivatal</t>
  </si>
  <si>
    <t>1.1. Nagyszénás Nagyközség Önkormányzata</t>
  </si>
  <si>
    <t>VII. Költségvetési maradványok</t>
  </si>
  <si>
    <t>3. 2018. évi támogatások megelőlegezése</t>
  </si>
  <si>
    <t>2. Magyar Államkötvény értékesítés</t>
  </si>
  <si>
    <t>1. Kamatozó Kincstárjegy értékesítés</t>
  </si>
  <si>
    <t>VI. BELFÖLDI FINANSZÍROZÁSI BEVÉTELEK</t>
  </si>
  <si>
    <t>MŰKÖDÉSI ÉS FELHALMOZÁSI CÉLÚ  BEVÉTELEK  ÖSSZESEN: (I.+II.+III.+IV.+V.)</t>
  </si>
  <si>
    <t xml:space="preserve">FELHALMOZÁSI CÉLÚ  BEVÉTELEK  ÖSSZESEN (IV.+V.): </t>
  </si>
  <si>
    <t>1. Ingatlanértékesítés</t>
  </si>
  <si>
    <t>V. Felhalmozási és tőke jellegű bevételek</t>
  </si>
  <si>
    <t>2.1.5. ASP központhoz való csatlakozás támogatása</t>
  </si>
  <si>
    <t>2.1.4. Közművelődési érdekeltségnövelő támogatás</t>
  </si>
  <si>
    <t>2.1.3. Czabán Samu Általános Iskola energetikai fejlesztésnek támogatása</t>
  </si>
  <si>
    <t>2.1.2. I. világgháborús emlékmű felújításának támogatása</t>
  </si>
  <si>
    <t>2.1.1. Sportfejlesztési támogatás</t>
  </si>
  <si>
    <t xml:space="preserve">2.1. Nagyszénás Nagyközség Önkormányzata </t>
  </si>
  <si>
    <t>2. Felhalmozási célú támogatásértékű bevételek ÁHT-n belülről</t>
  </si>
  <si>
    <t xml:space="preserve">1.1.1.2. "Összetartozunk" Szociális Alapítvány támogatása </t>
  </si>
  <si>
    <t>1.1.1.1. Polgári Egyesület Nagyszénásért támogatása</t>
  </si>
  <si>
    <t>1.1.1. Civil szervezetek támogatásai</t>
  </si>
  <si>
    <t xml:space="preserve">1.1. Nagyszénás Nagyközség Önkormányzata </t>
  </si>
  <si>
    <t>1. Felhalmozási célú támogatásértékű bevételek ÁHT-n kívülről</t>
  </si>
  <si>
    <t>IV. Felhalmozási célú véglegesen átvett pénzeszközök</t>
  </si>
  <si>
    <t>MŰKÖDÉSI CÉLÚ  BEVÉTELEK  ÖSSZESEN: (I.+II.+III.)</t>
  </si>
  <si>
    <t>5.1. Polgári Egyesület támogatása</t>
  </si>
  <si>
    <t>5. Nagyszénás Nagyközség Önkormányzata államháztartáson kívüli működési célú támogatásai</t>
  </si>
  <si>
    <t>4.1. Foglalkoztatási támogatások</t>
  </si>
  <si>
    <t>4. Nagyszénási Önkormányzati Óvoda és Könyvtár támogatásai</t>
  </si>
  <si>
    <t>3.1. Foglalkoztatási támogatások</t>
  </si>
  <si>
    <t>3. Gondozási Központ támogatásai</t>
  </si>
  <si>
    <t>2.2.10. Bursa támogatás visszautalása</t>
  </si>
  <si>
    <t>2.2.9. Természetben nyújtott gyermekvédelmi támogatás</t>
  </si>
  <si>
    <t>2.2.8. Könyvtári érdekeltségnövelő támogatás</t>
  </si>
  <si>
    <t>2.2.7. Bérkompenzáció támogatása</t>
  </si>
  <si>
    <t>2.2.6. Polgármesteri béremelés támogatása</t>
  </si>
  <si>
    <t>2.2.5. Minimálbér, garantált bérminimum emelés támogatása</t>
  </si>
  <si>
    <t>2.2.4. Színházi előadások támogatása</t>
  </si>
  <si>
    <t>2.2.3. Foglalkoztatási támogatások</t>
  </si>
  <si>
    <t>2.2.2. Kulturális ágazati pótlék</t>
  </si>
  <si>
    <t>2.2.1. Szociális ágazati pótlék</t>
  </si>
  <si>
    <t>2.2.  Önkormányzat egyéb működési célú támogatásai</t>
  </si>
  <si>
    <t>2.1.3. gyermekorvosi ellátásra</t>
  </si>
  <si>
    <t>2.1.2. iskolaegészségügyi ellátásra</t>
  </si>
  <si>
    <t>2.1.1. védőnői szolgálatra</t>
  </si>
  <si>
    <t>2.1. Egészségbiztosítási alaptól átvett pénzeszközök</t>
  </si>
  <si>
    <t>2. Önkormányzat  egyéb működési célú támogatásai államháztartáson belülről</t>
  </si>
  <si>
    <t>1.4. Kulturális feladatok támogatása (1140 Ft/fő x 5083fő)</t>
  </si>
  <si>
    <t>1.3.4.  Kiegészítő támogatás a bölcsődében foglalkoztatott, felsőfokú végzettségű kisgyermeknevelők béréhez</t>
  </si>
  <si>
    <t>1.3.3 .Gyermekétkeztetés támogatása</t>
  </si>
  <si>
    <t>1.3.2.6. Bölcsődék kiegészítő támogatása</t>
  </si>
  <si>
    <t>1.3.2.5. Bölcsődei ellátás</t>
  </si>
  <si>
    <t>1.3.2.4. Időskorúak nappali intézményi ellátása  (109.000 Ft/fő x 102 fő)</t>
  </si>
  <si>
    <t>1.3.2.3. Házi segítségnyújtás  (210.000Ft/fő x 45 fő + 25.000 Ft/fő x 23 fő )</t>
  </si>
  <si>
    <t>1.3.2.2. Szociális étkeztetés (55.360Ft/fő x 85 fő )</t>
  </si>
  <si>
    <t>1.3.2.1. Család- és gyermekjóléti szolgálat</t>
  </si>
  <si>
    <t xml:space="preserve">1.3.2. Szociális és gyermekjóléti alapszolgáltatás általános feladatai </t>
  </si>
  <si>
    <t>2.5.5. Lakáshoz jutás feladatai (100%-a)</t>
  </si>
  <si>
    <t>1.3.1. Települési önkormányzatok szociális feladatainak egyéb támogatása</t>
  </si>
  <si>
    <t>1.3. Települési önkormányzatok szociális és gyermekjóléti feladatainak támogatása</t>
  </si>
  <si>
    <t>1.2.3.  Kiegészítő támogatás az óvodapedagógusok minősítéséből adódó többletkiadásokhoz</t>
  </si>
  <si>
    <t>1.2.2. Óvodaműködtetési támogatás</t>
  </si>
  <si>
    <t xml:space="preserve">1.2.1.6. Óvodai  nevelő munkát segítők kiegészítő bértámogatása </t>
  </si>
  <si>
    <t xml:space="preserve">1.2.1.5. Óvodapedagógusok kiegészítő támogatása </t>
  </si>
  <si>
    <t>1.2.1.4. Óvodai  nevelő munkát segítők bértámogatása (4 hóra)</t>
  </si>
  <si>
    <t>1.2.1.3. Óvoda pedagógusok bértámogatása (4 hóra)</t>
  </si>
  <si>
    <t>1.2.1.2. Óvodai  nevelő munkát segítők bértámogatása (8 hóra)</t>
  </si>
  <si>
    <t>1.2.1.1. Óvoda pedagógusok bértámogatása (8 hóra)</t>
  </si>
  <si>
    <t>1.2.1. Óvoda pedagógusok és a nevelő munkát segítők bértámogatása</t>
  </si>
  <si>
    <t>1.2. Települési önkormányzatok köznevelési feladatainak támogatása</t>
  </si>
  <si>
    <t xml:space="preserve">1.1.4. Települési arculati kézikönyv támogatása </t>
  </si>
  <si>
    <t>1.1.3. 2016. évről áthúzódó bérkompenzáció támogatása</t>
  </si>
  <si>
    <t>1.1.2. Település üzemeltetéshez kapcsolódó feladatok támogatása (zöldterület-gazdálkodás,      közvilágítás, köztemető és közút fenntartás)</t>
  </si>
  <si>
    <t>1.1.1. Önkormányzati hivatal működésének támogatása</t>
  </si>
  <si>
    <t>1.1. Helyi önkormányzatok általános támogatása</t>
  </si>
  <si>
    <t>1. Önkormányzatok feladatalapú támogatásai</t>
  </si>
  <si>
    <t>III. Működési célú támogatások</t>
  </si>
  <si>
    <t>2.2.2. Szabálysértési bírság</t>
  </si>
  <si>
    <t>2.2.1. Igazgatási szolgáltatások bevétele</t>
  </si>
  <si>
    <t>2.1 Egyéb sajátos bevételek</t>
  </si>
  <si>
    <t>2. Polgármesteri Hivatal</t>
  </si>
  <si>
    <t>1.3.2. Mulasztási bírság bevételek</t>
  </si>
  <si>
    <t>1.3.1. Helyiadó pótlék bevétele</t>
  </si>
  <si>
    <t>1.3. Egyéb sajátos bevételek</t>
  </si>
  <si>
    <t>1.2.2. Földhaszonbér Szja</t>
  </si>
  <si>
    <t>1.2.1. Gépjárműadó</t>
  </si>
  <si>
    <t>1.2. Átengedett központi adók</t>
  </si>
  <si>
    <t>1.1.3. Talajterhelési díj bevétele</t>
  </si>
  <si>
    <t>1.1.2. Magánszemélyek kommunális adója</t>
  </si>
  <si>
    <t>1.1.1. Helyi iparűzési adó</t>
  </si>
  <si>
    <t>1.1. Helyi adók</t>
  </si>
  <si>
    <t>1. Nagyszénás Nagyközség Önkormányzata</t>
  </si>
  <si>
    <t>II. Közhatalmi bevételek</t>
  </si>
  <si>
    <t>1.4. Nagyszénási Önkormányzati Óvoda</t>
  </si>
  <si>
    <t>I. Nagyszénás Nagyközség Önkormányzata működési bevételei összesen</t>
  </si>
  <si>
    <t>Telj.%-a</t>
  </si>
  <si>
    <t>Teljesítés</t>
  </si>
  <si>
    <t>Módosított</t>
  </si>
  <si>
    <t>Eredeti</t>
  </si>
  <si>
    <t>Előirányzat</t>
  </si>
  <si>
    <t>2017. évi költségvetési bevételek (adatok Ft-ban)</t>
  </si>
  <si>
    <t>1. melléklet az 5/2018. (IV. 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</si>
</sst>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2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sz val="8"/>
      <name val="Arial"/>
      <family val="2"/>
    </font>
    <font>
      <sz val="8"/>
      <name val="Arial CE"/>
      <charset val="238"/>
    </font>
    <font>
      <u/>
      <sz val="8"/>
      <name val="Arial"/>
      <family val="2"/>
      <charset val="238"/>
    </font>
    <font>
      <u/>
      <sz val="8"/>
      <name val="Arial CE"/>
      <family val="2"/>
      <charset val="238"/>
    </font>
    <font>
      <u/>
      <sz val="8"/>
      <name val="Arial"/>
      <family val="2"/>
    </font>
    <font>
      <b/>
      <u/>
      <sz val="8"/>
      <name val="Arial CE"/>
      <charset val="238"/>
    </font>
    <font>
      <b/>
      <sz val="8"/>
      <name val="Arial CE"/>
      <charset val="238"/>
    </font>
    <font>
      <u/>
      <sz val="8"/>
      <name val="Arial CE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sz val="8"/>
      <color rgb="FF00B050"/>
      <name val="Arial"/>
      <family val="2"/>
      <charset val="238"/>
    </font>
    <font>
      <i/>
      <sz val="8"/>
      <name val="Arial CE"/>
      <charset val="238"/>
    </font>
    <font>
      <b/>
      <u/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22" fillId="0" borderId="0"/>
  </cellStyleXfs>
  <cellXfs count="82">
    <xf numFmtId="0" fontId="0" fillId="0" borderId="0" xfId="0"/>
    <xf numFmtId="3" fontId="2" fillId="0" borderId="0" xfId="0" applyNumberFormat="1" applyFont="1"/>
    <xf numFmtId="0" fontId="0" fillId="0" borderId="0" xfId="0" applyFont="1"/>
    <xf numFmtId="0" fontId="3" fillId="0" borderId="0" xfId="0" applyFont="1" applyAlignment="1">
      <alignment horizontal="right"/>
    </xf>
    <xf numFmtId="165" fontId="1" fillId="0" borderId="0" xfId="1" applyNumberFormat="1"/>
    <xf numFmtId="3" fontId="4" fillId="0" borderId="0" xfId="0" applyNumberFormat="1" applyFont="1" applyFill="1" applyBorder="1"/>
    <xf numFmtId="3" fontId="5" fillId="0" borderId="0" xfId="0" applyNumberFormat="1" applyFont="1" applyBorder="1"/>
    <xf numFmtId="3" fontId="2" fillId="0" borderId="0" xfId="0" applyNumberFormat="1" applyFont="1" applyAlignment="1">
      <alignment wrapText="1"/>
    </xf>
    <xf numFmtId="165" fontId="0" fillId="0" borderId="0" xfId="0" applyNumberFormat="1"/>
    <xf numFmtId="3" fontId="0" fillId="0" borderId="0" xfId="0" applyNumberFormat="1" applyFont="1"/>
    <xf numFmtId="3" fontId="6" fillId="0" borderId="0" xfId="0" applyNumberFormat="1" applyFont="1" applyFill="1" applyBorder="1"/>
    <xf numFmtId="3" fontId="4" fillId="0" borderId="0" xfId="0" applyNumberFormat="1" applyFont="1" applyFill="1" applyBorder="1" applyAlignment="1">
      <alignment wrapText="1"/>
    </xf>
    <xf numFmtId="4" fontId="7" fillId="2" borderId="1" xfId="0" applyNumberFormat="1" applyFont="1" applyFill="1" applyBorder="1"/>
    <xf numFmtId="3" fontId="7" fillId="2" borderId="1" xfId="0" applyNumberFormat="1" applyFont="1" applyFill="1" applyBorder="1"/>
    <xf numFmtId="3" fontId="6" fillId="3" borderId="2" xfId="0" applyNumberFormat="1" applyFont="1" applyFill="1" applyBorder="1"/>
    <xf numFmtId="3" fontId="4" fillId="3" borderId="3" xfId="0" applyNumberFormat="1" applyFont="1" applyFill="1" applyBorder="1" applyAlignment="1">
      <alignment wrapText="1"/>
    </xf>
    <xf numFmtId="3" fontId="8" fillId="0" borderId="0" xfId="0" applyNumberFormat="1" applyFont="1"/>
    <xf numFmtId="3" fontId="5" fillId="0" borderId="0" xfId="0" applyNumberFormat="1" applyFont="1" applyBorder="1" applyAlignment="1">
      <alignment wrapText="1"/>
    </xf>
    <xf numFmtId="165" fontId="0" fillId="0" borderId="0" xfId="1" applyNumberFormat="1" applyFont="1"/>
    <xf numFmtId="4" fontId="2" fillId="0" borderId="0" xfId="0" applyNumberFormat="1" applyFont="1"/>
    <xf numFmtId="3" fontId="9" fillId="0" borderId="0" xfId="0" applyNumberFormat="1" applyFont="1" applyBorder="1"/>
    <xf numFmtId="165" fontId="3" fillId="0" borderId="0" xfId="1" applyNumberFormat="1" applyFont="1"/>
    <xf numFmtId="3" fontId="9" fillId="0" borderId="0" xfId="0" applyNumberFormat="1" applyFont="1"/>
    <xf numFmtId="3" fontId="10" fillId="0" borderId="0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3" fontId="6" fillId="3" borderId="4" xfId="0" applyNumberFormat="1" applyFont="1" applyFill="1" applyBorder="1"/>
    <xf numFmtId="3" fontId="4" fillId="3" borderId="5" xfId="0" applyNumberFormat="1" applyFont="1" applyFill="1" applyBorder="1" applyAlignment="1">
      <alignment wrapText="1"/>
    </xf>
    <xf numFmtId="3" fontId="8" fillId="0" borderId="4" xfId="0" applyNumberFormat="1" applyFont="1" applyBorder="1"/>
    <xf numFmtId="3" fontId="9" fillId="0" borderId="4" xfId="0" applyNumberFormat="1" applyFont="1" applyBorder="1"/>
    <xf numFmtId="3" fontId="5" fillId="0" borderId="4" xfId="0" applyNumberFormat="1" applyFont="1" applyBorder="1" applyAlignment="1">
      <alignment wrapText="1"/>
    </xf>
    <xf numFmtId="3" fontId="2" fillId="0" borderId="0" xfId="0" applyNumberFormat="1" applyFont="1" applyFill="1" applyBorder="1"/>
    <xf numFmtId="3" fontId="10" fillId="0" borderId="0" xfId="0" applyNumberFormat="1" applyFont="1" applyFill="1" applyBorder="1" applyAlignment="1">
      <alignment wrapText="1"/>
    </xf>
    <xf numFmtId="3" fontId="4" fillId="3" borderId="1" xfId="0" applyNumberFormat="1" applyFont="1" applyFill="1" applyBorder="1"/>
    <xf numFmtId="3" fontId="4" fillId="3" borderId="1" xfId="0" applyNumberFormat="1" applyFont="1" applyFill="1" applyBorder="1" applyAlignment="1">
      <alignment wrapText="1"/>
    </xf>
    <xf numFmtId="3" fontId="7" fillId="0" borderId="0" xfId="0" applyNumberFormat="1" applyFont="1"/>
    <xf numFmtId="3" fontId="4" fillId="0" borderId="4" xfId="0" applyNumberFormat="1" applyFont="1" applyFill="1" applyBorder="1" applyAlignment="1">
      <alignment wrapText="1"/>
    </xf>
    <xf numFmtId="3" fontId="6" fillId="4" borderId="1" xfId="0" applyNumberFormat="1" applyFont="1" applyFill="1" applyBorder="1"/>
    <xf numFmtId="3" fontId="9" fillId="2" borderId="1" xfId="0" applyNumberFormat="1" applyFont="1" applyFill="1" applyBorder="1"/>
    <xf numFmtId="3" fontId="4" fillId="3" borderId="6" xfId="0" applyNumberFormat="1" applyFont="1" applyFill="1" applyBorder="1" applyAlignment="1">
      <alignment wrapText="1"/>
    </xf>
    <xf numFmtId="3" fontId="5" fillId="0" borderId="0" xfId="0" applyNumberFormat="1" applyFont="1" applyBorder="1" applyAlignment="1">
      <alignment horizontal="left" wrapText="1"/>
    </xf>
    <xf numFmtId="3" fontId="11" fillId="0" borderId="0" xfId="0" applyNumberFormat="1" applyFont="1"/>
    <xf numFmtId="3" fontId="12" fillId="0" borderId="0" xfId="0" applyNumberFormat="1" applyFont="1" applyBorder="1" applyAlignment="1">
      <alignment wrapText="1"/>
    </xf>
    <xf numFmtId="3" fontId="4" fillId="0" borderId="0" xfId="0" applyNumberFormat="1" applyFont="1" applyBorder="1" applyAlignment="1">
      <alignment wrapText="1"/>
    </xf>
    <xf numFmtId="3" fontId="13" fillId="0" borderId="0" xfId="0" applyNumberFormat="1" applyFont="1"/>
    <xf numFmtId="3" fontId="14" fillId="0" borderId="0" xfId="0" applyNumberFormat="1" applyFont="1" applyBorder="1" applyAlignment="1">
      <alignment wrapText="1"/>
    </xf>
    <xf numFmtId="165" fontId="2" fillId="0" borderId="0" xfId="1" applyNumberFormat="1" applyFont="1"/>
    <xf numFmtId="165" fontId="0" fillId="0" borderId="0" xfId="0" applyNumberFormat="1" applyFont="1"/>
    <xf numFmtId="3" fontId="12" fillId="0" borderId="0" xfId="0" applyNumberFormat="1" applyFont="1" applyBorder="1" applyAlignment="1">
      <alignment horizontal="left" wrapText="1"/>
    </xf>
    <xf numFmtId="3" fontId="15" fillId="0" borderId="0" xfId="0" applyNumberFormat="1" applyFont="1" applyBorder="1" applyAlignment="1">
      <alignment wrapText="1"/>
    </xf>
    <xf numFmtId="3" fontId="16" fillId="0" borderId="0" xfId="0" applyNumberFormat="1" applyFont="1" applyBorder="1" applyAlignment="1">
      <alignment wrapText="1"/>
    </xf>
    <xf numFmtId="3" fontId="17" fillId="0" borderId="0" xfId="0" applyNumberFormat="1" applyFont="1"/>
    <xf numFmtId="3" fontId="17" fillId="0" borderId="0" xfId="0" applyNumberFormat="1" applyFont="1" applyAlignment="1">
      <alignment wrapText="1"/>
    </xf>
    <xf numFmtId="3" fontId="18" fillId="0" borderId="0" xfId="0" applyNumberFormat="1" applyFont="1" applyBorder="1" applyAlignment="1">
      <alignment wrapText="1"/>
    </xf>
    <xf numFmtId="0" fontId="19" fillId="0" borderId="0" xfId="0" applyFont="1"/>
    <xf numFmtId="0" fontId="2" fillId="0" borderId="0" xfId="0" applyFont="1"/>
    <xf numFmtId="3" fontId="20" fillId="0" borderId="0" xfId="0" applyNumberFormat="1" applyFont="1" applyBorder="1" applyAlignment="1">
      <alignment wrapText="1"/>
    </xf>
    <xf numFmtId="3" fontId="11" fillId="0" borderId="0" xfId="0" applyNumberFormat="1" applyFont="1" applyFill="1"/>
    <xf numFmtId="3" fontId="17" fillId="0" borderId="0" xfId="0" applyNumberFormat="1" applyFont="1" applyFill="1"/>
    <xf numFmtId="3" fontId="2" fillId="0" borderId="0" xfId="0" applyNumberFormat="1" applyFont="1" applyFill="1"/>
    <xf numFmtId="3" fontId="10" fillId="0" borderId="0" xfId="0" applyNumberFormat="1" applyFont="1" applyBorder="1" applyAlignment="1">
      <alignment horizontal="left" wrapText="1"/>
    </xf>
    <xf numFmtId="164" fontId="1" fillId="0" borderId="0" xfId="1"/>
    <xf numFmtId="3" fontId="21" fillId="0" borderId="0" xfId="0" applyNumberFormat="1" applyFont="1" applyBorder="1" applyAlignment="1">
      <alignment wrapText="1"/>
    </xf>
    <xf numFmtId="3" fontId="4" fillId="3" borderId="7" xfId="0" applyNumberFormat="1" applyFont="1" applyFill="1" applyBorder="1"/>
    <xf numFmtId="3" fontId="4" fillId="3" borderId="3" xfId="0" applyNumberFormat="1" applyFont="1" applyFill="1" applyBorder="1"/>
    <xf numFmtId="3" fontId="7" fillId="0" borderId="0" xfId="0" applyNumberFormat="1" applyFont="1" applyAlignment="1">
      <alignment horizontal="center"/>
    </xf>
    <xf numFmtId="3" fontId="5" fillId="0" borderId="0" xfId="2" applyNumberFormat="1" applyFont="1" applyBorder="1"/>
    <xf numFmtId="3" fontId="20" fillId="0" borderId="0" xfId="0" applyNumberFormat="1" applyFont="1" applyBorder="1"/>
    <xf numFmtId="3" fontId="16" fillId="0" borderId="0" xfId="0" applyNumberFormat="1" applyFont="1" applyBorder="1"/>
    <xf numFmtId="3" fontId="10" fillId="0" borderId="0" xfId="0" applyNumberFormat="1" applyFont="1" applyBorder="1"/>
    <xf numFmtId="3" fontId="11" fillId="0" borderId="0" xfId="0" applyNumberFormat="1" applyFont="1" applyFill="1" applyBorder="1"/>
    <xf numFmtId="3" fontId="7" fillId="3" borderId="2" xfId="0" applyNumberFormat="1" applyFont="1" applyFill="1" applyBorder="1"/>
    <xf numFmtId="3" fontId="2" fillId="0" borderId="8" xfId="0" applyNumberFormat="1" applyFont="1" applyBorder="1"/>
    <xf numFmtId="3" fontId="2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0" xfId="2" applyNumberFormat="1" applyFont="1"/>
    <xf numFmtId="3" fontId="10" fillId="0" borderId="0" xfId="2" applyNumberFormat="1" applyFont="1" applyAlignment="1"/>
    <xf numFmtId="3" fontId="10" fillId="0" borderId="0" xfId="2" applyNumberFormat="1" applyFont="1" applyAlignment="1">
      <alignment horizontal="center"/>
    </xf>
    <xf numFmtId="3" fontId="23" fillId="0" borderId="0" xfId="0" applyNumberFormat="1" applyFont="1" applyAlignment="1">
      <alignment horizontal="center"/>
    </xf>
    <xf numFmtId="3" fontId="0" fillId="0" borderId="0" xfId="0" applyNumberFormat="1" applyAlignment="1">
      <alignment horizontal="left"/>
    </xf>
    <xf numFmtId="3" fontId="0" fillId="0" borderId="0" xfId="0" applyNumberFormat="1" applyAlignment="1"/>
    <xf numFmtId="3" fontId="24" fillId="0" borderId="0" xfId="0" applyNumberFormat="1" applyFont="1" applyAlignment="1">
      <alignment horizontal="right"/>
    </xf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ztal/002_2017.%20&#233;vi%20z&#225;rsz&#225;mad&#225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adások"/>
      <sheetName val="3_melléklet"/>
      <sheetName val="4_ melléklet"/>
      <sheetName val="5_melléklet"/>
      <sheetName val="6_melléklet"/>
      <sheetName val="kisértékű"/>
      <sheetName val="7_melléklet"/>
      <sheetName val="8_melléklet"/>
      <sheetName val="9_melléklet"/>
      <sheetName val="10_melléklet"/>
      <sheetName val="11_melléklet"/>
      <sheetName val="12_melléklet"/>
      <sheetName val="13_melléklet"/>
      <sheetName val="14_melléklet"/>
      <sheetName val="15_melléklet"/>
    </sheetNames>
    <sheetDataSet>
      <sheetData sheetId="0"/>
      <sheetData sheetId="1"/>
      <sheetData sheetId="2">
        <row r="8">
          <cell r="J8">
            <v>75747209</v>
          </cell>
          <cell r="K8">
            <v>74001731</v>
          </cell>
        </row>
        <row r="67">
          <cell r="J67">
            <v>6625590</v>
          </cell>
          <cell r="K67">
            <v>8442061</v>
          </cell>
        </row>
        <row r="87">
          <cell r="J87">
            <v>17206850</v>
          </cell>
          <cell r="K87">
            <v>17218384</v>
          </cell>
        </row>
        <row r="110">
          <cell r="J110">
            <v>14825140</v>
          </cell>
          <cell r="K110">
            <v>13302136</v>
          </cell>
        </row>
      </sheetData>
      <sheetData sheetId="3"/>
      <sheetData sheetId="4">
        <row r="96">
          <cell r="C96">
            <v>13673428</v>
          </cell>
        </row>
        <row r="125">
          <cell r="C125">
            <v>40448735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2"/>
  <sheetViews>
    <sheetView tabSelected="1" workbookViewId="0">
      <selection activeCell="A2" sqref="A2"/>
    </sheetView>
  </sheetViews>
  <sheetFormatPr defaultRowHeight="12.75" x14ac:dyDescent="0.2"/>
  <cols>
    <col min="1" max="1" width="51" customWidth="1"/>
    <col min="2" max="2" width="11.5703125" customWidth="1"/>
    <col min="3" max="3" width="12.28515625" style="1" customWidth="1"/>
    <col min="4" max="4" width="10.85546875" customWidth="1"/>
    <col min="5" max="5" width="6.85546875" customWidth="1"/>
    <col min="6" max="6" width="20.42578125" customWidth="1"/>
    <col min="7" max="7" width="12.85546875" customWidth="1"/>
    <col min="8" max="8" width="16.140625" customWidth="1"/>
    <col min="9" max="9" width="14" customWidth="1"/>
    <col min="10" max="11" width="9.140625" customWidth="1"/>
    <col min="12" max="12" width="11.28515625" customWidth="1"/>
    <col min="13" max="13" width="19" bestFit="1" customWidth="1"/>
    <col min="15" max="15" width="19" bestFit="1" customWidth="1"/>
  </cols>
  <sheetData>
    <row r="1" spans="1:12" x14ac:dyDescent="0.2">
      <c r="A1" s="81" t="s">
        <v>104</v>
      </c>
      <c r="B1" s="81"/>
      <c r="C1" s="81"/>
      <c r="D1" s="81"/>
      <c r="E1" s="81"/>
      <c r="F1" s="80"/>
      <c r="G1" s="2"/>
      <c r="H1" s="2"/>
      <c r="I1" s="2"/>
      <c r="J1" s="2"/>
      <c r="K1" s="2"/>
      <c r="L1" s="2"/>
    </row>
    <row r="2" spans="1:12" x14ac:dyDescent="0.2">
      <c r="A2" s="1"/>
      <c r="B2" s="79"/>
      <c r="C2" s="79"/>
      <c r="D2" s="79"/>
      <c r="E2" s="79"/>
      <c r="F2" s="79"/>
      <c r="G2" s="2"/>
      <c r="H2" s="2"/>
      <c r="I2" s="2"/>
      <c r="J2" s="2"/>
      <c r="K2" s="2"/>
      <c r="L2" s="2"/>
    </row>
    <row r="3" spans="1:12" x14ac:dyDescent="0.2">
      <c r="A3" s="78" t="s">
        <v>103</v>
      </c>
      <c r="B3" s="78"/>
      <c r="C3" s="78"/>
      <c r="D3" s="78"/>
      <c r="E3" s="78"/>
      <c r="F3" s="2"/>
      <c r="G3" s="2"/>
      <c r="H3" s="2"/>
      <c r="I3" s="2"/>
      <c r="J3" s="2"/>
      <c r="K3" s="2"/>
      <c r="L3" s="2"/>
    </row>
    <row r="4" spans="1:12" x14ac:dyDescent="0.2">
      <c r="A4" s="74"/>
      <c r="B4" s="74"/>
      <c r="C4" s="74"/>
      <c r="D4" s="1"/>
      <c r="E4" s="1"/>
      <c r="F4" s="2"/>
      <c r="G4" s="2"/>
      <c r="H4" s="2"/>
      <c r="I4" s="2"/>
      <c r="J4" s="2"/>
      <c r="K4" s="2"/>
      <c r="L4" s="2"/>
    </row>
    <row r="5" spans="1:12" x14ac:dyDescent="0.2">
      <c r="A5" s="74"/>
      <c r="B5" s="77" t="s">
        <v>102</v>
      </c>
      <c r="C5" s="77"/>
      <c r="D5" s="76"/>
      <c r="E5" s="75"/>
      <c r="F5" s="2"/>
      <c r="G5" s="2"/>
      <c r="H5" s="2"/>
      <c r="I5" s="2"/>
      <c r="J5" s="2"/>
      <c r="K5" s="2"/>
      <c r="L5" s="2"/>
    </row>
    <row r="6" spans="1:12" ht="13.5" thickBot="1" x14ac:dyDescent="0.25">
      <c r="A6" s="74"/>
      <c r="B6" s="73" t="s">
        <v>101</v>
      </c>
      <c r="C6" s="72" t="s">
        <v>100</v>
      </c>
      <c r="D6" s="72" t="s">
        <v>99</v>
      </c>
      <c r="E6" s="72" t="s">
        <v>98</v>
      </c>
      <c r="F6" s="2"/>
      <c r="G6" s="2"/>
      <c r="H6" s="2"/>
      <c r="I6" s="2"/>
      <c r="J6" s="2"/>
      <c r="K6" s="2"/>
      <c r="L6" s="2"/>
    </row>
    <row r="7" spans="1:12" ht="13.5" thickBot="1" x14ac:dyDescent="0.25">
      <c r="A7" s="63" t="s">
        <v>97</v>
      </c>
      <c r="B7" s="70">
        <f>B8+B9+B10+B11</f>
        <v>109621159</v>
      </c>
      <c r="C7" s="70">
        <f>C8+C9+C10+C11</f>
        <v>114404789</v>
      </c>
      <c r="D7" s="13">
        <f>SUM(D8:D11)</f>
        <v>112964312</v>
      </c>
      <c r="E7" s="12">
        <f>D7/C7*100</f>
        <v>98.74089449175068</v>
      </c>
      <c r="F7" s="2"/>
      <c r="G7" s="2"/>
      <c r="H7" s="2"/>
      <c r="I7" s="2"/>
      <c r="J7" s="2"/>
      <c r="K7" s="2"/>
      <c r="L7" s="2"/>
    </row>
    <row r="8" spans="1:12" x14ac:dyDescent="0.2">
      <c r="A8" s="68" t="s">
        <v>4</v>
      </c>
      <c r="B8" s="1">
        <v>71466499</v>
      </c>
      <c r="C8" s="1">
        <f>'[1]3_melléklet'!J8</f>
        <v>75747209</v>
      </c>
      <c r="D8" s="1">
        <f>'[1]3_melléklet'!K8</f>
        <v>74001731</v>
      </c>
      <c r="E8" s="19">
        <f>D8/C8*100</f>
        <v>97.695653710488529</v>
      </c>
      <c r="F8" s="2"/>
      <c r="G8" s="2"/>
      <c r="H8" s="2"/>
      <c r="I8" s="2"/>
      <c r="J8" s="2"/>
      <c r="K8" s="2"/>
      <c r="L8" s="2"/>
    </row>
    <row r="9" spans="1:12" x14ac:dyDescent="0.2">
      <c r="A9" s="6" t="s">
        <v>3</v>
      </c>
      <c r="B9" s="1">
        <v>6625590</v>
      </c>
      <c r="C9" s="1">
        <f>'[1]3_melléklet'!J67</f>
        <v>6625590</v>
      </c>
      <c r="D9" s="1">
        <f>'[1]3_melléklet'!K67</f>
        <v>8442061</v>
      </c>
      <c r="E9" s="19">
        <f>D9/C9*100</f>
        <v>127.41598861384421</v>
      </c>
      <c r="F9" s="2"/>
      <c r="G9" s="2"/>
      <c r="H9" s="2"/>
      <c r="I9" s="2"/>
      <c r="J9" s="2"/>
      <c r="K9" s="2"/>
      <c r="L9" s="2"/>
    </row>
    <row r="10" spans="1:12" x14ac:dyDescent="0.2">
      <c r="A10" s="6" t="s">
        <v>2</v>
      </c>
      <c r="B10" s="1">
        <v>16703930</v>
      </c>
      <c r="C10" s="1">
        <f>'[1]3_melléklet'!J87</f>
        <v>17206850</v>
      </c>
      <c r="D10" s="1">
        <f>'[1]3_melléklet'!K87</f>
        <v>17218384</v>
      </c>
      <c r="E10" s="19">
        <f>D10/C10*100</f>
        <v>100.06703144387264</v>
      </c>
      <c r="F10" s="2"/>
      <c r="G10" s="2"/>
      <c r="H10" s="2"/>
      <c r="I10" s="2"/>
      <c r="J10" s="2"/>
      <c r="K10" s="2"/>
      <c r="L10" s="2"/>
    </row>
    <row r="11" spans="1:12" x14ac:dyDescent="0.2">
      <c r="A11" s="6" t="s">
        <v>96</v>
      </c>
      <c r="B11" s="1">
        <v>14825140</v>
      </c>
      <c r="C11" s="1">
        <f>'[1]3_melléklet'!J110</f>
        <v>14825140</v>
      </c>
      <c r="D11" s="1">
        <f>'[1]3_melléklet'!K110</f>
        <v>13302136</v>
      </c>
      <c r="E11" s="19">
        <f>D11/C11*100</f>
        <v>89.726882848998386</v>
      </c>
      <c r="F11" s="2"/>
      <c r="G11" s="2"/>
      <c r="H11" s="2"/>
      <c r="I11" s="2"/>
      <c r="J11" s="2"/>
      <c r="K11" s="2"/>
      <c r="L11" s="2"/>
    </row>
    <row r="12" spans="1:12" ht="7.9" customHeight="1" thickBot="1" x14ac:dyDescent="0.25">
      <c r="A12" s="6"/>
      <c r="B12" s="71"/>
      <c r="C12" s="71"/>
      <c r="D12" s="1"/>
      <c r="E12" s="1"/>
      <c r="F12" s="2"/>
      <c r="G12" s="2"/>
      <c r="H12" s="2"/>
      <c r="I12" s="2"/>
      <c r="J12" s="2"/>
      <c r="K12" s="2"/>
      <c r="L12" s="2"/>
    </row>
    <row r="13" spans="1:12" ht="13.5" thickBot="1" x14ac:dyDescent="0.25">
      <c r="A13" s="63" t="s">
        <v>95</v>
      </c>
      <c r="B13" s="70">
        <f>B14+B25</f>
        <v>160470000</v>
      </c>
      <c r="C13" s="70">
        <f>C14+C25</f>
        <v>150470000</v>
      </c>
      <c r="D13" s="13">
        <f>D14+D25</f>
        <v>136318243</v>
      </c>
      <c r="E13" s="12">
        <f>D13/C13*100</f>
        <v>90.594964444739816</v>
      </c>
      <c r="F13" s="2"/>
      <c r="G13" s="2"/>
      <c r="H13" s="2"/>
      <c r="I13" s="2"/>
      <c r="J13" s="2"/>
      <c r="K13" s="2"/>
      <c r="L13" s="2"/>
    </row>
    <row r="14" spans="1:12" x14ac:dyDescent="0.2">
      <c r="A14" s="67" t="s">
        <v>94</v>
      </c>
      <c r="B14" s="69">
        <f>B15+B19+B22</f>
        <v>160220000</v>
      </c>
      <c r="C14" s="69">
        <f>C15+C19+C22</f>
        <v>150220000</v>
      </c>
      <c r="D14" s="40">
        <f>D15+D19+D22</f>
        <v>136218983</v>
      </c>
      <c r="E14" s="19">
        <f>D14/C14*100</f>
        <v>90.679658500865401</v>
      </c>
      <c r="F14" s="2"/>
      <c r="G14" s="2"/>
      <c r="H14" s="2"/>
      <c r="I14" s="2"/>
      <c r="J14" s="2"/>
      <c r="K14" s="2"/>
      <c r="L14" s="2"/>
    </row>
    <row r="15" spans="1:12" x14ac:dyDescent="0.2">
      <c r="A15" s="66" t="s">
        <v>93</v>
      </c>
      <c r="B15" s="50">
        <f>SUM(B16:B17)</f>
        <v>149200000</v>
      </c>
      <c r="C15" s="50">
        <f>SUM(C16:C17)</f>
        <v>139200000</v>
      </c>
      <c r="D15" s="50">
        <f>D16+D17+D18</f>
        <v>124488293</v>
      </c>
      <c r="E15" s="19">
        <f>D15/C15*100</f>
        <v>89.431244971264363</v>
      </c>
      <c r="F15" s="2"/>
      <c r="G15" s="2"/>
      <c r="H15" s="2"/>
      <c r="I15" s="2"/>
      <c r="J15" s="2"/>
      <c r="K15" s="2"/>
      <c r="L15" s="2"/>
    </row>
    <row r="16" spans="1:12" x14ac:dyDescent="0.2">
      <c r="A16" s="68" t="s">
        <v>92</v>
      </c>
      <c r="B16" s="1">
        <f>123000000+5000000+10000000+2000000</f>
        <v>140000000</v>
      </c>
      <c r="C16" s="1">
        <f>123000000+5000000+10000000+2000000-10000000</f>
        <v>130000000</v>
      </c>
      <c r="D16" s="1">
        <v>114252946</v>
      </c>
      <c r="E16" s="19">
        <f>D16/C16*100</f>
        <v>87.886881538461537</v>
      </c>
      <c r="F16" s="2"/>
      <c r="G16" s="2"/>
      <c r="H16" s="2"/>
      <c r="I16" s="2"/>
      <c r="J16" s="2"/>
      <c r="K16" s="2"/>
      <c r="L16" s="2"/>
    </row>
    <row r="17" spans="1:12" x14ac:dyDescent="0.2">
      <c r="A17" s="68" t="s">
        <v>91</v>
      </c>
      <c r="B17" s="1">
        <v>9200000</v>
      </c>
      <c r="C17" s="1">
        <v>9200000</v>
      </c>
      <c r="D17" s="1">
        <v>9521697</v>
      </c>
      <c r="E17" s="19">
        <f>D17/C17*100</f>
        <v>103.49670652173913</v>
      </c>
      <c r="F17" s="2"/>
      <c r="G17" s="2"/>
      <c r="H17" s="2"/>
      <c r="I17" s="2"/>
      <c r="J17" s="2"/>
      <c r="K17" s="2"/>
      <c r="L17" s="2"/>
    </row>
    <row r="18" spans="1:12" x14ac:dyDescent="0.2">
      <c r="A18" s="68" t="s">
        <v>90</v>
      </c>
      <c r="B18" s="1"/>
      <c r="D18" s="1">
        <v>713650</v>
      </c>
      <c r="E18" s="19"/>
      <c r="F18" s="2"/>
      <c r="G18" s="2"/>
      <c r="H18" s="2"/>
      <c r="I18" s="2"/>
      <c r="J18" s="2"/>
      <c r="K18" s="2"/>
      <c r="L18" s="2"/>
    </row>
    <row r="19" spans="1:12" x14ac:dyDescent="0.2">
      <c r="A19" s="66" t="s">
        <v>89</v>
      </c>
      <c r="B19" s="50">
        <f>B20+B21</f>
        <v>10020000</v>
      </c>
      <c r="C19" s="50">
        <f>C20+C21</f>
        <v>10020000</v>
      </c>
      <c r="D19" s="50">
        <f>D20+D21</f>
        <v>11355153</v>
      </c>
      <c r="E19" s="19">
        <f>D19/C19*100</f>
        <v>113.32488023952097</v>
      </c>
      <c r="F19" s="2"/>
      <c r="G19" s="2"/>
      <c r="H19" s="2"/>
      <c r="I19" s="2"/>
      <c r="J19" s="2"/>
      <c r="K19" s="2"/>
      <c r="L19" s="2"/>
    </row>
    <row r="20" spans="1:12" x14ac:dyDescent="0.2">
      <c r="A20" s="68" t="s">
        <v>88</v>
      </c>
      <c r="B20" s="1">
        <v>10000000</v>
      </c>
      <c r="C20" s="1">
        <v>10000000</v>
      </c>
      <c r="D20" s="1">
        <v>11350153</v>
      </c>
      <c r="E20" s="19">
        <f>D20/C20*100</f>
        <v>113.50153</v>
      </c>
      <c r="F20" s="2"/>
      <c r="G20" s="2"/>
      <c r="H20" s="2"/>
      <c r="I20" s="2"/>
      <c r="J20" s="2"/>
      <c r="K20" s="2"/>
      <c r="L20" s="2"/>
    </row>
    <row r="21" spans="1:12" x14ac:dyDescent="0.2">
      <c r="A21" s="68" t="s">
        <v>87</v>
      </c>
      <c r="B21" s="1">
        <v>20000</v>
      </c>
      <c r="C21" s="1">
        <v>20000</v>
      </c>
      <c r="D21" s="1">
        <v>5000</v>
      </c>
      <c r="E21" s="19">
        <f>D21/C21*100</f>
        <v>25</v>
      </c>
      <c r="F21" s="2"/>
      <c r="G21" s="2"/>
      <c r="H21" s="2"/>
      <c r="I21" s="2"/>
      <c r="J21" s="2"/>
      <c r="K21" s="2"/>
      <c r="L21" s="2"/>
    </row>
    <row r="22" spans="1:12" x14ac:dyDescent="0.2">
      <c r="A22" s="66" t="s">
        <v>86</v>
      </c>
      <c r="B22" s="50">
        <f>B23+B24</f>
        <v>1000000</v>
      </c>
      <c r="C22" s="50">
        <f>C23+C24</f>
        <v>1000000</v>
      </c>
      <c r="D22" s="50">
        <f>D23+D24</f>
        <v>375537</v>
      </c>
      <c r="E22" s="19">
        <f>D22/C22*100</f>
        <v>37.553699999999999</v>
      </c>
      <c r="F22" s="2"/>
      <c r="G22" s="2"/>
      <c r="H22" s="2"/>
      <c r="I22" s="2"/>
      <c r="J22" s="2"/>
      <c r="K22" s="2"/>
      <c r="L22" s="2"/>
    </row>
    <row r="23" spans="1:12" x14ac:dyDescent="0.2">
      <c r="A23" s="68" t="s">
        <v>85</v>
      </c>
      <c r="B23" s="1">
        <v>700000</v>
      </c>
      <c r="C23" s="1">
        <v>700000</v>
      </c>
      <c r="D23" s="1">
        <v>365537</v>
      </c>
      <c r="E23" s="19">
        <f>D23/C23*100</f>
        <v>52.219571428571435</v>
      </c>
      <c r="F23" s="2"/>
      <c r="G23" s="2"/>
      <c r="H23" s="2"/>
      <c r="I23" s="2"/>
      <c r="J23" s="2"/>
      <c r="K23" s="2"/>
      <c r="L23" s="2"/>
    </row>
    <row r="24" spans="1:12" x14ac:dyDescent="0.2">
      <c r="A24" s="68" t="s">
        <v>84</v>
      </c>
      <c r="B24" s="1">
        <v>300000</v>
      </c>
      <c r="C24" s="1">
        <v>300000</v>
      </c>
      <c r="D24" s="1">
        <v>10000</v>
      </c>
      <c r="E24" s="19">
        <f>D24/C24*100</f>
        <v>3.3333333333333335</v>
      </c>
      <c r="F24" s="2"/>
      <c r="G24" s="2"/>
      <c r="H24" s="2"/>
      <c r="I24" s="2"/>
      <c r="J24" s="2"/>
      <c r="K24" s="2"/>
      <c r="L24" s="2"/>
    </row>
    <row r="25" spans="1:12" x14ac:dyDescent="0.2">
      <c r="A25" s="67" t="s">
        <v>83</v>
      </c>
      <c r="B25" s="40">
        <f>B26</f>
        <v>250000</v>
      </c>
      <c r="C25" s="40">
        <f>C26</f>
        <v>250000</v>
      </c>
      <c r="D25" s="40">
        <f>D26</f>
        <v>99260</v>
      </c>
      <c r="E25" s="19">
        <f>D25/C25*100</f>
        <v>39.704000000000001</v>
      </c>
      <c r="F25" s="2"/>
      <c r="G25" s="2"/>
      <c r="H25" s="2"/>
      <c r="I25" s="2"/>
      <c r="J25" s="2"/>
      <c r="K25" s="2"/>
      <c r="L25" s="2"/>
    </row>
    <row r="26" spans="1:12" x14ac:dyDescent="0.2">
      <c r="A26" s="66" t="s">
        <v>82</v>
      </c>
      <c r="B26" s="50">
        <f>B27+B28</f>
        <v>250000</v>
      </c>
      <c r="C26" s="50">
        <f>C27+C28</f>
        <v>250000</v>
      </c>
      <c r="D26" s="1">
        <f>D27+D28</f>
        <v>99260</v>
      </c>
      <c r="E26" s="19">
        <f>D26/C26*100</f>
        <v>39.704000000000001</v>
      </c>
      <c r="F26" s="2"/>
      <c r="G26" s="2"/>
      <c r="H26" s="2"/>
      <c r="I26" s="2"/>
      <c r="J26" s="2"/>
      <c r="K26" s="2"/>
      <c r="L26" s="2"/>
    </row>
    <row r="27" spans="1:12" x14ac:dyDescent="0.2">
      <c r="A27" s="65" t="s">
        <v>81</v>
      </c>
      <c r="B27" s="1">
        <v>50000</v>
      </c>
      <c r="C27" s="1">
        <v>50000</v>
      </c>
      <c r="D27" s="1">
        <v>16000</v>
      </c>
      <c r="E27" s="19">
        <f>D27/C27*100</f>
        <v>32</v>
      </c>
      <c r="F27" s="2"/>
      <c r="G27" s="2"/>
      <c r="H27" s="2"/>
      <c r="I27" s="2"/>
      <c r="J27" s="2"/>
      <c r="K27" s="2"/>
      <c r="L27" s="2"/>
    </row>
    <row r="28" spans="1:12" x14ac:dyDescent="0.2">
      <c r="A28" s="65" t="s">
        <v>80</v>
      </c>
      <c r="B28" s="1">
        <v>200000</v>
      </c>
      <c r="C28" s="1">
        <v>200000</v>
      </c>
      <c r="D28" s="1">
        <v>83260</v>
      </c>
      <c r="E28" s="19">
        <f>D28/C28*100</f>
        <v>41.63</v>
      </c>
      <c r="F28" s="2"/>
      <c r="G28" s="2"/>
      <c r="H28" s="2"/>
      <c r="I28" s="2"/>
      <c r="J28" s="2"/>
      <c r="K28" s="2"/>
      <c r="L28" s="2"/>
    </row>
    <row r="29" spans="1:12" ht="7.15" customHeight="1" thickBot="1" x14ac:dyDescent="0.25">
      <c r="A29" s="6"/>
      <c r="B29" s="64"/>
      <c r="C29" s="64"/>
      <c r="D29" s="64"/>
      <c r="E29" s="64"/>
      <c r="F29" s="2"/>
      <c r="G29" s="2"/>
      <c r="H29" s="2"/>
      <c r="I29" s="2"/>
      <c r="J29" s="2"/>
      <c r="K29" s="2"/>
      <c r="L29" s="2"/>
    </row>
    <row r="30" spans="1:12" ht="13.5" thickBot="1" x14ac:dyDescent="0.25">
      <c r="A30" s="63" t="s">
        <v>79</v>
      </c>
      <c r="B30" s="62">
        <f>B31+B60+B76</f>
        <v>326056174</v>
      </c>
      <c r="C30" s="62">
        <f>C31+C60+C76+C78+C80</f>
        <v>407957596</v>
      </c>
      <c r="D30" s="13">
        <f>D31+D60+D80+D76+D78</f>
        <v>412218121</v>
      </c>
      <c r="E30" s="12">
        <f>D30/C30*100</f>
        <v>101.04435486476393</v>
      </c>
      <c r="F30" s="9"/>
      <c r="G30" s="2"/>
      <c r="H30" s="2"/>
      <c r="I30" s="2"/>
      <c r="J30" s="2"/>
      <c r="K30" s="2"/>
      <c r="L30" s="2"/>
    </row>
    <row r="31" spans="1:12" x14ac:dyDescent="0.2">
      <c r="A31" s="61" t="s">
        <v>78</v>
      </c>
      <c r="B31" s="5">
        <f>B32+B37+B47+B59</f>
        <v>282411630</v>
      </c>
      <c r="C31" s="5">
        <f>C32+C37+C47+C59</f>
        <v>285931042</v>
      </c>
      <c r="D31" s="5">
        <f>D32+D37+D47+D59</f>
        <v>285931042</v>
      </c>
      <c r="E31" s="19">
        <f>D31/C31*100</f>
        <v>100</v>
      </c>
      <c r="F31" s="60"/>
      <c r="G31" s="4"/>
      <c r="H31" s="2"/>
      <c r="I31" s="2"/>
      <c r="J31" s="2"/>
      <c r="K31" s="2"/>
      <c r="L31" s="2"/>
    </row>
    <row r="32" spans="1:12" x14ac:dyDescent="0.2">
      <c r="A32" s="49" t="s">
        <v>77</v>
      </c>
      <c r="B32" s="40">
        <f>SUM(B33:B34)</f>
        <v>96892369</v>
      </c>
      <c r="C32" s="40">
        <f>SUM(C33:C36)</f>
        <v>98204789</v>
      </c>
      <c r="D32" s="40">
        <f>SUM(D33:D36)</f>
        <v>98204789</v>
      </c>
      <c r="E32" s="19">
        <f>D32/C32*100</f>
        <v>100</v>
      </c>
      <c r="F32" s="2"/>
      <c r="G32" s="4"/>
      <c r="I32" s="2"/>
      <c r="J32" s="2"/>
      <c r="K32" s="2"/>
      <c r="L32" s="2"/>
    </row>
    <row r="33" spans="1:12" x14ac:dyDescent="0.2">
      <c r="A33" s="23" t="s">
        <v>76</v>
      </c>
      <c r="B33" s="1">
        <v>73875400</v>
      </c>
      <c r="C33" s="1">
        <v>73875400</v>
      </c>
      <c r="D33" s="1">
        <v>73875400</v>
      </c>
      <c r="E33" s="19">
        <f>D33/C33*100</f>
        <v>100</v>
      </c>
      <c r="F33" s="2"/>
      <c r="G33" s="4"/>
      <c r="H33" s="2"/>
      <c r="I33" s="2"/>
      <c r="J33" s="2"/>
      <c r="K33" s="2"/>
      <c r="L33" s="2"/>
    </row>
    <row r="34" spans="1:12" ht="33.75" x14ac:dyDescent="0.2">
      <c r="A34" s="59" t="s">
        <v>75</v>
      </c>
      <c r="B34" s="1">
        <f>1542069+13952000+100000+7422900</f>
        <v>23016969</v>
      </c>
      <c r="C34" s="1">
        <f>1542069+13952000+100000+7422900</f>
        <v>23016969</v>
      </c>
      <c r="D34" s="1">
        <f>1542069+13952000+100000+7422900</f>
        <v>23016969</v>
      </c>
      <c r="E34" s="19">
        <f>D34/C34*100</f>
        <v>100</v>
      </c>
      <c r="F34" s="9"/>
      <c r="G34" s="9"/>
      <c r="H34" s="2"/>
      <c r="I34" s="2"/>
      <c r="J34" s="2"/>
      <c r="K34" s="2"/>
      <c r="L34" s="2"/>
    </row>
    <row r="35" spans="1:12" x14ac:dyDescent="0.2">
      <c r="A35" s="59" t="s">
        <v>74</v>
      </c>
      <c r="C35" s="1">
        <v>312420</v>
      </c>
      <c r="D35" s="1">
        <v>312420</v>
      </c>
      <c r="E35" s="19">
        <f>D35/C35*100</f>
        <v>100</v>
      </c>
      <c r="F35" s="2"/>
      <c r="G35" s="2"/>
      <c r="H35" s="2"/>
      <c r="I35" s="2"/>
      <c r="J35" s="2"/>
      <c r="K35" s="2"/>
      <c r="L35" s="2"/>
    </row>
    <row r="36" spans="1:12" x14ac:dyDescent="0.2">
      <c r="A36" s="59" t="s">
        <v>73</v>
      </c>
      <c r="C36" s="1">
        <v>1000000</v>
      </c>
      <c r="D36" s="1">
        <v>1000000</v>
      </c>
      <c r="E36" s="19">
        <f>D36/C36*100</f>
        <v>100</v>
      </c>
      <c r="F36" s="2"/>
      <c r="G36" s="2"/>
      <c r="H36" s="2"/>
      <c r="I36" s="2"/>
      <c r="J36" s="2"/>
      <c r="K36" s="2"/>
      <c r="L36" s="2"/>
    </row>
    <row r="37" spans="1:12" x14ac:dyDescent="0.2">
      <c r="A37" s="49" t="s">
        <v>72</v>
      </c>
      <c r="B37" s="56">
        <f>B38+B45+B46</f>
        <v>73036290</v>
      </c>
      <c r="C37" s="56">
        <f>C38+C45+C46</f>
        <v>73797642</v>
      </c>
      <c r="D37" s="56">
        <f>D38+D45+D46</f>
        <v>73797642</v>
      </c>
      <c r="E37" s="19">
        <f>D37/C37*100</f>
        <v>100</v>
      </c>
      <c r="F37" s="9"/>
      <c r="G37" s="9"/>
      <c r="H37" s="2"/>
      <c r="I37" s="2"/>
      <c r="J37" s="2"/>
      <c r="K37" s="2"/>
      <c r="L37" s="2"/>
    </row>
    <row r="38" spans="1:12" ht="22.5" x14ac:dyDescent="0.2">
      <c r="A38" s="55" t="s">
        <v>71</v>
      </c>
      <c r="B38" s="57">
        <f>SUM(B39:B43)</f>
        <v>63538290</v>
      </c>
      <c r="C38" s="57">
        <f>SUM(C39:C44)</f>
        <v>64354108</v>
      </c>
      <c r="D38" s="57">
        <f>SUM(D39:D44)</f>
        <v>64354108</v>
      </c>
      <c r="E38" s="19">
        <f>D38/C38*100</f>
        <v>100</v>
      </c>
      <c r="F38" s="9"/>
      <c r="H38" s="2"/>
      <c r="I38" s="2"/>
      <c r="J38" s="2"/>
      <c r="K38" s="2"/>
      <c r="L38" s="2"/>
    </row>
    <row r="39" spans="1:12" x14ac:dyDescent="0.2">
      <c r="A39" s="17" t="s">
        <v>70</v>
      </c>
      <c r="B39" s="58">
        <f>29501340+2979933</f>
        <v>32481273</v>
      </c>
      <c r="C39" s="58">
        <f>29501340+2979933</f>
        <v>32481273</v>
      </c>
      <c r="D39" s="58">
        <f>29501340+2979933</f>
        <v>32481273</v>
      </c>
      <c r="E39" s="19">
        <f>D39/C39*100</f>
        <v>100</v>
      </c>
      <c r="F39" s="2"/>
      <c r="G39" s="2"/>
      <c r="H39" s="2"/>
      <c r="I39" s="2"/>
      <c r="J39" s="2"/>
      <c r="K39" s="2"/>
      <c r="L39" s="2"/>
    </row>
    <row r="40" spans="1:12" x14ac:dyDescent="0.2">
      <c r="A40" s="17" t="s">
        <v>69</v>
      </c>
      <c r="B40" s="58">
        <v>9600000</v>
      </c>
      <c r="C40" s="58">
        <f>9600000-720000</f>
        <v>8880000</v>
      </c>
      <c r="D40" s="58">
        <f>9600000-720000</f>
        <v>8880000</v>
      </c>
      <c r="E40" s="19">
        <f>D40/C40*100</f>
        <v>100</v>
      </c>
      <c r="F40" s="9"/>
      <c r="G40" s="2"/>
      <c r="H40" s="2"/>
      <c r="I40" s="2"/>
      <c r="J40" s="2"/>
      <c r="K40" s="2"/>
      <c r="L40" s="2"/>
    </row>
    <row r="41" spans="1:12" x14ac:dyDescent="0.2">
      <c r="A41" s="17" t="s">
        <v>68</v>
      </c>
      <c r="B41" s="58">
        <f>14750670+1489967</f>
        <v>16240637</v>
      </c>
      <c r="C41" s="58">
        <f>14750670+1489967</f>
        <v>16240637</v>
      </c>
      <c r="D41" s="58">
        <f>14750670+1489967</f>
        <v>16240637</v>
      </c>
      <c r="E41" s="19">
        <f>D41/C41*100</f>
        <v>100</v>
      </c>
      <c r="F41" s="2"/>
      <c r="G41" s="2"/>
      <c r="H41" s="2"/>
      <c r="I41" s="2"/>
      <c r="J41" s="2"/>
      <c r="K41" s="2"/>
      <c r="L41" s="2"/>
    </row>
    <row r="42" spans="1:12" x14ac:dyDescent="0.2">
      <c r="A42" s="17" t="s">
        <v>67</v>
      </c>
      <c r="B42" s="58">
        <v>4800000</v>
      </c>
      <c r="C42" s="58">
        <f>4800000-1200000</f>
        <v>3600000</v>
      </c>
      <c r="D42" s="58">
        <f>4800000-1200000</f>
        <v>3600000</v>
      </c>
      <c r="E42" s="19">
        <f>D42/C42*100</f>
        <v>100</v>
      </c>
      <c r="F42" s="2"/>
      <c r="G42" s="2"/>
      <c r="H42" s="2"/>
      <c r="I42" s="2"/>
      <c r="J42" s="2"/>
      <c r="K42" s="2"/>
      <c r="L42" s="2"/>
    </row>
    <row r="43" spans="1:12" x14ac:dyDescent="0.2">
      <c r="A43" s="17" t="s">
        <v>66</v>
      </c>
      <c r="B43" s="58">
        <f>378180+38200</f>
        <v>416380</v>
      </c>
      <c r="C43" s="58">
        <f>378180+38200</f>
        <v>416380</v>
      </c>
      <c r="D43" s="58">
        <f>378180+38200</f>
        <v>416380</v>
      </c>
      <c r="E43" s="19">
        <f>D43/C43*100</f>
        <v>100</v>
      </c>
      <c r="F43" s="2"/>
      <c r="G43" s="2"/>
      <c r="H43" s="2"/>
      <c r="I43" s="2"/>
      <c r="J43" s="2"/>
      <c r="K43" s="2"/>
      <c r="L43" s="2"/>
    </row>
    <row r="44" spans="1:12" x14ac:dyDescent="0.2">
      <c r="A44" s="17" t="s">
        <v>65</v>
      </c>
      <c r="C44" s="58">
        <f>1868364+867454</f>
        <v>2735818</v>
      </c>
      <c r="D44" s="58">
        <f>1868364+867454</f>
        <v>2735818</v>
      </c>
      <c r="E44" s="19">
        <f>D44/C44*100</f>
        <v>100</v>
      </c>
      <c r="F44" s="2"/>
      <c r="G44" s="2"/>
      <c r="H44" s="2"/>
      <c r="I44" s="2"/>
      <c r="J44" s="2"/>
      <c r="K44" s="2"/>
      <c r="L44" s="2"/>
    </row>
    <row r="45" spans="1:12" x14ac:dyDescent="0.2">
      <c r="A45" s="55" t="s">
        <v>64</v>
      </c>
      <c r="B45" s="57">
        <f>5773467+2886733</f>
        <v>8660200</v>
      </c>
      <c r="C45" s="57">
        <f>5773467+2886733-54466</f>
        <v>8605734</v>
      </c>
      <c r="D45" s="57">
        <f>5773467+2886733-54466</f>
        <v>8605734</v>
      </c>
      <c r="E45" s="19">
        <f>D45/C45*100</f>
        <v>100</v>
      </c>
      <c r="F45" s="2"/>
      <c r="G45" s="2"/>
      <c r="H45" s="2"/>
      <c r="I45" s="2"/>
      <c r="J45" s="2"/>
      <c r="K45" s="2"/>
      <c r="L45" s="2"/>
    </row>
    <row r="46" spans="1:12" ht="22.5" x14ac:dyDescent="0.2">
      <c r="A46" s="51" t="s">
        <v>63</v>
      </c>
      <c r="B46" s="57">
        <v>837800</v>
      </c>
      <c r="C46" s="57">
        <v>837800</v>
      </c>
      <c r="D46" s="57">
        <v>837800</v>
      </c>
      <c r="E46" s="19">
        <f>D46/C46*100</f>
        <v>100</v>
      </c>
      <c r="F46" s="2"/>
      <c r="H46" s="2"/>
      <c r="I46" s="2"/>
      <c r="J46" s="2"/>
      <c r="K46" s="2"/>
      <c r="L46" s="2"/>
    </row>
    <row r="47" spans="1:12" ht="22.5" x14ac:dyDescent="0.2">
      <c r="A47" s="49" t="s">
        <v>62</v>
      </c>
      <c r="B47" s="56">
        <f>B48+B50+B57+B58</f>
        <v>106688351</v>
      </c>
      <c r="C47" s="56">
        <f>C48+C50+C57+C58</f>
        <v>108133991</v>
      </c>
      <c r="D47" s="56">
        <f>D48+D50+D58+D57</f>
        <v>108133991</v>
      </c>
      <c r="E47" s="19">
        <f>D47/C47*100</f>
        <v>100</v>
      </c>
      <c r="F47" s="9"/>
      <c r="G47" s="45"/>
      <c r="H47" s="9"/>
      <c r="I47" s="2"/>
      <c r="K47" s="2"/>
      <c r="L47" s="2"/>
    </row>
    <row r="48" spans="1:12" ht="22.5" x14ac:dyDescent="0.2">
      <c r="A48" s="55" t="s">
        <v>61</v>
      </c>
      <c r="B48" s="50">
        <v>19961000</v>
      </c>
      <c r="C48" s="50">
        <v>19961000</v>
      </c>
      <c r="D48" s="50">
        <v>19961000</v>
      </c>
      <c r="E48" s="19">
        <f>D48/C48*100</f>
        <v>100</v>
      </c>
      <c r="F48" s="9"/>
      <c r="G48" s="2"/>
      <c r="H48" s="2"/>
      <c r="I48" s="2"/>
      <c r="K48" s="2"/>
      <c r="L48" s="2"/>
    </row>
    <row r="49" spans="1:12" hidden="1" x14ac:dyDescent="0.2">
      <c r="A49" s="17" t="s">
        <v>60</v>
      </c>
      <c r="B49" s="50"/>
      <c r="C49" s="50"/>
      <c r="D49" s="50"/>
      <c r="E49" s="19" t="e">
        <f>D49/C49*100</f>
        <v>#DIV/0!</v>
      </c>
      <c r="F49" s="2"/>
      <c r="G49" s="2"/>
      <c r="H49" s="2"/>
      <c r="I49" s="2"/>
      <c r="K49" s="2"/>
      <c r="L49" s="2"/>
    </row>
    <row r="50" spans="1:12" x14ac:dyDescent="0.2">
      <c r="A50" s="55" t="s">
        <v>59</v>
      </c>
      <c r="B50" s="50">
        <f>B51+B52+B53+B54+B55</f>
        <v>37174110</v>
      </c>
      <c r="C50" s="50">
        <f>C51+C52+C53+C54+C55+C56</f>
        <v>44236905</v>
      </c>
      <c r="D50" s="50">
        <f>D51+D52+D53+D54+D55+D56</f>
        <v>44236905</v>
      </c>
      <c r="E50" s="19">
        <f>D50/C50*100</f>
        <v>100</v>
      </c>
      <c r="F50" s="9"/>
      <c r="G50" s="2"/>
      <c r="H50" s="2"/>
      <c r="I50" s="2"/>
      <c r="K50" s="2"/>
      <c r="L50" s="2"/>
    </row>
    <row r="51" spans="1:12" x14ac:dyDescent="0.2">
      <c r="A51" s="17" t="s">
        <v>58</v>
      </c>
      <c r="B51" s="1">
        <v>3000000</v>
      </c>
      <c r="C51" s="1">
        <v>3000000</v>
      </c>
      <c r="D51" s="1">
        <v>3000000</v>
      </c>
      <c r="E51" s="19">
        <f>D51/C51*100</f>
        <v>100</v>
      </c>
      <c r="F51" s="2"/>
      <c r="G51" s="2"/>
      <c r="H51" s="2"/>
      <c r="I51" s="2"/>
      <c r="K51" s="2"/>
      <c r="L51" s="2"/>
    </row>
    <row r="52" spans="1:12" x14ac:dyDescent="0.2">
      <c r="A52" s="17" t="s">
        <v>57</v>
      </c>
      <c r="B52" s="1">
        <v>4705600</v>
      </c>
      <c r="C52" s="1">
        <v>4705600</v>
      </c>
      <c r="D52" s="1">
        <v>4705600</v>
      </c>
      <c r="E52" s="19">
        <f>D52/C52*100</f>
        <v>100</v>
      </c>
      <c r="F52" s="9"/>
      <c r="G52" s="2"/>
      <c r="H52" s="2"/>
      <c r="I52" s="2"/>
      <c r="K52" s="2"/>
      <c r="L52" s="2"/>
    </row>
    <row r="53" spans="1:12" ht="22.5" x14ac:dyDescent="0.2">
      <c r="A53" s="17" t="s">
        <v>56</v>
      </c>
      <c r="B53" s="1">
        <f>575000+7350000</f>
        <v>7925000</v>
      </c>
      <c r="C53" s="1">
        <f>575000+7350000+840000+1260000</f>
        <v>10025000</v>
      </c>
      <c r="D53" s="1">
        <f>575000+7350000+840000+1260000</f>
        <v>10025000</v>
      </c>
      <c r="E53" s="19">
        <f>D53/C53*100</f>
        <v>100</v>
      </c>
      <c r="F53" s="54"/>
      <c r="G53" s="2"/>
      <c r="H53" s="2"/>
      <c r="I53" s="2"/>
      <c r="K53" s="2"/>
      <c r="L53" s="2"/>
    </row>
    <row r="54" spans="1:12" ht="22.5" x14ac:dyDescent="0.2">
      <c r="A54" s="17" t="s">
        <v>55</v>
      </c>
      <c r="B54" s="1">
        <v>11118000</v>
      </c>
      <c r="C54" s="1">
        <v>11118000</v>
      </c>
      <c r="D54" s="1">
        <v>11118000</v>
      </c>
      <c r="E54" s="19">
        <f>D54/C54*100</f>
        <v>100</v>
      </c>
      <c r="F54" s="54"/>
      <c r="G54" s="2"/>
      <c r="H54" s="2"/>
      <c r="I54" s="2"/>
      <c r="J54" s="2"/>
      <c r="K54" s="2"/>
      <c r="L54" s="2"/>
    </row>
    <row r="55" spans="1:12" x14ac:dyDescent="0.2">
      <c r="A55" s="17" t="s">
        <v>54</v>
      </c>
      <c r="B55" s="1">
        <f>9387900+1037610</f>
        <v>10425510</v>
      </c>
      <c r="C55" s="1">
        <f>9387900+1037610+494100-518805</f>
        <v>10400805</v>
      </c>
      <c r="D55" s="1">
        <f>9387900+1037610+494100-518805</f>
        <v>10400805</v>
      </c>
      <c r="E55" s="19">
        <f>D55/C55*100</f>
        <v>100</v>
      </c>
      <c r="F55" s="53"/>
      <c r="G55" s="2"/>
      <c r="H55" s="2"/>
      <c r="I55" s="2"/>
      <c r="J55" s="2"/>
      <c r="K55" s="2"/>
      <c r="L55" s="2"/>
    </row>
    <row r="56" spans="1:12" x14ac:dyDescent="0.2">
      <c r="A56" s="17" t="s">
        <v>53</v>
      </c>
      <c r="C56" s="1">
        <v>4987500</v>
      </c>
      <c r="D56" s="1">
        <v>4987500</v>
      </c>
      <c r="E56" s="19">
        <f>D56/C56*100</f>
        <v>100</v>
      </c>
      <c r="F56" s="2"/>
      <c r="G56" s="2"/>
      <c r="H56" s="2"/>
      <c r="I56" s="2"/>
      <c r="J56" s="2"/>
      <c r="K56" s="2"/>
      <c r="L56" s="2"/>
    </row>
    <row r="57" spans="1:12" x14ac:dyDescent="0.2">
      <c r="A57" s="52" t="s">
        <v>52</v>
      </c>
      <c r="B57" s="50">
        <f>31351783+14100480+1083458</f>
        <v>46535721</v>
      </c>
      <c r="C57" s="50">
        <f>31351783+14100480+1083458-550000-6504-522240-376690-3105589</f>
        <v>41974698</v>
      </c>
      <c r="D57" s="1">
        <f>41274434+700264</f>
        <v>41974698</v>
      </c>
      <c r="E57" s="19">
        <f>D57/C57*100</f>
        <v>100</v>
      </c>
      <c r="F57" s="9"/>
      <c r="H57" s="2"/>
      <c r="I57" s="2"/>
      <c r="J57" s="2"/>
      <c r="K57" s="2"/>
      <c r="L57" s="2"/>
    </row>
    <row r="58" spans="1:12" ht="22.5" x14ac:dyDescent="0.2">
      <c r="A58" s="51" t="s">
        <v>51</v>
      </c>
      <c r="B58" s="50">
        <v>3017520</v>
      </c>
      <c r="C58" s="50">
        <f>3017520-1056132</f>
        <v>1961388</v>
      </c>
      <c r="D58" s="50">
        <f>3017520-1056132</f>
        <v>1961388</v>
      </c>
      <c r="E58" s="19">
        <f>D58/C58*100</f>
        <v>100</v>
      </c>
      <c r="F58" s="2"/>
      <c r="G58" s="2"/>
      <c r="H58" s="2"/>
      <c r="I58" s="2"/>
      <c r="J58" s="2"/>
      <c r="K58" s="2"/>
      <c r="L58" s="2"/>
    </row>
    <row r="59" spans="1:12" x14ac:dyDescent="0.2">
      <c r="A59" s="49" t="s">
        <v>50</v>
      </c>
      <c r="B59" s="1">
        <v>5794620</v>
      </c>
      <c r="C59" s="1">
        <v>5794620</v>
      </c>
      <c r="D59" s="1">
        <v>5794620</v>
      </c>
      <c r="E59" s="19">
        <f>D59/C59*100</f>
        <v>100</v>
      </c>
      <c r="F59" s="2"/>
      <c r="G59" s="2"/>
      <c r="H59" s="2"/>
      <c r="I59" s="2"/>
      <c r="J59" s="2"/>
      <c r="K59" s="2"/>
      <c r="L59" s="2"/>
    </row>
    <row r="60" spans="1:12" ht="22.5" x14ac:dyDescent="0.2">
      <c r="A60" s="48" t="s">
        <v>49</v>
      </c>
      <c r="B60" s="34">
        <f>B61+B65</f>
        <v>35027995</v>
      </c>
      <c r="C60" s="34">
        <f>C61+C65</f>
        <v>93947503</v>
      </c>
      <c r="D60" s="34">
        <f>D61+D65</f>
        <v>99011501</v>
      </c>
      <c r="E60" s="19">
        <f>D60/C60*100</f>
        <v>105.39024225050453</v>
      </c>
      <c r="F60" s="2"/>
      <c r="G60" s="2"/>
      <c r="H60" s="2"/>
      <c r="I60" s="2"/>
      <c r="J60" s="2"/>
      <c r="K60" s="2"/>
      <c r="L60" s="2"/>
    </row>
    <row r="61" spans="1:12" x14ac:dyDescent="0.2">
      <c r="A61" s="41" t="s">
        <v>48</v>
      </c>
      <c r="B61" s="43">
        <f>SUM(B62:B64)</f>
        <v>19250400</v>
      </c>
      <c r="C61" s="43">
        <f>SUM(C62:C64)</f>
        <v>19250400</v>
      </c>
      <c r="D61" s="40">
        <f>SUM(D62:D64)</f>
        <v>20442500</v>
      </c>
      <c r="E61" s="19">
        <f>D61/C61*100</f>
        <v>106.19259859535386</v>
      </c>
      <c r="F61" s="2"/>
      <c r="G61" s="2"/>
      <c r="H61" s="2"/>
      <c r="I61" s="2"/>
      <c r="J61" s="2"/>
      <c r="K61" s="2"/>
      <c r="L61" s="2"/>
    </row>
    <row r="62" spans="1:12" x14ac:dyDescent="0.2">
      <c r="A62" s="17" t="s">
        <v>47</v>
      </c>
      <c r="B62" s="22">
        <v>8842800</v>
      </c>
      <c r="C62" s="22">
        <v>8842800</v>
      </c>
      <c r="D62" s="1">
        <v>9023800</v>
      </c>
      <c r="E62" s="19">
        <f>D62/C62*100</f>
        <v>102.04686298457501</v>
      </c>
      <c r="F62" s="2"/>
      <c r="G62" s="2"/>
      <c r="H62" s="2"/>
      <c r="I62" s="2"/>
      <c r="J62" s="2"/>
      <c r="K62" s="2"/>
      <c r="L62" s="2"/>
    </row>
    <row r="63" spans="1:12" x14ac:dyDescent="0.2">
      <c r="A63" s="17" t="s">
        <v>46</v>
      </c>
      <c r="B63" s="22">
        <v>222000</v>
      </c>
      <c r="C63" s="22">
        <v>222000</v>
      </c>
      <c r="D63" s="1">
        <v>222000</v>
      </c>
      <c r="E63" s="19">
        <f>D63/C63*100</f>
        <v>100</v>
      </c>
      <c r="F63" s="2"/>
      <c r="G63" s="2"/>
      <c r="H63" s="2"/>
      <c r="I63" s="2"/>
      <c r="J63" s="2"/>
      <c r="K63" s="2"/>
      <c r="L63" s="2"/>
    </row>
    <row r="64" spans="1:12" x14ac:dyDescent="0.2">
      <c r="A64" s="17" t="s">
        <v>45</v>
      </c>
      <c r="B64" s="22">
        <v>10185600</v>
      </c>
      <c r="C64" s="22">
        <v>10185600</v>
      </c>
      <c r="D64" s="1">
        <v>11196700</v>
      </c>
      <c r="E64" s="19">
        <f>D64/C64*100</f>
        <v>109.92675934652843</v>
      </c>
      <c r="F64" s="2"/>
      <c r="G64" s="2"/>
      <c r="H64" s="2"/>
      <c r="I64" s="2"/>
      <c r="J64" s="2"/>
      <c r="K64" s="2"/>
      <c r="L64" s="2"/>
    </row>
    <row r="65" spans="1:12" x14ac:dyDescent="0.2">
      <c r="A65" s="47" t="s">
        <v>44</v>
      </c>
      <c r="B65" s="43">
        <f>SUM(B66:B68)</f>
        <v>15777595</v>
      </c>
      <c r="C65" s="43">
        <f>SUM(C66:C75)</f>
        <v>74697103</v>
      </c>
      <c r="D65" s="40">
        <f>SUM(D66:D75)</f>
        <v>78569001</v>
      </c>
      <c r="E65" s="19">
        <f>D65/C65*100</f>
        <v>105.18346474561402</v>
      </c>
      <c r="F65" s="9"/>
      <c r="G65" s="2"/>
      <c r="H65" s="2"/>
      <c r="I65" s="2"/>
      <c r="J65" s="2"/>
      <c r="K65" s="2"/>
      <c r="L65" s="2"/>
    </row>
    <row r="66" spans="1:12" x14ac:dyDescent="0.2">
      <c r="A66" s="17" t="s">
        <v>43</v>
      </c>
      <c r="B66" s="22">
        <v>7070257</v>
      </c>
      <c r="C66" s="22">
        <f>7070257+2220183+1668753-47687</f>
        <v>10911506</v>
      </c>
      <c r="D66" s="22">
        <f>7070257+2220183+1668753-47687</f>
        <v>10911506</v>
      </c>
      <c r="E66" s="19">
        <f>D66/C66*100</f>
        <v>100</v>
      </c>
      <c r="F66" s="45"/>
      <c r="G66" s="2"/>
      <c r="H66" s="2"/>
      <c r="I66" s="2"/>
      <c r="J66" s="2"/>
      <c r="K66" s="2"/>
      <c r="L66" s="2"/>
    </row>
    <row r="67" spans="1:12" x14ac:dyDescent="0.2">
      <c r="A67" s="17" t="s">
        <v>42</v>
      </c>
      <c r="B67" s="22">
        <v>209000</v>
      </c>
      <c r="C67" s="22">
        <f>209000+47687</f>
        <v>256687</v>
      </c>
      <c r="D67" s="22">
        <f>209000+47687</f>
        <v>256687</v>
      </c>
      <c r="E67" s="19">
        <f>D67/C67*100</f>
        <v>100</v>
      </c>
      <c r="F67" s="45"/>
      <c r="G67" s="46"/>
      <c r="I67" s="2"/>
      <c r="J67" s="2"/>
      <c r="K67" s="2"/>
      <c r="L67" s="2"/>
    </row>
    <row r="68" spans="1:12" x14ac:dyDescent="0.2">
      <c r="A68" s="23" t="s">
        <v>41</v>
      </c>
      <c r="B68" s="22">
        <v>8498338</v>
      </c>
      <c r="C68" s="22">
        <f>'[1]5_melléklet'!C96+'[1]5_melléklet'!C125-12922117-411857-70452-1036205+3062385+817844+1399956+944321-244590-26905-630710-1127332+5554180+38339-699978</f>
        <v>48769042</v>
      </c>
      <c r="D68" s="1">
        <f>51240986+1399954</f>
        <v>52640940</v>
      </c>
      <c r="E68" s="19">
        <f>D68/C68*100</f>
        <v>107.93925375856266</v>
      </c>
      <c r="F68" s="45"/>
      <c r="G68" s="2"/>
      <c r="H68" s="2"/>
      <c r="I68" s="2"/>
      <c r="J68" s="2"/>
      <c r="K68" s="2"/>
      <c r="L68" s="9"/>
    </row>
    <row r="69" spans="1:12" x14ac:dyDescent="0.2">
      <c r="A69" s="23" t="s">
        <v>40</v>
      </c>
      <c r="B69" s="1"/>
      <c r="C69" s="22">
        <v>1000000</v>
      </c>
      <c r="D69" s="1">
        <v>1000000</v>
      </c>
      <c r="E69" s="19">
        <f>D69/C69*100</f>
        <v>100</v>
      </c>
      <c r="F69" s="2"/>
      <c r="G69" s="2"/>
      <c r="H69" s="2"/>
      <c r="I69" s="2"/>
      <c r="J69" s="2"/>
      <c r="K69" s="2"/>
      <c r="L69" s="9"/>
    </row>
    <row r="70" spans="1:12" x14ac:dyDescent="0.2">
      <c r="A70" s="23" t="s">
        <v>39</v>
      </c>
      <c r="B70" s="1"/>
      <c r="C70" s="22">
        <v>8098160</v>
      </c>
      <c r="D70" s="22">
        <v>8098160</v>
      </c>
      <c r="E70" s="19">
        <f>D70/C70*100</f>
        <v>100</v>
      </c>
      <c r="F70" s="2"/>
      <c r="G70" s="2"/>
      <c r="H70" s="2"/>
      <c r="I70" s="2"/>
      <c r="J70" s="2"/>
      <c r="K70" s="2"/>
      <c r="L70" s="9"/>
    </row>
    <row r="71" spans="1:12" x14ac:dyDescent="0.2">
      <c r="A71" s="23" t="s">
        <v>38</v>
      </c>
      <c r="B71" s="22"/>
      <c r="C71" s="22">
        <v>1614100</v>
      </c>
      <c r="D71" s="22">
        <v>1614100</v>
      </c>
      <c r="E71" s="19">
        <f>D71/C71*100</f>
        <v>100</v>
      </c>
      <c r="F71" s="2"/>
      <c r="G71" s="2"/>
      <c r="H71" s="2"/>
      <c r="I71" s="2"/>
      <c r="J71" s="2"/>
      <c r="K71" s="2"/>
      <c r="L71" s="9"/>
    </row>
    <row r="72" spans="1:12" x14ac:dyDescent="0.2">
      <c r="A72" s="23" t="s">
        <v>37</v>
      </c>
      <c r="B72" s="22"/>
      <c r="C72" s="22">
        <f>1980770+593408-312420</f>
        <v>2261758</v>
      </c>
      <c r="D72" s="22">
        <f>1980770+593408-312420</f>
        <v>2261758</v>
      </c>
      <c r="E72" s="19">
        <f>D72/C72*100</f>
        <v>100</v>
      </c>
      <c r="F72" s="2"/>
      <c r="G72" s="2"/>
      <c r="H72" s="2"/>
      <c r="I72" s="2"/>
      <c r="J72" s="2"/>
      <c r="K72" s="2"/>
      <c r="L72" s="9"/>
    </row>
    <row r="73" spans="1:12" x14ac:dyDescent="0.2">
      <c r="A73" s="23" t="s">
        <v>36</v>
      </c>
      <c r="B73" s="22"/>
      <c r="C73" s="22">
        <v>322850</v>
      </c>
      <c r="D73" s="22">
        <v>322850</v>
      </c>
      <c r="E73" s="19">
        <f>D73/C73*100</f>
        <v>100</v>
      </c>
      <c r="F73" s="2"/>
      <c r="G73" s="2"/>
      <c r="H73" s="2"/>
      <c r="I73" s="2"/>
      <c r="J73" s="2"/>
      <c r="K73" s="2"/>
      <c r="L73" s="9"/>
    </row>
    <row r="74" spans="1:12" x14ac:dyDescent="0.2">
      <c r="A74" s="23" t="s">
        <v>35</v>
      </c>
      <c r="B74" s="22"/>
      <c r="C74" s="22">
        <v>1403000</v>
      </c>
      <c r="D74" s="1">
        <v>1403000</v>
      </c>
      <c r="E74" s="19">
        <f>D74/C74*100</f>
        <v>100</v>
      </c>
      <c r="F74" s="2"/>
      <c r="G74" s="2"/>
      <c r="H74" s="2"/>
      <c r="I74" s="2"/>
      <c r="J74" s="2"/>
      <c r="K74" s="2"/>
      <c r="L74" s="9"/>
    </row>
    <row r="75" spans="1:12" x14ac:dyDescent="0.2">
      <c r="A75" s="23" t="s">
        <v>34</v>
      </c>
      <c r="B75" s="22"/>
      <c r="C75" s="22">
        <v>60000</v>
      </c>
      <c r="D75" s="1">
        <v>60000</v>
      </c>
      <c r="E75" s="19">
        <f>D75/C75*100</f>
        <v>100</v>
      </c>
      <c r="F75" s="2"/>
      <c r="G75" s="2"/>
      <c r="H75" s="2"/>
      <c r="I75" s="2"/>
      <c r="J75" s="2"/>
      <c r="K75" s="2"/>
      <c r="L75" s="9"/>
    </row>
    <row r="76" spans="1:12" x14ac:dyDescent="0.2">
      <c r="A76" s="44" t="s">
        <v>33</v>
      </c>
      <c r="B76" s="34">
        <f>B77</f>
        <v>8616549</v>
      </c>
      <c r="C76" s="34">
        <f>C77</f>
        <v>24756859</v>
      </c>
      <c r="D76" s="34">
        <f>D77</f>
        <v>23561385</v>
      </c>
      <c r="E76" s="19">
        <f>D76/C76*100</f>
        <v>95.171140248445894</v>
      </c>
      <c r="F76" s="2"/>
      <c r="G76" s="2"/>
      <c r="H76" s="2"/>
      <c r="I76" s="2"/>
      <c r="J76" s="2"/>
      <c r="K76" s="2"/>
      <c r="L76" s="2"/>
    </row>
    <row r="77" spans="1:12" x14ac:dyDescent="0.2">
      <c r="A77" s="23" t="s">
        <v>32</v>
      </c>
      <c r="B77" s="22">
        <f>2494525+294745-1685786+(7245000+1593900)*0.85</f>
        <v>8616549</v>
      </c>
      <c r="C77" s="22">
        <f>2494525+294745-1685786+(7245000+1593900)*0.85+10442792+572180+3499890+612579+6211593-(7245000+1593900)*0.85+1614363+699978</f>
        <v>24756859</v>
      </c>
      <c r="D77" s="1">
        <v>23561385</v>
      </c>
      <c r="E77" s="19">
        <f>D77/C77*100</f>
        <v>95.171140248445894</v>
      </c>
      <c r="F77" s="2"/>
      <c r="G77" s="2"/>
      <c r="H77" s="2"/>
      <c r="I77" s="2"/>
      <c r="J77" s="2"/>
      <c r="K77" s="2"/>
      <c r="L77" s="2"/>
    </row>
    <row r="78" spans="1:12" ht="22.5" x14ac:dyDescent="0.2">
      <c r="A78" s="44" t="s">
        <v>31</v>
      </c>
      <c r="B78" s="22"/>
      <c r="C78" s="16">
        <f>C79</f>
        <v>3242192</v>
      </c>
      <c r="D78" s="16">
        <f>D79</f>
        <v>3634193</v>
      </c>
      <c r="E78" s="19">
        <f>D78/C78*100</f>
        <v>112.09061647181906</v>
      </c>
      <c r="F78" s="2"/>
      <c r="G78" s="2"/>
      <c r="H78" s="2"/>
      <c r="I78" s="2"/>
      <c r="J78" s="2"/>
      <c r="K78" s="2"/>
      <c r="L78" s="2"/>
    </row>
    <row r="79" spans="1:12" x14ac:dyDescent="0.2">
      <c r="A79" s="23" t="s">
        <v>30</v>
      </c>
      <c r="B79" s="22"/>
      <c r="C79" s="22">
        <f>2156212+1085980</f>
        <v>3242192</v>
      </c>
      <c r="D79" s="1">
        <v>3634193</v>
      </c>
      <c r="E79" s="19">
        <f>D79/C79*100</f>
        <v>112.09061647181906</v>
      </c>
      <c r="F79" s="2"/>
      <c r="G79" s="2"/>
      <c r="H79" s="2"/>
      <c r="I79" s="2"/>
      <c r="J79" s="2"/>
      <c r="K79" s="2"/>
      <c r="L79" s="2"/>
    </row>
    <row r="80" spans="1:12" ht="22.5" x14ac:dyDescent="0.2">
      <c r="A80" s="44" t="s">
        <v>29</v>
      </c>
      <c r="B80" s="22"/>
      <c r="C80" s="16">
        <f>C81</f>
        <v>80000</v>
      </c>
      <c r="D80" s="34">
        <f>D81</f>
        <v>80000</v>
      </c>
      <c r="E80" s="19">
        <f>D80/C80*100</f>
        <v>100</v>
      </c>
      <c r="F80" s="2"/>
      <c r="G80" s="2"/>
      <c r="H80" s="2"/>
      <c r="I80" s="2"/>
      <c r="J80" s="2"/>
      <c r="K80" s="2"/>
      <c r="L80" s="2"/>
    </row>
    <row r="81" spans="1:12" x14ac:dyDescent="0.2">
      <c r="A81" s="23" t="s">
        <v>28</v>
      </c>
      <c r="B81" s="22"/>
      <c r="C81" s="22">
        <v>80000</v>
      </c>
      <c r="D81" s="1">
        <v>80000</v>
      </c>
      <c r="E81" s="19">
        <f>D81/C81*100</f>
        <v>100</v>
      </c>
      <c r="F81" s="2"/>
      <c r="G81" s="2"/>
      <c r="H81" s="2"/>
      <c r="I81" s="2"/>
      <c r="J81" s="2"/>
      <c r="K81" s="2"/>
      <c r="L81" s="2"/>
    </row>
    <row r="82" spans="1:12" ht="13.5" thickBot="1" x14ac:dyDescent="0.25">
      <c r="A82" s="17"/>
      <c r="B82" s="22"/>
      <c r="C82" s="22"/>
      <c r="D82" s="1"/>
      <c r="E82" s="1"/>
      <c r="F82" s="2"/>
      <c r="G82" s="2"/>
      <c r="H82" s="2"/>
      <c r="I82" s="2"/>
      <c r="J82" s="2"/>
      <c r="K82" s="2"/>
      <c r="L82" s="2"/>
    </row>
    <row r="83" spans="1:12" ht="13.5" thickBot="1" x14ac:dyDescent="0.25">
      <c r="A83" s="15" t="s">
        <v>27</v>
      </c>
      <c r="B83" s="36">
        <f>B7+B13+B30</f>
        <v>596147333</v>
      </c>
      <c r="C83" s="36">
        <f>C7+C13+C30</f>
        <v>672832385</v>
      </c>
      <c r="D83" s="13">
        <f>D7+D13+D30</f>
        <v>661500676</v>
      </c>
      <c r="E83" s="12">
        <f>D83/C83*100</f>
        <v>98.315819919993899</v>
      </c>
      <c r="F83" s="2"/>
      <c r="G83" s="2"/>
      <c r="H83" s="2"/>
      <c r="I83" s="2"/>
      <c r="J83" s="2"/>
      <c r="K83" s="2"/>
      <c r="L83" s="2"/>
    </row>
    <row r="84" spans="1:12" ht="13.5" thickBot="1" x14ac:dyDescent="0.25">
      <c r="A84" s="11"/>
      <c r="B84" s="20"/>
      <c r="C84" s="10"/>
      <c r="D84" s="1"/>
      <c r="E84" s="1"/>
      <c r="F84" s="2"/>
      <c r="G84" s="2"/>
      <c r="H84" s="2"/>
      <c r="I84" s="2"/>
      <c r="J84" s="2"/>
      <c r="K84" s="2"/>
      <c r="L84" s="2"/>
    </row>
    <row r="85" spans="1:12" ht="13.5" thickBot="1" x14ac:dyDescent="0.25">
      <c r="A85" s="15" t="s">
        <v>26</v>
      </c>
      <c r="B85" s="32">
        <f>B86</f>
        <v>0</v>
      </c>
      <c r="C85" s="36">
        <f>C86+C91</f>
        <v>242825180</v>
      </c>
      <c r="D85" s="13">
        <f>D86+D91</f>
        <v>220917680</v>
      </c>
      <c r="E85" s="12">
        <f>D85/C85*100</f>
        <v>90.9780773147167</v>
      </c>
      <c r="F85" s="9"/>
      <c r="G85" s="2"/>
      <c r="H85" s="2"/>
      <c r="I85" s="2"/>
      <c r="J85" s="2"/>
      <c r="K85" s="2"/>
      <c r="L85" s="2"/>
    </row>
    <row r="86" spans="1:12" ht="22.5" x14ac:dyDescent="0.2">
      <c r="A86" s="42" t="s">
        <v>25</v>
      </c>
      <c r="B86" s="30"/>
      <c r="C86" s="34">
        <f>C87</f>
        <v>1440000</v>
      </c>
      <c r="D86" s="34">
        <f>D87</f>
        <v>1440000</v>
      </c>
      <c r="E86" s="19">
        <f>D86/C86*100</f>
        <v>100</v>
      </c>
      <c r="F86" s="2"/>
      <c r="G86" s="2"/>
      <c r="H86" s="2"/>
      <c r="I86" s="2"/>
      <c r="J86" s="2"/>
      <c r="K86" s="2"/>
      <c r="L86" s="2"/>
    </row>
    <row r="87" spans="1:12" x14ac:dyDescent="0.2">
      <c r="A87" s="41" t="s">
        <v>24</v>
      </c>
      <c r="B87" s="20"/>
      <c r="C87" s="43">
        <f>C88</f>
        <v>1440000</v>
      </c>
      <c r="D87" s="1">
        <f>D88</f>
        <v>1440000</v>
      </c>
      <c r="E87" s="19">
        <f>D87/C87*100</f>
        <v>100</v>
      </c>
      <c r="F87" s="9"/>
      <c r="G87" s="2"/>
      <c r="H87" s="2"/>
      <c r="I87" s="2"/>
      <c r="J87" s="2"/>
      <c r="K87" s="2"/>
      <c r="L87" s="2"/>
    </row>
    <row r="88" spans="1:12" x14ac:dyDescent="0.2">
      <c r="A88" s="17" t="s">
        <v>23</v>
      </c>
      <c r="B88" s="20"/>
      <c r="C88" s="22">
        <f>C89+C90</f>
        <v>1440000</v>
      </c>
      <c r="D88" s="22">
        <f>D89+D90</f>
        <v>1440000</v>
      </c>
      <c r="E88" s="19">
        <f>D88/C88*100</f>
        <v>100</v>
      </c>
      <c r="F88" s="2"/>
      <c r="G88" s="2"/>
      <c r="H88" s="2"/>
      <c r="I88" s="2"/>
      <c r="J88" s="2"/>
      <c r="K88" s="2"/>
      <c r="L88" s="2"/>
    </row>
    <row r="89" spans="1:12" x14ac:dyDescent="0.2">
      <c r="A89" s="17" t="s">
        <v>22</v>
      </c>
      <c r="B89" s="20"/>
      <c r="C89" s="22">
        <v>800000</v>
      </c>
      <c r="D89" s="22">
        <v>800000</v>
      </c>
      <c r="E89" s="19">
        <f>D89/C89*100</f>
        <v>100</v>
      </c>
      <c r="F89" s="2"/>
      <c r="G89" s="2"/>
      <c r="H89" s="2"/>
      <c r="I89" s="2"/>
      <c r="J89" s="2"/>
      <c r="K89" s="2"/>
      <c r="L89" s="2"/>
    </row>
    <row r="90" spans="1:12" x14ac:dyDescent="0.2">
      <c r="A90" s="17" t="s">
        <v>21</v>
      </c>
      <c r="B90" s="20"/>
      <c r="C90" s="22">
        <v>640000</v>
      </c>
      <c r="D90" s="22">
        <v>640000</v>
      </c>
      <c r="E90" s="19">
        <f>D90/C90*100</f>
        <v>100</v>
      </c>
      <c r="F90" s="2"/>
      <c r="G90" s="2"/>
      <c r="H90" s="2"/>
      <c r="I90" s="2"/>
      <c r="J90" s="2"/>
      <c r="K90" s="2"/>
      <c r="L90" s="2"/>
    </row>
    <row r="91" spans="1:12" ht="22.5" x14ac:dyDescent="0.2">
      <c r="A91" s="42" t="s">
        <v>20</v>
      </c>
      <c r="B91" s="20"/>
      <c r="C91" s="34">
        <f>C92</f>
        <v>241385180</v>
      </c>
      <c r="D91" s="34">
        <f>D92</f>
        <v>219477680</v>
      </c>
      <c r="E91" s="19">
        <f>D91/C91*100</f>
        <v>90.924256410439114</v>
      </c>
      <c r="F91" s="2"/>
      <c r="G91" s="2"/>
      <c r="H91" s="2"/>
      <c r="I91" s="2"/>
      <c r="J91" s="2"/>
      <c r="K91" s="2"/>
      <c r="L91" s="2"/>
    </row>
    <row r="92" spans="1:12" x14ac:dyDescent="0.2">
      <c r="A92" s="41" t="s">
        <v>19</v>
      </c>
      <c r="B92" s="20"/>
      <c r="C92" s="40">
        <f>C93+C94+C95+C96+C97</f>
        <v>241385180</v>
      </c>
      <c r="D92" s="40">
        <f>SUM(D93:D97)</f>
        <v>219477680</v>
      </c>
      <c r="E92" s="19">
        <f>D92/C92*100</f>
        <v>90.924256410439114</v>
      </c>
      <c r="F92" s="2"/>
      <c r="G92" s="2"/>
      <c r="H92" s="2"/>
      <c r="I92" s="2"/>
      <c r="J92" s="2"/>
      <c r="K92" s="2"/>
      <c r="L92" s="2"/>
    </row>
    <row r="93" spans="1:12" x14ac:dyDescent="0.2">
      <c r="A93" s="17" t="s">
        <v>18</v>
      </c>
      <c r="B93" s="20"/>
      <c r="C93" s="22">
        <v>9000000</v>
      </c>
      <c r="D93" s="1">
        <v>9000000</v>
      </c>
      <c r="E93" s="19">
        <f>D93/C93*100</f>
        <v>100</v>
      </c>
      <c r="F93" s="2"/>
      <c r="G93" s="2"/>
      <c r="H93" s="2"/>
      <c r="I93" s="2"/>
      <c r="J93" s="2"/>
      <c r="K93" s="2"/>
      <c r="L93" s="2"/>
    </row>
    <row r="94" spans="1:12" x14ac:dyDescent="0.2">
      <c r="A94" s="17" t="s">
        <v>17</v>
      </c>
      <c r="B94" s="20"/>
      <c r="C94" s="22">
        <v>1000000</v>
      </c>
      <c r="D94" s="1">
        <v>1000000</v>
      </c>
      <c r="E94" s="19">
        <f>D94/C94*100</f>
        <v>100</v>
      </c>
      <c r="F94" s="2"/>
      <c r="G94" s="2"/>
      <c r="H94" s="2"/>
      <c r="I94" s="2"/>
      <c r="J94" s="2"/>
      <c r="K94" s="2"/>
      <c r="L94" s="2"/>
    </row>
    <row r="95" spans="1:12" ht="22.5" x14ac:dyDescent="0.2">
      <c r="A95" s="17" t="s">
        <v>16</v>
      </c>
      <c r="B95" s="20"/>
      <c r="C95" s="22">
        <f>223795180</f>
        <v>223795180</v>
      </c>
      <c r="D95" s="1">
        <v>201887680</v>
      </c>
      <c r="E95" s="19">
        <f>D95/C95*100</f>
        <v>90.210915176993538</v>
      </c>
      <c r="F95" s="2"/>
      <c r="G95" s="2"/>
      <c r="H95" s="2"/>
      <c r="I95" s="2"/>
      <c r="J95" s="2"/>
      <c r="K95" s="2"/>
      <c r="L95" s="2"/>
    </row>
    <row r="96" spans="1:12" x14ac:dyDescent="0.2">
      <c r="A96" s="17" t="s">
        <v>15</v>
      </c>
      <c r="B96" s="20"/>
      <c r="C96" s="22">
        <v>590000</v>
      </c>
      <c r="D96" s="1">
        <v>590000</v>
      </c>
      <c r="E96" s="19">
        <f>D96/C96*100</f>
        <v>100</v>
      </c>
      <c r="F96" s="2"/>
      <c r="G96" s="2"/>
      <c r="H96" s="2"/>
      <c r="I96" s="2"/>
      <c r="J96" s="2"/>
      <c r="K96" s="2"/>
      <c r="L96" s="2"/>
    </row>
    <row r="97" spans="1:15" x14ac:dyDescent="0.2">
      <c r="A97" s="23" t="s">
        <v>14</v>
      </c>
      <c r="B97" s="20"/>
      <c r="C97" s="22">
        <v>7000000</v>
      </c>
      <c r="D97" s="1">
        <v>7000000</v>
      </c>
      <c r="E97" s="19">
        <f>D97/C97*100</f>
        <v>100</v>
      </c>
      <c r="F97" s="2"/>
      <c r="G97" s="2"/>
      <c r="H97" s="2"/>
      <c r="I97" s="2"/>
      <c r="J97" s="2"/>
      <c r="K97" s="2"/>
      <c r="L97" s="2"/>
    </row>
    <row r="98" spans="1:15" ht="13.5" thickBot="1" x14ac:dyDescent="0.25">
      <c r="A98" s="17"/>
      <c r="B98" s="28"/>
      <c r="C98" s="22"/>
      <c r="D98" s="1"/>
      <c r="E98" s="1"/>
      <c r="F98" s="2"/>
      <c r="G98" s="2"/>
      <c r="H98" s="2"/>
      <c r="I98" s="2"/>
      <c r="J98" s="2"/>
      <c r="K98" s="2"/>
      <c r="L98" s="2"/>
    </row>
    <row r="99" spans="1:15" ht="13.5" thickBot="1" x14ac:dyDescent="0.25">
      <c r="A99" s="15" t="s">
        <v>13</v>
      </c>
      <c r="B99" s="37"/>
      <c r="C99" s="36">
        <f>C100</f>
        <v>568000</v>
      </c>
      <c r="D99" s="13">
        <f>D100</f>
        <v>568000</v>
      </c>
      <c r="E99" s="12">
        <f>D99/C99*100</f>
        <v>100</v>
      </c>
      <c r="F99" s="2"/>
      <c r="G99" s="2"/>
      <c r="H99" s="2"/>
      <c r="I99" s="2"/>
      <c r="J99" s="2"/>
      <c r="K99" s="2"/>
      <c r="L99" s="2"/>
    </row>
    <row r="100" spans="1:15" x14ac:dyDescent="0.2">
      <c r="A100" s="39" t="s">
        <v>12</v>
      </c>
      <c r="B100" s="20"/>
      <c r="C100" s="22">
        <v>568000</v>
      </c>
      <c r="D100" s="1">
        <v>568000</v>
      </c>
      <c r="E100" s="34"/>
      <c r="F100" s="2"/>
      <c r="G100" s="2"/>
      <c r="H100" s="2"/>
      <c r="I100" s="2"/>
      <c r="J100" s="2"/>
      <c r="K100" s="2"/>
      <c r="L100" s="2"/>
    </row>
    <row r="101" spans="1:15" ht="13.5" thickBot="1" x14ac:dyDescent="0.25">
      <c r="A101" s="17"/>
      <c r="B101" s="20"/>
      <c r="C101" s="22"/>
      <c r="D101" s="1"/>
      <c r="E101" s="34"/>
      <c r="F101" s="2"/>
      <c r="G101" s="2"/>
      <c r="H101" s="2"/>
      <c r="I101" s="2"/>
      <c r="J101" s="2"/>
      <c r="K101" s="2"/>
      <c r="L101" s="2"/>
    </row>
    <row r="102" spans="1:15" ht="13.5" thickBot="1" x14ac:dyDescent="0.25">
      <c r="A102" s="15" t="s">
        <v>11</v>
      </c>
      <c r="B102" s="37"/>
      <c r="C102" s="36">
        <f>C85+C99</f>
        <v>243393180</v>
      </c>
      <c r="D102" s="13">
        <f>D85+D99</f>
        <v>221485680</v>
      </c>
      <c r="E102" s="12">
        <f>D102/C102*100</f>
        <v>90.999131528664861</v>
      </c>
      <c r="F102" s="2"/>
      <c r="G102" s="2"/>
      <c r="H102" s="2"/>
      <c r="I102" s="2"/>
      <c r="J102" s="2"/>
      <c r="K102" s="2"/>
      <c r="L102" s="2"/>
    </row>
    <row r="103" spans="1:15" ht="13.5" thickBot="1" x14ac:dyDescent="0.25">
      <c r="A103" s="17"/>
      <c r="B103" s="20"/>
      <c r="C103" s="28"/>
      <c r="D103" s="1"/>
      <c r="E103" s="34"/>
      <c r="F103" s="2"/>
      <c r="G103" s="2"/>
      <c r="H103" s="2"/>
      <c r="I103" s="2"/>
      <c r="J103" s="2"/>
      <c r="K103" s="2"/>
      <c r="L103" s="2"/>
    </row>
    <row r="104" spans="1:15" ht="23.25" thickBot="1" x14ac:dyDescent="0.25">
      <c r="A104" s="38" t="s">
        <v>10</v>
      </c>
      <c r="B104" s="37"/>
      <c r="C104" s="36">
        <f>C83+C102</f>
        <v>916225565</v>
      </c>
      <c r="D104" s="13">
        <f>D83+D102</f>
        <v>882986356</v>
      </c>
      <c r="E104" s="12">
        <f>D104/C104*100</f>
        <v>96.37215874892118</v>
      </c>
      <c r="F104" s="2"/>
      <c r="G104" s="2"/>
      <c r="H104" s="2"/>
      <c r="I104" s="2"/>
      <c r="J104" s="2"/>
      <c r="K104" s="2"/>
      <c r="L104" s="2"/>
    </row>
    <row r="105" spans="1:15" ht="13.5" thickBot="1" x14ac:dyDescent="0.25">
      <c r="A105" s="35"/>
      <c r="B105" s="20"/>
      <c r="C105" s="20"/>
      <c r="D105" s="1"/>
      <c r="E105" s="34"/>
      <c r="F105" s="2"/>
      <c r="G105" s="2"/>
      <c r="H105" s="2"/>
      <c r="I105" s="2"/>
      <c r="J105" s="2"/>
      <c r="K105" s="2"/>
      <c r="L105" s="2"/>
    </row>
    <row r="106" spans="1:15" ht="13.5" thickBot="1" x14ac:dyDescent="0.25">
      <c r="A106" s="33" t="s">
        <v>9</v>
      </c>
      <c r="B106" s="13">
        <f>B107</f>
        <v>25000000</v>
      </c>
      <c r="C106" s="32">
        <f>C107+C108+C109</f>
        <v>327023361</v>
      </c>
      <c r="D106" s="13">
        <f>SUM(D107:D109)</f>
        <v>327023361</v>
      </c>
      <c r="E106" s="12">
        <f>D106/C106*100</f>
        <v>100</v>
      </c>
      <c r="F106" s="2"/>
      <c r="G106" s="2"/>
      <c r="H106" s="2"/>
      <c r="I106" s="2"/>
      <c r="J106" s="2"/>
      <c r="K106" s="2"/>
      <c r="L106" s="2"/>
    </row>
    <row r="107" spans="1:15" x14ac:dyDescent="0.2">
      <c r="A107" s="31" t="s">
        <v>8</v>
      </c>
      <c r="B107" s="20">
        <v>25000000</v>
      </c>
      <c r="C107" s="30">
        <v>270000000</v>
      </c>
      <c r="D107" s="30">
        <v>270000000</v>
      </c>
      <c r="E107" s="19">
        <f>D107/C107*100</f>
        <v>100</v>
      </c>
      <c r="F107" s="2"/>
      <c r="G107" s="2"/>
      <c r="H107" s="2"/>
      <c r="I107" s="2"/>
      <c r="J107" s="2"/>
      <c r="K107" s="2"/>
      <c r="L107" s="2"/>
    </row>
    <row r="108" spans="1:15" x14ac:dyDescent="0.2">
      <c r="A108" s="31" t="s">
        <v>7</v>
      </c>
      <c r="B108" s="20"/>
      <c r="C108" s="30">
        <f>25000000+10000000+10000000</f>
        <v>45000000</v>
      </c>
      <c r="D108" s="30">
        <f>25000000+10000000+10000000</f>
        <v>45000000</v>
      </c>
      <c r="E108" s="19">
        <f>D108/C108*100</f>
        <v>100</v>
      </c>
      <c r="F108" s="2"/>
      <c r="G108" s="2"/>
      <c r="H108" s="2"/>
      <c r="I108" s="2"/>
      <c r="J108" s="2"/>
      <c r="K108" s="2"/>
      <c r="L108" s="2"/>
    </row>
    <row r="109" spans="1:15" x14ac:dyDescent="0.2">
      <c r="A109" s="31" t="s">
        <v>6</v>
      </c>
      <c r="B109" s="20"/>
      <c r="C109" s="30">
        <v>12023361</v>
      </c>
      <c r="D109" s="1">
        <v>12023361</v>
      </c>
      <c r="E109" s="19">
        <f>D109/C109*100</f>
        <v>100</v>
      </c>
      <c r="F109" s="2"/>
      <c r="G109" s="2"/>
      <c r="H109" s="2"/>
      <c r="I109" s="2"/>
      <c r="J109" s="2"/>
      <c r="K109" s="2"/>
      <c r="L109" s="2"/>
    </row>
    <row r="110" spans="1:15" ht="13.5" thickBot="1" x14ac:dyDescent="0.25">
      <c r="A110" s="29"/>
      <c r="B110" s="28"/>
      <c r="C110" s="28"/>
      <c r="D110" s="27"/>
      <c r="E110" s="16"/>
      <c r="F110" s="2"/>
      <c r="G110" s="2"/>
      <c r="H110" s="2"/>
      <c r="I110" s="2"/>
      <c r="J110" s="2"/>
      <c r="K110" s="2"/>
      <c r="L110" s="2"/>
      <c r="O110" s="4"/>
    </row>
    <row r="111" spans="1:15" ht="13.5" thickBot="1" x14ac:dyDescent="0.25">
      <c r="A111" s="26" t="s">
        <v>5</v>
      </c>
      <c r="B111" s="25">
        <f>SUM(B112:B115)</f>
        <v>73297234</v>
      </c>
      <c r="C111" s="25">
        <f>SUM(C112:C115)</f>
        <v>73253127</v>
      </c>
      <c r="D111" s="25">
        <f>SUM(D112:D115)</f>
        <v>73253127</v>
      </c>
      <c r="E111" s="12">
        <f>D111/C111*100</f>
        <v>100</v>
      </c>
      <c r="F111" s="18"/>
      <c r="G111" s="18"/>
      <c r="H111" s="24"/>
      <c r="I111" s="2"/>
      <c r="J111" s="2"/>
      <c r="K111" s="2"/>
      <c r="L111" s="2"/>
      <c r="M111" s="4"/>
      <c r="O111" s="4"/>
    </row>
    <row r="112" spans="1:15" x14ac:dyDescent="0.2">
      <c r="A112" s="23" t="s">
        <v>4</v>
      </c>
      <c r="B112" s="20">
        <f>59872586+5263</f>
        <v>59877849</v>
      </c>
      <c r="C112" s="20">
        <f>59872586+5263-38844-5263</f>
        <v>59833742</v>
      </c>
      <c r="D112" s="20">
        <f>59872586+5263-38844-5263</f>
        <v>59833742</v>
      </c>
      <c r="E112" s="19">
        <f>D112/C112*100</f>
        <v>100</v>
      </c>
      <c r="F112" s="18"/>
      <c r="G112" s="18"/>
      <c r="H112" s="18"/>
      <c r="I112" s="2"/>
      <c r="J112" s="2"/>
      <c r="K112" s="2"/>
      <c r="L112" s="2"/>
      <c r="M112" s="4"/>
      <c r="O112" s="4"/>
    </row>
    <row r="113" spans="1:15" x14ac:dyDescent="0.2">
      <c r="A113" s="17" t="s">
        <v>3</v>
      </c>
      <c r="B113" s="22">
        <f>138165447-134120102</f>
        <v>4045345</v>
      </c>
      <c r="C113" s="22">
        <f>138165447-134120102</f>
        <v>4045345</v>
      </c>
      <c r="D113" s="22">
        <f>138165447-134120102</f>
        <v>4045345</v>
      </c>
      <c r="E113" s="19">
        <f>D113/C113*100</f>
        <v>100</v>
      </c>
      <c r="F113" s="18"/>
      <c r="G113" s="18"/>
      <c r="H113" s="2"/>
      <c r="I113" s="2"/>
      <c r="J113" s="2"/>
      <c r="K113" s="2"/>
      <c r="L113" s="2"/>
      <c r="M113" s="21"/>
      <c r="O113" s="4"/>
    </row>
    <row r="114" spans="1:15" x14ac:dyDescent="0.2">
      <c r="A114" s="17" t="s">
        <v>2</v>
      </c>
      <c r="B114" s="20">
        <v>4110317</v>
      </c>
      <c r="C114" s="20">
        <v>4110317</v>
      </c>
      <c r="D114" s="20">
        <v>4110317</v>
      </c>
      <c r="E114" s="19">
        <f>D114/C114*100</f>
        <v>100</v>
      </c>
      <c r="F114" s="18"/>
      <c r="G114" s="18"/>
      <c r="H114" s="2"/>
      <c r="I114" s="2"/>
      <c r="J114" s="2"/>
      <c r="K114" s="2"/>
      <c r="L114" s="2"/>
      <c r="M114" s="4"/>
      <c r="O114" s="4"/>
    </row>
    <row r="115" spans="1:15" x14ac:dyDescent="0.2">
      <c r="A115" s="17" t="s">
        <v>1</v>
      </c>
      <c r="B115" s="20">
        <v>5263723</v>
      </c>
      <c r="C115" s="20">
        <v>5263723</v>
      </c>
      <c r="D115" s="20">
        <v>5263723</v>
      </c>
      <c r="E115" s="19">
        <f>D115/C115*100</f>
        <v>100</v>
      </c>
      <c r="F115" s="18"/>
      <c r="G115" s="18"/>
      <c r="H115" s="2"/>
      <c r="I115" s="2"/>
      <c r="J115" s="2"/>
      <c r="K115" s="2"/>
      <c r="L115" s="2"/>
      <c r="O115" s="4"/>
    </row>
    <row r="116" spans="1:15" ht="13.5" thickBot="1" x14ac:dyDescent="0.25">
      <c r="A116" s="17"/>
      <c r="B116" s="1"/>
      <c r="D116" s="16"/>
      <c r="E116" s="16"/>
      <c r="F116" s="2"/>
      <c r="G116" s="2"/>
      <c r="H116" s="2"/>
      <c r="I116" s="2"/>
      <c r="J116" s="2"/>
      <c r="K116" s="2"/>
      <c r="L116" s="2"/>
      <c r="O116" s="4"/>
    </row>
    <row r="117" spans="1:15" ht="13.5" thickBot="1" x14ac:dyDescent="0.25">
      <c r="A117" s="15" t="s">
        <v>0</v>
      </c>
      <c r="B117" s="14">
        <f>B111+B83+B106</f>
        <v>694444567</v>
      </c>
      <c r="C117" s="14">
        <f>C111+C104+C106</f>
        <v>1316502053</v>
      </c>
      <c r="D117" s="13">
        <f>D104+D106+D111</f>
        <v>1283262844</v>
      </c>
      <c r="E117" s="12">
        <f>D117/C117*100</f>
        <v>97.475187454189268</v>
      </c>
      <c r="J117" s="2"/>
      <c r="K117" s="2"/>
      <c r="L117" s="2"/>
      <c r="O117" s="8"/>
    </row>
    <row r="118" spans="1:15" x14ac:dyDescent="0.2">
      <c r="A118" s="11"/>
      <c r="B118" s="5"/>
      <c r="C118" s="10"/>
      <c r="D118" s="1"/>
      <c r="E118" s="1"/>
      <c r="F118" s="9"/>
      <c r="G118" s="9"/>
      <c r="H118" s="4"/>
      <c r="I118" s="4"/>
      <c r="J118" s="4"/>
      <c r="K118" s="4"/>
      <c r="L118" s="4"/>
      <c r="O118" s="8"/>
    </row>
    <row r="119" spans="1:15" x14ac:dyDescent="0.2">
      <c r="A119" s="7"/>
      <c r="B119" s="6"/>
      <c r="D119" s="1"/>
      <c r="E119" s="1"/>
      <c r="H119" s="4"/>
      <c r="I119" s="4"/>
      <c r="J119" s="4"/>
      <c r="K119" s="4"/>
      <c r="L119" s="4"/>
    </row>
    <row r="120" spans="1:15" x14ac:dyDescent="0.2">
      <c r="A120" s="7"/>
      <c r="B120" s="6"/>
      <c r="D120" s="1"/>
      <c r="E120" s="1"/>
      <c r="H120" s="4"/>
      <c r="I120" s="4"/>
      <c r="J120" s="4"/>
      <c r="K120" s="4"/>
      <c r="L120" s="4"/>
    </row>
    <row r="121" spans="1:15" x14ac:dyDescent="0.2">
      <c r="A121" s="7"/>
      <c r="B121" s="6"/>
      <c r="D121" s="1"/>
      <c r="E121" s="1"/>
      <c r="H121" s="4"/>
      <c r="I121" s="4"/>
      <c r="J121" s="4"/>
      <c r="K121" s="4"/>
      <c r="L121" s="4"/>
    </row>
    <row r="122" spans="1:15" x14ac:dyDescent="0.2">
      <c r="A122" s="7"/>
      <c r="B122" s="6"/>
      <c r="D122" s="1"/>
      <c r="E122" s="1"/>
      <c r="H122" s="4"/>
      <c r="I122" s="4"/>
      <c r="J122" s="4"/>
      <c r="K122" s="4"/>
      <c r="L122" s="4"/>
    </row>
    <row r="123" spans="1:15" x14ac:dyDescent="0.2">
      <c r="A123" s="1"/>
      <c r="B123" s="5"/>
      <c r="D123" s="1"/>
      <c r="E123" s="1"/>
      <c r="H123" s="4"/>
      <c r="I123" s="4"/>
      <c r="J123" s="4"/>
      <c r="K123" s="4"/>
      <c r="L123" s="4"/>
    </row>
    <row r="124" spans="1:15" x14ac:dyDescent="0.2">
      <c r="A124" s="1"/>
      <c r="B124" s="1"/>
      <c r="D124" s="1"/>
      <c r="E124" s="1"/>
      <c r="H124" s="4"/>
      <c r="I124" s="4"/>
      <c r="J124" s="4"/>
      <c r="K124" s="4"/>
      <c r="L124" s="4"/>
    </row>
    <row r="125" spans="1:15" x14ac:dyDescent="0.2">
      <c r="A125" s="1"/>
      <c r="B125" s="1"/>
      <c r="D125" s="1"/>
      <c r="E125" s="1"/>
      <c r="H125" s="4"/>
      <c r="I125" s="4"/>
      <c r="J125" s="4"/>
      <c r="K125" s="4"/>
      <c r="L125" s="4"/>
    </row>
    <row r="126" spans="1:15" x14ac:dyDescent="0.2">
      <c r="A126" s="1"/>
      <c r="B126" s="1"/>
      <c r="D126" s="1"/>
      <c r="E126" s="1"/>
    </row>
    <row r="127" spans="1:15" x14ac:dyDescent="0.2">
      <c r="A127" s="1"/>
      <c r="B127" s="1"/>
      <c r="D127" s="1"/>
      <c r="E127" s="1"/>
    </row>
    <row r="128" spans="1:15" x14ac:dyDescent="0.2">
      <c r="A128" s="2"/>
      <c r="B128" s="3"/>
    </row>
    <row r="129" spans="1:2" x14ac:dyDescent="0.2">
      <c r="A129" s="2"/>
      <c r="B129" s="2"/>
    </row>
    <row r="130" spans="1:2" x14ac:dyDescent="0.2">
      <c r="A130" s="2"/>
      <c r="B130" s="2"/>
    </row>
    <row r="131" spans="1:2" x14ac:dyDescent="0.2">
      <c r="A131" s="2"/>
      <c r="B131" s="2"/>
    </row>
    <row r="132" spans="1:2" x14ac:dyDescent="0.2">
      <c r="A132" s="2"/>
      <c r="B132" s="2"/>
    </row>
    <row r="133" spans="1:2" x14ac:dyDescent="0.2">
      <c r="A133" s="2"/>
      <c r="B133" s="2"/>
    </row>
    <row r="134" spans="1:2" x14ac:dyDescent="0.2">
      <c r="A134" s="2"/>
      <c r="B134" s="2"/>
    </row>
    <row r="135" spans="1:2" x14ac:dyDescent="0.2">
      <c r="A135" s="2"/>
      <c r="B135" s="2"/>
    </row>
    <row r="136" spans="1:2" x14ac:dyDescent="0.2">
      <c r="A136" s="2"/>
      <c r="B136" s="2"/>
    </row>
    <row r="137" spans="1:2" x14ac:dyDescent="0.2">
      <c r="A137" s="2"/>
      <c r="B137" s="2"/>
    </row>
    <row r="138" spans="1:2" x14ac:dyDescent="0.2">
      <c r="A138" s="2"/>
      <c r="B138" s="2"/>
    </row>
    <row r="139" spans="1:2" x14ac:dyDescent="0.2">
      <c r="A139" s="2"/>
      <c r="B139" s="2"/>
    </row>
    <row r="140" spans="1:2" x14ac:dyDescent="0.2">
      <c r="A140" s="2"/>
      <c r="B140" s="2"/>
    </row>
    <row r="141" spans="1:2" x14ac:dyDescent="0.2">
      <c r="A141" s="2"/>
      <c r="B141" s="2"/>
    </row>
    <row r="142" spans="1:2" x14ac:dyDescent="0.2">
      <c r="A142" s="2"/>
      <c r="B142" s="2"/>
    </row>
    <row r="143" spans="1:2" x14ac:dyDescent="0.2">
      <c r="A143" s="2"/>
      <c r="B143" s="2"/>
    </row>
    <row r="144" spans="1:2" x14ac:dyDescent="0.2">
      <c r="A144" s="2"/>
      <c r="B144" s="2"/>
    </row>
    <row r="145" spans="1:2" x14ac:dyDescent="0.2">
      <c r="A145" s="2"/>
      <c r="B145" s="2"/>
    </row>
    <row r="146" spans="1:2" x14ac:dyDescent="0.2">
      <c r="A146" s="2"/>
      <c r="B146" s="2"/>
    </row>
    <row r="147" spans="1:2" x14ac:dyDescent="0.2">
      <c r="A147" s="2"/>
      <c r="B147" s="2"/>
    </row>
    <row r="148" spans="1:2" x14ac:dyDescent="0.2">
      <c r="A148" s="2"/>
      <c r="B148" s="2"/>
    </row>
    <row r="149" spans="1:2" x14ac:dyDescent="0.2">
      <c r="A149" s="2"/>
      <c r="B149" s="2"/>
    </row>
    <row r="150" spans="1:2" x14ac:dyDescent="0.2">
      <c r="A150" s="2"/>
      <c r="B150" s="2"/>
    </row>
    <row r="151" spans="1:2" x14ac:dyDescent="0.2">
      <c r="A151" s="2"/>
      <c r="B151" s="2"/>
    </row>
    <row r="152" spans="1:2" x14ac:dyDescent="0.2">
      <c r="A152" s="2"/>
      <c r="B152" s="2"/>
    </row>
    <row r="153" spans="1:2" x14ac:dyDescent="0.2">
      <c r="A153" s="2"/>
      <c r="B153" s="2"/>
    </row>
    <row r="154" spans="1:2" x14ac:dyDescent="0.2">
      <c r="A154" s="2"/>
      <c r="B154" s="2"/>
    </row>
    <row r="155" spans="1:2" x14ac:dyDescent="0.2">
      <c r="A155" s="2"/>
      <c r="B155" s="2"/>
    </row>
    <row r="156" spans="1:2" x14ac:dyDescent="0.2">
      <c r="A156" s="2"/>
      <c r="B156" s="2"/>
    </row>
    <row r="157" spans="1:2" x14ac:dyDescent="0.2">
      <c r="A157" s="2"/>
      <c r="B157" s="2"/>
    </row>
    <row r="158" spans="1:2" x14ac:dyDescent="0.2">
      <c r="A158" s="2"/>
      <c r="B158" s="2"/>
    </row>
    <row r="159" spans="1:2" x14ac:dyDescent="0.2">
      <c r="A159" s="2"/>
      <c r="B159" s="2"/>
    </row>
    <row r="160" spans="1:2" x14ac:dyDescent="0.2">
      <c r="A160" s="2"/>
      <c r="B160" s="2"/>
    </row>
    <row r="161" spans="1:2" x14ac:dyDescent="0.2">
      <c r="A161" s="2"/>
      <c r="B161" s="2"/>
    </row>
    <row r="162" spans="1:2" x14ac:dyDescent="0.2">
      <c r="A162" s="2"/>
      <c r="B162" s="2"/>
    </row>
    <row r="163" spans="1:2" x14ac:dyDescent="0.2">
      <c r="A163" s="2"/>
      <c r="B163" s="2"/>
    </row>
    <row r="164" spans="1:2" x14ac:dyDescent="0.2">
      <c r="A164" s="2"/>
      <c r="B164" s="2"/>
    </row>
    <row r="165" spans="1:2" x14ac:dyDescent="0.2">
      <c r="A165" s="2"/>
      <c r="B165" s="2"/>
    </row>
    <row r="166" spans="1:2" x14ac:dyDescent="0.2">
      <c r="A166" s="2"/>
      <c r="B166" s="2"/>
    </row>
    <row r="167" spans="1:2" x14ac:dyDescent="0.2">
      <c r="A167" s="2"/>
      <c r="B167" s="2"/>
    </row>
    <row r="168" spans="1:2" x14ac:dyDescent="0.2">
      <c r="A168" s="2"/>
      <c r="B168" s="2"/>
    </row>
    <row r="169" spans="1:2" x14ac:dyDescent="0.2">
      <c r="A169" s="2"/>
      <c r="B169" s="2"/>
    </row>
    <row r="170" spans="1:2" x14ac:dyDescent="0.2">
      <c r="A170" s="2"/>
      <c r="B170" s="2"/>
    </row>
    <row r="171" spans="1:2" x14ac:dyDescent="0.2">
      <c r="A171" s="2"/>
      <c r="B171" s="2"/>
    </row>
    <row r="172" spans="1:2" x14ac:dyDescent="0.2">
      <c r="A172" s="2"/>
      <c r="B172" s="2"/>
    </row>
    <row r="173" spans="1:2" x14ac:dyDescent="0.2">
      <c r="A173" s="2"/>
      <c r="B173" s="2"/>
    </row>
    <row r="174" spans="1:2" x14ac:dyDescent="0.2">
      <c r="A174" s="2"/>
      <c r="B174" s="2"/>
    </row>
    <row r="175" spans="1:2" x14ac:dyDescent="0.2">
      <c r="A175" s="2"/>
      <c r="B175" s="2"/>
    </row>
    <row r="176" spans="1:2" x14ac:dyDescent="0.2">
      <c r="A176" s="2"/>
      <c r="B176" s="2"/>
    </row>
    <row r="177" spans="1:2" x14ac:dyDescent="0.2">
      <c r="A177" s="2"/>
      <c r="B177" s="2"/>
    </row>
    <row r="178" spans="1:2" x14ac:dyDescent="0.2">
      <c r="A178" s="2"/>
      <c r="B178" s="2"/>
    </row>
    <row r="179" spans="1:2" x14ac:dyDescent="0.2">
      <c r="A179" s="2"/>
      <c r="B179" s="2"/>
    </row>
    <row r="180" spans="1:2" x14ac:dyDescent="0.2">
      <c r="A180" s="2"/>
      <c r="B180" s="2"/>
    </row>
    <row r="181" spans="1:2" x14ac:dyDescent="0.2">
      <c r="A181" s="2"/>
      <c r="B181" s="2"/>
    </row>
    <row r="182" spans="1:2" x14ac:dyDescent="0.2">
      <c r="A182" s="2"/>
      <c r="B182" s="2"/>
    </row>
    <row r="183" spans="1:2" x14ac:dyDescent="0.2">
      <c r="A183" s="2"/>
      <c r="B183" s="2"/>
    </row>
    <row r="184" spans="1:2" x14ac:dyDescent="0.2">
      <c r="A184" s="2"/>
      <c r="B184" s="2"/>
    </row>
    <row r="185" spans="1:2" x14ac:dyDescent="0.2">
      <c r="A185" s="2"/>
      <c r="B185" s="2"/>
    </row>
    <row r="186" spans="1:2" x14ac:dyDescent="0.2">
      <c r="A186" s="2"/>
      <c r="B186" s="2"/>
    </row>
    <row r="187" spans="1:2" x14ac:dyDescent="0.2">
      <c r="A187" s="2"/>
      <c r="B187" s="2"/>
    </row>
    <row r="188" spans="1:2" x14ac:dyDescent="0.2">
      <c r="A188" s="2"/>
      <c r="B188" s="2"/>
    </row>
    <row r="189" spans="1:2" x14ac:dyDescent="0.2">
      <c r="A189" s="2"/>
      <c r="B189" s="2"/>
    </row>
    <row r="190" spans="1:2" x14ac:dyDescent="0.2">
      <c r="A190" s="2"/>
      <c r="B190" s="2"/>
    </row>
    <row r="191" spans="1:2" x14ac:dyDescent="0.2">
      <c r="A191" s="2"/>
      <c r="B191" s="2"/>
    </row>
    <row r="192" spans="1:2" x14ac:dyDescent="0.2">
      <c r="A192" s="2"/>
      <c r="B192" s="2"/>
    </row>
    <row r="193" spans="1:2" x14ac:dyDescent="0.2">
      <c r="A193" s="2"/>
      <c r="B193" s="2"/>
    </row>
    <row r="194" spans="1:2" x14ac:dyDescent="0.2">
      <c r="A194" s="2"/>
      <c r="B194" s="2"/>
    </row>
    <row r="195" spans="1:2" x14ac:dyDescent="0.2">
      <c r="A195" s="2"/>
      <c r="B195" s="2"/>
    </row>
    <row r="196" spans="1:2" x14ac:dyDescent="0.2">
      <c r="A196" s="2"/>
      <c r="B196" s="2"/>
    </row>
    <row r="197" spans="1:2" x14ac:dyDescent="0.2">
      <c r="A197" s="2"/>
      <c r="B197" s="2"/>
    </row>
    <row r="198" spans="1:2" x14ac:dyDescent="0.2">
      <c r="A198" s="2"/>
      <c r="B198" s="2"/>
    </row>
    <row r="199" spans="1:2" x14ac:dyDescent="0.2">
      <c r="A199" s="2"/>
      <c r="B199" s="2"/>
    </row>
    <row r="200" spans="1:2" x14ac:dyDescent="0.2">
      <c r="A200" s="2"/>
      <c r="B200" s="2"/>
    </row>
    <row r="201" spans="1:2" x14ac:dyDescent="0.2">
      <c r="A201" s="2"/>
      <c r="B201" s="2"/>
    </row>
    <row r="202" spans="1:2" x14ac:dyDescent="0.2">
      <c r="A202" s="2"/>
      <c r="B202" s="2"/>
    </row>
    <row r="203" spans="1:2" x14ac:dyDescent="0.2">
      <c r="A203" s="2"/>
      <c r="B203" s="2"/>
    </row>
    <row r="204" spans="1:2" x14ac:dyDescent="0.2">
      <c r="A204" s="2"/>
      <c r="B204" s="2"/>
    </row>
    <row r="205" spans="1:2" x14ac:dyDescent="0.2">
      <c r="A205" s="2"/>
      <c r="B205" s="2"/>
    </row>
    <row r="206" spans="1:2" x14ac:dyDescent="0.2">
      <c r="A206" s="2"/>
      <c r="B206" s="2"/>
    </row>
    <row r="207" spans="1:2" x14ac:dyDescent="0.2">
      <c r="A207" s="2"/>
      <c r="B207" s="2"/>
    </row>
    <row r="208" spans="1:2" x14ac:dyDescent="0.2">
      <c r="A208" s="2"/>
      <c r="B208" s="2"/>
    </row>
    <row r="209" spans="1:2" x14ac:dyDescent="0.2">
      <c r="A209" s="2"/>
      <c r="B209" s="2"/>
    </row>
    <row r="210" spans="1:2" x14ac:dyDescent="0.2">
      <c r="A210" s="2"/>
      <c r="B210" s="2"/>
    </row>
    <row r="211" spans="1:2" x14ac:dyDescent="0.2">
      <c r="A211" s="2"/>
      <c r="B211" s="2"/>
    </row>
    <row r="212" spans="1:2" x14ac:dyDescent="0.2">
      <c r="A212" s="2"/>
      <c r="B212" s="2"/>
    </row>
    <row r="213" spans="1:2" x14ac:dyDescent="0.2">
      <c r="A213" s="2"/>
      <c r="B213" s="2"/>
    </row>
    <row r="214" spans="1:2" x14ac:dyDescent="0.2">
      <c r="A214" s="2"/>
      <c r="B214" s="2"/>
    </row>
    <row r="215" spans="1:2" x14ac:dyDescent="0.2">
      <c r="A215" s="2"/>
      <c r="B215" s="2"/>
    </row>
    <row r="216" spans="1:2" x14ac:dyDescent="0.2">
      <c r="A216" s="2"/>
      <c r="B216" s="2"/>
    </row>
    <row r="217" spans="1:2" x14ac:dyDescent="0.2">
      <c r="A217" s="2"/>
      <c r="B217" s="2"/>
    </row>
    <row r="218" spans="1:2" x14ac:dyDescent="0.2">
      <c r="A218" s="2"/>
      <c r="B218" s="2"/>
    </row>
    <row r="219" spans="1:2" x14ac:dyDescent="0.2">
      <c r="A219" s="2"/>
      <c r="B219" s="2"/>
    </row>
    <row r="220" spans="1:2" x14ac:dyDescent="0.2">
      <c r="A220" s="2"/>
      <c r="B220" s="2"/>
    </row>
    <row r="221" spans="1:2" x14ac:dyDescent="0.2">
      <c r="A221" s="2"/>
      <c r="B221" s="2"/>
    </row>
    <row r="222" spans="1:2" x14ac:dyDescent="0.2">
      <c r="A222" s="2"/>
      <c r="B222" s="2"/>
    </row>
    <row r="223" spans="1:2" x14ac:dyDescent="0.2">
      <c r="A223" s="2"/>
      <c r="B223" s="2"/>
    </row>
    <row r="224" spans="1:2" x14ac:dyDescent="0.2">
      <c r="A224" s="2"/>
      <c r="B224" s="2"/>
    </row>
    <row r="225" spans="1:2" x14ac:dyDescent="0.2">
      <c r="A225" s="2"/>
      <c r="B225" s="2"/>
    </row>
    <row r="226" spans="1:2" x14ac:dyDescent="0.2">
      <c r="A226" s="2"/>
      <c r="B226" s="2"/>
    </row>
    <row r="227" spans="1:2" x14ac:dyDescent="0.2">
      <c r="A227" s="2"/>
      <c r="B227" s="2"/>
    </row>
    <row r="228" spans="1:2" x14ac:dyDescent="0.2">
      <c r="A228" s="2"/>
      <c r="B228" s="2"/>
    </row>
    <row r="229" spans="1:2" x14ac:dyDescent="0.2">
      <c r="A229" s="2"/>
      <c r="B229" s="2"/>
    </row>
    <row r="230" spans="1:2" x14ac:dyDescent="0.2">
      <c r="A230" s="2"/>
      <c r="B230" s="2"/>
    </row>
    <row r="231" spans="1:2" x14ac:dyDescent="0.2">
      <c r="A231" s="2"/>
      <c r="B231" s="2"/>
    </row>
    <row r="232" spans="1:2" x14ac:dyDescent="0.2">
      <c r="A232" s="2"/>
      <c r="B232" s="2"/>
    </row>
    <row r="233" spans="1:2" x14ac:dyDescent="0.2">
      <c r="A233" s="2"/>
      <c r="B233" s="2"/>
    </row>
    <row r="234" spans="1:2" x14ac:dyDescent="0.2">
      <c r="A234" s="2"/>
      <c r="B234" s="2"/>
    </row>
    <row r="235" spans="1:2" x14ac:dyDescent="0.2">
      <c r="A235" s="2"/>
      <c r="B235" s="2"/>
    </row>
    <row r="236" spans="1:2" x14ac:dyDescent="0.2">
      <c r="A236" s="2"/>
      <c r="B236" s="2"/>
    </row>
    <row r="237" spans="1:2" x14ac:dyDescent="0.2">
      <c r="A237" s="2"/>
      <c r="B237" s="2"/>
    </row>
    <row r="238" spans="1:2" x14ac:dyDescent="0.2">
      <c r="A238" s="2"/>
      <c r="B238" s="2"/>
    </row>
    <row r="239" spans="1:2" x14ac:dyDescent="0.2">
      <c r="A239" s="2"/>
      <c r="B239" s="2"/>
    </row>
    <row r="240" spans="1:2" x14ac:dyDescent="0.2">
      <c r="A240" s="2"/>
      <c r="B240" s="2"/>
    </row>
    <row r="241" spans="1:2" x14ac:dyDescent="0.2">
      <c r="A241" s="2"/>
      <c r="B241" s="2"/>
    </row>
    <row r="242" spans="1:2" x14ac:dyDescent="0.2">
      <c r="A242" s="2"/>
      <c r="B242" s="2"/>
    </row>
    <row r="243" spans="1:2" x14ac:dyDescent="0.2">
      <c r="A243" s="2"/>
      <c r="B243" s="2"/>
    </row>
    <row r="244" spans="1:2" x14ac:dyDescent="0.2">
      <c r="A244" s="2"/>
      <c r="B244" s="2"/>
    </row>
    <row r="245" spans="1:2" x14ac:dyDescent="0.2">
      <c r="A245" s="2"/>
      <c r="B245" s="2"/>
    </row>
    <row r="246" spans="1:2" x14ac:dyDescent="0.2">
      <c r="A246" s="2"/>
      <c r="B246" s="2"/>
    </row>
    <row r="247" spans="1:2" x14ac:dyDescent="0.2">
      <c r="A247" s="2"/>
      <c r="B247" s="2"/>
    </row>
    <row r="248" spans="1:2" x14ac:dyDescent="0.2">
      <c r="A248" s="2"/>
      <c r="B248" s="2"/>
    </row>
    <row r="249" spans="1:2" x14ac:dyDescent="0.2">
      <c r="A249" s="2"/>
      <c r="B249" s="2"/>
    </row>
    <row r="250" spans="1:2" x14ac:dyDescent="0.2">
      <c r="A250" s="2"/>
      <c r="B250" s="2"/>
    </row>
    <row r="251" spans="1:2" x14ac:dyDescent="0.2">
      <c r="A251" s="2"/>
      <c r="B251" s="2"/>
    </row>
    <row r="252" spans="1:2" x14ac:dyDescent="0.2">
      <c r="A252" s="2"/>
      <c r="B252" s="2"/>
    </row>
    <row r="253" spans="1:2" x14ac:dyDescent="0.2">
      <c r="A253" s="2"/>
      <c r="B253" s="2"/>
    </row>
    <row r="254" spans="1:2" x14ac:dyDescent="0.2">
      <c r="A254" s="2"/>
      <c r="B254" s="2"/>
    </row>
    <row r="255" spans="1:2" x14ac:dyDescent="0.2">
      <c r="A255" s="2"/>
      <c r="B255" s="2"/>
    </row>
    <row r="256" spans="1:2" x14ac:dyDescent="0.2">
      <c r="A256" s="2"/>
      <c r="B256" s="2"/>
    </row>
    <row r="257" spans="1:2" x14ac:dyDescent="0.2">
      <c r="A257" s="2"/>
      <c r="B257" s="2"/>
    </row>
    <row r="258" spans="1:2" x14ac:dyDescent="0.2">
      <c r="A258" s="2"/>
      <c r="B258" s="2"/>
    </row>
    <row r="259" spans="1:2" x14ac:dyDescent="0.2">
      <c r="A259" s="2"/>
      <c r="B259" s="2"/>
    </row>
    <row r="260" spans="1:2" x14ac:dyDescent="0.2">
      <c r="A260" s="2"/>
      <c r="B260" s="2"/>
    </row>
    <row r="261" spans="1:2" x14ac:dyDescent="0.2">
      <c r="A261" s="2"/>
      <c r="B261" s="2"/>
    </row>
    <row r="262" spans="1:2" x14ac:dyDescent="0.2">
      <c r="A262" s="2"/>
      <c r="B262" s="2"/>
    </row>
    <row r="263" spans="1:2" x14ac:dyDescent="0.2">
      <c r="A263" s="2"/>
      <c r="B263" s="2"/>
    </row>
    <row r="264" spans="1:2" x14ac:dyDescent="0.2">
      <c r="A264" s="2"/>
      <c r="B264" s="2"/>
    </row>
    <row r="265" spans="1:2" x14ac:dyDescent="0.2">
      <c r="A265" s="2"/>
      <c r="B265" s="2"/>
    </row>
    <row r="266" spans="1:2" x14ac:dyDescent="0.2">
      <c r="A266" s="2"/>
      <c r="B266" s="2"/>
    </row>
    <row r="267" spans="1:2" x14ac:dyDescent="0.2">
      <c r="A267" s="2"/>
      <c r="B267" s="2"/>
    </row>
    <row r="268" spans="1:2" x14ac:dyDescent="0.2">
      <c r="A268" s="2"/>
      <c r="B268" s="2"/>
    </row>
    <row r="269" spans="1:2" x14ac:dyDescent="0.2">
      <c r="B269" s="2"/>
    </row>
    <row r="270" spans="1:2" x14ac:dyDescent="0.2">
      <c r="B270" s="2"/>
    </row>
    <row r="271" spans="1:2" x14ac:dyDescent="0.2">
      <c r="B271" s="2"/>
    </row>
    <row r="272" spans="1:2" x14ac:dyDescent="0.2">
      <c r="B272" s="2"/>
    </row>
    <row r="273" spans="2:2" x14ac:dyDescent="0.2">
      <c r="B273" s="2"/>
    </row>
    <row r="274" spans="2:2" x14ac:dyDescent="0.2">
      <c r="B274" s="2"/>
    </row>
    <row r="275" spans="2:2" x14ac:dyDescent="0.2">
      <c r="B275" s="2"/>
    </row>
    <row r="276" spans="2:2" x14ac:dyDescent="0.2">
      <c r="B276" s="2"/>
    </row>
    <row r="277" spans="2:2" x14ac:dyDescent="0.2">
      <c r="B277" s="2"/>
    </row>
    <row r="278" spans="2:2" x14ac:dyDescent="0.2">
      <c r="B278" s="2"/>
    </row>
    <row r="279" spans="2:2" x14ac:dyDescent="0.2">
      <c r="B279" s="2"/>
    </row>
    <row r="280" spans="2:2" x14ac:dyDescent="0.2">
      <c r="B280" s="2"/>
    </row>
    <row r="281" spans="2:2" x14ac:dyDescent="0.2">
      <c r="B281" s="2"/>
    </row>
    <row r="282" spans="2:2" x14ac:dyDescent="0.2">
      <c r="B282" s="2"/>
    </row>
    <row r="283" spans="2:2" x14ac:dyDescent="0.2">
      <c r="B283" s="2"/>
    </row>
    <row r="284" spans="2:2" x14ac:dyDescent="0.2">
      <c r="B284" s="2"/>
    </row>
    <row r="285" spans="2:2" x14ac:dyDescent="0.2">
      <c r="B285" s="2"/>
    </row>
    <row r="286" spans="2:2" x14ac:dyDescent="0.2">
      <c r="B286" s="2"/>
    </row>
    <row r="287" spans="2:2" x14ac:dyDescent="0.2">
      <c r="B287" s="2"/>
    </row>
    <row r="288" spans="2:2" x14ac:dyDescent="0.2">
      <c r="B288" s="2"/>
    </row>
    <row r="289" spans="2:2" x14ac:dyDescent="0.2">
      <c r="B289" s="2"/>
    </row>
    <row r="290" spans="2:2" x14ac:dyDescent="0.2">
      <c r="B290" s="2"/>
    </row>
    <row r="291" spans="2:2" x14ac:dyDescent="0.2">
      <c r="B291" s="2"/>
    </row>
    <row r="292" spans="2:2" x14ac:dyDescent="0.2">
      <c r="B292" s="2"/>
    </row>
    <row r="293" spans="2:2" x14ac:dyDescent="0.2">
      <c r="B293" s="2"/>
    </row>
    <row r="294" spans="2:2" x14ac:dyDescent="0.2">
      <c r="B294" s="2"/>
    </row>
    <row r="295" spans="2:2" x14ac:dyDescent="0.2">
      <c r="B295" s="2"/>
    </row>
    <row r="296" spans="2:2" x14ac:dyDescent="0.2">
      <c r="B296" s="2"/>
    </row>
    <row r="297" spans="2:2" x14ac:dyDescent="0.2">
      <c r="B297" s="2"/>
    </row>
    <row r="298" spans="2:2" x14ac:dyDescent="0.2">
      <c r="B298" s="2"/>
    </row>
    <row r="299" spans="2:2" x14ac:dyDescent="0.2">
      <c r="B299" s="2"/>
    </row>
    <row r="300" spans="2:2" x14ac:dyDescent="0.2">
      <c r="B300" s="2"/>
    </row>
    <row r="301" spans="2:2" x14ac:dyDescent="0.2">
      <c r="B301" s="2"/>
    </row>
    <row r="302" spans="2:2" x14ac:dyDescent="0.2">
      <c r="B302" s="2"/>
    </row>
  </sheetData>
  <mergeCells count="3">
    <mergeCell ref="B5:C5"/>
    <mergeCell ref="A3:E3"/>
    <mergeCell ref="A1:E1"/>
  </mergeCells>
  <printOptions gridLines="1"/>
  <pageMargins left="0.55118110236220474" right="0.55118110236220474" top="0.98425196850393704" bottom="0.98425196850393704" header="0.51181102362204722" footer="0.51181102362204722"/>
  <pageSetup paperSize="9" firstPageNumber="0" orientation="portrait" r:id="rId1"/>
  <headerFooter alignWithMargins="0">
    <oddHeader xml:space="preserve">&amp;C&amp;8
</oddHeader>
    <oddFooter xml:space="preserve">&amp;C&amp;P&amp;R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2018-05-02T07:09:28Z</dcterms:created>
  <dcterms:modified xsi:type="dcterms:W3CDTF">2018-05-02T07:09:43Z</dcterms:modified>
</cp:coreProperties>
</file>