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7" firstSheet="31" activeTab="40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 (PH)" sheetId="19" r:id="rId19"/>
    <sheet name="9.2.1. sz. mell" sheetId="20" r:id="rId20"/>
    <sheet name="9.2.2. sz.  mell" sheetId="21" r:id="rId21"/>
    <sheet name="9.2.3. sz. mell" sheetId="22" r:id="rId22"/>
    <sheet name="9.3. sz. mell(ÖNO)" sheetId="23" r:id="rId23"/>
    <sheet name="9.3.1. sz. mell" sheetId="24" r:id="rId24"/>
    <sheet name="9.3.2. sz. mell" sheetId="25" r:id="rId25"/>
    <sheet name="9.3.3. sz. mell" sheetId="26" r:id="rId26"/>
    <sheet name="9.4. sz. mell(OVI)" sheetId="27" r:id="rId27"/>
    <sheet name="9.4.1. sz. mell" sheetId="28" r:id="rId28"/>
    <sheet name="9.4.2. sz. mell" sheetId="29" r:id="rId29"/>
    <sheet name="9.4.3. sz. mell" sheetId="30" r:id="rId30"/>
    <sheet name="10.1. sz.mell" sheetId="31" r:id="rId31"/>
    <sheet name="10.2. sz.mell(PH)" sheetId="32" r:id="rId32"/>
    <sheet name="10.3. sz.mell(ÖNO)" sheetId="33" r:id="rId33"/>
    <sheet name="10.4. sz.mell(OVI)" sheetId="34" r:id="rId34"/>
    <sheet name="1. sz tájékoztató t." sheetId="35" r:id="rId35"/>
    <sheet name="2. sz tájékoztató t" sheetId="36" r:id="rId36"/>
    <sheet name="3. sz tájékoztató t." sheetId="37" r:id="rId37"/>
    <sheet name="4.sz tájékoztató t." sheetId="38" r:id="rId38"/>
    <sheet name="5.sz tájékoztató t." sheetId="39" r:id="rId39"/>
    <sheet name="6.sz tájékoztató t." sheetId="40" r:id="rId40"/>
    <sheet name="7. sz tájékoztató t." sheetId="41" r:id="rId41"/>
    <sheet name="Munka1" sheetId="42" r:id="rId42"/>
  </sheets>
  <definedNames>
    <definedName name="_xlfn_IFERROR">NA()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 (PH)'!$1:$6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mell(ÖNO)'!$1:$6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Titles" localSheetId="26">'9.4. sz. mell(OVI)'!$1:$6</definedName>
    <definedName name="_xlnm.Print_Titles" localSheetId="27">'9.4.1. sz. mell'!$1:$6</definedName>
    <definedName name="_xlnm.Print_Titles" localSheetId="28">'9.4.2. sz. mell'!$1:$6</definedName>
    <definedName name="_xlnm.Print_Titles" localSheetId="29">'9.4.3. sz. mell'!$1:$6</definedName>
    <definedName name="_xlnm.Print_Area" localSheetId="34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40">'7. sz tájékoztató t.'!$A$1:$E$37</definedName>
  </definedNames>
  <calcPr fullCalcOnLoad="1"/>
</workbook>
</file>

<file path=xl/sharedStrings.xml><?xml version="1.0" encoding="utf-8"?>
<sst xmlns="http://schemas.openxmlformats.org/spreadsheetml/2006/main" count="4888" uniqueCount="659">
  <si>
    <t>Költségvetési rendelet űrlapjainak összefüggései:</t>
  </si>
  <si>
    <t>2017. évi előirányzat BEVÉTELEK</t>
  </si>
  <si>
    <t>1.1. sz. melléklet Bevételek táblázat C. oszlop 9 sora =</t>
  </si>
  <si>
    <t xml:space="preserve">2.1. számú melléklet C. oszlop 13. sor + 2.2. számú melléklet C. oszlop 12. sor </t>
  </si>
  <si>
    <t>1.1. sz. melléklet Bevételek táblázat C. oszlop 17 sora =</t>
  </si>
  <si>
    <t xml:space="preserve">2.1. számú melléklet C. oszlop 24. sor + 2.2. számú melléklet C. oszlop 25. sor </t>
  </si>
  <si>
    <t>1.1. sz. melléklet Bevételek táblázat C. oszlop 18 sora =</t>
  </si>
  <si>
    <t xml:space="preserve">2.1. számú melléklet C. oszlop 25. sor + 2.2. számú melléklet C. oszlop 26. sor </t>
  </si>
  <si>
    <t>1.1. sz. melléklet Kiadások táblázat C. oszlop 3 sora =</t>
  </si>
  <si>
    <t xml:space="preserve">2.1. számú melléklet E. oszlop 13. sor + 2.2. számú melléklet E. oszlop 12. sor </t>
  </si>
  <si>
    <t>1.1. sz. melléklet Kiadások táblázat C. oszlop 10 sora =</t>
  </si>
  <si>
    <t xml:space="preserve">2.1. számú melléklet E. oszlop 24. sor + 2.2. számú melléklet E. oszlop 25. sor </t>
  </si>
  <si>
    <t>1.1. sz. melléklet Kiadások táblázat C. oszlop 11 sora =</t>
  </si>
  <si>
    <t xml:space="preserve">2.1. számú melléklet E. oszlop 25. sor + 2.2. számú melléklet E. oszlop 26. sor </t>
  </si>
  <si>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</si>
  <si>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</si>
  <si>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</si>
  <si>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</si>
  <si>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</si>
  <si>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</si>
  <si>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</si>
  <si>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</si>
  <si>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</si>
  <si>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</si>
  <si>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</si>
  <si>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</si>
  <si>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</si>
  <si>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</si>
  <si>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</si>
  <si>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</si>
  <si>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</si>
  <si>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</si>
  <si>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</si>
  <si>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</si>
  <si>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</si>
  <si>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</si>
  <si>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</si>
  <si>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</si>
  <si>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</si>
  <si>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</si>
  <si>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</si>
  <si>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</si>
  <si>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</si>
  <si>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</si>
  <si>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</si>
  <si>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</si>
  <si>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</si>
  <si>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</si>
  <si>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</si>
  <si>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</si>
  <si>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</si>
  <si>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</si>
  <si>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</si>
  <si>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</si>
  <si>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</si>
  <si>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</si>
  <si>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</si>
  <si>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</si>
  <si>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</si>
  <si>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</si>
  <si>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</si>
  <si>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</si>
  <si>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</si>
  <si>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</si>
  <si>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</si>
  <si>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</si>
  <si>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Építményadó</t>
  </si>
  <si>
    <t>4.2.</t>
  </si>
  <si>
    <t>Magánszemélyek kommunális adója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</si>
  <si>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</si>
  <si>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</si>
  <si>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</si>
  <si>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</si>
  <si>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</si>
  <si>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</si>
  <si>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</si>
  <si>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</si>
  <si>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</si>
  <si>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</si>
  <si>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</si>
  <si>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</si>
  <si>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</si>
  <si>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</si>
  <si>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</si>
  <si>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</si>
  <si>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</si>
  <si>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</si>
  <si>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</si>
  <si>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</si>
  <si>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</si>
  <si>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</si>
  <si>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</si>
  <si>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</si>
  <si>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</si>
  <si>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</si>
  <si>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</si>
  <si>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</si>
  <si>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</si>
  <si>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</si>
  <si>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</si>
  <si>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</si>
  <si>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</si>
  <si>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</si>
  <si>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</si>
  <si>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</si>
  <si>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</si>
  <si>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</si>
  <si>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</si>
  <si>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</si>
  <si>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</si>
  <si>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</si>
  <si>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</si>
  <si>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</si>
  <si>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</si>
  <si>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</si>
  <si>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</si>
  <si>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</si>
  <si>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</si>
  <si>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</si>
  <si>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</si>
  <si>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</si>
  <si>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</si>
  <si>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</si>
  <si>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</si>
  <si>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</si>
  <si>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</si>
  <si>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</si>
  <si>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</si>
  <si>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</si>
  <si>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</si>
  <si>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</si>
  <si>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</si>
  <si>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</si>
  <si>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</si>
  <si>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</si>
  <si>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</si>
  <si>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</si>
  <si>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</si>
  <si>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</si>
  <si>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</si>
  <si>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</si>
  <si>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</si>
  <si>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</si>
  <si>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</si>
  <si>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</si>
  <si>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</si>
  <si>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</si>
  <si>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</si>
  <si>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</si>
  <si>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</si>
  <si>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</si>
  <si>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</si>
  <si>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</si>
  <si>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</si>
  <si>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</si>
  <si>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</si>
  <si>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</si>
  <si>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</si>
  <si>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</si>
  <si>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</si>
  <si>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</si>
  <si>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</si>
  <si>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</si>
  <si>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</si>
  <si>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</si>
  <si>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</si>
  <si>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</si>
  <si>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</si>
  <si>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</si>
  <si>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</si>
  <si>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</si>
  <si>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</si>
  <si>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</si>
  <si>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</si>
  <si>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</si>
  <si>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</si>
  <si>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</si>
  <si>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</si>
  <si>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</si>
  <si>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</si>
  <si>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</si>
  <si>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</si>
  <si>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</si>
  <si>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</si>
  <si>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</si>
  <si>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</si>
  <si>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</si>
  <si>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</si>
  <si>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</si>
  <si>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</si>
  <si>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</si>
  <si>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</si>
  <si>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</si>
  <si>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</si>
  <si>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</si>
  <si>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</si>
  <si>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</si>
  <si>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</si>
  <si>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</si>
  <si>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</si>
  <si>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</si>
  <si>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</si>
  <si>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</si>
  <si>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</si>
  <si>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</si>
  <si>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</si>
  <si>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</si>
  <si>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</si>
  <si>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</si>
  <si>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</si>
  <si>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</si>
  <si>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</si>
  <si>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</si>
  <si>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</si>
  <si>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</si>
  <si>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</si>
  <si>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</si>
  <si>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</si>
  <si>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</si>
  <si>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</si>
  <si>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</si>
  <si>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 xml:space="preserve">                  - Tartalékok</t>
  </si>
  <si>
    <t>1.19.</t>
  </si>
  <si>
    <t xml:space="preserve">                               - az 1.18-ból: - Általános tartalék</t>
  </si>
  <si>
    <t>1.20.</t>
  </si>
  <si>
    <t xml:space="preserve">          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</si>
  <si>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</si>
  <si>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</si>
  <si>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</si>
  <si>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</si>
  <si>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</si>
  <si>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</si>
  <si>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</si>
  <si>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</si>
  <si>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</si>
  <si>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</si>
  <si>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</si>
  <si>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</si>
  <si>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</si>
  <si>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</si>
  <si>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</si>
  <si>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</si>
  <si>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</si>
  <si>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</si>
  <si>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</si>
  <si>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</si>
  <si>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</si>
  <si>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</si>
  <si>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</si>
  <si>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</si>
  <si>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</si>
  <si>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</si>
  <si>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</si>
  <si>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</si>
  <si>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</si>
  <si>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</si>
  <si>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</si>
  <si>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</si>
  <si>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</si>
  <si>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</si>
  <si>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</si>
  <si>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</si>
  <si>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</si>
  <si>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</si>
  <si>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</si>
  <si>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</si>
  <si>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</si>
  <si>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</si>
  <si>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</si>
  <si>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</si>
  <si>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</si>
  <si>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</si>
  <si>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</si>
  <si>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</si>
  <si>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</si>
  <si>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</si>
  <si>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</si>
  <si>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</si>
  <si>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</si>
  <si>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</si>
  <si>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</si>
  <si>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</si>
  <si>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Közhatalmi bevételek (4.1.+...+4.7.)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</si>
  <si>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</si>
  <si>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</si>
  <si>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</si>
  <si>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</si>
  <si>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</si>
  <si>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</si>
  <si>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</si>
  <si>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</si>
  <si>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</si>
  <si>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</si>
  <si>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</si>
  <si>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</si>
  <si>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</si>
  <si>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</si>
  <si>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</si>
  <si>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 xml:space="preserve">    - ebből: tartalékok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</si>
  <si>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</si>
  <si>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</si>
  <si>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</si>
  <si>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</si>
  <si>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</si>
  <si>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</si>
  <si>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</si>
  <si>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</si>
  <si>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</si>
  <si>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</si>
  <si>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</si>
  <si>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</si>
  <si>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</si>
  <si>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</si>
  <si>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</si>
  <si>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</si>
  <si>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</si>
  <si>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</si>
  <si>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</si>
  <si>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</si>
  <si>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</si>
  <si>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</si>
  <si>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</si>
  <si>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</si>
  <si>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</si>
  <si>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</si>
  <si>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</si>
  <si>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</si>
  <si>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Egyéb finanszírozási kiadások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</si>
  <si>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</si>
  <si>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</si>
  <si>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</si>
  <si>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</si>
  <si>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</si>
  <si>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</si>
  <si>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</si>
  <si>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</si>
  <si>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</si>
  <si>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</si>
  <si>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</si>
  <si>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</si>
  <si>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</si>
  <si>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</si>
  <si>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</si>
  <si>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</si>
  <si>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</si>
  <si>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</si>
  <si>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</si>
  <si>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</si>
  <si>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</si>
  <si>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Tartalékok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</si>
  <si>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</si>
  <si>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</si>
  <si>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</si>
  <si>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</si>
  <si>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</si>
  <si>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</si>
  <si>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</si>
  <si>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</si>
  <si>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</si>
  <si>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</si>
  <si>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</si>
  <si>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</si>
  <si>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</si>
  <si>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</si>
  <si>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</si>
  <si>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</si>
  <si>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</si>
  <si>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</si>
  <si>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</si>
  <si>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</si>
  <si>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</si>
  <si>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</si>
  <si>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ELTÉRÉS</t>
  </si>
  <si>
    <t>Alattyán Község Önkormányzata adósságot keletkeztető ügyletekből és kezességvállalásokból fennálló kötelezettségei</t>
  </si>
  <si>
    <t>"Nemleges"</t>
  </si>
  <si>
    <t>Ezer forintban !</t>
  </si>
  <si>
    <t>Sor-szám</t>
  </si>
  <si>
    <t>MEGNEVEZÉS</t>
  </si>
  <si>
    <t>Évek</t>
  </si>
  <si>
    <t>Összesen
(F=C+D+E)</t>
  </si>
  <si>
    <t>E</t>
  </si>
  <si>
    <t>ÖSSZES KÖTELEZETTSÉG</t>
  </si>
  <si>
    <t>Alattyán Község Önkormányzata saját bevételeinek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</si>
  <si>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</si>
  <si>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</si>
  <si>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</si>
  <si>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</si>
  <si>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</si>
  <si>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</si>
  <si>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</si>
  <si>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</si>
  <si>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</si>
  <si>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</si>
  <si>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</si>
  <si>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</si>
  <si>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</si>
  <si>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</si>
  <si>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</si>
  <si>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</si>
  <si>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</si>
  <si>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ÖSSZESEN:</t>
  </si>
  <si>
    <t>Felújítási kiadások előirányzata felújításonként</t>
  </si>
  <si>
    <t>Felújítás  megnevezése</t>
  </si>
  <si>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</si>
  <si>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</si>
  <si>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</si>
  <si>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</si>
  <si>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</si>
  <si>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</si>
  <si>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</si>
  <si>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</si>
  <si>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</si>
  <si>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</si>
  <si>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</si>
  <si>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</si>
  <si>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</si>
  <si>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</si>
  <si>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</si>
  <si>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</si>
  <si>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</si>
  <si>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</si>
  <si>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</si>
  <si>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Önkormányzat</t>
  </si>
  <si>
    <t>01</t>
  </si>
  <si>
    <t>Feladat megnevezése</t>
  </si>
  <si>
    <t>Összes bevétel, kiadás</t>
  </si>
  <si>
    <t>Száma</t>
  </si>
  <si>
    <t>Kiemelt előirányzat, előirányzat megnevezése</t>
  </si>
  <si>
    <t>Előirányzat</t>
  </si>
  <si>
    <t>Működési célú kvi támogatások és kiegészítő támogatások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</si>
  <si>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</si>
  <si>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</si>
  <si>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</si>
  <si>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</si>
  <si>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</si>
  <si>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</si>
  <si>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</si>
  <si>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</si>
  <si>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</si>
  <si>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</si>
  <si>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</si>
  <si>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</si>
  <si>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</si>
  <si>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</si>
  <si>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</si>
  <si>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</t>
  </si>
  <si>
    <t>02</t>
  </si>
  <si>
    <t>Idegenforgalmi adó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</si>
  <si>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</si>
  <si>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</si>
  <si>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</si>
  <si>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Önként vállalt feladatok bevételei, kiadása</t>
  </si>
  <si>
    <t>03</t>
  </si>
  <si>
    <t>Közhatalmi bevételek (4.1.+4.2.+4.3.+4.4.)</t>
  </si>
  <si>
    <t>Kamatbevételek és más nyereség jellegű bevételek</t>
  </si>
  <si>
    <t>Államigazgatási feladatok bevételei, kiadása</t>
  </si>
  <si>
    <t>04</t>
  </si>
  <si>
    <t>Költségvetési szerv megnevezése</t>
  </si>
  <si>
    <t>Polgármesteri hivatal</t>
  </si>
  <si>
    <t>Adatok forintban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</si>
  <si>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</si>
  <si>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</si>
  <si>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</si>
  <si>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</si>
  <si>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</si>
  <si>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</si>
  <si>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</si>
  <si>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</si>
  <si>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</si>
  <si>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</si>
  <si>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</si>
  <si>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</si>
  <si>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</si>
  <si>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</si>
  <si>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</si>
  <si>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</si>
  <si>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</si>
  <si>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</si>
  <si>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</si>
  <si>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</si>
  <si>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</si>
  <si>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</si>
  <si>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</si>
  <si>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</si>
  <si>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</si>
  <si>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</si>
  <si>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</si>
  <si>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Kötelező feladatok bevételei, kiadásai</t>
  </si>
  <si>
    <t>Önként vállalt feladatok bevételei, kiadásai</t>
  </si>
  <si>
    <t>Államigazgatási feladatok bevételei, kiadásai</t>
  </si>
  <si>
    <t>Idősek Klubja Alattyán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</si>
  <si>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</si>
  <si>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</si>
  <si>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</si>
  <si>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</si>
  <si>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Alattyáni Óvoda</t>
  </si>
  <si>
    <t>Adatszolgáltatás 
az elismert tartozásállományról</t>
  </si>
  <si>
    <t>Költségvetési szerv neve:</t>
  </si>
  <si>
    <t>Alattyán Község Önkormányzata</t>
  </si>
  <si>
    <t>Költségvetési szerv számlaszáma:</t>
  </si>
  <si>
    <t>69501102-10500972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</si>
  <si>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</si>
  <si>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</si>
  <si>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</si>
  <si>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</si>
  <si>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</si>
  <si>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</si>
  <si>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</si>
  <si>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</si>
  <si>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</si>
  <si>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</si>
  <si>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</si>
  <si>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</si>
  <si>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</si>
  <si>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Alattyáni Polgármesteri Hivatal</t>
  </si>
  <si>
    <t>69501102-11024563</t>
  </si>
  <si>
    <t>Éves eredeti kiadási előirányzat: 33 205 015 Ft</t>
  </si>
  <si>
    <t>69501102-11024549</t>
  </si>
  <si>
    <t>Éves eredeti kiadási előirányzat: 30 813 405 Ft</t>
  </si>
  <si>
    <t>69501102-11026235</t>
  </si>
  <si>
    <t>Éves eredeti kiadási előirányzat: 51 983 290 Ft</t>
  </si>
  <si>
    <t>Önkormányzatok szociális és gyermekjóléti feladatainak támogatása</t>
  </si>
  <si>
    <t>Hitel-, kölcsönfelvétel államháztartáson kívülről  (10.1.+…+10.3.)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</si>
  <si>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</si>
  <si>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</si>
  <si>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</si>
  <si>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</si>
  <si>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F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</si>
  <si>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</si>
  <si>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</si>
  <si>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</si>
  <si>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</si>
  <si>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</si>
  <si>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 xml:space="preserve">2. tájékoztató tábla  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</si>
  <si>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</si>
  <si>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</si>
  <si>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</si>
  <si>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</si>
  <si>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</si>
  <si>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</si>
  <si>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</si>
  <si>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</si>
  <si>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</si>
  <si>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</si>
  <si>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</si>
  <si>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</si>
  <si>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</si>
  <si>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</si>
  <si>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</si>
  <si>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</si>
  <si>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</si>
  <si>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</si>
  <si>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</si>
  <si>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</si>
  <si>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</si>
  <si>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</si>
  <si>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 (talajterhelési díj)</t>
  </si>
  <si>
    <t>Egyéb kölcsön elengedése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</si>
  <si>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</si>
  <si>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</si>
  <si>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</si>
  <si>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</si>
  <si>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</si>
  <si>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</si>
  <si>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</si>
  <si>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</si>
  <si>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</si>
  <si>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</si>
  <si>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</si>
  <si>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</si>
  <si>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</si>
  <si>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</si>
  <si>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Finanszírozási bevételek</t>
  </si>
  <si>
    <t>Bevételek összesen:</t>
  </si>
  <si>
    <t xml:space="preserve"> Egyéb működési célú kiadások</t>
  </si>
  <si>
    <t>Kiadások összesen:</t>
  </si>
  <si>
    <t>Egyenleg</t>
  </si>
  <si>
    <t>adatok forintban</t>
  </si>
  <si>
    <t>Jogcím</t>
  </si>
  <si>
    <t>Önkormányzati hivatal működésének támogatása - elismert hivatali létszám alapján</t>
  </si>
  <si>
    <t>A zöldterület-gazdálkodással kapcsolatos feladatok ellátásának támogatása</t>
  </si>
  <si>
    <t>Közvilágítás fenntartásának támogatása</t>
  </si>
  <si>
    <t>Köztemető fenntartásának támogatása</t>
  </si>
  <si>
    <t>Közutak fenntartásának támogatása</t>
  </si>
  <si>
    <t>Egyéb önkormányzati feladatok támogatása</t>
  </si>
  <si>
    <t>Lakott külterületekkel kapcsolatos feladatok támogatása</t>
  </si>
  <si>
    <t>Óvodapedagógusok, és az óvodapedagógusok nevelő munkáját közvetlenül segítők bértámogatása</t>
  </si>
  <si>
    <t>Óvodaműködtetési támogatás</t>
  </si>
  <si>
    <t>5. tájékoztató tábla</t>
  </si>
  <si>
    <t>Alapfokozatú végzettségű mesterpedagógus kategóriába sorolt óvodapedagógusok kiegészítő támogatása</t>
  </si>
  <si>
    <t>A települési önkormányzatok szociális feladatainak egyéb támogatása</t>
  </si>
  <si>
    <t>Szociális étkeztetés támogatása</t>
  </si>
  <si>
    <t>Házi segítségnyújtás támogatása</t>
  </si>
  <si>
    <t>Időskorúak nappali intézményi ellátásáa</t>
  </si>
  <si>
    <t>Demens személyek nappali intézményi ellátása</t>
  </si>
  <si>
    <t>Gyermekétkeztetés: elismert dolgozók bértámogatása</t>
  </si>
  <si>
    <t>Gyermekétkeztetés: üzemeltetési támogatás</t>
  </si>
  <si>
    <t>A rászoruló gyermekek intézményen kívüli szünidei étkeztetésének támogatása</t>
  </si>
  <si>
    <t>Könyvtári, közművelődési és múzeumi feladatok támogatása</t>
  </si>
  <si>
    <t>Támogatott szervezet neve</t>
  </si>
  <si>
    <t>Támogatás célja</t>
  </si>
  <si>
    <t>Támogatás összge</t>
  </si>
  <si>
    <t>tagdíj</t>
  </si>
  <si>
    <t>Jászsági Szoc.Szolg. Társulás</t>
  </si>
  <si>
    <t>hozzájárulás</t>
  </si>
  <si>
    <t>Regiocom</t>
  </si>
  <si>
    <t>Jászsági Önkormányzatok Szövetsége</t>
  </si>
  <si>
    <t>Alattyáni Víz- és Csatornamű VÉCS Kft.</t>
  </si>
  <si>
    <t xml:space="preserve">támogatás </t>
  </si>
  <si>
    <t>JNSZ-Megyei Polgárvédelmi Szövetség</t>
  </si>
  <si>
    <t>29.</t>
  </si>
  <si>
    <t>30.</t>
  </si>
  <si>
    <t>31.</t>
  </si>
  <si>
    <t>32.</t>
  </si>
  <si>
    <t>33.</t>
  </si>
  <si>
    <t>Nem kötelező!</t>
  </si>
  <si>
    <t>Önkormányzat működési támogatásai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</si>
  <si>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</si>
  <si>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</si>
  <si>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</si>
  <si>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</si>
  <si>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</si>
  <si>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</si>
  <si>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</si>
  <si>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</si>
  <si>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KIADÁSOK ÖSSZESEN: (3.+4.)</t>
  </si>
  <si>
    <t>Adatok forintban !</t>
  </si>
  <si>
    <t>Központi, irányítószervi támogatás</t>
  </si>
  <si>
    <t>Központi, irányítószervi támogatások</t>
  </si>
  <si>
    <t>Központi irányítószervi támogatás</t>
  </si>
  <si>
    <t>Polgármesteri Hivatal-porszívó</t>
  </si>
  <si>
    <t>Polgármesteri Hivatal-egyéb tárgyi eszközök</t>
  </si>
  <si>
    <t xml:space="preserve"> Adatok forintban !</t>
  </si>
  <si>
    <t>Idősek Klubja-létravásárlás, zászló csaptelep vásárlás</t>
  </si>
  <si>
    <t>Idősek Klubja- mosógép</t>
  </si>
  <si>
    <t>Idősek Klubja - kávéföző</t>
  </si>
  <si>
    <t>Idősek Klubja- Wifi jelfogó, telefon</t>
  </si>
  <si>
    <t xml:space="preserve">Alattyáni Óvoda- poharak, tálkák </t>
  </si>
  <si>
    <t xml:space="preserve">Alattyáni Óvoda-udvari játékok cseréje </t>
  </si>
  <si>
    <t xml:space="preserve">Alattyáni Óvoda- kisértékű tárgyi eszközök </t>
  </si>
  <si>
    <t>Alattyáni Óvoda- utcai kerítés felújítása</t>
  </si>
  <si>
    <t>2017</t>
  </si>
  <si>
    <t xml:space="preserve">     -kisértékű eszközök beszerzése</t>
  </si>
  <si>
    <t xml:space="preserve">     - Települési terv készítése</t>
  </si>
  <si>
    <t xml:space="preserve">      - Csapadékvíz elvezető pályázathoz tervek elkészítése</t>
  </si>
  <si>
    <t xml:space="preserve">      - Kerékpár beszerzés Házi orvoshoz</t>
  </si>
  <si>
    <t xml:space="preserve">     - Eszközök vásárlása védőnőhöz</t>
  </si>
  <si>
    <t xml:space="preserve">  -közfoglakoztatási programhoz eszközök</t>
  </si>
  <si>
    <t xml:space="preserve">    - eszközök vásárlása ASP pályázathoz</t>
  </si>
  <si>
    <t>Alattyán Község Önkormányzata: - Közutak felújítása</t>
  </si>
  <si>
    <t xml:space="preserve">                                                         - víziközmű rendszer felújítása</t>
  </si>
  <si>
    <t xml:space="preserve">                                                          - Polgármesteri Hiv. étkező</t>
  </si>
  <si>
    <t xml:space="preserve">                                                    - Polg.hiv. lépcső kiépítése</t>
  </si>
  <si>
    <t>Éves eredeti kiadási előirányzat: 337 570 378 Ft</t>
  </si>
  <si>
    <t>Alattyán Község Önkormányzata- kamera rendszer kiép.</t>
  </si>
  <si>
    <t xml:space="preserve">    - klima kiépítése</t>
  </si>
  <si>
    <t xml:space="preserve">                                                           -Sportöltöző felújítása</t>
  </si>
  <si>
    <t xml:space="preserve">                                                         - Művelődési Házban Büfé felújítása</t>
  </si>
  <si>
    <t>Adatok, forintban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</si>
</sst>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\."/>
    <numFmt numFmtId="166" formatCode="_-* #,##0.00\ _F_t_-;\-* #,##0.00\ _F_t_-;_-* \-??\ _F_t_-;_-@_-"/>
    <numFmt numFmtId="167" formatCode="_-* #,##0\ _F_t_-;\-* #,##0\ _F_t_-;_-* \-??\ _F_t_-;_-@_-"/>
    <numFmt numFmtId="168" formatCode="mmm\ d/"/>
    <numFmt numFmtId="169" formatCode="#,##0.0"/>
  </numFmts>
  <fonts count="66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9"/>
      <color indexed="8"/>
      <name val="Times New Roman"/>
      <family val="1"/>
    </font>
    <font>
      <b/>
      <i/>
      <sz val="12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1" fillId="0" borderId="0" applyFill="0" applyBorder="0" applyAlignment="0" applyProtection="0"/>
  </cellStyleXfs>
  <cellXfs count="58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56" applyFont="1" applyFill="1" applyProtection="1">
      <alignment/>
      <protection/>
    </xf>
    <xf numFmtId="0" fontId="4" fillId="0" borderId="0" xfId="56" applyFont="1" applyFill="1" applyAlignment="1" applyProtection="1">
      <alignment horizontal="right" vertical="center" indent="1"/>
      <protection/>
    </xf>
    <xf numFmtId="0" fontId="4" fillId="0" borderId="0" xfId="56" applyFill="1" applyProtection="1">
      <alignment/>
      <protection/>
    </xf>
    <xf numFmtId="164" fontId="9" fillId="0" borderId="10" xfId="56" applyNumberFormat="1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0" fontId="11" fillId="0" borderId="11" xfId="56" applyFont="1" applyFill="1" applyBorder="1" applyAlignment="1" applyProtection="1">
      <alignment horizontal="center" vertical="center" wrapText="1"/>
      <protection/>
    </xf>
    <xf numFmtId="0" fontId="11" fillId="0" borderId="12" xfId="56" applyFont="1" applyFill="1" applyBorder="1" applyAlignment="1" applyProtection="1">
      <alignment horizontal="center" vertical="center" wrapText="1"/>
      <protection/>
    </xf>
    <xf numFmtId="0" fontId="11" fillId="0" borderId="13" xfId="56" applyFont="1" applyFill="1" applyBorder="1" applyAlignment="1" applyProtection="1">
      <alignment horizontal="center" vertical="center" wrapText="1"/>
      <protection/>
    </xf>
    <xf numFmtId="0" fontId="12" fillId="0" borderId="14" xfId="56" applyFont="1" applyFill="1" applyBorder="1" applyAlignment="1" applyProtection="1">
      <alignment horizontal="center" vertical="center" wrapText="1"/>
      <protection/>
    </xf>
    <xf numFmtId="0" fontId="12" fillId="0" borderId="15" xfId="56" applyFont="1" applyFill="1" applyBorder="1" applyAlignment="1" applyProtection="1">
      <alignment horizontal="center" vertical="center" wrapText="1"/>
      <protection/>
    </xf>
    <xf numFmtId="0" fontId="12" fillId="0" borderId="16" xfId="56" applyFont="1" applyFill="1" applyBorder="1" applyAlignment="1" applyProtection="1">
      <alignment horizontal="center" vertical="center" wrapText="1"/>
      <protection/>
    </xf>
    <xf numFmtId="0" fontId="13" fillId="0" borderId="0" xfId="56" applyFont="1" applyFill="1" applyProtection="1">
      <alignment/>
      <protection/>
    </xf>
    <xf numFmtId="0" fontId="12" fillId="0" borderId="11" xfId="56" applyFont="1" applyFill="1" applyBorder="1" applyAlignment="1" applyProtection="1">
      <alignment horizontal="left" vertical="center" wrapText="1" indent="1"/>
      <protection/>
    </xf>
    <xf numFmtId="0" fontId="12" fillId="0" borderId="12" xfId="56" applyFont="1" applyFill="1" applyBorder="1" applyAlignment="1" applyProtection="1">
      <alignment horizontal="left" vertical="center" wrapText="1" indent="1"/>
      <protection/>
    </xf>
    <xf numFmtId="164" fontId="12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 applyProtection="1">
      <alignment/>
      <protection/>
    </xf>
    <xf numFmtId="49" fontId="13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18" xfId="0" applyFont="1" applyBorder="1" applyAlignment="1" applyProtection="1">
      <alignment horizontal="left" wrapText="1" indent="1"/>
      <protection/>
    </xf>
    <xf numFmtId="164" fontId="13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0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21" xfId="0" applyFont="1" applyBorder="1" applyAlignment="1" applyProtection="1">
      <alignment horizontal="left" wrapText="1" indent="1"/>
      <protection/>
    </xf>
    <xf numFmtId="164" fontId="13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1" xfId="0" applyFont="1" applyBorder="1" applyAlignment="1" applyProtection="1">
      <alignment horizontal="left" vertical="center" wrapText="1" indent="1"/>
      <protection/>
    </xf>
    <xf numFmtId="49" fontId="13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24" xfId="0" applyFont="1" applyBorder="1" applyAlignment="1" applyProtection="1">
      <alignment horizontal="left" vertical="center" wrapText="1" indent="1"/>
      <protection/>
    </xf>
    <xf numFmtId="0" fontId="15" fillId="0" borderId="12" xfId="0" applyFont="1" applyBorder="1" applyAlignment="1" applyProtection="1">
      <alignment horizontal="left" vertical="center" wrapText="1" indent="1"/>
      <protection/>
    </xf>
    <xf numFmtId="164" fontId="13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4" xfId="0" applyFont="1" applyBorder="1" applyAlignment="1" applyProtection="1">
      <alignment horizontal="left" wrapText="1" indent="1"/>
      <protection/>
    </xf>
    <xf numFmtId="0" fontId="14" fillId="0" borderId="24" xfId="0" applyFont="1" applyBorder="1" applyAlignment="1" applyProtection="1">
      <alignment horizontal="left" indent="1"/>
      <protection/>
    </xf>
    <xf numFmtId="0" fontId="12" fillId="0" borderId="11" xfId="56" applyFont="1" applyFill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4" fillId="0" borderId="24" xfId="0" applyFont="1" applyBorder="1" applyAlignment="1" applyProtection="1">
      <alignment vertical="center" wrapText="1"/>
      <protection/>
    </xf>
    <xf numFmtId="0" fontId="14" fillId="0" borderId="17" xfId="0" applyFont="1" applyBorder="1" applyAlignment="1" applyProtection="1">
      <alignment wrapText="1"/>
      <protection/>
    </xf>
    <xf numFmtId="0" fontId="14" fillId="0" borderId="20" xfId="0" applyFont="1" applyBorder="1" applyAlignment="1" applyProtection="1">
      <alignment wrapText="1"/>
      <protection/>
    </xf>
    <xf numFmtId="0" fontId="14" fillId="0" borderId="23" xfId="0" applyFont="1" applyBorder="1" applyAlignment="1" applyProtection="1">
      <alignment wrapText="1"/>
      <protection/>
    </xf>
    <xf numFmtId="164" fontId="12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2" xfId="0" applyFont="1" applyBorder="1" applyAlignment="1" applyProtection="1">
      <alignment wrapText="1"/>
      <protection/>
    </xf>
    <xf numFmtId="0" fontId="15" fillId="0" borderId="26" xfId="0" applyFont="1" applyBorder="1" applyAlignment="1" applyProtection="1">
      <alignment vertical="center" wrapText="1"/>
      <protection/>
    </xf>
    <xf numFmtId="0" fontId="15" fillId="0" borderId="27" xfId="0" applyFont="1" applyBorder="1" applyAlignment="1" applyProtection="1">
      <alignment wrapText="1"/>
      <protection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vertical="center" wrapText="1"/>
      <protection/>
    </xf>
    <xf numFmtId="164" fontId="6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10" fillId="0" borderId="10" xfId="0" applyFont="1" applyFill="1" applyBorder="1" applyAlignment="1" applyProtection="1">
      <alignment horizontal="right"/>
      <protection/>
    </xf>
    <xf numFmtId="0" fontId="4" fillId="0" borderId="0" xfId="56" applyFill="1" applyAlignment="1" applyProtection="1">
      <alignment/>
      <protection/>
    </xf>
    <xf numFmtId="0" fontId="12" fillId="0" borderId="11" xfId="56" applyFont="1" applyFill="1" applyBorder="1" applyAlignment="1" applyProtection="1">
      <alignment horizontal="center" vertical="center" wrapText="1"/>
      <protection/>
    </xf>
    <xf numFmtId="0" fontId="12" fillId="0" borderId="12" xfId="56" applyFont="1" applyFill="1" applyBorder="1" applyAlignment="1" applyProtection="1">
      <alignment horizontal="center" vertical="center" wrapText="1"/>
      <protection/>
    </xf>
    <xf numFmtId="0" fontId="12" fillId="0" borderId="13" xfId="56" applyFont="1" applyFill="1" applyBorder="1" applyAlignment="1" applyProtection="1">
      <alignment horizontal="center" vertical="center" wrapText="1"/>
      <protection/>
    </xf>
    <xf numFmtId="0" fontId="12" fillId="0" borderId="14" xfId="56" applyFont="1" applyFill="1" applyBorder="1" applyAlignment="1" applyProtection="1">
      <alignment horizontal="left" vertical="center" wrapText="1" indent="1"/>
      <protection/>
    </xf>
    <xf numFmtId="0" fontId="12" fillId="0" borderId="15" xfId="56" applyFont="1" applyFill="1" applyBorder="1" applyAlignment="1" applyProtection="1">
      <alignment vertical="center" wrapText="1"/>
      <protection/>
    </xf>
    <xf numFmtId="164" fontId="12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3" fillId="0" borderId="28" xfId="56" applyNumberFormat="1" applyFont="1" applyFill="1" applyBorder="1" applyAlignment="1" applyProtection="1">
      <alignment horizontal="left" vertical="center" wrapText="1" indent="1"/>
      <protection/>
    </xf>
    <xf numFmtId="0" fontId="13" fillId="0" borderId="29" xfId="56" applyFont="1" applyFill="1" applyBorder="1" applyAlignment="1" applyProtection="1">
      <alignment horizontal="left" vertical="center" wrapText="1" indent="1"/>
      <protection/>
    </xf>
    <xf numFmtId="164" fontId="13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1" xfId="56" applyFont="1" applyFill="1" applyBorder="1" applyAlignment="1" applyProtection="1">
      <alignment horizontal="left" vertical="center" wrapText="1" indent="1"/>
      <protection/>
    </xf>
    <xf numFmtId="0" fontId="13" fillId="0" borderId="31" xfId="56" applyFont="1" applyFill="1" applyBorder="1" applyAlignment="1" applyProtection="1">
      <alignment horizontal="left" vertical="center" wrapText="1" indent="1"/>
      <protection/>
    </xf>
    <xf numFmtId="0" fontId="13" fillId="0" borderId="0" xfId="56" applyFont="1" applyFill="1" applyBorder="1" applyAlignment="1" applyProtection="1">
      <alignment horizontal="left" vertical="center" wrapText="1" indent="1"/>
      <protection/>
    </xf>
    <xf numFmtId="0" fontId="13" fillId="0" borderId="24" xfId="56" applyFont="1" applyFill="1" applyBorder="1" applyAlignment="1" applyProtection="1">
      <alignment horizontal="left" vertical="center" wrapText="1" indent="6"/>
      <protection/>
    </xf>
    <xf numFmtId="0" fontId="13" fillId="0" borderId="21" xfId="56" applyFont="1" applyFill="1" applyBorder="1" applyAlignment="1" applyProtection="1">
      <alignment horizontal="left" indent="6"/>
      <protection/>
    </xf>
    <xf numFmtId="0" fontId="13" fillId="0" borderId="21" xfId="56" applyFont="1" applyFill="1" applyBorder="1" applyAlignment="1" applyProtection="1">
      <alignment horizontal="left" vertical="center" wrapText="1" indent="6"/>
      <protection/>
    </xf>
    <xf numFmtId="49" fontId="13" fillId="0" borderId="32" xfId="56" applyNumberFormat="1" applyFont="1" applyFill="1" applyBorder="1" applyAlignment="1" applyProtection="1">
      <alignment horizontal="left" vertical="center" wrapText="1" indent="1"/>
      <protection/>
    </xf>
    <xf numFmtId="49" fontId="13" fillId="0" borderId="33" xfId="56" applyNumberFormat="1" applyFont="1" applyFill="1" applyBorder="1" applyAlignment="1" applyProtection="1">
      <alignment horizontal="left" vertical="center" wrapText="1" indent="1"/>
      <protection/>
    </xf>
    <xf numFmtId="0" fontId="13" fillId="0" borderId="34" xfId="56" applyFont="1" applyFill="1" applyBorder="1" applyAlignment="1" applyProtection="1">
      <alignment horizontal="left" vertical="center" wrapText="1" indent="7"/>
      <protection/>
    </xf>
    <xf numFmtId="164" fontId="13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6" xfId="56" applyFont="1" applyFill="1" applyBorder="1" applyAlignment="1" applyProtection="1">
      <alignment horizontal="left" vertical="center" wrapText="1" indent="1"/>
      <protection/>
    </xf>
    <xf numFmtId="0" fontId="12" fillId="0" borderId="27" xfId="56" applyFont="1" applyFill="1" applyBorder="1" applyAlignment="1" applyProtection="1">
      <alignment vertical="center" wrapText="1"/>
      <protection/>
    </xf>
    <xf numFmtId="164" fontId="12" fillId="0" borderId="36" xfId="56" applyNumberFormat="1" applyFont="1" applyFill="1" applyBorder="1" applyAlignment="1" applyProtection="1">
      <alignment horizontal="right" vertical="center" wrapText="1" indent="1"/>
      <protection/>
    </xf>
    <xf numFmtId="0" fontId="13" fillId="0" borderId="24" xfId="56" applyFont="1" applyFill="1" applyBorder="1" applyAlignment="1" applyProtection="1">
      <alignment horizontal="left" vertical="center" wrapText="1" indent="1"/>
      <protection/>
    </xf>
    <xf numFmtId="164" fontId="13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56" applyFont="1" applyFill="1" applyBorder="1" applyAlignment="1" applyProtection="1">
      <alignment horizontal="left" vertical="center" wrapText="1" indent="6"/>
      <protection/>
    </xf>
    <xf numFmtId="164" fontId="13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56" applyFont="1" applyFill="1" applyBorder="1" applyAlignment="1" applyProtection="1">
      <alignment horizontal="left" vertical="center" wrapText="1" indent="1"/>
      <protection/>
    </xf>
    <xf numFmtId="0" fontId="13" fillId="0" borderId="39" xfId="56" applyFont="1" applyFill="1" applyBorder="1" applyAlignment="1" applyProtection="1">
      <alignment horizontal="left" vertical="center" wrapText="1" indent="1"/>
      <protection/>
    </xf>
    <xf numFmtId="164" fontId="15" fillId="0" borderId="13" xfId="0" applyNumberFormat="1" applyFont="1" applyBorder="1" applyAlignment="1" applyProtection="1">
      <alignment horizontal="right" vertical="center" wrapText="1" indent="1"/>
      <protection/>
    </xf>
    <xf numFmtId="164" fontId="15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3" xfId="0" applyNumberFormat="1" applyFont="1" applyBorder="1" applyAlignment="1" applyProtection="1">
      <alignment horizontal="right" vertical="center" wrapText="1" indent="1"/>
      <protection/>
    </xf>
    <xf numFmtId="0" fontId="17" fillId="0" borderId="0" xfId="56" applyFont="1" applyFill="1" applyProtection="1">
      <alignment/>
      <protection/>
    </xf>
    <xf numFmtId="0" fontId="6" fillId="0" borderId="0" xfId="56" applyFont="1" applyFill="1" applyProtection="1">
      <alignment/>
      <protection/>
    </xf>
    <xf numFmtId="0" fontId="15" fillId="0" borderId="26" xfId="0" applyFont="1" applyBorder="1" applyAlignment="1" applyProtection="1">
      <alignment horizontal="left" vertical="center" wrapText="1" indent="1"/>
      <protection/>
    </xf>
    <xf numFmtId="0" fontId="16" fillId="0" borderId="27" xfId="0" applyFont="1" applyBorder="1" applyAlignment="1" applyProtection="1">
      <alignment horizontal="left" vertical="center" wrapText="1" indent="1"/>
      <protection/>
    </xf>
    <xf numFmtId="0" fontId="12" fillId="0" borderId="12" xfId="56" applyFont="1" applyFill="1" applyBorder="1" applyAlignment="1" applyProtection="1">
      <alignment vertical="center" wrapText="1"/>
      <protection/>
    </xf>
    <xf numFmtId="0" fontId="4" fillId="0" borderId="0" xfId="56" applyFill="1" applyBorder="1" applyProtection="1">
      <alignment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10" fillId="0" borderId="0" xfId="0" applyNumberFormat="1" applyFont="1" applyFill="1" applyAlignment="1" applyProtection="1">
      <alignment horizontal="right" vertical="center"/>
      <protection/>
    </xf>
    <xf numFmtId="164" fontId="11" fillId="0" borderId="11" xfId="0" applyNumberFormat="1" applyFont="1" applyFill="1" applyBorder="1" applyAlignment="1" applyProtection="1">
      <alignment horizontal="center" vertical="center" wrapText="1"/>
      <protection/>
    </xf>
    <xf numFmtId="164" fontId="11" fillId="0" borderId="12" xfId="0" applyNumberFormat="1" applyFont="1" applyFill="1" applyBorder="1" applyAlignment="1" applyProtection="1">
      <alignment horizontal="center" vertical="center" wrapText="1"/>
      <protection/>
    </xf>
    <xf numFmtId="164" fontId="11" fillId="0" borderId="13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6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3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3" xfId="0" applyNumberFormat="1" applyFont="1" applyFill="1" applyBorder="1" applyAlignment="1" applyProtection="1">
      <alignment horizontal="left" vertical="center" wrapText="1" indent="2"/>
      <protection/>
    </xf>
    <xf numFmtId="0" fontId="21" fillId="0" borderId="0" xfId="0" applyFont="1" applyAlignment="1">
      <alignment/>
    </xf>
    <xf numFmtId="0" fontId="17" fillId="0" borderId="0" xfId="0" applyFont="1" applyAlignment="1">
      <alignment horizontal="center"/>
    </xf>
    <xf numFmtId="3" fontId="5" fillId="0" borderId="0" xfId="0" applyNumberFormat="1" applyFont="1" applyFill="1" applyAlignment="1">
      <alignment horizontal="right" indent="1"/>
    </xf>
    <xf numFmtId="0" fontId="5" fillId="0" borderId="0" xfId="0" applyFont="1" applyFill="1" applyAlignment="1">
      <alignment horizontal="right" indent="1"/>
    </xf>
    <xf numFmtId="3" fontId="11" fillId="0" borderId="0" xfId="0" applyNumberFormat="1" applyFont="1" applyFill="1" applyAlignment="1">
      <alignment horizontal="right" indent="1"/>
    </xf>
    <xf numFmtId="0" fontId="22" fillId="0" borderId="0" xfId="56" applyFont="1" applyFill="1">
      <alignment/>
      <protection/>
    </xf>
    <xf numFmtId="164" fontId="23" fillId="0" borderId="0" xfId="56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165" fontId="19" fillId="0" borderId="24" xfId="56" applyNumberFormat="1" applyFont="1" applyFill="1" applyBorder="1" applyAlignment="1">
      <alignment horizontal="center" vertical="center" wrapText="1"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0" fillId="0" borderId="12" xfId="56" applyFont="1" applyFill="1" applyBorder="1" applyAlignment="1">
      <alignment horizontal="center" vertical="center"/>
      <protection/>
    </xf>
    <xf numFmtId="0" fontId="0" fillId="0" borderId="13" xfId="56" applyFont="1" applyFill="1" applyBorder="1" applyAlignment="1">
      <alignment horizontal="center" vertical="center"/>
      <protection/>
    </xf>
    <xf numFmtId="0" fontId="0" fillId="0" borderId="17" xfId="56" applyFont="1" applyFill="1" applyBorder="1" applyAlignment="1">
      <alignment horizontal="center" vertical="center"/>
      <protection/>
    </xf>
    <xf numFmtId="0" fontId="0" fillId="0" borderId="18" xfId="56" applyFont="1" applyFill="1" applyBorder="1" applyProtection="1">
      <alignment/>
      <protection locked="0"/>
    </xf>
    <xf numFmtId="167" fontId="0" fillId="0" borderId="18" xfId="40" applyNumberFormat="1" applyFont="1" applyFill="1" applyBorder="1" applyAlignment="1" applyProtection="1">
      <alignment/>
      <protection locked="0"/>
    </xf>
    <xf numFmtId="167" fontId="0" fillId="0" borderId="19" xfId="40" applyNumberFormat="1" applyFont="1" applyFill="1" applyBorder="1" applyAlignment="1" applyProtection="1">
      <alignment/>
      <protection/>
    </xf>
    <xf numFmtId="0" fontId="0" fillId="0" borderId="20" xfId="56" applyFont="1" applyFill="1" applyBorder="1" applyAlignment="1">
      <alignment horizontal="center" vertical="center"/>
      <protection/>
    </xf>
    <xf numFmtId="0" fontId="0" fillId="0" borderId="21" xfId="56" applyFont="1" applyFill="1" applyBorder="1" applyProtection="1">
      <alignment/>
      <protection locked="0"/>
    </xf>
    <xf numFmtId="167" fontId="0" fillId="0" borderId="21" xfId="40" applyNumberFormat="1" applyFont="1" applyFill="1" applyBorder="1" applyAlignment="1" applyProtection="1">
      <alignment/>
      <protection locked="0"/>
    </xf>
    <xf numFmtId="167" fontId="0" fillId="0" borderId="22" xfId="40" applyNumberFormat="1" applyFont="1" applyFill="1" applyBorder="1" applyAlignment="1" applyProtection="1">
      <alignment/>
      <protection/>
    </xf>
    <xf numFmtId="0" fontId="0" fillId="0" borderId="23" xfId="56" applyFont="1" applyFill="1" applyBorder="1" applyAlignment="1">
      <alignment horizontal="center" vertical="center"/>
      <protection/>
    </xf>
    <xf numFmtId="0" fontId="0" fillId="0" borderId="24" xfId="56" applyFont="1" applyFill="1" applyBorder="1" applyProtection="1">
      <alignment/>
      <protection locked="0"/>
    </xf>
    <xf numFmtId="167" fontId="0" fillId="0" borderId="24" xfId="40" applyNumberFormat="1" applyFont="1" applyFill="1" applyBorder="1" applyAlignment="1" applyProtection="1">
      <alignment/>
      <protection locked="0"/>
    </xf>
    <xf numFmtId="0" fontId="19" fillId="0" borderId="11" xfId="56" applyFont="1" applyFill="1" applyBorder="1" applyAlignment="1">
      <alignment horizontal="center" vertical="center"/>
      <protection/>
    </xf>
    <xf numFmtId="0" fontId="19" fillId="0" borderId="12" xfId="56" applyFont="1" applyFill="1" applyBorder="1">
      <alignment/>
      <protection/>
    </xf>
    <xf numFmtId="167" fontId="19" fillId="0" borderId="12" xfId="56" applyNumberFormat="1" applyFont="1" applyFill="1" applyBorder="1">
      <alignment/>
      <protection/>
    </xf>
    <xf numFmtId="167" fontId="19" fillId="0" borderId="13" xfId="56" applyNumberFormat="1" applyFont="1" applyFill="1" applyBorder="1">
      <alignment/>
      <protection/>
    </xf>
    <xf numFmtId="0" fontId="23" fillId="0" borderId="0" xfId="56" applyFont="1" applyFill="1">
      <alignment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12" fillId="0" borderId="28" xfId="56" applyFont="1" applyFill="1" applyBorder="1" applyAlignment="1" applyProtection="1">
      <alignment horizontal="center" vertical="center" wrapText="1"/>
      <protection/>
    </xf>
    <xf numFmtId="0" fontId="12" fillId="0" borderId="29" xfId="56" applyFont="1" applyFill="1" applyBorder="1" applyAlignment="1" applyProtection="1">
      <alignment horizontal="center" vertical="center" wrapText="1"/>
      <protection/>
    </xf>
    <xf numFmtId="0" fontId="12" fillId="0" borderId="30" xfId="56" applyFont="1" applyFill="1" applyBorder="1" applyAlignment="1" applyProtection="1">
      <alignment horizontal="center" vertical="center" wrapText="1"/>
      <protection/>
    </xf>
    <xf numFmtId="0" fontId="13" fillId="0" borderId="11" xfId="56" applyFont="1" applyFill="1" applyBorder="1" applyAlignment="1" applyProtection="1">
      <alignment horizontal="center" vertical="center"/>
      <protection/>
    </xf>
    <xf numFmtId="0" fontId="12" fillId="0" borderId="12" xfId="56" applyFont="1" applyFill="1" applyBorder="1" applyAlignment="1" applyProtection="1">
      <alignment horizontal="center" vertical="center"/>
      <protection/>
    </xf>
    <xf numFmtId="0" fontId="12" fillId="0" borderId="13" xfId="56" applyFont="1" applyFill="1" applyBorder="1" applyAlignment="1" applyProtection="1">
      <alignment horizontal="center" vertical="center"/>
      <protection/>
    </xf>
    <xf numFmtId="0" fontId="13" fillId="0" borderId="28" xfId="56" applyFont="1" applyFill="1" applyBorder="1" applyAlignment="1" applyProtection="1">
      <alignment horizontal="center" vertical="center"/>
      <protection/>
    </xf>
    <xf numFmtId="0" fontId="13" fillId="0" borderId="18" xfId="56" applyFont="1" applyFill="1" applyBorder="1" applyProtection="1">
      <alignment/>
      <protection/>
    </xf>
    <xf numFmtId="167" fontId="13" fillId="0" borderId="49" xfId="40" applyNumberFormat="1" applyFont="1" applyFill="1" applyBorder="1" applyAlignment="1" applyProtection="1">
      <alignment/>
      <protection locked="0"/>
    </xf>
    <xf numFmtId="0" fontId="13" fillId="0" borderId="20" xfId="56" applyFont="1" applyFill="1" applyBorder="1" applyAlignment="1" applyProtection="1">
      <alignment horizontal="center" vertical="center"/>
      <protection/>
    </xf>
    <xf numFmtId="0" fontId="26" fillId="0" borderId="21" xfId="0" applyFont="1" applyBorder="1" applyAlignment="1">
      <alignment horizontal="justify" wrapText="1"/>
    </xf>
    <xf numFmtId="167" fontId="13" fillId="0" borderId="37" xfId="40" applyNumberFormat="1" applyFont="1" applyFill="1" applyBorder="1" applyAlignment="1" applyProtection="1">
      <alignment/>
      <protection locked="0"/>
    </xf>
    <xf numFmtId="0" fontId="26" fillId="0" borderId="21" xfId="0" applyFont="1" applyBorder="1" applyAlignment="1">
      <alignment wrapText="1"/>
    </xf>
    <xf numFmtId="0" fontId="13" fillId="0" borderId="23" xfId="56" applyFont="1" applyFill="1" applyBorder="1" applyAlignment="1" applyProtection="1">
      <alignment horizontal="center" vertical="center"/>
      <protection/>
    </xf>
    <xf numFmtId="167" fontId="13" fillId="0" borderId="38" xfId="40" applyNumberFormat="1" applyFont="1" applyFill="1" applyBorder="1" applyAlignment="1" applyProtection="1">
      <alignment/>
      <protection locked="0"/>
    </xf>
    <xf numFmtId="0" fontId="26" fillId="0" borderId="34" xfId="0" applyFont="1" applyBorder="1" applyAlignment="1">
      <alignment wrapText="1"/>
    </xf>
    <xf numFmtId="167" fontId="12" fillId="0" borderId="13" xfId="40" applyNumberFormat="1" applyFont="1" applyFill="1" applyBorder="1" applyAlignment="1" applyProtection="1">
      <alignment/>
      <protection/>
    </xf>
    <xf numFmtId="0" fontId="13" fillId="0" borderId="29" xfId="56" applyFont="1" applyFill="1" applyBorder="1" applyProtection="1">
      <alignment/>
      <protection locked="0"/>
    </xf>
    <xf numFmtId="167" fontId="13" fillId="0" borderId="30" xfId="40" applyNumberFormat="1" applyFont="1" applyFill="1" applyBorder="1" applyAlignment="1" applyProtection="1">
      <alignment/>
      <protection locked="0"/>
    </xf>
    <xf numFmtId="0" fontId="13" fillId="0" borderId="21" xfId="56" applyFont="1" applyFill="1" applyBorder="1" applyProtection="1">
      <alignment/>
      <protection locked="0"/>
    </xf>
    <xf numFmtId="167" fontId="13" fillId="0" borderId="22" xfId="40" applyNumberFormat="1" applyFont="1" applyFill="1" applyBorder="1" applyAlignment="1" applyProtection="1">
      <alignment/>
      <protection locked="0"/>
    </xf>
    <xf numFmtId="0" fontId="13" fillId="0" borderId="24" xfId="56" applyFont="1" applyFill="1" applyBorder="1" applyProtection="1">
      <alignment/>
      <protection locked="0"/>
    </xf>
    <xf numFmtId="167" fontId="13" fillId="0" borderId="25" xfId="40" applyNumberFormat="1" applyFont="1" applyFill="1" applyBorder="1" applyAlignment="1" applyProtection="1">
      <alignment/>
      <protection locked="0"/>
    </xf>
    <xf numFmtId="0" fontId="12" fillId="0" borderId="11" xfId="56" applyFont="1" applyFill="1" applyBorder="1" applyAlignment="1" applyProtection="1">
      <alignment horizontal="center" vertical="center"/>
      <protection/>
    </xf>
    <xf numFmtId="0" fontId="12" fillId="0" borderId="12" xfId="56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10" fillId="0" borderId="0" xfId="0" applyNumberFormat="1" applyFont="1" applyFill="1" applyAlignment="1" applyProtection="1">
      <alignment horizontal="right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1" xfId="0" applyNumberFormat="1" applyFont="1" applyFill="1" applyBorder="1" applyAlignment="1" applyProtection="1">
      <alignment vertical="center" wrapText="1"/>
      <protection locked="0"/>
    </xf>
    <xf numFmtId="49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2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1" fillId="0" borderId="11" xfId="0" applyNumberFormat="1" applyFont="1" applyFill="1" applyBorder="1" applyAlignment="1" applyProtection="1">
      <alignment horizontal="left" vertical="center" wrapText="1"/>
      <protection/>
    </xf>
    <xf numFmtId="164" fontId="12" fillId="0" borderId="12" xfId="0" applyNumberFormat="1" applyFont="1" applyFill="1" applyBorder="1" applyAlignment="1" applyProtection="1">
      <alignment vertical="center" wrapText="1"/>
      <protection/>
    </xf>
    <xf numFmtId="164" fontId="12" fillId="33" borderId="12" xfId="0" applyNumberFormat="1" applyFont="1" applyFill="1" applyBorder="1" applyAlignment="1" applyProtection="1">
      <alignment vertical="center" wrapText="1"/>
      <protection/>
    </xf>
    <xf numFmtId="164" fontId="12" fillId="0" borderId="13" xfId="0" applyNumberFormat="1" applyFont="1" applyFill="1" applyBorder="1" applyAlignment="1" applyProtection="1">
      <alignment vertical="center" wrapText="1"/>
      <protection/>
    </xf>
    <xf numFmtId="164" fontId="19" fillId="0" borderId="0" xfId="0" applyNumberFormat="1" applyFont="1" applyFill="1" applyAlignment="1">
      <alignment vertical="center" wrapText="1"/>
    </xf>
    <xf numFmtId="164" fontId="11" fillId="0" borderId="13" xfId="0" applyNumberFormat="1" applyFont="1" applyFill="1" applyBorder="1" applyAlignment="1" applyProtection="1">
      <alignment horizontal="center" wrapText="1"/>
      <protection/>
    </xf>
    <xf numFmtId="164" fontId="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1" xfId="0" applyNumberFormat="1" applyFont="1" applyFill="1" applyBorder="1" applyAlignment="1" applyProtection="1">
      <alignment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2" xfId="0" applyNumberFormat="1" applyFont="1" applyFill="1" applyBorder="1" applyAlignment="1" applyProtection="1">
      <alignment vertical="center" wrapText="1"/>
      <protection/>
    </xf>
    <xf numFmtId="164" fontId="5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4" xfId="0" applyNumberFormat="1" applyFont="1" applyFill="1" applyBorder="1" applyAlignment="1" applyProtection="1">
      <alignment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5" xfId="0" applyNumberFormat="1" applyFont="1" applyFill="1" applyBorder="1" applyAlignment="1" applyProtection="1">
      <alignment vertical="center" wrapText="1"/>
      <protection/>
    </xf>
    <xf numFmtId="164" fontId="11" fillId="0" borderId="12" xfId="0" applyNumberFormat="1" applyFont="1" applyFill="1" applyBorder="1" applyAlignment="1" applyProtection="1">
      <alignment vertical="center" wrapText="1"/>
      <protection/>
    </xf>
    <xf numFmtId="164" fontId="11" fillId="33" borderId="12" xfId="0" applyNumberFormat="1" applyFont="1" applyFill="1" applyBorder="1" applyAlignment="1" applyProtection="1">
      <alignment vertical="center" wrapText="1"/>
      <protection/>
    </xf>
    <xf numFmtId="164" fontId="11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49" fontId="13" fillId="0" borderId="28" xfId="0" applyNumberFormat="1" applyFont="1" applyFill="1" applyBorder="1" applyAlignment="1" applyProtection="1">
      <alignment vertical="center"/>
      <protection/>
    </xf>
    <xf numFmtId="3" fontId="13" fillId="0" borderId="29" xfId="0" applyNumberFormat="1" applyFont="1" applyFill="1" applyBorder="1" applyAlignment="1" applyProtection="1">
      <alignment vertical="center"/>
      <protection locked="0"/>
    </xf>
    <xf numFmtId="3" fontId="13" fillId="0" borderId="30" xfId="0" applyNumberFormat="1" applyFont="1" applyFill="1" applyBorder="1" applyAlignment="1" applyProtection="1">
      <alignment vertical="center"/>
      <protection/>
    </xf>
    <xf numFmtId="49" fontId="20" fillId="0" borderId="20" xfId="0" applyNumberFormat="1" applyFont="1" applyFill="1" applyBorder="1" applyAlignment="1" applyProtection="1">
      <alignment horizontal="left" vertical="center" indent="1"/>
      <protection/>
    </xf>
    <xf numFmtId="3" fontId="20" fillId="0" borderId="21" xfId="0" applyNumberFormat="1" applyFont="1" applyFill="1" applyBorder="1" applyAlignment="1" applyProtection="1">
      <alignment vertical="center"/>
      <protection locked="0"/>
    </xf>
    <xf numFmtId="3" fontId="20" fillId="0" borderId="22" xfId="0" applyNumberFormat="1" applyFont="1" applyFill="1" applyBorder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vertical="center"/>
      <protection/>
    </xf>
    <xf numFmtId="3" fontId="13" fillId="0" borderId="21" xfId="0" applyNumberFormat="1" applyFont="1" applyFill="1" applyBorder="1" applyAlignment="1" applyProtection="1">
      <alignment vertical="center"/>
      <protection locked="0"/>
    </xf>
    <xf numFmtId="3" fontId="13" fillId="0" borderId="22" xfId="0" applyNumberFormat="1" applyFont="1" applyFill="1" applyBorder="1" applyAlignment="1" applyProtection="1">
      <alignment vertical="center"/>
      <protection/>
    </xf>
    <xf numFmtId="49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49" fontId="11" fillId="0" borderId="11" xfId="0" applyNumberFormat="1" applyFont="1" applyFill="1" applyBorder="1" applyAlignment="1" applyProtection="1">
      <alignment vertical="center"/>
      <protection/>
    </xf>
    <xf numFmtId="3" fontId="13" fillId="0" borderId="12" xfId="0" applyNumberFormat="1" applyFont="1" applyFill="1" applyBorder="1" applyAlignment="1" applyProtection="1">
      <alignment vertical="center"/>
      <protection/>
    </xf>
    <xf numFmtId="3" fontId="13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49" fontId="13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  <protection/>
    </xf>
    <xf numFmtId="164" fontId="5" fillId="0" borderId="0" xfId="0" applyNumberFormat="1" applyFont="1" applyFill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4" fontId="4" fillId="0" borderId="0" xfId="0" applyNumberFormat="1" applyFont="1" applyFill="1" applyAlignment="1">
      <alignment vertical="center" wrapText="1"/>
    </xf>
    <xf numFmtId="0" fontId="11" fillId="0" borderId="50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Alignment="1">
      <alignment vertical="center"/>
    </xf>
    <xf numFmtId="0" fontId="11" fillId="0" borderId="51" xfId="0" applyFont="1" applyFill="1" applyBorder="1" applyAlignment="1" applyProtection="1">
      <alignment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49" fontId="11" fillId="0" borderId="52" xfId="0" applyNumberFormat="1" applyFont="1" applyFill="1" applyBorder="1" applyAlignment="1" applyProtection="1">
      <alignment horizontal="right" vertical="center" indent="1"/>
      <protection/>
    </xf>
    <xf numFmtId="0" fontId="11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>
      <alignment vertical="center"/>
    </xf>
    <xf numFmtId="0" fontId="11" fillId="0" borderId="53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right" vertical="center" wrapText="1" inden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11" fillId="0" borderId="54" xfId="0" applyFont="1" applyFill="1" applyBorder="1" applyAlignment="1" applyProtection="1">
      <alignment horizontal="center" vertical="center" wrapText="1"/>
      <protection/>
    </xf>
    <xf numFmtId="0" fontId="11" fillId="0" borderId="55" xfId="0" applyFont="1" applyFill="1" applyBorder="1" applyAlignment="1" applyProtection="1">
      <alignment horizontal="center" vertical="center" wrapText="1"/>
      <protection/>
    </xf>
    <xf numFmtId="164" fontId="11" fillId="0" borderId="38" xfId="0" applyNumberFormat="1" applyFont="1" applyFill="1" applyBorder="1" applyAlignment="1" applyProtection="1">
      <alignment horizontal="right" vertical="center" wrapText="1" indent="1"/>
      <protection/>
    </xf>
    <xf numFmtId="49" fontId="13" fillId="0" borderId="17" xfId="56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vertical="center" wrapText="1"/>
    </xf>
    <xf numFmtId="49" fontId="13" fillId="0" borderId="20" xfId="56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vertical="center" wrapText="1"/>
    </xf>
    <xf numFmtId="49" fontId="13" fillId="0" borderId="23" xfId="56" applyNumberFormat="1" applyFont="1" applyFill="1" applyBorder="1" applyAlignment="1" applyProtection="1">
      <alignment horizontal="center" vertical="center" wrapText="1"/>
      <protection/>
    </xf>
    <xf numFmtId="164" fontId="13" fillId="0" borderId="19" xfId="56" applyNumberFormat="1" applyFont="1" applyFill="1" applyBorder="1" applyAlignment="1" applyProtection="1">
      <alignment horizontal="right" vertical="center" wrapText="1" indent="1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14" fillId="0" borderId="24" xfId="0" applyFont="1" applyBorder="1" applyAlignment="1" applyProtection="1">
      <alignment wrapText="1"/>
      <protection/>
    </xf>
    <xf numFmtId="0" fontId="14" fillId="0" borderId="17" xfId="0" applyFont="1" applyBorder="1" applyAlignment="1" applyProtection="1">
      <alignment horizontal="center" wrapText="1"/>
      <protection/>
    </xf>
    <xf numFmtId="0" fontId="14" fillId="0" borderId="20" xfId="0" applyFont="1" applyBorder="1" applyAlignment="1" applyProtection="1">
      <alignment horizontal="center" wrapText="1"/>
      <protection/>
    </xf>
    <xf numFmtId="0" fontId="14" fillId="0" borderId="23" xfId="0" applyFont="1" applyBorder="1" applyAlignment="1" applyProtection="1">
      <alignment horizontal="center" wrapText="1"/>
      <protection/>
    </xf>
    <xf numFmtId="0" fontId="15" fillId="0" borderId="26" xfId="0" applyFont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53" xfId="0" applyFont="1" applyFill="1" applyBorder="1" applyAlignment="1" applyProtection="1">
      <alignment horizontal="center" vertical="center" wrapText="1"/>
      <protection/>
    </xf>
    <xf numFmtId="0" fontId="11" fillId="0" borderId="56" xfId="0" applyFont="1" applyFill="1" applyBorder="1" applyAlignment="1" applyProtection="1">
      <alignment horizontal="center" vertical="center" wrapText="1"/>
      <protection/>
    </xf>
    <xf numFmtId="164" fontId="12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0" applyFont="1" applyFill="1" applyAlignment="1">
      <alignment vertical="center" wrapText="1"/>
    </xf>
    <xf numFmtId="49" fontId="13" fillId="0" borderId="28" xfId="56" applyNumberFormat="1" applyFont="1" applyFill="1" applyBorder="1" applyAlignment="1" applyProtection="1">
      <alignment horizontal="center" vertical="center" wrapText="1"/>
      <protection/>
    </xf>
    <xf numFmtId="49" fontId="13" fillId="0" borderId="32" xfId="56" applyNumberFormat="1" applyFont="1" applyFill="1" applyBorder="1" applyAlignment="1" applyProtection="1">
      <alignment horizontal="center" vertical="center" wrapText="1"/>
      <protection/>
    </xf>
    <xf numFmtId="49" fontId="13" fillId="0" borderId="33" xfId="56" applyNumberFormat="1" applyFont="1" applyFill="1" applyBorder="1" applyAlignment="1" applyProtection="1">
      <alignment horizontal="center" vertical="center" wrapText="1"/>
      <protection/>
    </xf>
    <xf numFmtId="168" fontId="0" fillId="0" borderId="0" xfId="0" applyNumberFormat="1" applyFill="1" applyAlignment="1">
      <alignment vertical="center" wrapText="1"/>
    </xf>
    <xf numFmtId="49" fontId="12" fillId="0" borderId="11" xfId="56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left" vertical="center"/>
      <protection/>
    </xf>
    <xf numFmtId="0" fontId="19" fillId="0" borderId="57" xfId="0" applyFont="1" applyFill="1" applyBorder="1" applyAlignment="1" applyProtection="1">
      <alignment vertical="center" wrapText="1"/>
      <protection/>
    </xf>
    <xf numFmtId="169" fontId="1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1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4" xfId="56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ont="1" applyFill="1" applyAlignment="1" applyProtection="1">
      <alignment horizontal="left" vertical="center" wrapText="1"/>
      <protection/>
    </xf>
    <xf numFmtId="0" fontId="14" fillId="0" borderId="24" xfId="0" applyFont="1" applyBorder="1" applyAlignment="1" applyProtection="1">
      <alignment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49" fontId="11" fillId="0" borderId="3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1" fillId="0" borderId="51" xfId="0" applyFont="1" applyFill="1" applyBorder="1" applyAlignment="1" applyProtection="1">
      <alignment horizontal="center" vertical="center" wrapText="1"/>
      <protection/>
    </xf>
    <xf numFmtId="49" fontId="11" fillId="0" borderId="52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164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left" vertical="center" wrapText="1" indent="1"/>
      <protection/>
    </xf>
    <xf numFmtId="0" fontId="27" fillId="0" borderId="0" xfId="0" applyFont="1" applyFill="1" applyAlignment="1" applyProtection="1">
      <alignment vertical="center" wrapText="1"/>
      <protection/>
    </xf>
    <xf numFmtId="49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vertical="center" wrapTex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7" xfId="56" applyFont="1" applyFill="1" applyBorder="1" applyAlignment="1" applyProtection="1">
      <alignment horizontal="left" vertical="center" wrapText="1" indent="1"/>
      <protection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Border="1" applyAlignment="1" applyProtection="1">
      <alignment horizontal="center" vertical="center" wrapText="1"/>
      <protection/>
    </xf>
    <xf numFmtId="0" fontId="28" fillId="0" borderId="57" xfId="0" applyFont="1" applyBorder="1" applyAlignment="1" applyProtection="1">
      <alignment horizontal="left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18" fillId="0" borderId="0" xfId="0" applyFont="1" applyFill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Fill="1" applyAlignment="1">
      <alignment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vertical="center"/>
      <protection locked="0"/>
    </xf>
    <xf numFmtId="164" fontId="12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164" fontId="13" fillId="0" borderId="21" xfId="0" applyNumberFormat="1" applyFont="1" applyFill="1" applyBorder="1" applyAlignment="1" applyProtection="1">
      <alignment vertical="center"/>
      <protection locked="0"/>
    </xf>
    <xf numFmtId="164" fontId="12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164" fontId="12" fillId="0" borderId="25" xfId="0" applyNumberFormat="1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vertical="center"/>
      <protection/>
    </xf>
    <xf numFmtId="164" fontId="12" fillId="0" borderId="13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/>
    </xf>
    <xf numFmtId="0" fontId="0" fillId="0" borderId="58" xfId="0" applyFill="1" applyBorder="1" applyAlignment="1" applyProtection="1">
      <alignment/>
      <protection/>
    </xf>
    <xf numFmtId="0" fontId="10" fillId="0" borderId="58" xfId="0" applyFont="1" applyFill="1" applyBorder="1" applyAlignment="1" applyProtection="1">
      <alignment horizontal="center"/>
      <protection/>
    </xf>
    <xf numFmtId="0" fontId="4" fillId="0" borderId="0" xfId="56" applyFont="1" applyFill="1">
      <alignment/>
      <protection/>
    </xf>
    <xf numFmtId="0" fontId="4" fillId="0" borderId="0" xfId="56" applyFont="1" applyFill="1" applyAlignment="1">
      <alignment horizontal="right" vertical="center" indent="1"/>
      <protection/>
    </xf>
    <xf numFmtId="0" fontId="4" fillId="0" borderId="0" xfId="56" applyFill="1">
      <alignment/>
      <protection/>
    </xf>
    <xf numFmtId="0" fontId="11" fillId="0" borderId="57" xfId="56" applyFont="1" applyFill="1" applyBorder="1" applyAlignment="1" applyProtection="1">
      <alignment horizontal="center" vertical="center" wrapText="1"/>
      <protection/>
    </xf>
    <xf numFmtId="0" fontId="11" fillId="0" borderId="47" xfId="56" applyFont="1" applyFill="1" applyBorder="1" applyAlignment="1" applyProtection="1">
      <alignment horizontal="center" vertical="center" wrapText="1"/>
      <protection/>
    </xf>
    <xf numFmtId="0" fontId="12" fillId="0" borderId="47" xfId="56" applyFont="1" applyFill="1" applyBorder="1" applyAlignment="1" applyProtection="1">
      <alignment horizontal="center" vertical="center" wrapText="1"/>
      <protection/>
    </xf>
    <xf numFmtId="0" fontId="13" fillId="0" borderId="0" xfId="56" applyFont="1" applyFill="1">
      <alignment/>
      <protection/>
    </xf>
    <xf numFmtId="164" fontId="12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>
      <alignment/>
      <protection/>
    </xf>
    <xf numFmtId="164" fontId="13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56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56" applyFont="1" applyFill="1">
      <alignment/>
      <protection/>
    </xf>
    <xf numFmtId="164" fontId="12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0" xfId="56" applyFont="1" applyFill="1" applyBorder="1" applyAlignment="1" applyProtection="1">
      <alignment horizontal="center" vertical="center" wrapText="1"/>
      <protection/>
    </xf>
    <xf numFmtId="0" fontId="6" fillId="0" borderId="60" xfId="56" applyFont="1" applyFill="1" applyBorder="1" applyAlignment="1" applyProtection="1">
      <alignment vertical="center" wrapText="1"/>
      <protection/>
    </xf>
    <xf numFmtId="164" fontId="6" fillId="0" borderId="60" xfId="56" applyNumberFormat="1" applyFont="1" applyFill="1" applyBorder="1" applyAlignment="1" applyProtection="1">
      <alignment horizontal="right" vertical="center" wrapText="1" indent="1"/>
      <protection/>
    </xf>
    <xf numFmtId="0" fontId="13" fillId="0" borderId="60" xfId="56" applyFont="1" applyFill="1" applyBorder="1" applyAlignment="1" applyProtection="1">
      <alignment horizontal="right" vertical="center" wrapText="1" indent="1"/>
      <protection locked="0"/>
    </xf>
    <xf numFmtId="164" fontId="13" fillId="0" borderId="60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6" applyFont="1" applyFill="1" applyBorder="1">
      <alignment/>
      <protection/>
    </xf>
    <xf numFmtId="164" fontId="12" fillId="0" borderId="15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61" xfId="56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52" xfId="56" applyNumberFormat="1" applyFont="1" applyFill="1" applyBorder="1" applyAlignment="1" applyProtection="1">
      <alignment horizontal="right" vertical="center" wrapText="1" indent="1"/>
      <protection/>
    </xf>
    <xf numFmtId="164" fontId="15" fillId="0" borderId="12" xfId="0" applyNumberFormat="1" applyFont="1" applyBorder="1" applyAlignment="1" applyProtection="1">
      <alignment horizontal="right" vertical="center" wrapText="1" indent="1"/>
      <protection/>
    </xf>
    <xf numFmtId="164" fontId="15" fillId="0" borderId="47" xfId="0" applyNumberFormat="1" applyFont="1" applyBorder="1" applyAlignment="1" applyProtection="1">
      <alignment horizontal="right" vertical="center" wrapText="1" indent="1"/>
      <protection/>
    </xf>
    <xf numFmtId="164" fontId="15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2" xfId="0" applyNumberFormat="1" applyFont="1" applyBorder="1" applyAlignment="1" applyProtection="1">
      <alignment horizontal="right" vertical="center" wrapText="1" indent="1"/>
      <protection/>
    </xf>
    <xf numFmtId="164" fontId="16" fillId="0" borderId="47" xfId="0" applyNumberFormat="1" applyFont="1" applyBorder="1" applyAlignment="1" applyProtection="1">
      <alignment horizontal="right" vertical="center" wrapText="1" indent="1"/>
      <protection/>
    </xf>
    <xf numFmtId="0" fontId="6" fillId="0" borderId="0" xfId="56" applyFont="1" applyFill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23" fillId="0" borderId="0" xfId="0" applyNumberFormat="1" applyFont="1" applyFill="1" applyAlignment="1" applyProtection="1">
      <alignment vertical="center"/>
      <protection/>
    </xf>
    <xf numFmtId="164" fontId="11" fillId="0" borderId="62" xfId="0" applyNumberFormat="1" applyFont="1" applyFill="1" applyBorder="1" applyAlignment="1" applyProtection="1">
      <alignment horizontal="center" vertical="center"/>
      <protection/>
    </xf>
    <xf numFmtId="164" fontId="11" fillId="0" borderId="35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63" xfId="0" applyNumberFormat="1" applyFont="1" applyFill="1" applyBorder="1" applyAlignment="1" applyProtection="1">
      <alignment horizontal="center" vertical="center" wrapText="1"/>
      <protection/>
    </xf>
    <xf numFmtId="164" fontId="12" fillId="0" borderId="45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0" xfId="0" applyNumberFormat="1" applyFont="1" applyFill="1" applyBorder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vertical="center" wrapTex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 wrapText="1"/>
      <protection locked="0"/>
    </xf>
    <xf numFmtId="164" fontId="13" fillId="0" borderId="2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64" xfId="0" applyNumberFormat="1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3" fillId="0" borderId="64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5" xfId="0" applyNumberFormat="1" applyFont="1" applyFill="1" applyBorder="1" applyAlignment="1" applyProtection="1">
      <alignment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 locked="0"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164" fontId="13" fillId="0" borderId="46" xfId="0" applyNumberFormat="1" applyFont="1" applyFill="1" applyBorder="1" applyAlignment="1" applyProtection="1">
      <alignment vertical="center" wrapText="1"/>
      <protection locked="0"/>
    </xf>
    <xf numFmtId="164" fontId="13" fillId="0" borderId="45" xfId="0" applyNumberFormat="1" applyFont="1" applyFill="1" applyBorder="1" applyAlignment="1" applyProtection="1">
      <alignment vertical="center" wrapText="1"/>
      <protection/>
    </xf>
    <xf numFmtId="164" fontId="0" fillId="33" borderId="63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>
      <alignment horizontal="center" vertical="center" wrapText="1"/>
    </xf>
    <xf numFmtId="164" fontId="27" fillId="0" borderId="0" xfId="0" applyNumberFormat="1" applyFont="1" applyFill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164" fontId="27" fillId="0" borderId="0" xfId="0" applyNumberFormat="1" applyFont="1" applyFill="1" applyAlignment="1">
      <alignment vertical="center" wrapText="1"/>
    </xf>
    <xf numFmtId="164" fontId="10" fillId="0" borderId="0" xfId="0" applyNumberFormat="1" applyFont="1" applyFill="1" applyAlignment="1">
      <alignment horizontal="right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 applyProtection="1">
      <alignment horizontal="left" vertical="center" wrapText="1" indent="1"/>
      <protection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 applyProtection="1">
      <alignment horizontal="left" vertical="center" wrapText="1" indent="1"/>
      <protection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1" xfId="0" applyFont="1" applyFill="1" applyBorder="1" applyAlignment="1" applyProtection="1">
      <alignment horizontal="left" vertical="center" wrapText="1" indent="8"/>
      <protection/>
    </xf>
    <xf numFmtId="0" fontId="13" fillId="0" borderId="18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 applyProtection="1">
      <alignment vertical="center" wrapText="1"/>
      <protection locked="0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 applyProtection="1">
      <alignment vertical="center" wrapTex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7" xfId="0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36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4" fillId="0" borderId="0" xfId="57" applyFill="1" applyProtection="1">
      <alignment/>
      <protection/>
    </xf>
    <xf numFmtId="0" fontId="4" fillId="0" borderId="0" xfId="57" applyFill="1" applyProtection="1">
      <alignment/>
      <protection locked="0"/>
    </xf>
    <xf numFmtId="0" fontId="0" fillId="0" borderId="0" xfId="57" applyFont="1" applyFill="1" applyProtection="1">
      <alignment/>
      <protection locked="0"/>
    </xf>
    <xf numFmtId="0" fontId="10" fillId="0" borderId="0" xfId="0" applyFont="1" applyFill="1" applyAlignment="1">
      <alignment horizontal="right"/>
    </xf>
    <xf numFmtId="0" fontId="11" fillId="0" borderId="14" xfId="57" applyFont="1" applyFill="1" applyBorder="1" applyAlignment="1" applyProtection="1">
      <alignment horizontal="center" vertical="center" wrapText="1"/>
      <protection/>
    </xf>
    <xf numFmtId="0" fontId="11" fillId="0" borderId="15" xfId="57" applyFont="1" applyFill="1" applyBorder="1" applyAlignment="1" applyProtection="1">
      <alignment horizontal="center" vertical="center"/>
      <protection/>
    </xf>
    <xf numFmtId="0" fontId="11" fillId="0" borderId="16" xfId="57" applyFont="1" applyFill="1" applyBorder="1" applyAlignment="1" applyProtection="1">
      <alignment horizontal="center" vertical="center"/>
      <protection/>
    </xf>
    <xf numFmtId="0" fontId="0" fillId="0" borderId="0" xfId="57" applyFont="1" applyFill="1" applyProtection="1">
      <alignment/>
      <protection/>
    </xf>
    <xf numFmtId="0" fontId="13" fillId="0" borderId="11" xfId="57" applyFont="1" applyFill="1" applyBorder="1" applyAlignment="1" applyProtection="1">
      <alignment horizontal="left" vertical="center" indent="1"/>
      <protection/>
    </xf>
    <xf numFmtId="0" fontId="0" fillId="0" borderId="0" xfId="57" applyFont="1" applyFill="1" applyAlignment="1" applyProtection="1">
      <alignment vertical="center"/>
      <protection/>
    </xf>
    <xf numFmtId="0" fontId="4" fillId="0" borderId="0" xfId="57" applyFill="1" applyAlignment="1" applyProtection="1">
      <alignment vertical="center"/>
      <protection/>
    </xf>
    <xf numFmtId="0" fontId="13" fillId="0" borderId="32" xfId="57" applyFont="1" applyFill="1" applyBorder="1" applyAlignment="1" applyProtection="1">
      <alignment horizontal="left" vertical="center" indent="1"/>
      <protection/>
    </xf>
    <xf numFmtId="0" fontId="13" fillId="0" borderId="39" xfId="57" applyFont="1" applyFill="1" applyBorder="1" applyAlignment="1" applyProtection="1">
      <alignment horizontal="left" vertical="center" wrapText="1" indent="1"/>
      <protection/>
    </xf>
    <xf numFmtId="164" fontId="13" fillId="0" borderId="39" xfId="57" applyNumberFormat="1" applyFont="1" applyFill="1" applyBorder="1" applyAlignment="1" applyProtection="1">
      <alignment vertical="center"/>
      <protection locked="0"/>
    </xf>
    <xf numFmtId="164" fontId="13" fillId="0" borderId="46" xfId="57" applyNumberFormat="1" applyFont="1" applyFill="1" applyBorder="1" applyAlignment="1" applyProtection="1">
      <alignment vertical="center"/>
      <protection/>
    </xf>
    <xf numFmtId="164" fontId="0" fillId="0" borderId="0" xfId="57" applyNumberFormat="1" applyFont="1" applyFill="1" applyAlignment="1" applyProtection="1">
      <alignment vertical="center"/>
      <protection/>
    </xf>
    <xf numFmtId="0" fontId="13" fillId="0" borderId="20" xfId="57" applyFont="1" applyFill="1" applyBorder="1" applyAlignment="1" applyProtection="1">
      <alignment horizontal="left" vertical="center" indent="1"/>
      <protection/>
    </xf>
    <xf numFmtId="0" fontId="13" fillId="0" borderId="21" xfId="57" applyFont="1" applyFill="1" applyBorder="1" applyAlignment="1" applyProtection="1">
      <alignment horizontal="left" vertical="center" wrapText="1" indent="1"/>
      <protection/>
    </xf>
    <xf numFmtId="164" fontId="13" fillId="0" borderId="21" xfId="57" applyNumberFormat="1" applyFont="1" applyFill="1" applyBorder="1" applyAlignment="1" applyProtection="1">
      <alignment vertical="center"/>
      <protection locked="0"/>
    </xf>
    <xf numFmtId="164" fontId="13" fillId="0" borderId="22" xfId="57" applyNumberFormat="1" applyFont="1" applyFill="1" applyBorder="1" applyAlignment="1" applyProtection="1">
      <alignment vertical="center"/>
      <protection/>
    </xf>
    <xf numFmtId="0" fontId="0" fillId="0" borderId="0" xfId="57" applyFont="1" applyFill="1" applyAlignment="1" applyProtection="1">
      <alignment vertical="center"/>
      <protection locked="0"/>
    </xf>
    <xf numFmtId="0" fontId="4" fillId="0" borderId="0" xfId="57" applyFill="1" applyAlignment="1" applyProtection="1">
      <alignment vertical="center"/>
      <protection locked="0"/>
    </xf>
    <xf numFmtId="0" fontId="13" fillId="0" borderId="18" xfId="57" applyFont="1" applyFill="1" applyBorder="1" applyAlignment="1" applyProtection="1">
      <alignment horizontal="left" vertical="center" wrapText="1" indent="1"/>
      <protection/>
    </xf>
    <xf numFmtId="164" fontId="13" fillId="0" borderId="18" xfId="57" applyNumberFormat="1" applyFont="1" applyFill="1" applyBorder="1" applyAlignment="1" applyProtection="1">
      <alignment vertical="center"/>
      <protection locked="0"/>
    </xf>
    <xf numFmtId="164" fontId="13" fillId="0" borderId="19" xfId="57" applyNumberFormat="1" applyFont="1" applyFill="1" applyBorder="1" applyAlignment="1" applyProtection="1">
      <alignment vertical="center"/>
      <protection/>
    </xf>
    <xf numFmtId="0" fontId="13" fillId="0" borderId="21" xfId="57" applyFont="1" applyFill="1" applyBorder="1" applyAlignment="1" applyProtection="1">
      <alignment horizontal="left" vertical="center" indent="1"/>
      <protection/>
    </xf>
    <xf numFmtId="0" fontId="11" fillId="0" borderId="12" xfId="57" applyFont="1" applyFill="1" applyBorder="1" applyAlignment="1" applyProtection="1">
      <alignment horizontal="left" vertical="center" indent="1"/>
      <protection/>
    </xf>
    <xf numFmtId="164" fontId="12" fillId="0" borderId="12" xfId="57" applyNumberFormat="1" applyFont="1" applyFill="1" applyBorder="1" applyAlignment="1" applyProtection="1">
      <alignment vertical="center"/>
      <protection/>
    </xf>
    <xf numFmtId="164" fontId="12" fillId="0" borderId="13" xfId="57" applyNumberFormat="1" applyFont="1" applyFill="1" applyBorder="1" applyAlignment="1" applyProtection="1">
      <alignment vertical="center"/>
      <protection/>
    </xf>
    <xf numFmtId="0" fontId="13" fillId="0" borderId="17" xfId="57" applyFont="1" applyFill="1" applyBorder="1" applyAlignment="1" applyProtection="1">
      <alignment horizontal="left" vertical="center" indent="1"/>
      <protection/>
    </xf>
    <xf numFmtId="0" fontId="13" fillId="0" borderId="18" xfId="57" applyFont="1" applyFill="1" applyBorder="1" applyAlignment="1" applyProtection="1">
      <alignment horizontal="left" vertical="center" indent="1"/>
      <protection/>
    </xf>
    <xf numFmtId="0" fontId="12" fillId="0" borderId="11" xfId="57" applyFont="1" applyFill="1" applyBorder="1" applyAlignment="1" applyProtection="1">
      <alignment horizontal="left" vertical="center" indent="1"/>
      <protection/>
    </xf>
    <xf numFmtId="0" fontId="11" fillId="0" borderId="12" xfId="57" applyFont="1" applyFill="1" applyBorder="1" applyAlignment="1" applyProtection="1">
      <alignment horizontal="left" indent="1"/>
      <protection/>
    </xf>
    <xf numFmtId="164" fontId="12" fillId="0" borderId="12" xfId="57" applyNumberFormat="1" applyFont="1" applyFill="1" applyBorder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16" fillId="0" borderId="14" xfId="0" applyFont="1" applyFill="1" applyBorder="1" applyAlignment="1" applyProtection="1">
      <alignment horizontal="center" vertical="center" wrapText="1"/>
      <protection/>
    </xf>
    <xf numFmtId="0" fontId="16" fillId="0" borderId="16" xfId="0" applyFont="1" applyFill="1" applyBorder="1" applyAlignment="1" applyProtection="1">
      <alignment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vertical="center"/>
    </xf>
    <xf numFmtId="0" fontId="14" fillId="0" borderId="66" xfId="0" applyFont="1" applyFill="1" applyBorder="1" applyAlignment="1" applyProtection="1">
      <alignment horizontal="left" vertical="center" wrapText="1"/>
      <protection locked="0"/>
    </xf>
    <xf numFmtId="164" fontId="14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68" xfId="0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Fill="1" applyBorder="1" applyAlignment="1" applyProtection="1">
      <alignment vertical="center" wrapText="1"/>
      <protection/>
    </xf>
    <xf numFmtId="164" fontId="15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right" vertical="center" indent="1"/>
      <protection/>
    </xf>
    <xf numFmtId="0" fontId="13" fillId="0" borderId="20" xfId="0" applyFont="1" applyBorder="1" applyAlignment="1" applyProtection="1">
      <alignment horizontal="right" vertical="center" indent="1"/>
      <protection/>
    </xf>
    <xf numFmtId="0" fontId="0" fillId="0" borderId="21" xfId="0" applyFont="1" applyBorder="1" applyAlignment="1">
      <alignment/>
    </xf>
    <xf numFmtId="0" fontId="13" fillId="0" borderId="21" xfId="0" applyFont="1" applyBorder="1" applyAlignment="1" applyProtection="1">
      <alignment horizontal="left" vertical="center" indent="1"/>
      <protection locked="0"/>
    </xf>
    <xf numFmtId="3" fontId="13" fillId="0" borderId="22" xfId="0" applyNumberFormat="1" applyFont="1" applyBorder="1" applyAlignment="1" applyProtection="1">
      <alignment horizontal="right" vertical="center" indent="1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3" fontId="13" fillId="0" borderId="22" xfId="0" applyNumberFormat="1" applyFont="1" applyFill="1" applyBorder="1" applyAlignment="1" applyProtection="1">
      <alignment horizontal="right" vertical="center" indent="1"/>
      <protection locked="0"/>
    </xf>
    <xf numFmtId="0" fontId="13" fillId="0" borderId="23" xfId="0" applyFont="1" applyBorder="1" applyAlignment="1" applyProtection="1">
      <alignment horizontal="right" vertical="center" indent="1"/>
      <protection/>
    </xf>
    <xf numFmtId="0" fontId="13" fillId="0" borderId="24" xfId="0" applyFont="1" applyBorder="1" applyAlignment="1" applyProtection="1">
      <alignment horizontal="left" vertical="center" indent="1"/>
      <protection locked="0"/>
    </xf>
    <xf numFmtId="3" fontId="13" fillId="0" borderId="25" xfId="0" applyNumberFormat="1" applyFont="1" applyFill="1" applyBorder="1" applyAlignment="1" applyProtection="1">
      <alignment horizontal="right" vertical="center" indent="1"/>
      <protection locked="0"/>
    </xf>
    <xf numFmtId="164" fontId="0" fillId="34" borderId="40" xfId="0" applyNumberFormat="1" applyFont="1" applyFill="1" applyBorder="1" applyAlignment="1" applyProtection="1">
      <alignment horizontal="left" vertical="center" wrapText="1" indent="2"/>
      <protection/>
    </xf>
    <xf numFmtId="3" fontId="19" fillId="0" borderId="13" xfId="0" applyNumberFormat="1" applyFont="1" applyFill="1" applyBorder="1" applyAlignment="1" applyProtection="1">
      <alignment horizontal="right" vertical="center" indent="1"/>
      <protection/>
    </xf>
    <xf numFmtId="0" fontId="13" fillId="0" borderId="60" xfId="56" applyFont="1" applyFill="1" applyBorder="1" applyAlignment="1" applyProtection="1">
      <alignment horizontal="right" vertical="center" wrapText="1" indent="1"/>
      <protection/>
    </xf>
    <xf numFmtId="164" fontId="13" fillId="0" borderId="60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 applyBorder="1" applyProtection="1">
      <alignment/>
      <protection/>
    </xf>
    <xf numFmtId="0" fontId="12" fillId="0" borderId="61" xfId="56" applyFont="1" applyFill="1" applyBorder="1" applyAlignment="1" applyProtection="1">
      <alignment horizontal="center" vertical="center" wrapText="1"/>
      <protection/>
    </xf>
    <xf numFmtId="164" fontId="16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Border="1" applyAlignment="1" applyProtection="1">
      <alignment horizontal="right" vertical="center" wrapText="1" indent="1"/>
      <protection locked="0"/>
    </xf>
    <xf numFmtId="164" fontId="0" fillId="0" borderId="32" xfId="0" applyNumberFormat="1" applyFill="1" applyBorder="1" applyAlignment="1" applyProtection="1">
      <alignment horizontal="left" vertical="center" wrapText="1"/>
      <protection locked="0"/>
    </xf>
    <xf numFmtId="164" fontId="13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0" fontId="6" fillId="0" borderId="0" xfId="56" applyFont="1" applyFill="1" applyBorder="1" applyAlignment="1" applyProtection="1">
      <alignment horizontal="center"/>
      <protection/>
    </xf>
    <xf numFmtId="164" fontId="9" fillId="0" borderId="10" xfId="56" applyNumberFormat="1" applyFont="1" applyFill="1" applyBorder="1" applyAlignment="1" applyProtection="1">
      <alignment horizontal="left" vertical="center"/>
      <protection/>
    </xf>
    <xf numFmtId="164" fontId="6" fillId="0" borderId="0" xfId="56" applyNumberFormat="1" applyFont="1" applyFill="1" applyBorder="1" applyAlignment="1" applyProtection="1">
      <alignment horizontal="center" vertical="center"/>
      <protection/>
    </xf>
    <xf numFmtId="164" fontId="9" fillId="0" borderId="10" xfId="56" applyNumberFormat="1" applyFont="1" applyFill="1" applyBorder="1" applyAlignment="1" applyProtection="1">
      <alignment horizontal="left"/>
      <protection/>
    </xf>
    <xf numFmtId="164" fontId="21" fillId="0" borderId="60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textRotation="180" wrapText="1"/>
      <protection/>
    </xf>
    <xf numFmtId="164" fontId="11" fillId="0" borderId="40" xfId="0" applyNumberFormat="1" applyFont="1" applyFill="1" applyBorder="1" applyAlignment="1" applyProtection="1">
      <alignment horizontal="center" vertical="center" wrapText="1"/>
      <protection/>
    </xf>
    <xf numFmtId="164" fontId="11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56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9" fillId="0" borderId="14" xfId="56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horizontal="center" vertical="center" wrapText="1"/>
      <protection/>
    </xf>
    <xf numFmtId="0" fontId="19" fillId="0" borderId="16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 applyProtection="1">
      <alignment horizontal="left"/>
      <protection/>
    </xf>
    <xf numFmtId="0" fontId="13" fillId="0" borderId="60" xfId="56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 applyProtection="1">
      <alignment horizontal="left" indent="1"/>
      <protection locked="0"/>
    </xf>
    <xf numFmtId="0" fontId="13" fillId="0" borderId="25" xfId="0" applyFont="1" applyFill="1" applyBorder="1" applyAlignment="1" applyProtection="1">
      <alignment horizontal="right" indent="1"/>
      <protection locked="0"/>
    </xf>
    <xf numFmtId="0" fontId="11" fillId="0" borderId="11" xfId="0" applyFont="1" applyFill="1" applyBorder="1" applyAlignment="1" applyProtection="1">
      <alignment horizontal="left" indent="1"/>
      <protection/>
    </xf>
    <xf numFmtId="0" fontId="12" fillId="0" borderId="13" xfId="0" applyFont="1" applyFill="1" applyBorder="1" applyAlignment="1" applyProtection="1">
      <alignment horizontal="right" inden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13" fillId="0" borderId="28" xfId="0" applyFont="1" applyFill="1" applyBorder="1" applyAlignment="1" applyProtection="1">
      <alignment horizontal="left" indent="1"/>
      <protection locked="0"/>
    </xf>
    <xf numFmtId="0" fontId="13" fillId="0" borderId="30" xfId="0" applyFont="1" applyFill="1" applyBorder="1" applyAlignment="1" applyProtection="1">
      <alignment horizontal="right" indent="1"/>
      <protection locked="0"/>
    </xf>
    <xf numFmtId="0" fontId="0" fillId="0" borderId="0" xfId="0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left"/>
      <protection locked="0"/>
    </xf>
    <xf numFmtId="164" fontId="18" fillId="0" borderId="43" xfId="0" applyNumberFormat="1" applyFont="1" applyFill="1" applyBorder="1" applyAlignment="1" applyProtection="1">
      <alignment horizontal="center" textRotation="180" wrapText="1"/>
      <protection/>
    </xf>
    <xf numFmtId="164" fontId="11" fillId="0" borderId="40" xfId="0" applyNumberFormat="1" applyFont="1" applyFill="1" applyBorder="1" applyAlignment="1" applyProtection="1">
      <alignment horizontal="left" vertical="center" wrapText="1" indent="2"/>
      <protection/>
    </xf>
    <xf numFmtId="164" fontId="11" fillId="0" borderId="40" xfId="0" applyNumberFormat="1" applyFont="1" applyFill="1" applyBorder="1" applyAlignment="1" applyProtection="1">
      <alignment horizontal="center" vertical="center"/>
      <protection/>
    </xf>
    <xf numFmtId="164" fontId="11" fillId="0" borderId="69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>
      <alignment horizontal="center" wrapText="1"/>
    </xf>
    <xf numFmtId="0" fontId="13" fillId="0" borderId="60" xfId="0" applyFont="1" applyFill="1" applyBorder="1" applyAlignment="1">
      <alignment horizontal="justify" vertical="center" wrapText="1"/>
    </xf>
    <xf numFmtId="0" fontId="6" fillId="0" borderId="0" xfId="57" applyFont="1" applyFill="1" applyBorder="1" applyAlignment="1" applyProtection="1">
      <alignment horizontal="center" wrapText="1"/>
      <protection/>
    </xf>
    <xf numFmtId="0" fontId="9" fillId="0" borderId="13" xfId="57" applyFont="1" applyFill="1" applyBorder="1" applyAlignment="1" applyProtection="1">
      <alignment horizontal="left" vertical="center" inden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18" fillId="0" borderId="43" xfId="0" applyFont="1" applyFill="1" applyBorder="1" applyAlignment="1">
      <alignment horizontal="center" textRotation="180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 applyProtection="1">
      <alignment horizontal="right"/>
      <protection/>
    </xf>
    <xf numFmtId="0" fontId="11" fillId="0" borderId="11" xfId="0" applyFont="1" applyBorder="1" applyAlignment="1" applyProtection="1">
      <alignment horizontal="left" vertical="center" indent="2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5">
    <dxf>
      <font>
        <b val="0"/>
        <color indexed="9"/>
      </font>
    </dxf>
    <dxf>
      <font>
        <b val="0"/>
        <color indexed="9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B1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0</v>
      </c>
    </row>
    <row r="4" spans="1:2" ht="12.75">
      <c r="A4" s="1"/>
      <c r="B4" s="1"/>
    </row>
    <row r="5" spans="1:2" s="4" customFormat="1" ht="15.75">
      <c r="A5" s="2" t="s">
        <v>1</v>
      </c>
      <c r="B5" s="3"/>
    </row>
    <row r="6" spans="1:2" ht="12.75">
      <c r="A6" s="1"/>
      <c r="B6" s="1"/>
    </row>
    <row r="7" spans="1:2" ht="12.75">
      <c r="A7" s="1" t="s">
        <v>2</v>
      </c>
      <c r="B7" s="1" t="s">
        <v>3</v>
      </c>
    </row>
    <row r="8" spans="1:2" ht="12.75">
      <c r="A8" s="1" t="s">
        <v>4</v>
      </c>
      <c r="B8" s="1" t="s">
        <v>5</v>
      </c>
    </row>
    <row r="9" spans="1:2" ht="12.75">
      <c r="A9" s="1" t="s">
        <v>6</v>
      </c>
      <c r="B9" s="1" t="s">
        <v>7</v>
      </c>
    </row>
    <row r="10" spans="1:2" ht="12.75">
      <c r="A10" s="1"/>
      <c r="B10" s="1"/>
    </row>
    <row r="11" spans="1:2" ht="12.75">
      <c r="A11" s="1"/>
      <c r="B11" s="1"/>
    </row>
    <row r="12" spans="1:2" s="4" customFormat="1" ht="15.75">
      <c r="A12" s="2" t="str">
        <f>+CONCATENATE(LEFT(A5,4),". évi előirányzat KIADÁSOK")</f>
        <v>2017. évi előirányzat KIADÁSOK</v>
      </c>
      <c r="B12" s="3"/>
    </row>
    <row r="13" spans="1:2" ht="12.75">
      <c r="A13" s="1"/>
      <c r="B13" s="1"/>
    </row>
    <row r="14" spans="1:2" ht="12.75">
      <c r="A14" s="1" t="s">
        <v>8</v>
      </c>
      <c r="B14" s="1" t="s">
        <v>9</v>
      </c>
    </row>
    <row r="15" spans="1:2" ht="12.75">
      <c r="A15" s="1" t="s">
        <v>10</v>
      </c>
      <c r="B15" s="1" t="s">
        <v>11</v>
      </c>
    </row>
    <row r="16" spans="1:2" ht="12.75">
      <c r="A16" s="1" t="s">
        <v>12</v>
      </c>
      <c r="B16" s="1" t="s">
        <v>13</v>
      </c>
    </row>
  </sheetData>
  <sheetProtection selectLockedCells="1" selectUnlockedCells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D12"/>
  <sheetViews>
    <sheetView zoomScale="120" zoomScaleNormal="120" zoomScalePageLayoutView="0" workbookViewId="0" topLeftCell="A1">
      <selection activeCell="C6" sqref="C6"/>
    </sheetView>
  </sheetViews>
  <sheetFormatPr defaultColWidth="9.00390625" defaultRowHeight="12.75"/>
  <cols>
    <col min="1" max="1" width="5.625" style="142" customWidth="1"/>
    <col min="2" max="2" width="68.625" style="142" customWidth="1"/>
    <col min="3" max="3" width="19.50390625" style="142" customWidth="1"/>
    <col min="4" max="16384" width="9.375" style="142" customWidth="1"/>
  </cols>
  <sheetData>
    <row r="1" spans="1:3" ht="33" customHeight="1">
      <c r="A1" s="547" t="s">
        <v>382</v>
      </c>
      <c r="B1" s="547"/>
      <c r="C1" s="547"/>
    </row>
    <row r="2" spans="1:4" ht="15.75" customHeight="1">
      <c r="A2" s="143"/>
      <c r="B2" s="143" t="s">
        <v>374</v>
      </c>
      <c r="C2" s="165" t="s">
        <v>375</v>
      </c>
      <c r="D2" s="144"/>
    </row>
    <row r="3" spans="1:3" ht="26.25" customHeight="1">
      <c r="A3" s="166" t="s">
        <v>376</v>
      </c>
      <c r="B3" s="167" t="s">
        <v>383</v>
      </c>
      <c r="C3" s="168" t="str">
        <f>+'1.1.sz.mell.'!C3</f>
        <v>2017. évi előirányzat</v>
      </c>
    </row>
    <row r="4" spans="1:3" ht="15">
      <c r="A4" s="169"/>
      <c r="B4" s="170" t="s">
        <v>19</v>
      </c>
      <c r="C4" s="171" t="s">
        <v>20</v>
      </c>
    </row>
    <row r="5" spans="1:3" ht="15">
      <c r="A5" s="172" t="s">
        <v>21</v>
      </c>
      <c r="B5" s="173" t="s">
        <v>384</v>
      </c>
      <c r="C5" s="174"/>
    </row>
    <row r="6" spans="1:3" ht="24.75">
      <c r="A6" s="175" t="s">
        <v>35</v>
      </c>
      <c r="B6" s="176" t="s">
        <v>385</v>
      </c>
      <c r="C6" s="177"/>
    </row>
    <row r="7" spans="1:3" ht="15">
      <c r="A7" s="175" t="s">
        <v>49</v>
      </c>
      <c r="B7" s="178" t="s">
        <v>386</v>
      </c>
      <c r="C7" s="177"/>
    </row>
    <row r="8" spans="1:3" ht="24.75">
      <c r="A8" s="175" t="s">
        <v>246</v>
      </c>
      <c r="B8" s="178" t="s">
        <v>387</v>
      </c>
      <c r="C8" s="177"/>
    </row>
    <row r="9" spans="1:3" ht="15">
      <c r="A9" s="179" t="s">
        <v>79</v>
      </c>
      <c r="B9" s="178" t="s">
        <v>388</v>
      </c>
      <c r="C9" s="180"/>
    </row>
    <row r="10" spans="1:3" ht="15">
      <c r="A10" s="175" t="s">
        <v>103</v>
      </c>
      <c r="B10" s="181" t="s">
        <v>389</v>
      </c>
      <c r="C10" s="177"/>
    </row>
    <row r="11" spans="1:3" ht="15">
      <c r="A11" s="554" t="s">
        <v>390</v>
      </c>
      <c r="B11" s="554"/>
      <c r="C11" s="182">
        <f>SUM(C5:C10)</f>
        <v>0</v>
      </c>
    </row>
    <row r="12" spans="1:3" ht="23.25" customHeight="1">
      <c r="A12" s="555" t="s">
        <v>391</v>
      </c>
      <c r="B12" s="555"/>
      <c r="C12" s="555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7875"/>
  <pageSetup firstPageNumber="29" useFirstPageNumber="1" horizontalDpi="300" verticalDpi="300" orientation="portrait" paperSize="9" scale="95" r:id="rId1"/>
  <headerFooter alignWithMargins="0">
    <oddHeader>&amp;R&amp;"Times New Roman CE,Félkövér dőlt"&amp;11 4. melléklet a ...../2017. (....) önkormányzati rendelethez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D8"/>
  <sheetViews>
    <sheetView zoomScale="120" zoomScaleNormal="120" zoomScalePageLayoutView="0" workbookViewId="0" topLeftCell="A1">
      <selection activeCell="C6" sqref="C6"/>
    </sheetView>
  </sheetViews>
  <sheetFormatPr defaultColWidth="9.00390625" defaultRowHeight="12.75"/>
  <cols>
    <col min="1" max="1" width="5.625" style="142" customWidth="1"/>
    <col min="2" max="2" width="66.875" style="142" customWidth="1"/>
    <col min="3" max="3" width="27.00390625" style="142" customWidth="1"/>
    <col min="4" max="16384" width="9.375" style="142" customWidth="1"/>
  </cols>
  <sheetData>
    <row r="1" spans="1:3" ht="33" customHeight="1">
      <c r="A1" s="547" t="str">
        <f>+CONCATENATE("Alattyán Község Önkormányzata ",CONCATENATE(LEFT(ÖSSZEFÜGGÉSEK!A5,4),". évi adósságot keletkeztető fejlesztési céljai"))</f>
        <v>Alattyán Község Önkormányzata 2017. évi adósságot keletkeztető fejlesztési céljai</v>
      </c>
      <c r="B1" s="547"/>
      <c r="C1" s="547"/>
    </row>
    <row r="2" spans="1:4" ht="15.75" customHeight="1">
      <c r="A2" s="143"/>
      <c r="B2" s="143" t="s">
        <v>374</v>
      </c>
      <c r="C2" s="165" t="s">
        <v>375</v>
      </c>
      <c r="D2" s="144"/>
    </row>
    <row r="3" spans="1:3" ht="26.25" customHeight="1">
      <c r="A3" s="166" t="s">
        <v>376</v>
      </c>
      <c r="B3" s="167" t="s">
        <v>392</v>
      </c>
      <c r="C3" s="168" t="s">
        <v>393</v>
      </c>
    </row>
    <row r="4" spans="1:3" ht="15">
      <c r="A4" s="169"/>
      <c r="B4" s="170" t="s">
        <v>19</v>
      </c>
      <c r="C4" s="171" t="s">
        <v>20</v>
      </c>
    </row>
    <row r="5" spans="1:3" ht="15">
      <c r="A5" s="172" t="s">
        <v>21</v>
      </c>
      <c r="B5" s="183"/>
      <c r="C5" s="184"/>
    </row>
    <row r="6" spans="1:3" ht="15">
      <c r="A6" s="175" t="s">
        <v>35</v>
      </c>
      <c r="B6" s="185"/>
      <c r="C6" s="186"/>
    </row>
    <row r="7" spans="1:3" ht="15">
      <c r="A7" s="179" t="s">
        <v>49</v>
      </c>
      <c r="B7" s="187"/>
      <c r="C7" s="188"/>
    </row>
    <row r="8" spans="1:3" s="164" customFormat="1" ht="17.25" customHeight="1">
      <c r="A8" s="189" t="s">
        <v>246</v>
      </c>
      <c r="B8" s="190" t="s">
        <v>394</v>
      </c>
      <c r="C8" s="182">
        <f>SUM(C5:C7)</f>
        <v>0</v>
      </c>
    </row>
  </sheetData>
  <sheetProtection selectLockedCells="1" selectUnlockedCells="1"/>
  <mergeCells count="1">
    <mergeCell ref="A1:C1"/>
  </mergeCells>
  <printOptions horizontalCentered="1"/>
  <pageMargins left="0.7875" right="0.7875" top="1.3777777777777778" bottom="0.9840277777777777" header="0.7875" footer="0.7875"/>
  <pageSetup firstPageNumber="30" useFirstPageNumber="1" horizontalDpi="300" verticalDpi="300" orientation="portrait" paperSize="9" scale="95" r:id="rId1"/>
  <headerFooter alignWithMargins="0">
    <oddHeader>&amp;R&amp;"Times New Roman CE,Félkövér dőlt"&amp;11 5. melléklet a ...../2017. (....) önkormányzati rendelethez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47.125" style="191" customWidth="1"/>
    <col min="2" max="2" width="15.625" style="192" customWidth="1"/>
    <col min="3" max="3" width="16.375" style="192" customWidth="1"/>
    <col min="4" max="4" width="18.00390625" style="192" customWidth="1"/>
    <col min="5" max="5" width="16.625" style="192" customWidth="1"/>
    <col min="6" max="6" width="18.875" style="86" customWidth="1"/>
    <col min="7" max="8" width="12.875" style="192" customWidth="1"/>
    <col min="9" max="9" width="13.875" style="192" customWidth="1"/>
    <col min="10" max="16384" width="9.375" style="192" customWidth="1"/>
  </cols>
  <sheetData>
    <row r="1" spans="1:6" ht="25.5" customHeight="1">
      <c r="A1" s="556" t="s">
        <v>395</v>
      </c>
      <c r="B1" s="556"/>
      <c r="C1" s="556"/>
      <c r="D1" s="556"/>
      <c r="E1" s="556"/>
      <c r="F1" s="556"/>
    </row>
    <row r="2" spans="1:6" ht="22.5" customHeight="1">
      <c r="A2" s="87"/>
      <c r="B2" s="86"/>
      <c r="C2" s="86"/>
      <c r="D2" s="86"/>
      <c r="E2" s="86"/>
      <c r="F2" s="193" t="s">
        <v>632</v>
      </c>
    </row>
    <row r="3" spans="1:6" s="194" customFormat="1" ht="44.25" customHeight="1">
      <c r="A3" s="89" t="s">
        <v>396</v>
      </c>
      <c r="B3" s="90" t="s">
        <v>397</v>
      </c>
      <c r="C3" s="90" t="s">
        <v>398</v>
      </c>
      <c r="D3" s="90" t="str">
        <f>+CONCATENATE("Felhasználás   ",LEFT(ÖSSZEFÜGGÉSEK!A5,4)-1,". XII. 31-ig")</f>
        <v>Felhasználás   2016. XII. 31-ig</v>
      </c>
      <c r="E3" s="90" t="str">
        <f>+'1.1.sz.mell.'!C3</f>
        <v>2017. évi előirányzat</v>
      </c>
      <c r="F3" s="91" t="str">
        <f>+CONCATENATE(LEFT(ÖSSZEFÜGGÉSEK!A5,4),". utáni szükséglet")</f>
        <v>2017. utáni szükséglet</v>
      </c>
    </row>
    <row r="4" spans="1:6" s="86" customFormat="1" ht="12" customHeight="1">
      <c r="A4" s="195" t="s">
        <v>19</v>
      </c>
      <c r="B4" s="196" t="s">
        <v>20</v>
      </c>
      <c r="C4" s="196" t="s">
        <v>288</v>
      </c>
      <c r="D4" s="196" t="s">
        <v>289</v>
      </c>
      <c r="E4" s="196" t="s">
        <v>380</v>
      </c>
      <c r="F4" s="197" t="s">
        <v>399</v>
      </c>
    </row>
    <row r="5" spans="1:6" ht="15.75" customHeight="1">
      <c r="A5" s="198" t="s">
        <v>630</v>
      </c>
      <c r="B5" s="199">
        <v>38100</v>
      </c>
      <c r="C5" s="200" t="s">
        <v>641</v>
      </c>
      <c r="D5" s="199"/>
      <c r="E5" s="199">
        <v>38100</v>
      </c>
      <c r="F5" s="201">
        <f aca="true" t="shared" si="0" ref="F5:F22">B5-D5-E5</f>
        <v>0</v>
      </c>
    </row>
    <row r="6" spans="1:6" ht="15.75" customHeight="1">
      <c r="A6" s="198" t="s">
        <v>631</v>
      </c>
      <c r="B6" s="199">
        <v>63500</v>
      </c>
      <c r="C6" s="200" t="s">
        <v>641</v>
      </c>
      <c r="D6" s="199"/>
      <c r="E6" s="199">
        <v>63500</v>
      </c>
      <c r="F6" s="201">
        <f t="shared" si="0"/>
        <v>0</v>
      </c>
    </row>
    <row r="7" spans="1:6" ht="15.75" customHeight="1">
      <c r="A7" s="198" t="s">
        <v>633</v>
      </c>
      <c r="B7" s="199">
        <v>31750</v>
      </c>
      <c r="C7" s="200" t="s">
        <v>641</v>
      </c>
      <c r="D7" s="199"/>
      <c r="E7" s="199">
        <v>31750</v>
      </c>
      <c r="F7" s="201">
        <f t="shared" si="0"/>
        <v>0</v>
      </c>
    </row>
    <row r="8" spans="1:6" ht="15.75" customHeight="1">
      <c r="A8" s="534" t="s">
        <v>634</v>
      </c>
      <c r="B8" s="199">
        <v>95250</v>
      </c>
      <c r="C8" s="200" t="s">
        <v>641</v>
      </c>
      <c r="D8" s="199"/>
      <c r="E8" s="199">
        <v>95250</v>
      </c>
      <c r="F8" s="201">
        <f t="shared" si="0"/>
        <v>0</v>
      </c>
    </row>
    <row r="9" spans="1:6" ht="15.75" customHeight="1">
      <c r="A9" s="198" t="s">
        <v>635</v>
      </c>
      <c r="B9" s="199">
        <v>25400</v>
      </c>
      <c r="C9" s="200" t="s">
        <v>641</v>
      </c>
      <c r="D9" s="199"/>
      <c r="E9" s="199">
        <v>25400</v>
      </c>
      <c r="F9" s="201">
        <f t="shared" si="0"/>
        <v>0</v>
      </c>
    </row>
    <row r="10" spans="1:6" ht="15.75" customHeight="1">
      <c r="A10" s="198" t="s">
        <v>636</v>
      </c>
      <c r="B10" s="199">
        <v>22600</v>
      </c>
      <c r="C10" s="200" t="s">
        <v>641</v>
      </c>
      <c r="D10" s="199"/>
      <c r="E10" s="199">
        <v>22600</v>
      </c>
      <c r="F10" s="201">
        <f t="shared" si="0"/>
        <v>0</v>
      </c>
    </row>
    <row r="11" spans="1:6" ht="15.75" customHeight="1">
      <c r="A11" s="198" t="s">
        <v>637</v>
      </c>
      <c r="B11" s="199">
        <v>63500</v>
      </c>
      <c r="C11" s="200" t="s">
        <v>641</v>
      </c>
      <c r="D11" s="199"/>
      <c r="E11" s="199">
        <v>63500</v>
      </c>
      <c r="F11" s="201">
        <f t="shared" si="0"/>
        <v>0</v>
      </c>
    </row>
    <row r="12" spans="1:6" ht="15.75" customHeight="1">
      <c r="A12" s="198" t="s">
        <v>639</v>
      </c>
      <c r="B12" s="199">
        <v>190500</v>
      </c>
      <c r="C12" s="200" t="s">
        <v>641</v>
      </c>
      <c r="D12" s="199"/>
      <c r="E12" s="199">
        <v>190500</v>
      </c>
      <c r="F12" s="201">
        <f t="shared" si="0"/>
        <v>0</v>
      </c>
    </row>
    <row r="13" spans="1:6" ht="15.75" customHeight="1">
      <c r="A13" s="198" t="s">
        <v>638</v>
      </c>
      <c r="B13" s="199">
        <v>304800</v>
      </c>
      <c r="C13" s="200" t="s">
        <v>641</v>
      </c>
      <c r="D13" s="199"/>
      <c r="E13" s="199">
        <v>304800</v>
      </c>
      <c r="F13" s="201">
        <f t="shared" si="0"/>
        <v>0</v>
      </c>
    </row>
    <row r="14" spans="1:6" ht="15.75" customHeight="1">
      <c r="A14" s="198" t="s">
        <v>654</v>
      </c>
      <c r="B14" s="199">
        <v>168910</v>
      </c>
      <c r="C14" s="200" t="s">
        <v>641</v>
      </c>
      <c r="D14" s="199"/>
      <c r="E14" s="199">
        <v>168910</v>
      </c>
      <c r="F14" s="201">
        <f t="shared" si="0"/>
        <v>0</v>
      </c>
    </row>
    <row r="15" spans="1:6" ht="15.75" customHeight="1">
      <c r="A15" s="198" t="s">
        <v>642</v>
      </c>
      <c r="B15" s="199">
        <f>111673+174400</f>
        <v>286073</v>
      </c>
      <c r="C15" s="200" t="s">
        <v>641</v>
      </c>
      <c r="D15" s="199"/>
      <c r="E15" s="199">
        <f>111673+174400</f>
        <v>286073</v>
      </c>
      <c r="F15" s="201">
        <f t="shared" si="0"/>
        <v>0</v>
      </c>
    </row>
    <row r="16" spans="1:6" ht="15.75" customHeight="1">
      <c r="A16" s="198" t="s">
        <v>643</v>
      </c>
      <c r="B16" s="199">
        <v>4953000</v>
      </c>
      <c r="C16" s="200" t="s">
        <v>641</v>
      </c>
      <c r="D16" s="199"/>
      <c r="E16" s="199">
        <v>4953000</v>
      </c>
      <c r="F16" s="201">
        <f t="shared" si="0"/>
        <v>0</v>
      </c>
    </row>
    <row r="17" spans="1:6" ht="15.75" customHeight="1">
      <c r="A17" s="198" t="s">
        <v>644</v>
      </c>
      <c r="B17" s="199">
        <v>4528820</v>
      </c>
      <c r="C17" s="200" t="s">
        <v>641</v>
      </c>
      <c r="D17" s="199"/>
      <c r="E17" s="199">
        <v>4528820</v>
      </c>
      <c r="F17" s="201">
        <f t="shared" si="0"/>
        <v>0</v>
      </c>
    </row>
    <row r="18" spans="1:6" ht="15.75" customHeight="1">
      <c r="A18" s="198" t="s">
        <v>645</v>
      </c>
      <c r="B18" s="199">
        <v>50000</v>
      </c>
      <c r="C18" s="200" t="s">
        <v>641</v>
      </c>
      <c r="D18" s="199"/>
      <c r="E18" s="199">
        <v>50000</v>
      </c>
      <c r="F18" s="201">
        <f t="shared" si="0"/>
        <v>0</v>
      </c>
    </row>
    <row r="19" spans="1:6" ht="15.75" customHeight="1">
      <c r="A19" s="198" t="s">
        <v>646</v>
      </c>
      <c r="B19" s="199">
        <v>699900</v>
      </c>
      <c r="C19" s="200" t="s">
        <v>641</v>
      </c>
      <c r="D19" s="199"/>
      <c r="E19" s="199">
        <v>699900</v>
      </c>
      <c r="F19" s="201">
        <f t="shared" si="0"/>
        <v>0</v>
      </c>
    </row>
    <row r="20" spans="1:6" ht="15.75" customHeight="1">
      <c r="A20" s="535" t="s">
        <v>648</v>
      </c>
      <c r="B20" s="202">
        <v>3810000</v>
      </c>
      <c r="C20" s="200" t="s">
        <v>641</v>
      </c>
      <c r="D20" s="199"/>
      <c r="E20" s="202">
        <v>3810000</v>
      </c>
      <c r="F20" s="203">
        <f t="shared" si="0"/>
        <v>0</v>
      </c>
    </row>
    <row r="21" spans="1:6" ht="15.75" customHeight="1">
      <c r="A21" s="535" t="s">
        <v>655</v>
      </c>
      <c r="B21" s="202">
        <v>381000</v>
      </c>
      <c r="C21" s="200" t="s">
        <v>641</v>
      </c>
      <c r="D21" s="199"/>
      <c r="E21" s="202">
        <v>381000</v>
      </c>
      <c r="F21" s="203">
        <f t="shared" si="0"/>
        <v>0</v>
      </c>
    </row>
    <row r="22" spans="1:6" ht="15.75" customHeight="1">
      <c r="A22" s="110" t="s">
        <v>647</v>
      </c>
      <c r="B22" s="202">
        <v>6045742</v>
      </c>
      <c r="C22" s="200" t="s">
        <v>641</v>
      </c>
      <c r="D22" s="199"/>
      <c r="E22" s="202">
        <v>6045742</v>
      </c>
      <c r="F22" s="203">
        <f t="shared" si="0"/>
        <v>0</v>
      </c>
    </row>
    <row r="23" spans="1:6" s="208" customFormat="1" ht="18" customHeight="1">
      <c r="A23" s="204" t="s">
        <v>400</v>
      </c>
      <c r="B23" s="205">
        <f>SUM(B5:B22)</f>
        <v>21758845</v>
      </c>
      <c r="C23" s="206"/>
      <c r="D23" s="205">
        <f>SUM(D5:D22)</f>
        <v>0</v>
      </c>
      <c r="E23" s="205">
        <f>SUM(E5:E22)</f>
        <v>21758845</v>
      </c>
      <c r="F23" s="207">
        <f>SUM(F5:F22)</f>
        <v>0</v>
      </c>
    </row>
    <row r="28" ht="12.75" customHeight="1"/>
    <row r="31" ht="12.75" customHeight="1"/>
  </sheetData>
  <sheetProtection selectLockedCells="1" selectUnlockedCells="1"/>
  <mergeCells count="1">
    <mergeCell ref="A1:F1"/>
  </mergeCells>
  <printOptions horizontalCentered="1"/>
  <pageMargins left="0.7875" right="0.7875" top="1.023611111111111" bottom="0.9840277777777777" header="0.7875" footer="0.7875"/>
  <pageSetup firstPageNumber="31" useFirstPageNumber="1" horizontalDpi="300" verticalDpi="300" orientation="landscape" paperSize="9" scale="105" r:id="rId1"/>
  <headerFooter alignWithMargins="0">
    <oddHeader>&amp;R&amp;"Times New Roman CE,Félkövér dőlt"&amp;11 6. melléklet a ……/2017. (….) önkormányzati rendelethez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F24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60.625" style="191" customWidth="1"/>
    <col min="2" max="2" width="15.625" style="192" customWidth="1"/>
    <col min="3" max="3" width="16.375" style="192" customWidth="1"/>
    <col min="4" max="4" width="18.00390625" style="192" customWidth="1"/>
    <col min="5" max="5" width="16.625" style="192" customWidth="1"/>
    <col min="6" max="6" width="18.875" style="192" customWidth="1"/>
    <col min="7" max="8" width="12.875" style="192" customWidth="1"/>
    <col min="9" max="9" width="13.875" style="192" customWidth="1"/>
    <col min="10" max="16384" width="9.375" style="192" customWidth="1"/>
  </cols>
  <sheetData>
    <row r="1" spans="1:6" ht="24.75" customHeight="1">
      <c r="A1" s="556" t="s">
        <v>401</v>
      </c>
      <c r="B1" s="556"/>
      <c r="C1" s="556"/>
      <c r="D1" s="556"/>
      <c r="E1" s="556"/>
      <c r="F1" s="556"/>
    </row>
    <row r="2" spans="1:6" ht="23.25" customHeight="1">
      <c r="A2" s="87"/>
      <c r="B2" s="86"/>
      <c r="C2" s="86"/>
      <c r="D2" s="86"/>
      <c r="E2" s="86"/>
      <c r="F2" s="193" t="s">
        <v>632</v>
      </c>
    </row>
    <row r="3" spans="1:6" s="194" customFormat="1" ht="48.75" customHeight="1">
      <c r="A3" s="89" t="s">
        <v>402</v>
      </c>
      <c r="B3" s="90" t="s">
        <v>397</v>
      </c>
      <c r="C3" s="90" t="s">
        <v>398</v>
      </c>
      <c r="D3" s="90" t="str">
        <f>+'6.sz.mell.'!D3</f>
        <v>Felhasználás   2016. XII. 31-ig</v>
      </c>
      <c r="E3" s="90" t="str">
        <f>+'6.sz.mell.'!E3</f>
        <v>2017. évi előirányzat</v>
      </c>
      <c r="F3" s="209" t="str">
        <f>+CONCATENATE(LEFT(ÖSSZEFÜGGÉSEK!A5,4),". utáni szükséglet ",CHAR(10),"")</f>
        <v>2017. utáni szükséglet 
</v>
      </c>
    </row>
    <row r="4" spans="1:6" s="86" customFormat="1" ht="15" customHeight="1">
      <c r="A4" s="195" t="s">
        <v>19</v>
      </c>
      <c r="B4" s="196" t="s">
        <v>20</v>
      </c>
      <c r="C4" s="196" t="s">
        <v>288</v>
      </c>
      <c r="D4" s="196" t="s">
        <v>289</v>
      </c>
      <c r="E4" s="196" t="s">
        <v>380</v>
      </c>
      <c r="F4" s="197" t="s">
        <v>399</v>
      </c>
    </row>
    <row r="5" spans="1:6" ht="15.75" customHeight="1">
      <c r="A5" s="210" t="s">
        <v>649</v>
      </c>
      <c r="B5" s="211">
        <v>4651230</v>
      </c>
      <c r="C5" s="212" t="s">
        <v>641</v>
      </c>
      <c r="D5" s="211"/>
      <c r="E5" s="211">
        <v>4651230</v>
      </c>
      <c r="F5" s="213">
        <f aca="true" t="shared" si="0" ref="F5:F23">B5-D5-E5</f>
        <v>0</v>
      </c>
    </row>
    <row r="6" spans="1:6" ht="15.75" customHeight="1">
      <c r="A6" s="210" t="s">
        <v>650</v>
      </c>
      <c r="B6" s="211">
        <v>3429000</v>
      </c>
      <c r="C6" s="212" t="s">
        <v>641</v>
      </c>
      <c r="D6" s="211"/>
      <c r="E6" s="211">
        <v>3429000</v>
      </c>
      <c r="F6" s="213">
        <f t="shared" si="0"/>
        <v>0</v>
      </c>
    </row>
    <row r="7" spans="1:6" ht="15.75" customHeight="1">
      <c r="A7" s="210" t="s">
        <v>651</v>
      </c>
      <c r="B7" s="211">
        <v>127000</v>
      </c>
      <c r="C7" s="212" t="s">
        <v>641</v>
      </c>
      <c r="D7" s="211"/>
      <c r="E7" s="211">
        <v>127000</v>
      </c>
      <c r="F7" s="213">
        <f t="shared" si="0"/>
        <v>0</v>
      </c>
    </row>
    <row r="8" spans="1:6" ht="15.75" customHeight="1">
      <c r="A8" s="537" t="s">
        <v>652</v>
      </c>
      <c r="B8" s="536">
        <v>127000</v>
      </c>
      <c r="C8" s="212" t="s">
        <v>641</v>
      </c>
      <c r="D8" s="536">
        <v>0</v>
      </c>
      <c r="E8" s="211">
        <v>127000</v>
      </c>
      <c r="F8" s="213">
        <f t="shared" si="0"/>
        <v>0</v>
      </c>
    </row>
    <row r="9" spans="1:6" ht="15.75" customHeight="1">
      <c r="A9" s="210" t="s">
        <v>656</v>
      </c>
      <c r="B9" s="211">
        <v>63500</v>
      </c>
      <c r="C9" s="212" t="s">
        <v>641</v>
      </c>
      <c r="D9" s="211"/>
      <c r="E9" s="211">
        <v>63500</v>
      </c>
      <c r="F9" s="213">
        <f t="shared" si="0"/>
        <v>0</v>
      </c>
    </row>
    <row r="10" spans="1:6" ht="15.75" customHeight="1">
      <c r="A10" s="210" t="s">
        <v>657</v>
      </c>
      <c r="B10" s="211">
        <v>508000</v>
      </c>
      <c r="C10" s="212" t="s">
        <v>641</v>
      </c>
      <c r="D10" s="211"/>
      <c r="E10" s="211">
        <v>508000</v>
      </c>
      <c r="F10" s="213">
        <f t="shared" si="0"/>
        <v>0</v>
      </c>
    </row>
    <row r="11" spans="1:6" ht="15.75" customHeight="1">
      <c r="A11" s="210"/>
      <c r="B11" s="211"/>
      <c r="C11" s="212"/>
      <c r="D11" s="211"/>
      <c r="E11" s="211"/>
      <c r="F11" s="213">
        <f t="shared" si="0"/>
        <v>0</v>
      </c>
    </row>
    <row r="12" spans="1:6" ht="15.75" customHeight="1">
      <c r="A12" s="210" t="s">
        <v>640</v>
      </c>
      <c r="B12" s="211">
        <v>304800</v>
      </c>
      <c r="C12" s="212" t="s">
        <v>641</v>
      </c>
      <c r="D12" s="211"/>
      <c r="E12" s="211">
        <v>304800</v>
      </c>
      <c r="F12" s="213">
        <f t="shared" si="0"/>
        <v>0</v>
      </c>
    </row>
    <row r="13" spans="1:6" ht="15.75" customHeight="1">
      <c r="A13" s="210"/>
      <c r="B13" s="211"/>
      <c r="C13" s="212"/>
      <c r="D13" s="211"/>
      <c r="E13" s="211"/>
      <c r="F13" s="213">
        <f t="shared" si="0"/>
        <v>0</v>
      </c>
    </row>
    <row r="14" spans="1:6" ht="15.75" customHeight="1">
      <c r="A14" s="210"/>
      <c r="B14" s="211"/>
      <c r="C14" s="212"/>
      <c r="D14" s="211"/>
      <c r="E14" s="211"/>
      <c r="F14" s="213">
        <f t="shared" si="0"/>
        <v>0</v>
      </c>
    </row>
    <row r="15" spans="1:6" ht="15.75" customHeight="1">
      <c r="A15" s="210"/>
      <c r="B15" s="211"/>
      <c r="C15" s="212"/>
      <c r="D15" s="211"/>
      <c r="E15" s="211"/>
      <c r="F15" s="213">
        <f t="shared" si="0"/>
        <v>0</v>
      </c>
    </row>
    <row r="16" spans="1:6" ht="15.75" customHeight="1">
      <c r="A16" s="210"/>
      <c r="B16" s="211"/>
      <c r="C16" s="212"/>
      <c r="D16" s="211"/>
      <c r="E16" s="211"/>
      <c r="F16" s="213">
        <f t="shared" si="0"/>
        <v>0</v>
      </c>
    </row>
    <row r="17" spans="1:6" ht="15.75" customHeight="1">
      <c r="A17" s="210"/>
      <c r="B17" s="211"/>
      <c r="C17" s="212"/>
      <c r="D17" s="211"/>
      <c r="E17" s="211"/>
      <c r="F17" s="213">
        <f t="shared" si="0"/>
        <v>0</v>
      </c>
    </row>
    <row r="18" spans="1:6" ht="15.75" customHeight="1">
      <c r="A18" s="210"/>
      <c r="B18" s="211"/>
      <c r="C18" s="212"/>
      <c r="D18" s="211"/>
      <c r="E18" s="211"/>
      <c r="F18" s="213">
        <f t="shared" si="0"/>
        <v>0</v>
      </c>
    </row>
    <row r="19" spans="1:6" ht="15.75" customHeight="1">
      <c r="A19" s="210"/>
      <c r="B19" s="211"/>
      <c r="C19" s="212"/>
      <c r="D19" s="211"/>
      <c r="E19" s="211"/>
      <c r="F19" s="213">
        <f t="shared" si="0"/>
        <v>0</v>
      </c>
    </row>
    <row r="20" spans="1:6" ht="15.75" customHeight="1">
      <c r="A20" s="210"/>
      <c r="B20" s="211"/>
      <c r="C20" s="212"/>
      <c r="D20" s="211"/>
      <c r="E20" s="211"/>
      <c r="F20" s="213">
        <f t="shared" si="0"/>
        <v>0</v>
      </c>
    </row>
    <row r="21" spans="1:6" ht="15.75" customHeight="1">
      <c r="A21" s="210"/>
      <c r="B21" s="211"/>
      <c r="C21" s="212"/>
      <c r="D21" s="211"/>
      <c r="E21" s="211"/>
      <c r="F21" s="213">
        <f t="shared" si="0"/>
        <v>0</v>
      </c>
    </row>
    <row r="22" spans="1:6" ht="15.75" customHeight="1">
      <c r="A22" s="210"/>
      <c r="B22" s="211"/>
      <c r="C22" s="212"/>
      <c r="D22" s="211"/>
      <c r="E22" s="211"/>
      <c r="F22" s="213">
        <f t="shared" si="0"/>
        <v>0</v>
      </c>
    </row>
    <row r="23" spans="1:6" ht="15.75" customHeight="1">
      <c r="A23" s="214"/>
      <c r="B23" s="215"/>
      <c r="C23" s="216"/>
      <c r="D23" s="215"/>
      <c r="E23" s="215"/>
      <c r="F23" s="217">
        <f t="shared" si="0"/>
        <v>0</v>
      </c>
    </row>
    <row r="24" spans="1:6" s="208" customFormat="1" ht="18" customHeight="1">
      <c r="A24" s="204" t="s">
        <v>400</v>
      </c>
      <c r="B24" s="218">
        <f>SUM(B5:B23)</f>
        <v>9210530</v>
      </c>
      <c r="C24" s="219"/>
      <c r="D24" s="218">
        <f>SUM(D5:D23)</f>
        <v>0</v>
      </c>
      <c r="E24" s="218">
        <f>SUM(E5:E23)</f>
        <v>9210530</v>
      </c>
      <c r="F24" s="220">
        <f>SUM(F5:F23)</f>
        <v>0</v>
      </c>
    </row>
  </sheetData>
  <sheetProtection/>
  <mergeCells count="1">
    <mergeCell ref="A1:F1"/>
  </mergeCells>
  <printOptions horizontalCentered="1"/>
  <pageMargins left="0.7875" right="0.7875" top="1.2208333333333332" bottom="0.9840277777777777" header="0.7875" footer="0.7875"/>
  <pageSetup firstPageNumber="32" useFirstPageNumber="1" horizontalDpi="300" verticalDpi="300" orientation="landscape" paperSize="9" scale="95" r:id="rId1"/>
  <headerFooter alignWithMargins="0">
    <oddHeader xml:space="preserve">&amp;R&amp;"Times New Roman CE,Félkövér dőlt"&amp;12 &amp;11 7. melléklet a ……/2017. (….) önkormányzati rendelethez
&amp;"Times New Roman CE,Normál"&amp;10   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H52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38.625" style="221" customWidth="1"/>
    <col min="2" max="5" width="13.875" style="221" customWidth="1"/>
    <col min="6" max="16384" width="9.375" style="221" customWidth="1"/>
  </cols>
  <sheetData>
    <row r="1" spans="1:5" ht="12.75">
      <c r="A1" s="222"/>
      <c r="B1" s="222"/>
      <c r="C1" s="222"/>
      <c r="D1" s="222"/>
      <c r="E1" s="222"/>
    </row>
    <row r="2" spans="1:5" ht="15.75">
      <c r="A2" s="223" t="s">
        <v>403</v>
      </c>
      <c r="B2" s="566"/>
      <c r="C2" s="566"/>
      <c r="D2" s="566"/>
      <c r="E2" s="566"/>
    </row>
    <row r="3" spans="1:5" ht="13.5">
      <c r="A3" s="222"/>
      <c r="B3" s="222"/>
      <c r="C3" s="222"/>
      <c r="D3" s="567" t="s">
        <v>404</v>
      </c>
      <c r="E3" s="567"/>
    </row>
    <row r="4" spans="1:5" ht="15" customHeight="1">
      <c r="A4" s="224" t="s">
        <v>405</v>
      </c>
      <c r="B4" s="225" t="str">
        <f>CONCATENATE((LEFT(ÖSSZEFÜGGÉSEK!A5,4)),".")</f>
        <v>2017.</v>
      </c>
      <c r="C4" s="225" t="str">
        <f>CONCATENATE((LEFT(ÖSSZEFÜGGÉSEK!A5,4))+1,".")</f>
        <v>2018.</v>
      </c>
      <c r="D4" s="225" t="str">
        <f>CONCATENATE((LEFT(ÖSSZEFÜGGÉSEK!A5,4))+1,". után")</f>
        <v>2018. után</v>
      </c>
      <c r="E4" s="226" t="s">
        <v>406</v>
      </c>
    </row>
    <row r="5" spans="1:5" ht="12.75">
      <c r="A5" s="227" t="s">
        <v>407</v>
      </c>
      <c r="B5" s="228"/>
      <c r="C5" s="228"/>
      <c r="D5" s="228"/>
      <c r="E5" s="229">
        <f aca="true" t="shared" si="0" ref="E5:E11">SUM(B5:D5)</f>
        <v>0</v>
      </c>
    </row>
    <row r="6" spans="1:5" ht="12.75">
      <c r="A6" s="230" t="s">
        <v>408</v>
      </c>
      <c r="B6" s="231"/>
      <c r="C6" s="231"/>
      <c r="D6" s="231"/>
      <c r="E6" s="232">
        <f t="shared" si="0"/>
        <v>0</v>
      </c>
    </row>
    <row r="7" spans="1:5" ht="12.75">
      <c r="A7" s="233" t="s">
        <v>409</v>
      </c>
      <c r="B7" s="234"/>
      <c r="C7" s="234"/>
      <c r="D7" s="234"/>
      <c r="E7" s="235">
        <f t="shared" si="0"/>
        <v>0</v>
      </c>
    </row>
    <row r="8" spans="1:5" ht="12.75">
      <c r="A8" s="233" t="s">
        <v>410</v>
      </c>
      <c r="B8" s="234"/>
      <c r="C8" s="234"/>
      <c r="D8" s="234"/>
      <c r="E8" s="235">
        <f t="shared" si="0"/>
        <v>0</v>
      </c>
    </row>
    <row r="9" spans="1:5" ht="12.75">
      <c r="A9" s="233" t="s">
        <v>411</v>
      </c>
      <c r="B9" s="234"/>
      <c r="C9" s="234"/>
      <c r="D9" s="234"/>
      <c r="E9" s="235">
        <f t="shared" si="0"/>
        <v>0</v>
      </c>
    </row>
    <row r="10" spans="1:5" ht="12.75">
      <c r="A10" s="233" t="s">
        <v>412</v>
      </c>
      <c r="B10" s="234"/>
      <c r="C10" s="234"/>
      <c r="D10" s="234"/>
      <c r="E10" s="235">
        <f t="shared" si="0"/>
        <v>0</v>
      </c>
    </row>
    <row r="11" spans="1:5" ht="12.75">
      <c r="A11" s="236"/>
      <c r="B11" s="237"/>
      <c r="C11" s="237"/>
      <c r="D11" s="237"/>
      <c r="E11" s="235">
        <f t="shared" si="0"/>
        <v>0</v>
      </c>
    </row>
    <row r="12" spans="1:5" ht="12.75">
      <c r="A12" s="238" t="s">
        <v>413</v>
      </c>
      <c r="B12" s="239">
        <f>B5+SUM(B7:B11)</f>
        <v>0</v>
      </c>
      <c r="C12" s="239">
        <f>C5+SUM(C7:C11)</f>
        <v>0</v>
      </c>
      <c r="D12" s="239">
        <f>D5+SUM(D7:D11)</f>
        <v>0</v>
      </c>
      <c r="E12" s="240">
        <f>E5+SUM(E7:E11)</f>
        <v>0</v>
      </c>
    </row>
    <row r="13" spans="1:5" ht="12.75">
      <c r="A13" s="241"/>
      <c r="B13" s="241"/>
      <c r="C13" s="241"/>
      <c r="D13" s="241"/>
      <c r="E13" s="241"/>
    </row>
    <row r="14" spans="1:5" ht="15" customHeight="1">
      <c r="A14" s="224" t="s">
        <v>414</v>
      </c>
      <c r="B14" s="225" t="str">
        <f>+B4</f>
        <v>2017.</v>
      </c>
      <c r="C14" s="225" t="str">
        <f>+C4</f>
        <v>2018.</v>
      </c>
      <c r="D14" s="225" t="str">
        <f>+D4</f>
        <v>2018. után</v>
      </c>
      <c r="E14" s="226" t="s">
        <v>406</v>
      </c>
    </row>
    <row r="15" spans="1:5" ht="12.75">
      <c r="A15" s="227" t="s">
        <v>415</v>
      </c>
      <c r="B15" s="228"/>
      <c r="C15" s="228"/>
      <c r="D15" s="228"/>
      <c r="E15" s="229">
        <f aca="true" t="shared" si="1" ref="E15:E21">SUM(B15:D15)</f>
        <v>0</v>
      </c>
    </row>
    <row r="16" spans="1:5" ht="12.75">
      <c r="A16" s="242" t="s">
        <v>416</v>
      </c>
      <c r="B16" s="234"/>
      <c r="C16" s="234"/>
      <c r="D16" s="234"/>
      <c r="E16" s="235">
        <f t="shared" si="1"/>
        <v>0</v>
      </c>
    </row>
    <row r="17" spans="1:5" ht="12.75">
      <c r="A17" s="233" t="s">
        <v>417</v>
      </c>
      <c r="B17" s="234"/>
      <c r="C17" s="234"/>
      <c r="D17" s="234"/>
      <c r="E17" s="235">
        <f t="shared" si="1"/>
        <v>0</v>
      </c>
    </row>
    <row r="18" spans="1:5" ht="12.75">
      <c r="A18" s="233" t="s">
        <v>418</v>
      </c>
      <c r="B18" s="234"/>
      <c r="C18" s="234"/>
      <c r="D18" s="234"/>
      <c r="E18" s="235">
        <f t="shared" si="1"/>
        <v>0</v>
      </c>
    </row>
    <row r="19" spans="1:5" ht="12.75">
      <c r="A19" s="243"/>
      <c r="B19" s="234"/>
      <c r="C19" s="234"/>
      <c r="D19" s="234"/>
      <c r="E19" s="235">
        <f t="shared" si="1"/>
        <v>0</v>
      </c>
    </row>
    <row r="20" spans="1:5" ht="12.75">
      <c r="A20" s="243"/>
      <c r="B20" s="234"/>
      <c r="C20" s="234"/>
      <c r="D20" s="234"/>
      <c r="E20" s="235">
        <f t="shared" si="1"/>
        <v>0</v>
      </c>
    </row>
    <row r="21" spans="1:5" ht="12.75">
      <c r="A21" s="236"/>
      <c r="B21" s="237"/>
      <c r="C21" s="237"/>
      <c r="D21" s="237"/>
      <c r="E21" s="235">
        <f t="shared" si="1"/>
        <v>0</v>
      </c>
    </row>
    <row r="22" spans="1:5" ht="12.75">
      <c r="A22" s="238" t="s">
        <v>419</v>
      </c>
      <c r="B22" s="239">
        <f>SUM(B15:B21)</f>
        <v>0</v>
      </c>
      <c r="C22" s="239">
        <f>SUM(C15:C21)</f>
        <v>0</v>
      </c>
      <c r="D22" s="239">
        <f>SUM(D15:D21)</f>
        <v>0</v>
      </c>
      <c r="E22" s="240">
        <f>SUM(E15:E21)</f>
        <v>0</v>
      </c>
    </row>
    <row r="23" spans="1:5" ht="12.75">
      <c r="A23" s="222"/>
      <c r="B23" s="222"/>
      <c r="C23" s="222"/>
      <c r="D23" s="222"/>
      <c r="E23" s="222"/>
    </row>
    <row r="24" spans="1:5" ht="12.75">
      <c r="A24" s="222"/>
      <c r="B24" s="222"/>
      <c r="C24" s="222"/>
      <c r="D24" s="222"/>
      <c r="E24" s="222"/>
    </row>
    <row r="25" spans="1:5" ht="15.75">
      <c r="A25" s="223" t="s">
        <v>403</v>
      </c>
      <c r="B25" s="566"/>
      <c r="C25" s="566"/>
      <c r="D25" s="566"/>
      <c r="E25" s="566"/>
    </row>
    <row r="26" spans="1:5" ht="13.5">
      <c r="A26" s="222"/>
      <c r="B26" s="222"/>
      <c r="C26" s="222"/>
      <c r="D26" s="567" t="s">
        <v>404</v>
      </c>
      <c r="E26" s="567"/>
    </row>
    <row r="27" spans="1:5" ht="12.75">
      <c r="A27" s="224" t="s">
        <v>405</v>
      </c>
      <c r="B27" s="225" t="str">
        <f>+B14</f>
        <v>2017.</v>
      </c>
      <c r="C27" s="225" t="str">
        <f>+C14</f>
        <v>2018.</v>
      </c>
      <c r="D27" s="225" t="str">
        <f>+D14</f>
        <v>2018. után</v>
      </c>
      <c r="E27" s="226" t="s">
        <v>406</v>
      </c>
    </row>
    <row r="28" spans="1:5" ht="12.75">
      <c r="A28" s="227" t="s">
        <v>407</v>
      </c>
      <c r="B28" s="228"/>
      <c r="C28" s="228"/>
      <c r="D28" s="228"/>
      <c r="E28" s="229">
        <f aca="true" t="shared" si="2" ref="E28:E34">SUM(B28:D28)</f>
        <v>0</v>
      </c>
    </row>
    <row r="29" spans="1:5" ht="12.75">
      <c r="A29" s="230" t="s">
        <v>408</v>
      </c>
      <c r="B29" s="231"/>
      <c r="C29" s="231"/>
      <c r="D29" s="231"/>
      <c r="E29" s="232">
        <f t="shared" si="2"/>
        <v>0</v>
      </c>
    </row>
    <row r="30" spans="1:5" ht="12.75">
      <c r="A30" s="233" t="s">
        <v>409</v>
      </c>
      <c r="B30" s="234"/>
      <c r="C30" s="234"/>
      <c r="D30" s="234"/>
      <c r="E30" s="235">
        <f t="shared" si="2"/>
        <v>0</v>
      </c>
    </row>
    <row r="31" spans="1:5" ht="12.75">
      <c r="A31" s="233" t="s">
        <v>410</v>
      </c>
      <c r="B31" s="234"/>
      <c r="C31" s="234"/>
      <c r="D31" s="234"/>
      <c r="E31" s="235">
        <f t="shared" si="2"/>
        <v>0</v>
      </c>
    </row>
    <row r="32" spans="1:5" ht="12.75">
      <c r="A32" s="233" t="s">
        <v>411</v>
      </c>
      <c r="B32" s="234"/>
      <c r="C32" s="234"/>
      <c r="D32" s="234"/>
      <c r="E32" s="235">
        <f t="shared" si="2"/>
        <v>0</v>
      </c>
    </row>
    <row r="33" spans="1:5" ht="12.75">
      <c r="A33" s="233" t="s">
        <v>412</v>
      </c>
      <c r="B33" s="234"/>
      <c r="C33" s="234"/>
      <c r="D33" s="234"/>
      <c r="E33" s="235">
        <f t="shared" si="2"/>
        <v>0</v>
      </c>
    </row>
    <row r="34" spans="1:5" ht="12.75">
      <c r="A34" s="236"/>
      <c r="B34" s="237"/>
      <c r="C34" s="237"/>
      <c r="D34" s="237"/>
      <c r="E34" s="235">
        <f t="shared" si="2"/>
        <v>0</v>
      </c>
    </row>
    <row r="35" spans="1:5" ht="12.75">
      <c r="A35" s="238" t="s">
        <v>413</v>
      </c>
      <c r="B35" s="239">
        <f>B28+SUM(B30:B34)</f>
        <v>0</v>
      </c>
      <c r="C35" s="239">
        <f>C28+SUM(C30:C34)</f>
        <v>0</v>
      </c>
      <c r="D35" s="239">
        <f>D28+SUM(D30:D34)</f>
        <v>0</v>
      </c>
      <c r="E35" s="240">
        <f>E28+SUM(E30:E34)</f>
        <v>0</v>
      </c>
    </row>
    <row r="36" spans="1:5" ht="12.75">
      <c r="A36" s="241"/>
      <c r="B36" s="241"/>
      <c r="C36" s="241"/>
      <c r="D36" s="241"/>
      <c r="E36" s="241"/>
    </row>
    <row r="37" spans="1:5" ht="12.75">
      <c r="A37" s="224" t="s">
        <v>414</v>
      </c>
      <c r="B37" s="225" t="str">
        <f>+B27</f>
        <v>2017.</v>
      </c>
      <c r="C37" s="225" t="str">
        <f>+C27</f>
        <v>2018.</v>
      </c>
      <c r="D37" s="225" t="str">
        <f>+D27</f>
        <v>2018. után</v>
      </c>
      <c r="E37" s="226" t="s">
        <v>406</v>
      </c>
    </row>
    <row r="38" spans="1:5" ht="12.75">
      <c r="A38" s="227" t="s">
        <v>415</v>
      </c>
      <c r="B38" s="228"/>
      <c r="C38" s="228"/>
      <c r="D38" s="228"/>
      <c r="E38" s="229">
        <f aca="true" t="shared" si="3" ref="E38:E44">SUM(B38:D38)</f>
        <v>0</v>
      </c>
    </row>
    <row r="39" spans="1:5" ht="12.75">
      <c r="A39" s="242" t="s">
        <v>416</v>
      </c>
      <c r="B39" s="234"/>
      <c r="C39" s="234"/>
      <c r="D39" s="234"/>
      <c r="E39" s="235">
        <f t="shared" si="3"/>
        <v>0</v>
      </c>
    </row>
    <row r="40" spans="1:5" ht="12.75">
      <c r="A40" s="233" t="s">
        <v>417</v>
      </c>
      <c r="B40" s="234"/>
      <c r="C40" s="234"/>
      <c r="D40" s="234"/>
      <c r="E40" s="235">
        <f t="shared" si="3"/>
        <v>0</v>
      </c>
    </row>
    <row r="41" spans="1:5" ht="12.75">
      <c r="A41" s="233" t="s">
        <v>418</v>
      </c>
      <c r="B41" s="234"/>
      <c r="C41" s="234"/>
      <c r="D41" s="234"/>
      <c r="E41" s="235">
        <f t="shared" si="3"/>
        <v>0</v>
      </c>
    </row>
    <row r="42" spans="1:5" ht="12.75">
      <c r="A42" s="243"/>
      <c r="B42" s="234"/>
      <c r="C42" s="234"/>
      <c r="D42" s="234"/>
      <c r="E42" s="235">
        <f t="shared" si="3"/>
        <v>0</v>
      </c>
    </row>
    <row r="43" spans="1:5" ht="12.75">
      <c r="A43" s="243"/>
      <c r="B43" s="234"/>
      <c r="C43" s="234"/>
      <c r="D43" s="234"/>
      <c r="E43" s="235">
        <f t="shared" si="3"/>
        <v>0</v>
      </c>
    </row>
    <row r="44" spans="1:5" ht="12.75">
      <c r="A44" s="236"/>
      <c r="B44" s="237"/>
      <c r="C44" s="237"/>
      <c r="D44" s="237"/>
      <c r="E44" s="235">
        <f t="shared" si="3"/>
        <v>0</v>
      </c>
    </row>
    <row r="45" spans="1:5" ht="12.75">
      <c r="A45" s="238" t="s">
        <v>419</v>
      </c>
      <c r="B45" s="239">
        <f>SUM(B38:B44)</f>
        <v>0</v>
      </c>
      <c r="C45" s="239">
        <f>SUM(C38:C44)</f>
        <v>0</v>
      </c>
      <c r="D45" s="239">
        <f>SUM(D38:D44)</f>
        <v>0</v>
      </c>
      <c r="E45" s="240">
        <f>SUM(E38:E44)</f>
        <v>0</v>
      </c>
    </row>
    <row r="46" spans="1:5" ht="12.75">
      <c r="A46" s="222"/>
      <c r="B46" s="222"/>
      <c r="C46" s="222"/>
      <c r="D46" s="222"/>
      <c r="E46" s="222"/>
    </row>
    <row r="47" spans="1:5" ht="15.75">
      <c r="A47" s="561" t="str">
        <f>+CONCATENATE("Önkormányzaton kívüli EU-s projektekhez történő hozzájárulás ",LEFT(ÖSSZEFÜGGÉSEK!A5,4),". évi előirányzat")</f>
        <v>Önkormányzaton kívüli EU-s projektekhez történő hozzájárulás 2017. évi előirányzat</v>
      </c>
      <c r="B47" s="561"/>
      <c r="C47" s="561"/>
      <c r="D47" s="561"/>
      <c r="E47" s="561"/>
    </row>
    <row r="48" spans="1:5" ht="12.75">
      <c r="A48" s="222"/>
      <c r="B48" s="222"/>
      <c r="C48" s="222"/>
      <c r="D48" s="222"/>
      <c r="E48" s="222"/>
    </row>
    <row r="49" spans="1:8" ht="12.75">
      <c r="A49" s="562" t="s">
        <v>420</v>
      </c>
      <c r="B49" s="562"/>
      <c r="C49" s="562"/>
      <c r="D49" s="563" t="s">
        <v>421</v>
      </c>
      <c r="E49" s="563"/>
      <c r="H49" s="244"/>
    </row>
    <row r="50" spans="1:5" ht="12.75">
      <c r="A50" s="564"/>
      <c r="B50" s="564"/>
      <c r="C50" s="564"/>
      <c r="D50" s="565"/>
      <c r="E50" s="565"/>
    </row>
    <row r="51" spans="1:5" ht="12.75">
      <c r="A51" s="557"/>
      <c r="B51" s="557"/>
      <c r="C51" s="557"/>
      <c r="D51" s="558"/>
      <c r="E51" s="558"/>
    </row>
    <row r="52" spans="1:5" ht="12.75">
      <c r="A52" s="559" t="s">
        <v>419</v>
      </c>
      <c r="B52" s="559"/>
      <c r="C52" s="559"/>
      <c r="D52" s="560">
        <f>SUM(D50:E51)</f>
        <v>0</v>
      </c>
      <c r="E52" s="560"/>
    </row>
  </sheetData>
  <sheetProtection sheet="1" objects="1" scenarios="1"/>
  <mergeCells count="13">
    <mergeCell ref="B2:E2"/>
    <mergeCell ref="D3:E3"/>
    <mergeCell ref="B25:E25"/>
    <mergeCell ref="D26:E26"/>
    <mergeCell ref="A51:C51"/>
    <mergeCell ref="D51:E51"/>
    <mergeCell ref="A52:C52"/>
    <mergeCell ref="D52:E52"/>
    <mergeCell ref="A47:E47"/>
    <mergeCell ref="A49:C49"/>
    <mergeCell ref="D49:E49"/>
    <mergeCell ref="A50:C50"/>
    <mergeCell ref="D50:E50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5" right="0.7875" top="1.35" bottom="0.9840277777777777" header="0.7875" footer="0.7875"/>
  <pageSetup firstPageNumber="33" useFirstPageNumber="1" horizontalDpi="300" verticalDpi="300" orientation="portrait" paperSize="9" scale="95" r:id="rId1"/>
  <headerFooter alignWithMargins="0">
    <oddHeader>&amp;C&amp;"Times New Roman CE,Félkövér"&amp;12Európai uniós támogatással megvalósuló projektek 
bevételei, kiadásai, hozzájárulások&amp;R&amp;"Times New Roman CE,Félkövér dőlt"&amp;11 8. melléklet a ……/2017. (….) önkormányzati rendelethez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zoomScale="130" zoomScaleNormal="130" zoomScaleSheetLayoutView="85" zoomScalePageLayoutView="0" workbookViewId="0" topLeftCell="A79">
      <selection activeCell="C106" sqref="C106"/>
    </sheetView>
  </sheetViews>
  <sheetFormatPr defaultColWidth="9.00390625" defaultRowHeight="12.75"/>
  <cols>
    <col min="1" max="1" width="19.50390625" style="245" customWidth="1"/>
    <col min="2" max="2" width="72.00390625" style="246" customWidth="1"/>
    <col min="3" max="3" width="25.00390625" style="247" customWidth="1"/>
    <col min="4" max="16384" width="9.375" style="248" customWidth="1"/>
  </cols>
  <sheetData>
    <row r="1" spans="1:3" s="252" customFormat="1" ht="16.5" customHeight="1">
      <c r="A1" s="249"/>
      <c r="B1" s="250"/>
      <c r="C1" s="251" t="str">
        <f>+CONCATENATE("9.1. melléklet a ……/",LEFT(ÖSSZEFÜGGÉSEK!A5,4),". (….) önkormányzati rendelethez")</f>
        <v>9.1. melléklet a ……/2017. (….) önkormányzati rendelethez</v>
      </c>
    </row>
    <row r="2" spans="1:3" s="256" customFormat="1" ht="21" customHeight="1">
      <c r="A2" s="253" t="s">
        <v>287</v>
      </c>
      <c r="B2" s="254" t="s">
        <v>422</v>
      </c>
      <c r="C2" s="255" t="s">
        <v>423</v>
      </c>
    </row>
    <row r="3" spans="1:3" s="256" customFormat="1" ht="15.75">
      <c r="A3" s="257" t="s">
        <v>424</v>
      </c>
      <c r="B3" s="258" t="s">
        <v>425</v>
      </c>
      <c r="C3" s="259" t="s">
        <v>423</v>
      </c>
    </row>
    <row r="4" spans="1:3" s="262" customFormat="1" ht="15.75" customHeight="1">
      <c r="A4" s="260"/>
      <c r="B4" s="260"/>
      <c r="C4" s="261" t="s">
        <v>626</v>
      </c>
    </row>
    <row r="5" spans="1:3" ht="12.75">
      <c r="A5" s="263" t="s">
        <v>426</v>
      </c>
      <c r="B5" s="264" t="s">
        <v>427</v>
      </c>
      <c r="C5" s="265" t="s">
        <v>428</v>
      </c>
    </row>
    <row r="6" spans="1:3" s="269" customFormat="1" ht="12.75" customHeight="1">
      <c r="A6" s="266"/>
      <c r="B6" s="267" t="s">
        <v>19</v>
      </c>
      <c r="C6" s="268" t="s">
        <v>20</v>
      </c>
    </row>
    <row r="7" spans="1:3" s="269" customFormat="1" ht="15.75" customHeight="1">
      <c r="A7" s="270"/>
      <c r="B7" s="271" t="s">
        <v>285</v>
      </c>
      <c r="C7" s="272"/>
    </row>
    <row r="8" spans="1:3" s="269" customFormat="1" ht="12" customHeight="1">
      <c r="A8" s="49" t="s">
        <v>21</v>
      </c>
      <c r="B8" s="18" t="s">
        <v>22</v>
      </c>
      <c r="C8" s="19">
        <f>+C9+C10+C11+C12+C13+C14</f>
        <v>147675782</v>
      </c>
    </row>
    <row r="9" spans="1:3" s="274" customFormat="1" ht="12" customHeight="1">
      <c r="A9" s="273" t="s">
        <v>23</v>
      </c>
      <c r="B9" s="22" t="s">
        <v>24</v>
      </c>
      <c r="C9" s="23">
        <v>45576459</v>
      </c>
    </row>
    <row r="10" spans="1:3" s="276" customFormat="1" ht="12" customHeight="1">
      <c r="A10" s="275" t="s">
        <v>25</v>
      </c>
      <c r="B10" s="25" t="s">
        <v>26</v>
      </c>
      <c r="C10" s="26">
        <v>38809966</v>
      </c>
    </row>
    <row r="11" spans="1:3" s="276" customFormat="1" ht="12" customHeight="1">
      <c r="A11" s="275" t="s">
        <v>27</v>
      </c>
      <c r="B11" s="25" t="s">
        <v>28</v>
      </c>
      <c r="C11" s="26">
        <v>60980857</v>
      </c>
    </row>
    <row r="12" spans="1:3" s="276" customFormat="1" ht="12" customHeight="1">
      <c r="A12" s="275" t="s">
        <v>29</v>
      </c>
      <c r="B12" s="25" t="s">
        <v>30</v>
      </c>
      <c r="C12" s="26">
        <v>2308500</v>
      </c>
    </row>
    <row r="13" spans="1:3" s="276" customFormat="1" ht="12" customHeight="1">
      <c r="A13" s="275" t="s">
        <v>31</v>
      </c>
      <c r="B13" s="25" t="s">
        <v>429</v>
      </c>
      <c r="C13" s="26"/>
    </row>
    <row r="14" spans="1:3" s="274" customFormat="1" ht="12" customHeight="1">
      <c r="A14" s="277" t="s">
        <v>33</v>
      </c>
      <c r="B14" s="32" t="s">
        <v>34</v>
      </c>
      <c r="C14" s="26"/>
    </row>
    <row r="15" spans="1:3" s="274" customFormat="1" ht="12" customHeight="1">
      <c r="A15" s="49" t="s">
        <v>35</v>
      </c>
      <c r="B15" s="30" t="s">
        <v>36</v>
      </c>
      <c r="C15" s="19">
        <f>+C16+C17+C18+C19+C20</f>
        <v>81435646</v>
      </c>
    </row>
    <row r="16" spans="1:3" s="274" customFormat="1" ht="12" customHeight="1">
      <c r="A16" s="273" t="s">
        <v>37</v>
      </c>
      <c r="B16" s="22" t="s">
        <v>38</v>
      </c>
      <c r="C16" s="23"/>
    </row>
    <row r="17" spans="1:3" s="274" customFormat="1" ht="12" customHeight="1">
      <c r="A17" s="275" t="s">
        <v>39</v>
      </c>
      <c r="B17" s="25" t="s">
        <v>40</v>
      </c>
      <c r="C17" s="26"/>
    </row>
    <row r="18" spans="1:3" s="274" customFormat="1" ht="12" customHeight="1">
      <c r="A18" s="275" t="s">
        <v>41</v>
      </c>
      <c r="B18" s="25" t="s">
        <v>42</v>
      </c>
      <c r="C18" s="26"/>
    </row>
    <row r="19" spans="1:3" s="274" customFormat="1" ht="12" customHeight="1">
      <c r="A19" s="275" t="s">
        <v>43</v>
      </c>
      <c r="B19" s="25" t="s">
        <v>44</v>
      </c>
      <c r="C19" s="26"/>
    </row>
    <row r="20" spans="1:3" s="274" customFormat="1" ht="12" customHeight="1">
      <c r="A20" s="275" t="s">
        <v>45</v>
      </c>
      <c r="B20" s="25" t="s">
        <v>46</v>
      </c>
      <c r="C20" s="26">
        <v>81435646</v>
      </c>
    </row>
    <row r="21" spans="1:3" s="276" customFormat="1" ht="12" customHeight="1">
      <c r="A21" s="277" t="s">
        <v>47</v>
      </c>
      <c r="B21" s="32" t="s">
        <v>48</v>
      </c>
      <c r="C21" s="31"/>
    </row>
    <row r="22" spans="1:3" s="276" customFormat="1" ht="12" customHeight="1">
      <c r="A22" s="49" t="s">
        <v>49</v>
      </c>
      <c r="B22" s="18" t="s">
        <v>50</v>
      </c>
      <c r="C22" s="19">
        <f>+C23+C24+C25+C26+C27</f>
        <v>0</v>
      </c>
    </row>
    <row r="23" spans="1:3" s="276" customFormat="1" ht="12" customHeight="1">
      <c r="A23" s="273" t="s">
        <v>51</v>
      </c>
      <c r="B23" s="22" t="s">
        <v>52</v>
      </c>
      <c r="C23" s="23"/>
    </row>
    <row r="24" spans="1:3" s="274" customFormat="1" ht="12" customHeight="1">
      <c r="A24" s="275" t="s">
        <v>53</v>
      </c>
      <c r="B24" s="25" t="s">
        <v>54</v>
      </c>
      <c r="C24" s="26"/>
    </row>
    <row r="25" spans="1:3" s="276" customFormat="1" ht="12" customHeight="1">
      <c r="A25" s="275" t="s">
        <v>55</v>
      </c>
      <c r="B25" s="25" t="s">
        <v>56</v>
      </c>
      <c r="C25" s="26"/>
    </row>
    <row r="26" spans="1:3" s="276" customFormat="1" ht="12" customHeight="1">
      <c r="A26" s="275" t="s">
        <v>57</v>
      </c>
      <c r="B26" s="25" t="s">
        <v>58</v>
      </c>
      <c r="C26" s="26"/>
    </row>
    <row r="27" spans="1:3" s="276" customFormat="1" ht="12" customHeight="1">
      <c r="A27" s="275" t="s">
        <v>59</v>
      </c>
      <c r="B27" s="25" t="s">
        <v>60</v>
      </c>
      <c r="C27" s="26"/>
    </row>
    <row r="28" spans="1:3" s="276" customFormat="1" ht="12" customHeight="1">
      <c r="A28" s="277" t="s">
        <v>61</v>
      </c>
      <c r="B28" s="32" t="s">
        <v>62</v>
      </c>
      <c r="C28" s="31"/>
    </row>
    <row r="29" spans="1:3" s="276" customFormat="1" ht="12" customHeight="1">
      <c r="A29" s="49" t="s">
        <v>63</v>
      </c>
      <c r="B29" s="18" t="s">
        <v>282</v>
      </c>
      <c r="C29" s="19">
        <f>SUM(C30:C36)</f>
        <v>34000000</v>
      </c>
    </row>
    <row r="30" spans="1:3" s="276" customFormat="1" ht="12" customHeight="1">
      <c r="A30" s="273" t="s">
        <v>65</v>
      </c>
      <c r="B30" s="22" t="s">
        <v>66</v>
      </c>
      <c r="C30" s="278"/>
    </row>
    <row r="31" spans="1:3" s="276" customFormat="1" ht="12" customHeight="1">
      <c r="A31" s="275" t="s">
        <v>67</v>
      </c>
      <c r="B31" s="25" t="s">
        <v>68</v>
      </c>
      <c r="C31" s="26">
        <v>2500000</v>
      </c>
    </row>
    <row r="32" spans="1:3" s="276" customFormat="1" ht="12" customHeight="1">
      <c r="A32" s="275" t="s">
        <v>69</v>
      </c>
      <c r="B32" s="25" t="s">
        <v>70</v>
      </c>
      <c r="C32" s="26">
        <v>25000000</v>
      </c>
    </row>
    <row r="33" spans="1:3" s="276" customFormat="1" ht="12" customHeight="1">
      <c r="A33" s="275" t="s">
        <v>71</v>
      </c>
      <c r="B33" s="25" t="s">
        <v>72</v>
      </c>
      <c r="C33" s="26">
        <v>2500000</v>
      </c>
    </row>
    <row r="34" spans="1:3" s="276" customFormat="1" ht="12" customHeight="1">
      <c r="A34" s="275" t="s">
        <v>73</v>
      </c>
      <c r="B34" s="25" t="s">
        <v>74</v>
      </c>
      <c r="C34" s="26">
        <v>3500000</v>
      </c>
    </row>
    <row r="35" spans="1:3" s="276" customFormat="1" ht="12" customHeight="1">
      <c r="A35" s="275" t="s">
        <v>75</v>
      </c>
      <c r="B35" s="25" t="s">
        <v>76</v>
      </c>
      <c r="C35" s="26"/>
    </row>
    <row r="36" spans="1:3" s="276" customFormat="1" ht="12" customHeight="1">
      <c r="A36" s="277" t="s">
        <v>77</v>
      </c>
      <c r="B36" s="33" t="s">
        <v>78</v>
      </c>
      <c r="C36" s="31">
        <v>500000</v>
      </c>
    </row>
    <row r="37" spans="1:3" s="276" customFormat="1" ht="12" customHeight="1">
      <c r="A37" s="49" t="s">
        <v>79</v>
      </c>
      <c r="B37" s="18" t="s">
        <v>80</v>
      </c>
      <c r="C37" s="19">
        <f>SUM(C38:C48)</f>
        <v>17020835</v>
      </c>
    </row>
    <row r="38" spans="1:3" s="276" customFormat="1" ht="12" customHeight="1">
      <c r="A38" s="273" t="s">
        <v>81</v>
      </c>
      <c r="B38" s="22" t="s">
        <v>82</v>
      </c>
      <c r="C38" s="23"/>
    </row>
    <row r="39" spans="1:3" s="276" customFormat="1" ht="12" customHeight="1">
      <c r="A39" s="275" t="s">
        <v>83</v>
      </c>
      <c r="B39" s="25" t="s">
        <v>84</v>
      </c>
      <c r="C39" s="26">
        <v>10235801</v>
      </c>
    </row>
    <row r="40" spans="1:3" s="276" customFormat="1" ht="12" customHeight="1">
      <c r="A40" s="275" t="s">
        <v>85</v>
      </c>
      <c r="B40" s="25" t="s">
        <v>86</v>
      </c>
      <c r="C40" s="26">
        <v>1342608</v>
      </c>
    </row>
    <row r="41" spans="1:3" s="276" customFormat="1" ht="12" customHeight="1">
      <c r="A41" s="275" t="s">
        <v>87</v>
      </c>
      <c r="B41" s="25" t="s">
        <v>88</v>
      </c>
      <c r="C41" s="26">
        <v>1200000</v>
      </c>
    </row>
    <row r="42" spans="1:3" s="276" customFormat="1" ht="12" customHeight="1">
      <c r="A42" s="275" t="s">
        <v>89</v>
      </c>
      <c r="B42" s="25" t="s">
        <v>90</v>
      </c>
      <c r="C42" s="26">
        <v>1640577</v>
      </c>
    </row>
    <row r="43" spans="1:3" s="276" customFormat="1" ht="12" customHeight="1">
      <c r="A43" s="275" t="s">
        <v>91</v>
      </c>
      <c r="B43" s="25" t="s">
        <v>92</v>
      </c>
      <c r="C43" s="26">
        <v>2601849</v>
      </c>
    </row>
    <row r="44" spans="1:3" s="276" customFormat="1" ht="12" customHeight="1">
      <c r="A44" s="275" t="s">
        <v>93</v>
      </c>
      <c r="B44" s="25" t="s">
        <v>94</v>
      </c>
      <c r="C44" s="26"/>
    </row>
    <row r="45" spans="1:3" s="276" customFormat="1" ht="12" customHeight="1">
      <c r="A45" s="275" t="s">
        <v>95</v>
      </c>
      <c r="B45" s="25" t="s">
        <v>96</v>
      </c>
      <c r="C45" s="26"/>
    </row>
    <row r="46" spans="1:3" s="276" customFormat="1" ht="12" customHeight="1">
      <c r="A46" s="275" t="s">
        <v>97</v>
      </c>
      <c r="B46" s="25" t="s">
        <v>98</v>
      </c>
      <c r="C46" s="26"/>
    </row>
    <row r="47" spans="1:3" s="276" customFormat="1" ht="12" customHeight="1">
      <c r="A47" s="277" t="s">
        <v>99</v>
      </c>
      <c r="B47" s="32" t="s">
        <v>100</v>
      </c>
      <c r="C47" s="31"/>
    </row>
    <row r="48" spans="1:3" s="276" customFormat="1" ht="12" customHeight="1">
      <c r="A48" s="277" t="s">
        <v>101</v>
      </c>
      <c r="B48" s="32" t="s">
        <v>102</v>
      </c>
      <c r="C48" s="31"/>
    </row>
    <row r="49" spans="1:3" s="276" customFormat="1" ht="12" customHeight="1">
      <c r="A49" s="49" t="s">
        <v>103</v>
      </c>
      <c r="B49" s="18" t="s">
        <v>104</v>
      </c>
      <c r="C49" s="19">
        <f>SUM(C50:C54)</f>
        <v>0</v>
      </c>
    </row>
    <row r="50" spans="1:3" s="276" customFormat="1" ht="12" customHeight="1">
      <c r="A50" s="273" t="s">
        <v>105</v>
      </c>
      <c r="B50" s="22" t="s">
        <v>106</v>
      </c>
      <c r="C50" s="23"/>
    </row>
    <row r="51" spans="1:3" s="276" customFormat="1" ht="12" customHeight="1">
      <c r="A51" s="275" t="s">
        <v>107</v>
      </c>
      <c r="B51" s="25" t="s">
        <v>108</v>
      </c>
      <c r="C51" s="26"/>
    </row>
    <row r="52" spans="1:3" s="276" customFormat="1" ht="12" customHeight="1">
      <c r="A52" s="275" t="s">
        <v>109</v>
      </c>
      <c r="B52" s="25" t="s">
        <v>110</v>
      </c>
      <c r="C52" s="26"/>
    </row>
    <row r="53" spans="1:3" s="276" customFormat="1" ht="12" customHeight="1">
      <c r="A53" s="275" t="s">
        <v>111</v>
      </c>
      <c r="B53" s="25" t="s">
        <v>112</v>
      </c>
      <c r="C53" s="26"/>
    </row>
    <row r="54" spans="1:3" s="276" customFormat="1" ht="12" customHeight="1">
      <c r="A54" s="277" t="s">
        <v>113</v>
      </c>
      <c r="B54" s="32" t="s">
        <v>114</v>
      </c>
      <c r="C54" s="31"/>
    </row>
    <row r="55" spans="1:3" s="276" customFormat="1" ht="12" customHeight="1">
      <c r="A55" s="49" t="s">
        <v>115</v>
      </c>
      <c r="B55" s="18" t="s">
        <v>116</v>
      </c>
      <c r="C55" s="19">
        <f>SUM(C56:C58)</f>
        <v>0</v>
      </c>
    </row>
    <row r="56" spans="1:3" s="276" customFormat="1" ht="12" customHeight="1">
      <c r="A56" s="273" t="s">
        <v>117</v>
      </c>
      <c r="B56" s="22" t="s">
        <v>118</v>
      </c>
      <c r="C56" s="23"/>
    </row>
    <row r="57" spans="1:3" s="276" customFormat="1" ht="12" customHeight="1">
      <c r="A57" s="275" t="s">
        <v>119</v>
      </c>
      <c r="B57" s="25" t="s">
        <v>120</v>
      </c>
      <c r="C57" s="26"/>
    </row>
    <row r="58" spans="1:3" s="276" customFormat="1" ht="12" customHeight="1">
      <c r="A58" s="275" t="s">
        <v>121</v>
      </c>
      <c r="B58" s="25" t="s">
        <v>122</v>
      </c>
      <c r="C58" s="26"/>
    </row>
    <row r="59" spans="1:3" s="276" customFormat="1" ht="12" customHeight="1">
      <c r="A59" s="277" t="s">
        <v>123</v>
      </c>
      <c r="B59" s="32" t="s">
        <v>124</v>
      </c>
      <c r="C59" s="31"/>
    </row>
    <row r="60" spans="1:3" s="276" customFormat="1" ht="12" customHeight="1">
      <c r="A60" s="49" t="s">
        <v>125</v>
      </c>
      <c r="B60" s="30" t="s">
        <v>126</v>
      </c>
      <c r="C60" s="19">
        <f>SUM(C61:C63)</f>
        <v>500000</v>
      </c>
    </row>
    <row r="61" spans="1:3" s="276" customFormat="1" ht="12" customHeight="1">
      <c r="A61" s="273" t="s">
        <v>127</v>
      </c>
      <c r="B61" s="22" t="s">
        <v>128</v>
      </c>
      <c r="C61" s="26">
        <v>500000</v>
      </c>
    </row>
    <row r="62" spans="1:3" s="276" customFormat="1" ht="12" customHeight="1">
      <c r="A62" s="275" t="s">
        <v>129</v>
      </c>
      <c r="B62" s="25" t="s">
        <v>130</v>
      </c>
      <c r="C62" s="26"/>
    </row>
    <row r="63" spans="1:3" s="276" customFormat="1" ht="12" customHeight="1">
      <c r="A63" s="275" t="s">
        <v>131</v>
      </c>
      <c r="B63" s="25" t="s">
        <v>132</v>
      </c>
      <c r="C63" s="26"/>
    </row>
    <row r="64" spans="1:3" s="276" customFormat="1" ht="12" customHeight="1">
      <c r="A64" s="277" t="s">
        <v>133</v>
      </c>
      <c r="B64" s="32" t="s">
        <v>134</v>
      </c>
      <c r="C64" s="26"/>
    </row>
    <row r="65" spans="1:3" s="276" customFormat="1" ht="12" customHeight="1">
      <c r="A65" s="49" t="s">
        <v>272</v>
      </c>
      <c r="B65" s="18" t="s">
        <v>136</v>
      </c>
      <c r="C65" s="19">
        <f>+C8+C15+C22+C29+C37+C49+C55+C60</f>
        <v>280632263</v>
      </c>
    </row>
    <row r="66" spans="1:3" s="276" customFormat="1" ht="12" customHeight="1">
      <c r="A66" s="279" t="s">
        <v>430</v>
      </c>
      <c r="B66" s="30" t="s">
        <v>138</v>
      </c>
      <c r="C66" s="19">
        <f>SUM(C67:C69)</f>
        <v>0</v>
      </c>
    </row>
    <row r="67" spans="1:3" s="276" customFormat="1" ht="12" customHeight="1">
      <c r="A67" s="273" t="s">
        <v>139</v>
      </c>
      <c r="B67" s="22" t="s">
        <v>140</v>
      </c>
      <c r="C67" s="26"/>
    </row>
    <row r="68" spans="1:3" s="276" customFormat="1" ht="12" customHeight="1">
      <c r="A68" s="275" t="s">
        <v>141</v>
      </c>
      <c r="B68" s="25" t="s">
        <v>142</v>
      </c>
      <c r="C68" s="26"/>
    </row>
    <row r="69" spans="1:3" s="276" customFormat="1" ht="12" customHeight="1">
      <c r="A69" s="277" t="s">
        <v>143</v>
      </c>
      <c r="B69" s="280" t="s">
        <v>431</v>
      </c>
      <c r="C69" s="26"/>
    </row>
    <row r="70" spans="1:3" s="276" customFormat="1" ht="12" customHeight="1">
      <c r="A70" s="279" t="s">
        <v>145</v>
      </c>
      <c r="B70" s="30" t="s">
        <v>146</v>
      </c>
      <c r="C70" s="19">
        <f>SUM(C71:C74)</f>
        <v>0</v>
      </c>
    </row>
    <row r="71" spans="1:3" s="276" customFormat="1" ht="12" customHeight="1">
      <c r="A71" s="273" t="s">
        <v>147</v>
      </c>
      <c r="B71" s="22" t="s">
        <v>148</v>
      </c>
      <c r="C71" s="26"/>
    </row>
    <row r="72" spans="1:3" s="276" customFormat="1" ht="12" customHeight="1">
      <c r="A72" s="275" t="s">
        <v>149</v>
      </c>
      <c r="B72" s="25" t="s">
        <v>150</v>
      </c>
      <c r="C72" s="26"/>
    </row>
    <row r="73" spans="1:3" s="276" customFormat="1" ht="12" customHeight="1">
      <c r="A73" s="275" t="s">
        <v>151</v>
      </c>
      <c r="B73" s="25" t="s">
        <v>152</v>
      </c>
      <c r="C73" s="26"/>
    </row>
    <row r="74" spans="1:3" s="276" customFormat="1" ht="12" customHeight="1">
      <c r="A74" s="277" t="s">
        <v>153</v>
      </c>
      <c r="B74" s="32" t="s">
        <v>154</v>
      </c>
      <c r="C74" s="26"/>
    </row>
    <row r="75" spans="1:3" s="276" customFormat="1" ht="12" customHeight="1">
      <c r="A75" s="279" t="s">
        <v>155</v>
      </c>
      <c r="B75" s="30" t="s">
        <v>156</v>
      </c>
      <c r="C75" s="19">
        <f>SUM(C76:C77)</f>
        <v>56202715</v>
      </c>
    </row>
    <row r="76" spans="1:3" s="276" customFormat="1" ht="12" customHeight="1">
      <c r="A76" s="273" t="s">
        <v>157</v>
      </c>
      <c r="B76" s="22" t="s">
        <v>158</v>
      </c>
      <c r="C76" s="26">
        <v>56202715</v>
      </c>
    </row>
    <row r="77" spans="1:3" s="276" customFormat="1" ht="12" customHeight="1">
      <c r="A77" s="277" t="s">
        <v>159</v>
      </c>
      <c r="B77" s="32" t="s">
        <v>160</v>
      </c>
      <c r="C77" s="26"/>
    </row>
    <row r="78" spans="1:3" s="274" customFormat="1" ht="12" customHeight="1">
      <c r="A78" s="279" t="s">
        <v>161</v>
      </c>
      <c r="B78" s="30" t="s">
        <v>162</v>
      </c>
      <c r="C78" s="19">
        <f>SUM(C79:C81)</f>
        <v>0</v>
      </c>
    </row>
    <row r="79" spans="1:3" s="276" customFormat="1" ht="12" customHeight="1">
      <c r="A79" s="273" t="s">
        <v>163</v>
      </c>
      <c r="B79" s="22" t="s">
        <v>164</v>
      </c>
      <c r="C79" s="26"/>
    </row>
    <row r="80" spans="1:3" s="276" customFormat="1" ht="12" customHeight="1">
      <c r="A80" s="275" t="s">
        <v>165</v>
      </c>
      <c r="B80" s="25" t="s">
        <v>166</v>
      </c>
      <c r="C80" s="26"/>
    </row>
    <row r="81" spans="1:3" s="276" customFormat="1" ht="12" customHeight="1">
      <c r="A81" s="277" t="s">
        <v>167</v>
      </c>
      <c r="B81" s="32" t="s">
        <v>627</v>
      </c>
      <c r="C81" s="26"/>
    </row>
    <row r="82" spans="1:3" s="276" customFormat="1" ht="12" customHeight="1">
      <c r="A82" s="279" t="s">
        <v>169</v>
      </c>
      <c r="B82" s="30" t="s">
        <v>170</v>
      </c>
      <c r="C82" s="19">
        <f>SUM(C83:C86)</f>
        <v>0</v>
      </c>
    </row>
    <row r="83" spans="1:3" s="276" customFormat="1" ht="12" customHeight="1">
      <c r="A83" s="281" t="s">
        <v>171</v>
      </c>
      <c r="B83" s="22" t="s">
        <v>172</v>
      </c>
      <c r="C83" s="26"/>
    </row>
    <row r="84" spans="1:3" s="276" customFormat="1" ht="12" customHeight="1">
      <c r="A84" s="282" t="s">
        <v>173</v>
      </c>
      <c r="B84" s="25" t="s">
        <v>174</v>
      </c>
      <c r="C84" s="26"/>
    </row>
    <row r="85" spans="1:3" s="276" customFormat="1" ht="12" customHeight="1">
      <c r="A85" s="282" t="s">
        <v>175</v>
      </c>
      <c r="B85" s="25" t="s">
        <v>176</v>
      </c>
      <c r="C85" s="26"/>
    </row>
    <row r="86" spans="1:3" s="274" customFormat="1" ht="12" customHeight="1">
      <c r="A86" s="283" t="s">
        <v>177</v>
      </c>
      <c r="B86" s="32" t="s">
        <v>178</v>
      </c>
      <c r="C86" s="26"/>
    </row>
    <row r="87" spans="1:3" s="274" customFormat="1" ht="12" customHeight="1">
      <c r="A87" s="279" t="s">
        <v>179</v>
      </c>
      <c r="B87" s="30" t="s">
        <v>180</v>
      </c>
      <c r="C87" s="40"/>
    </row>
    <row r="88" spans="1:3" s="274" customFormat="1" ht="12" customHeight="1">
      <c r="A88" s="279" t="s">
        <v>432</v>
      </c>
      <c r="B88" s="30" t="s">
        <v>182</v>
      </c>
      <c r="C88" s="40"/>
    </row>
    <row r="89" spans="1:3" s="274" customFormat="1" ht="12" customHeight="1">
      <c r="A89" s="279" t="s">
        <v>433</v>
      </c>
      <c r="B89" s="41" t="s">
        <v>184</v>
      </c>
      <c r="C89" s="19">
        <f>+C66+C70+C75+C78+C82+C88+C87</f>
        <v>56202715</v>
      </c>
    </row>
    <row r="90" spans="1:3" s="274" customFormat="1" ht="12" customHeight="1">
      <c r="A90" s="284" t="s">
        <v>434</v>
      </c>
      <c r="B90" s="43" t="s">
        <v>435</v>
      </c>
      <c r="C90" s="19">
        <f>+C65+C89</f>
        <v>336834978</v>
      </c>
    </row>
    <row r="91" spans="1:3" s="276" customFormat="1" ht="15" customHeight="1">
      <c r="A91" s="285"/>
      <c r="B91" s="286"/>
      <c r="C91" s="287"/>
    </row>
    <row r="92" spans="1:3" s="269" customFormat="1" ht="16.5" customHeight="1">
      <c r="A92" s="288"/>
      <c r="B92" s="289" t="s">
        <v>286</v>
      </c>
      <c r="C92" s="290"/>
    </row>
    <row r="93" spans="1:3" s="291" customFormat="1" ht="12" customHeight="1">
      <c r="A93" s="13" t="s">
        <v>21</v>
      </c>
      <c r="B93" s="53" t="s">
        <v>436</v>
      </c>
      <c r="C93" s="54">
        <f>+C94+C95+C96+C97+C98</f>
        <v>202251334</v>
      </c>
    </row>
    <row r="94" spans="1:3" ht="12" customHeight="1">
      <c r="A94" s="292" t="s">
        <v>23</v>
      </c>
      <c r="B94" s="56" t="s">
        <v>191</v>
      </c>
      <c r="C94" s="57">
        <v>88699336</v>
      </c>
    </row>
    <row r="95" spans="1:3" ht="12" customHeight="1">
      <c r="A95" s="275" t="s">
        <v>25</v>
      </c>
      <c r="B95" s="58" t="s">
        <v>192</v>
      </c>
      <c r="C95" s="26">
        <v>14391276</v>
      </c>
    </row>
    <row r="96" spans="1:3" ht="12" customHeight="1">
      <c r="A96" s="275" t="s">
        <v>27</v>
      </c>
      <c r="B96" s="58" t="s">
        <v>193</v>
      </c>
      <c r="C96" s="31">
        <f>61149590+2190000</f>
        <v>63339590</v>
      </c>
    </row>
    <row r="97" spans="1:3" ht="12" customHeight="1">
      <c r="A97" s="275" t="s">
        <v>29</v>
      </c>
      <c r="B97" s="59" t="s">
        <v>194</v>
      </c>
      <c r="C97" s="31">
        <v>1250000</v>
      </c>
    </row>
    <row r="98" spans="1:3" ht="12" customHeight="1">
      <c r="A98" s="275" t="s">
        <v>195</v>
      </c>
      <c r="B98" s="60" t="s">
        <v>196</v>
      </c>
      <c r="C98" s="31">
        <f>SUM(C99:C111)</f>
        <v>34571132</v>
      </c>
    </row>
    <row r="99" spans="1:3" ht="12" customHeight="1">
      <c r="A99" s="275" t="s">
        <v>33</v>
      </c>
      <c r="B99" s="58" t="s">
        <v>197</v>
      </c>
      <c r="C99" s="31"/>
    </row>
    <row r="100" spans="1:3" ht="12" customHeight="1">
      <c r="A100" s="275" t="s">
        <v>198</v>
      </c>
      <c r="B100" s="61" t="s">
        <v>199</v>
      </c>
      <c r="C100" s="31"/>
    </row>
    <row r="101" spans="1:3" ht="12" customHeight="1">
      <c r="A101" s="275" t="s">
        <v>200</v>
      </c>
      <c r="B101" s="61" t="s">
        <v>201</v>
      </c>
      <c r="C101" s="31"/>
    </row>
    <row r="102" spans="1:3" ht="12" customHeight="1">
      <c r="A102" s="275" t="s">
        <v>202</v>
      </c>
      <c r="B102" s="62" t="s">
        <v>203</v>
      </c>
      <c r="C102" s="31"/>
    </row>
    <row r="103" spans="1:3" ht="12" customHeight="1">
      <c r="A103" s="275" t="s">
        <v>204</v>
      </c>
      <c r="B103" s="63" t="s">
        <v>205</v>
      </c>
      <c r="C103" s="31"/>
    </row>
    <row r="104" spans="1:3" ht="12" customHeight="1">
      <c r="A104" s="275" t="s">
        <v>206</v>
      </c>
      <c r="B104" s="63" t="s">
        <v>207</v>
      </c>
      <c r="C104" s="31"/>
    </row>
    <row r="105" spans="1:3" ht="12" customHeight="1">
      <c r="A105" s="275" t="s">
        <v>208</v>
      </c>
      <c r="B105" s="62" t="s">
        <v>209</v>
      </c>
      <c r="C105" s="31">
        <v>219483</v>
      </c>
    </row>
    <row r="106" spans="1:3" ht="12" customHeight="1">
      <c r="A106" s="275" t="s">
        <v>210</v>
      </c>
      <c r="B106" s="62" t="s">
        <v>211</v>
      </c>
      <c r="C106" s="31">
        <v>4851000</v>
      </c>
    </row>
    <row r="107" spans="1:3" ht="12" customHeight="1">
      <c r="A107" s="275" t="s">
        <v>212</v>
      </c>
      <c r="B107" s="63" t="s">
        <v>213</v>
      </c>
      <c r="C107" s="31"/>
    </row>
    <row r="108" spans="1:3" ht="12" customHeight="1">
      <c r="A108" s="293" t="s">
        <v>214</v>
      </c>
      <c r="B108" s="61" t="s">
        <v>215</v>
      </c>
      <c r="C108" s="31"/>
    </row>
    <row r="109" spans="1:3" ht="12" customHeight="1">
      <c r="A109" s="275" t="s">
        <v>216</v>
      </c>
      <c r="B109" s="61" t="s">
        <v>217</v>
      </c>
      <c r="C109" s="31"/>
    </row>
    <row r="110" spans="1:3" ht="12" customHeight="1">
      <c r="A110" s="275" t="s">
        <v>218</v>
      </c>
      <c r="B110" s="61" t="s">
        <v>219</v>
      </c>
      <c r="C110" s="31">
        <v>2900000</v>
      </c>
    </row>
    <row r="111" spans="1:3" ht="12" customHeight="1">
      <c r="A111" s="275" t="s">
        <v>220</v>
      </c>
      <c r="B111" s="59" t="s">
        <v>221</v>
      </c>
      <c r="C111" s="26">
        <f>SUM(C112:C113)</f>
        <v>26600649</v>
      </c>
    </row>
    <row r="112" spans="1:3" ht="12" customHeight="1">
      <c r="A112" s="277" t="s">
        <v>222</v>
      </c>
      <c r="B112" s="58" t="s">
        <v>223</v>
      </c>
      <c r="C112" s="26">
        <v>18943439</v>
      </c>
    </row>
    <row r="113" spans="1:3" ht="12" customHeight="1">
      <c r="A113" s="294" t="s">
        <v>224</v>
      </c>
      <c r="B113" s="66" t="s">
        <v>225</v>
      </c>
      <c r="C113" s="67">
        <v>7657210</v>
      </c>
    </row>
    <row r="114" spans="1:3" ht="12" customHeight="1">
      <c r="A114" s="49" t="s">
        <v>35</v>
      </c>
      <c r="B114" s="84" t="s">
        <v>226</v>
      </c>
      <c r="C114" s="19">
        <f>+C115+C117+C119</f>
        <v>30083265</v>
      </c>
    </row>
    <row r="115" spans="1:3" ht="12" customHeight="1">
      <c r="A115" s="273" t="s">
        <v>37</v>
      </c>
      <c r="B115" s="58" t="s">
        <v>227</v>
      </c>
      <c r="C115" s="23">
        <f>16563535+3810000+168910+381000</f>
        <v>20923445</v>
      </c>
    </row>
    <row r="116" spans="1:3" ht="12" customHeight="1">
      <c r="A116" s="273" t="s">
        <v>39</v>
      </c>
      <c r="B116" s="71" t="s">
        <v>228</v>
      </c>
      <c r="C116" s="23"/>
    </row>
    <row r="117" spans="1:3" ht="12" customHeight="1">
      <c r="A117" s="273" t="s">
        <v>41</v>
      </c>
      <c r="B117" s="71" t="s">
        <v>229</v>
      </c>
      <c r="C117" s="26">
        <v>9159820</v>
      </c>
    </row>
    <row r="118" spans="1:3" ht="12" customHeight="1">
      <c r="A118" s="273" t="s">
        <v>43</v>
      </c>
      <c r="B118" s="71" t="s">
        <v>230</v>
      </c>
      <c r="C118" s="72"/>
    </row>
    <row r="119" spans="1:3" ht="12" customHeight="1">
      <c r="A119" s="273" t="s">
        <v>45</v>
      </c>
      <c r="B119" s="29" t="s">
        <v>231</v>
      </c>
      <c r="C119" s="72"/>
    </row>
    <row r="120" spans="1:3" ht="12" customHeight="1">
      <c r="A120" s="273" t="s">
        <v>47</v>
      </c>
      <c r="B120" s="27" t="s">
        <v>232</v>
      </c>
      <c r="C120" s="72"/>
    </row>
    <row r="121" spans="1:3" ht="12" customHeight="1">
      <c r="A121" s="273" t="s">
        <v>233</v>
      </c>
      <c r="B121" s="73" t="s">
        <v>234</v>
      </c>
      <c r="C121" s="72"/>
    </row>
    <row r="122" spans="1:3" ht="12" customHeight="1">
      <c r="A122" s="273" t="s">
        <v>235</v>
      </c>
      <c r="B122" s="63" t="s">
        <v>207</v>
      </c>
      <c r="C122" s="72"/>
    </row>
    <row r="123" spans="1:3" ht="12" customHeight="1">
      <c r="A123" s="273" t="s">
        <v>236</v>
      </c>
      <c r="B123" s="63" t="s">
        <v>237</v>
      </c>
      <c r="C123" s="72"/>
    </row>
    <row r="124" spans="1:3" ht="12" customHeight="1">
      <c r="A124" s="273" t="s">
        <v>238</v>
      </c>
      <c r="B124" s="63" t="s">
        <v>239</v>
      </c>
      <c r="C124" s="72"/>
    </row>
    <row r="125" spans="1:3" ht="12" customHeight="1">
      <c r="A125" s="273" t="s">
        <v>240</v>
      </c>
      <c r="B125" s="63" t="s">
        <v>213</v>
      </c>
      <c r="C125" s="72"/>
    </row>
    <row r="126" spans="1:3" ht="12" customHeight="1">
      <c r="A126" s="273" t="s">
        <v>241</v>
      </c>
      <c r="B126" s="63" t="s">
        <v>242</v>
      </c>
      <c r="C126" s="72"/>
    </row>
    <row r="127" spans="1:3" ht="12" customHeight="1">
      <c r="A127" s="293" t="s">
        <v>243</v>
      </c>
      <c r="B127" s="63" t="s">
        <v>244</v>
      </c>
      <c r="C127" s="74"/>
    </row>
    <row r="128" spans="1:3" ht="12" customHeight="1">
      <c r="A128" s="49" t="s">
        <v>49</v>
      </c>
      <c r="B128" s="18" t="s">
        <v>245</v>
      </c>
      <c r="C128" s="19">
        <f>+C93+C114</f>
        <v>232334599</v>
      </c>
    </row>
    <row r="129" spans="1:3" ht="12" customHeight="1">
      <c r="A129" s="49" t="s">
        <v>246</v>
      </c>
      <c r="B129" s="18" t="s">
        <v>247</v>
      </c>
      <c r="C129" s="19">
        <f>+C130+C131+C132</f>
        <v>0</v>
      </c>
    </row>
    <row r="130" spans="1:3" s="291" customFormat="1" ht="12" customHeight="1">
      <c r="A130" s="273" t="s">
        <v>65</v>
      </c>
      <c r="B130" s="75" t="s">
        <v>437</v>
      </c>
      <c r="C130" s="72"/>
    </row>
    <row r="131" spans="1:3" ht="12" customHeight="1">
      <c r="A131" s="273" t="s">
        <v>67</v>
      </c>
      <c r="B131" s="75" t="s">
        <v>249</v>
      </c>
      <c r="C131" s="72"/>
    </row>
    <row r="132" spans="1:3" ht="12" customHeight="1">
      <c r="A132" s="293" t="s">
        <v>69</v>
      </c>
      <c r="B132" s="76" t="s">
        <v>438</v>
      </c>
      <c r="C132" s="72"/>
    </row>
    <row r="133" spans="1:3" ht="12" customHeight="1">
      <c r="A133" s="49" t="s">
        <v>79</v>
      </c>
      <c r="B133" s="18" t="s">
        <v>251</v>
      </c>
      <c r="C133" s="19">
        <f>+C134+C135+C136+C137+C138+C139</f>
        <v>0</v>
      </c>
    </row>
    <row r="134" spans="1:3" ht="12" customHeight="1">
      <c r="A134" s="273" t="s">
        <v>81</v>
      </c>
      <c r="B134" s="75" t="s">
        <v>252</v>
      </c>
      <c r="C134" s="72"/>
    </row>
    <row r="135" spans="1:3" ht="12" customHeight="1">
      <c r="A135" s="273" t="s">
        <v>83</v>
      </c>
      <c r="B135" s="75" t="s">
        <v>253</v>
      </c>
      <c r="C135" s="72"/>
    </row>
    <row r="136" spans="1:3" ht="12" customHeight="1">
      <c r="A136" s="273" t="s">
        <v>85</v>
      </c>
      <c r="B136" s="75" t="s">
        <v>254</v>
      </c>
      <c r="C136" s="72"/>
    </row>
    <row r="137" spans="1:3" ht="12" customHeight="1">
      <c r="A137" s="273" t="s">
        <v>87</v>
      </c>
      <c r="B137" s="75" t="s">
        <v>439</v>
      </c>
      <c r="C137" s="72"/>
    </row>
    <row r="138" spans="1:3" ht="12" customHeight="1">
      <c r="A138" s="273" t="s">
        <v>89</v>
      </c>
      <c r="B138" s="75" t="s">
        <v>256</v>
      </c>
      <c r="C138" s="72"/>
    </row>
    <row r="139" spans="1:3" s="291" customFormat="1" ht="12" customHeight="1">
      <c r="A139" s="293" t="s">
        <v>91</v>
      </c>
      <c r="B139" s="76" t="s">
        <v>257</v>
      </c>
      <c r="C139" s="72"/>
    </row>
    <row r="140" spans="1:11" ht="12" customHeight="1">
      <c r="A140" s="49" t="s">
        <v>103</v>
      </c>
      <c r="B140" s="18" t="s">
        <v>440</v>
      </c>
      <c r="C140" s="19">
        <f>+C141+C142+C144+C145+C143</f>
        <v>104500379</v>
      </c>
      <c r="K140" s="295"/>
    </row>
    <row r="141" spans="1:3" ht="12.75">
      <c r="A141" s="273" t="s">
        <v>105</v>
      </c>
      <c r="B141" s="75" t="s">
        <v>259</v>
      </c>
      <c r="C141" s="72"/>
    </row>
    <row r="142" spans="1:3" ht="12" customHeight="1">
      <c r="A142" s="273" t="s">
        <v>107</v>
      </c>
      <c r="B142" s="75" t="s">
        <v>260</v>
      </c>
      <c r="C142" s="72">
        <v>249309</v>
      </c>
    </row>
    <row r="143" spans="1:3" ht="12" customHeight="1">
      <c r="A143" s="273" t="s">
        <v>109</v>
      </c>
      <c r="B143" s="75" t="s">
        <v>441</v>
      </c>
      <c r="C143" s="72">
        <v>104251070</v>
      </c>
    </row>
    <row r="144" spans="1:3" s="291" customFormat="1" ht="12" customHeight="1">
      <c r="A144" s="273" t="s">
        <v>111</v>
      </c>
      <c r="B144" s="75" t="s">
        <v>261</v>
      </c>
      <c r="C144" s="72"/>
    </row>
    <row r="145" spans="1:3" s="291" customFormat="1" ht="12" customHeight="1">
      <c r="A145" s="293" t="s">
        <v>113</v>
      </c>
      <c r="B145" s="76" t="s">
        <v>262</v>
      </c>
      <c r="C145" s="72"/>
    </row>
    <row r="146" spans="1:3" s="291" customFormat="1" ht="12" customHeight="1">
      <c r="A146" s="49" t="s">
        <v>263</v>
      </c>
      <c r="B146" s="18" t="s">
        <v>264</v>
      </c>
      <c r="C146" s="77">
        <f>+C147+C148+C149+C150+C151</f>
        <v>0</v>
      </c>
    </row>
    <row r="147" spans="1:3" s="291" customFormat="1" ht="12" customHeight="1">
      <c r="A147" s="273" t="s">
        <v>117</v>
      </c>
      <c r="B147" s="75" t="s">
        <v>265</v>
      </c>
      <c r="C147" s="72"/>
    </row>
    <row r="148" spans="1:3" s="291" customFormat="1" ht="12" customHeight="1">
      <c r="A148" s="273" t="s">
        <v>119</v>
      </c>
      <c r="B148" s="75" t="s">
        <v>266</v>
      </c>
      <c r="C148" s="72"/>
    </row>
    <row r="149" spans="1:3" s="291" customFormat="1" ht="12" customHeight="1">
      <c r="A149" s="273" t="s">
        <v>121</v>
      </c>
      <c r="B149" s="75" t="s">
        <v>267</v>
      </c>
      <c r="C149" s="72"/>
    </row>
    <row r="150" spans="1:3" s="291" customFormat="1" ht="12" customHeight="1">
      <c r="A150" s="273" t="s">
        <v>123</v>
      </c>
      <c r="B150" s="75" t="s">
        <v>442</v>
      </c>
      <c r="C150" s="72"/>
    </row>
    <row r="151" spans="1:3" ht="12.75" customHeight="1">
      <c r="A151" s="293" t="s">
        <v>269</v>
      </c>
      <c r="B151" s="76" t="s">
        <v>270</v>
      </c>
      <c r="C151" s="74"/>
    </row>
    <row r="152" spans="1:3" ht="12.75" customHeight="1">
      <c r="A152" s="296" t="s">
        <v>125</v>
      </c>
      <c r="B152" s="18" t="s">
        <v>271</v>
      </c>
      <c r="C152" s="77"/>
    </row>
    <row r="153" spans="1:3" ht="12.75" customHeight="1">
      <c r="A153" s="296" t="s">
        <v>272</v>
      </c>
      <c r="B153" s="18" t="s">
        <v>273</v>
      </c>
      <c r="C153" s="77"/>
    </row>
    <row r="154" spans="1:3" ht="12" customHeight="1">
      <c r="A154" s="49" t="s">
        <v>274</v>
      </c>
      <c r="B154" s="18" t="s">
        <v>275</v>
      </c>
      <c r="C154" s="79">
        <f>+C129+C133+C140+C146+C152+C153</f>
        <v>104500379</v>
      </c>
    </row>
    <row r="155" spans="1:3" ht="15" customHeight="1">
      <c r="A155" s="297" t="s">
        <v>276</v>
      </c>
      <c r="B155" s="83" t="s">
        <v>277</v>
      </c>
      <c r="C155" s="79">
        <f>+C128+C154</f>
        <v>336834978</v>
      </c>
    </row>
    <row r="157" spans="1:3" ht="15" customHeight="1">
      <c r="A157" s="298" t="s">
        <v>443</v>
      </c>
      <c r="B157" s="299"/>
      <c r="C157" s="300">
        <v>14.5</v>
      </c>
    </row>
    <row r="158" spans="1:3" ht="14.25" customHeight="1">
      <c r="A158" s="298" t="s">
        <v>444</v>
      </c>
      <c r="B158" s="299"/>
      <c r="C158" s="301">
        <v>61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7875"/>
  <pageSetup firstPageNumber="34" useFirstPageNumber="1" horizontalDpi="300" verticalDpi="300" orientation="portrait" paperSize="9" scale="75" r:id="rId1"/>
  <headerFooter alignWithMargins="0">
    <oddFooter>&amp;C&amp;P</oddFooter>
  </headerFooter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zoomScale="130" zoomScaleNormal="130" zoomScaleSheetLayoutView="85" zoomScalePageLayoutView="0" workbookViewId="0" topLeftCell="A139">
      <selection activeCell="C9" sqref="C9"/>
    </sheetView>
  </sheetViews>
  <sheetFormatPr defaultColWidth="9.00390625" defaultRowHeight="12.75"/>
  <cols>
    <col min="1" max="1" width="19.50390625" style="245" customWidth="1"/>
    <col min="2" max="2" width="72.00390625" style="246" customWidth="1"/>
    <col min="3" max="3" width="25.00390625" style="247" customWidth="1"/>
    <col min="4" max="16384" width="9.375" style="248" customWidth="1"/>
  </cols>
  <sheetData>
    <row r="1" spans="1:3" s="252" customFormat="1" ht="16.5" customHeight="1">
      <c r="A1" s="249"/>
      <c r="B1" s="250"/>
      <c r="C1" s="251" t="str">
        <f>+CONCATENATE("9.1.1. melléklet a ……/",LEFT(ÖSSZEFÜGGÉSEK!A5,4),". (….) önkormányzati rendelethez")</f>
        <v>9.1.1. melléklet a ……/2017. (….) önkormányzati rendelethez</v>
      </c>
    </row>
    <row r="2" spans="1:3" s="256" customFormat="1" ht="21" customHeight="1">
      <c r="A2" s="253" t="s">
        <v>287</v>
      </c>
      <c r="B2" s="254" t="s">
        <v>422</v>
      </c>
      <c r="C2" s="255" t="s">
        <v>423</v>
      </c>
    </row>
    <row r="3" spans="1:3" s="256" customFormat="1" ht="15.75">
      <c r="A3" s="257" t="s">
        <v>424</v>
      </c>
      <c r="B3" s="258" t="s">
        <v>445</v>
      </c>
      <c r="C3" s="259" t="s">
        <v>446</v>
      </c>
    </row>
    <row r="4" spans="1:3" s="262" customFormat="1" ht="15.75" customHeight="1">
      <c r="A4" s="260"/>
      <c r="B4" s="260"/>
      <c r="C4" s="261" t="s">
        <v>375</v>
      </c>
    </row>
    <row r="5" spans="1:3" ht="12.75">
      <c r="A5" s="263" t="s">
        <v>426</v>
      </c>
      <c r="B5" s="264" t="s">
        <v>427</v>
      </c>
      <c r="C5" s="265" t="s">
        <v>428</v>
      </c>
    </row>
    <row r="6" spans="1:3" s="269" customFormat="1" ht="12.75" customHeight="1">
      <c r="A6" s="266"/>
      <c r="B6" s="267" t="s">
        <v>19</v>
      </c>
      <c r="C6" s="268" t="s">
        <v>20</v>
      </c>
    </row>
    <row r="7" spans="1:3" s="269" customFormat="1" ht="15.75" customHeight="1">
      <c r="A7" s="270"/>
      <c r="B7" s="271" t="s">
        <v>285</v>
      </c>
      <c r="C7" s="272"/>
    </row>
    <row r="8" spans="1:3" s="269" customFormat="1" ht="12" customHeight="1">
      <c r="A8" s="49" t="s">
        <v>21</v>
      </c>
      <c r="B8" s="18" t="s">
        <v>22</v>
      </c>
      <c r="C8" s="19">
        <f>+C9+C10+C11+C12+C13+C14</f>
        <v>147675782</v>
      </c>
    </row>
    <row r="9" spans="1:3" s="274" customFormat="1" ht="12" customHeight="1">
      <c r="A9" s="273" t="s">
        <v>23</v>
      </c>
      <c r="B9" s="22" t="s">
        <v>24</v>
      </c>
      <c r="C9" s="57">
        <f>'9.1. sz. mell'!C9-'9.1.2. sz. mell '!C9</f>
        <v>45576459</v>
      </c>
    </row>
    <row r="10" spans="1:3" s="276" customFormat="1" ht="12" customHeight="1">
      <c r="A10" s="275" t="s">
        <v>25</v>
      </c>
      <c r="B10" s="25" t="s">
        <v>26</v>
      </c>
      <c r="C10" s="26">
        <f>'9.1. sz. mell'!C10-'9.1.2. sz. mell '!C10</f>
        <v>38809966</v>
      </c>
    </row>
    <row r="11" spans="1:3" s="276" customFormat="1" ht="12" customHeight="1">
      <c r="A11" s="275" t="s">
        <v>27</v>
      </c>
      <c r="B11" s="25" t="s">
        <v>28</v>
      </c>
      <c r="C11" s="26">
        <f>'9.1. sz. mell'!C11-'9.1.2. sz. mell '!C11</f>
        <v>60980857</v>
      </c>
    </row>
    <row r="12" spans="1:3" s="276" customFormat="1" ht="12" customHeight="1">
      <c r="A12" s="275" t="s">
        <v>29</v>
      </c>
      <c r="B12" s="25" t="s">
        <v>30</v>
      </c>
      <c r="C12" s="26">
        <f>'9.1. sz. mell'!C12-'9.1.2. sz. mell '!C12</f>
        <v>2308500</v>
      </c>
    </row>
    <row r="13" spans="1:3" s="276" customFormat="1" ht="12" customHeight="1">
      <c r="A13" s="275" t="s">
        <v>31</v>
      </c>
      <c r="B13" s="25" t="s">
        <v>429</v>
      </c>
      <c r="C13" s="26">
        <f>'9.1. sz. mell'!C13-'9.1.2. sz. mell '!C13</f>
        <v>0</v>
      </c>
    </row>
    <row r="14" spans="1:3" s="274" customFormat="1" ht="12" customHeight="1">
      <c r="A14" s="277" t="s">
        <v>33</v>
      </c>
      <c r="B14" s="32" t="s">
        <v>34</v>
      </c>
      <c r="C14" s="67">
        <f>'9.1. sz. mell'!C14-'9.1.2. sz. mell '!C14</f>
        <v>0</v>
      </c>
    </row>
    <row r="15" spans="1:3" s="274" customFormat="1" ht="12" customHeight="1">
      <c r="A15" s="49" t="s">
        <v>35</v>
      </c>
      <c r="B15" s="30" t="s">
        <v>36</v>
      </c>
      <c r="C15" s="19">
        <f>+C16+C17+C18+C19+C20</f>
        <v>81435646</v>
      </c>
    </row>
    <row r="16" spans="1:3" s="274" customFormat="1" ht="12" customHeight="1">
      <c r="A16" s="273" t="s">
        <v>37</v>
      </c>
      <c r="B16" s="22" t="s">
        <v>38</v>
      </c>
      <c r="C16" s="26">
        <f>'9.1. sz. mell'!C16-'9.1.2. sz. mell '!C16</f>
        <v>0</v>
      </c>
    </row>
    <row r="17" spans="1:3" s="274" customFormat="1" ht="12" customHeight="1">
      <c r="A17" s="275" t="s">
        <v>39</v>
      </c>
      <c r="B17" s="25" t="s">
        <v>40</v>
      </c>
      <c r="C17" s="26">
        <f>'9.1. sz. mell'!C17-'9.1.2. sz. mell '!C17</f>
        <v>0</v>
      </c>
    </row>
    <row r="18" spans="1:3" s="274" customFormat="1" ht="12" customHeight="1">
      <c r="A18" s="275" t="s">
        <v>41</v>
      </c>
      <c r="B18" s="25" t="s">
        <v>42</v>
      </c>
      <c r="C18" s="26">
        <f>'9.1. sz. mell'!C18-'9.1.2. sz. mell '!C18</f>
        <v>0</v>
      </c>
    </row>
    <row r="19" spans="1:3" s="274" customFormat="1" ht="12" customHeight="1">
      <c r="A19" s="275" t="s">
        <v>43</v>
      </c>
      <c r="B19" s="25" t="s">
        <v>44</v>
      </c>
      <c r="C19" s="26">
        <f>'9.1. sz. mell'!C19-'9.1.2. sz. mell '!C19</f>
        <v>0</v>
      </c>
    </row>
    <row r="20" spans="1:3" s="274" customFormat="1" ht="12" customHeight="1">
      <c r="A20" s="275" t="s">
        <v>45</v>
      </c>
      <c r="B20" s="25" t="s">
        <v>46</v>
      </c>
      <c r="C20" s="26">
        <f>'9.1. sz. mell'!C20-'9.1.2. sz. mell '!C20</f>
        <v>81435646</v>
      </c>
    </row>
    <row r="21" spans="1:3" s="276" customFormat="1" ht="12" customHeight="1">
      <c r="A21" s="277" t="s">
        <v>47</v>
      </c>
      <c r="B21" s="32" t="s">
        <v>48</v>
      </c>
      <c r="C21" s="26">
        <f>'9.1. sz. mell'!C21-'9.1.2. sz. mell '!C21</f>
        <v>0</v>
      </c>
    </row>
    <row r="22" spans="1:3" s="276" customFormat="1" ht="12" customHeight="1">
      <c r="A22" s="49" t="s">
        <v>49</v>
      </c>
      <c r="B22" s="18" t="s">
        <v>50</v>
      </c>
      <c r="C22" s="19">
        <f>+C23+C24+C25+C26+C27</f>
        <v>0</v>
      </c>
    </row>
    <row r="23" spans="1:3" s="276" customFormat="1" ht="12" customHeight="1">
      <c r="A23" s="273" t="s">
        <v>51</v>
      </c>
      <c r="B23" s="22" t="s">
        <v>52</v>
      </c>
      <c r="C23" s="26">
        <f>'9.1. sz. mell'!C23-'9.1.2. sz. mell '!C23</f>
        <v>0</v>
      </c>
    </row>
    <row r="24" spans="1:3" s="274" customFormat="1" ht="12" customHeight="1">
      <c r="A24" s="275" t="s">
        <v>53</v>
      </c>
      <c r="B24" s="25" t="s">
        <v>54</v>
      </c>
      <c r="C24" s="26">
        <f>'9.1. sz. mell'!C24-'9.1.2. sz. mell '!C24</f>
        <v>0</v>
      </c>
    </row>
    <row r="25" spans="1:3" s="276" customFormat="1" ht="12" customHeight="1">
      <c r="A25" s="275" t="s">
        <v>55</v>
      </c>
      <c r="B25" s="25" t="s">
        <v>56</v>
      </c>
      <c r="C25" s="26">
        <f>'9.1. sz. mell'!C25-'9.1.2. sz. mell '!C25</f>
        <v>0</v>
      </c>
    </row>
    <row r="26" spans="1:3" s="276" customFormat="1" ht="12" customHeight="1">
      <c r="A26" s="275" t="s">
        <v>57</v>
      </c>
      <c r="B26" s="25" t="s">
        <v>58</v>
      </c>
      <c r="C26" s="26">
        <f>'9.1. sz. mell'!C26-'9.1.2. sz. mell '!C26</f>
        <v>0</v>
      </c>
    </row>
    <row r="27" spans="1:3" s="276" customFormat="1" ht="12" customHeight="1">
      <c r="A27" s="275" t="s">
        <v>59</v>
      </c>
      <c r="B27" s="25" t="s">
        <v>60</v>
      </c>
      <c r="C27" s="26">
        <f>'9.1. sz. mell'!C27-'9.1.2. sz. mell '!C27</f>
        <v>0</v>
      </c>
    </row>
    <row r="28" spans="1:3" s="276" customFormat="1" ht="12" customHeight="1">
      <c r="A28" s="277" t="s">
        <v>61</v>
      </c>
      <c r="B28" s="32" t="s">
        <v>62</v>
      </c>
      <c r="C28" s="26">
        <f>'9.1. sz. mell'!C28-'9.1.2. sz. mell '!C28</f>
        <v>0</v>
      </c>
    </row>
    <row r="29" spans="1:3" s="276" customFormat="1" ht="12" customHeight="1">
      <c r="A29" s="49" t="s">
        <v>63</v>
      </c>
      <c r="B29" s="18" t="s">
        <v>282</v>
      </c>
      <c r="C29" s="19">
        <f>SUM(C30:C36)</f>
        <v>34000000</v>
      </c>
    </row>
    <row r="30" spans="1:3" s="276" customFormat="1" ht="12" customHeight="1">
      <c r="A30" s="273" t="s">
        <v>65</v>
      </c>
      <c r="B30" s="22" t="s">
        <v>66</v>
      </c>
      <c r="C30" s="26">
        <f>'9.1. sz. mell'!C30-'9.1.2. sz. mell '!C30</f>
        <v>0</v>
      </c>
    </row>
    <row r="31" spans="1:3" s="276" customFormat="1" ht="12" customHeight="1">
      <c r="A31" s="275" t="s">
        <v>67</v>
      </c>
      <c r="B31" s="25" t="s">
        <v>447</v>
      </c>
      <c r="C31" s="26">
        <f>'9.1. sz. mell'!C31-'9.1.2. sz. mell '!C31</f>
        <v>2500000</v>
      </c>
    </row>
    <row r="32" spans="1:3" s="276" customFormat="1" ht="12" customHeight="1">
      <c r="A32" s="275" t="s">
        <v>69</v>
      </c>
      <c r="B32" s="25" t="s">
        <v>70</v>
      </c>
      <c r="C32" s="26">
        <f>'9.1. sz. mell'!C32-'9.1.2. sz. mell '!C32</f>
        <v>25000000</v>
      </c>
    </row>
    <row r="33" spans="1:3" s="276" customFormat="1" ht="12" customHeight="1">
      <c r="A33" s="275" t="s">
        <v>71</v>
      </c>
      <c r="B33" s="25" t="s">
        <v>72</v>
      </c>
      <c r="C33" s="26">
        <f>'9.1. sz. mell'!C33-'9.1.2. sz. mell '!C33</f>
        <v>2500000</v>
      </c>
    </row>
    <row r="34" spans="1:3" s="276" customFormat="1" ht="12" customHeight="1">
      <c r="A34" s="275" t="s">
        <v>73</v>
      </c>
      <c r="B34" s="25" t="s">
        <v>74</v>
      </c>
      <c r="C34" s="26">
        <f>'9.1. sz. mell'!C34-'9.1.2. sz. mell '!C34</f>
        <v>3500000</v>
      </c>
    </row>
    <row r="35" spans="1:3" s="276" customFormat="1" ht="12" customHeight="1">
      <c r="A35" s="275" t="s">
        <v>75</v>
      </c>
      <c r="B35" s="25" t="s">
        <v>76</v>
      </c>
      <c r="C35" s="26">
        <f>'9.1. sz. mell'!C35-'9.1.2. sz. mell '!C35</f>
        <v>0</v>
      </c>
    </row>
    <row r="36" spans="1:3" s="276" customFormat="1" ht="12" customHeight="1">
      <c r="A36" s="277" t="s">
        <v>77</v>
      </c>
      <c r="B36" s="33" t="s">
        <v>78</v>
      </c>
      <c r="C36" s="26">
        <f>'9.1. sz. mell'!C36-'9.1.2. sz. mell '!C36</f>
        <v>500000</v>
      </c>
    </row>
    <row r="37" spans="1:3" s="276" customFormat="1" ht="12" customHeight="1">
      <c r="A37" s="49" t="s">
        <v>79</v>
      </c>
      <c r="B37" s="18" t="s">
        <v>80</v>
      </c>
      <c r="C37" s="19">
        <f>SUM(C38:C48)</f>
        <v>17020835</v>
      </c>
    </row>
    <row r="38" spans="1:3" s="276" customFormat="1" ht="12" customHeight="1">
      <c r="A38" s="273" t="s">
        <v>81</v>
      </c>
      <c r="B38" s="22" t="s">
        <v>82</v>
      </c>
      <c r="C38" s="26">
        <f>'9.1. sz. mell'!C38-'9.1.2. sz. mell '!C38</f>
        <v>0</v>
      </c>
    </row>
    <row r="39" spans="1:3" s="276" customFormat="1" ht="12" customHeight="1">
      <c r="A39" s="275" t="s">
        <v>83</v>
      </c>
      <c r="B39" s="25" t="s">
        <v>84</v>
      </c>
      <c r="C39" s="26">
        <f>'9.1. sz. mell'!C39-'9.1.2. sz. mell '!C39</f>
        <v>10235801</v>
      </c>
    </row>
    <row r="40" spans="1:3" s="276" customFormat="1" ht="12" customHeight="1">
      <c r="A40" s="275" t="s">
        <v>85</v>
      </c>
      <c r="B40" s="25" t="s">
        <v>86</v>
      </c>
      <c r="C40" s="26">
        <f>'9.1. sz. mell'!C40-'9.1.2. sz. mell '!C40</f>
        <v>1342608</v>
      </c>
    </row>
    <row r="41" spans="1:3" s="276" customFormat="1" ht="12" customHeight="1">
      <c r="A41" s="275" t="s">
        <v>87</v>
      </c>
      <c r="B41" s="25" t="s">
        <v>88</v>
      </c>
      <c r="C41" s="26">
        <f>'9.1. sz. mell'!C41-'9.1.2. sz. mell '!C41</f>
        <v>1200000</v>
      </c>
    </row>
    <row r="42" spans="1:3" s="276" customFormat="1" ht="12" customHeight="1">
      <c r="A42" s="275" t="s">
        <v>89</v>
      </c>
      <c r="B42" s="25" t="s">
        <v>90</v>
      </c>
      <c r="C42" s="26">
        <f>'9.1. sz. mell'!C42-'9.1.2. sz. mell '!C42</f>
        <v>1640577</v>
      </c>
    </row>
    <row r="43" spans="1:3" s="276" customFormat="1" ht="12" customHeight="1">
      <c r="A43" s="275" t="s">
        <v>91</v>
      </c>
      <c r="B43" s="25" t="s">
        <v>92</v>
      </c>
      <c r="C43" s="26">
        <f>'9.1. sz. mell'!C43-'9.1.2. sz. mell '!C43</f>
        <v>2601849</v>
      </c>
    </row>
    <row r="44" spans="1:3" s="276" customFormat="1" ht="12" customHeight="1">
      <c r="A44" s="275" t="s">
        <v>93</v>
      </c>
      <c r="B44" s="25" t="s">
        <v>94</v>
      </c>
      <c r="C44" s="26">
        <f>'9.1. sz. mell'!C44-'9.1.2. sz. mell '!C44</f>
        <v>0</v>
      </c>
    </row>
    <row r="45" spans="1:3" s="276" customFormat="1" ht="12" customHeight="1">
      <c r="A45" s="275" t="s">
        <v>95</v>
      </c>
      <c r="B45" s="25" t="s">
        <v>96</v>
      </c>
      <c r="C45" s="26">
        <f>'9.1. sz. mell'!C45-'9.1.2. sz. mell '!C45</f>
        <v>0</v>
      </c>
    </row>
    <row r="46" spans="1:3" s="276" customFormat="1" ht="12" customHeight="1">
      <c r="A46" s="275" t="s">
        <v>97</v>
      </c>
      <c r="B46" s="25" t="s">
        <v>98</v>
      </c>
      <c r="C46" s="26">
        <f>'9.1. sz. mell'!C46-'9.1.2. sz. mell '!C46</f>
        <v>0</v>
      </c>
    </row>
    <row r="47" spans="1:3" s="276" customFormat="1" ht="12" customHeight="1">
      <c r="A47" s="277" t="s">
        <v>99</v>
      </c>
      <c r="B47" s="32" t="s">
        <v>100</v>
      </c>
      <c r="C47" s="26">
        <f>'9.1. sz. mell'!C47-'9.1.2. sz. mell '!C47</f>
        <v>0</v>
      </c>
    </row>
    <row r="48" spans="1:3" s="276" customFormat="1" ht="12" customHeight="1">
      <c r="A48" s="277" t="s">
        <v>101</v>
      </c>
      <c r="B48" s="32" t="s">
        <v>102</v>
      </c>
      <c r="C48" s="26">
        <f>'9.1. sz. mell'!C48-'9.1.2. sz. mell '!C48</f>
        <v>0</v>
      </c>
    </row>
    <row r="49" spans="1:3" s="276" customFormat="1" ht="12" customHeight="1">
      <c r="A49" s="49" t="s">
        <v>103</v>
      </c>
      <c r="B49" s="18" t="s">
        <v>104</v>
      </c>
      <c r="C49" s="19">
        <f>SUM(C50:C54)</f>
        <v>0</v>
      </c>
    </row>
    <row r="50" spans="1:3" s="276" customFormat="1" ht="12" customHeight="1">
      <c r="A50" s="273" t="s">
        <v>105</v>
      </c>
      <c r="B50" s="22" t="s">
        <v>106</v>
      </c>
      <c r="C50" s="26">
        <f>'9.1. sz. mell'!C50-'9.1.2. sz. mell '!C50</f>
        <v>0</v>
      </c>
    </row>
    <row r="51" spans="1:3" s="276" customFormat="1" ht="12" customHeight="1">
      <c r="A51" s="275" t="s">
        <v>107</v>
      </c>
      <c r="B51" s="25" t="s">
        <v>108</v>
      </c>
      <c r="C51" s="26">
        <f>'9.1. sz. mell'!C51-'9.1.2. sz. mell '!C51</f>
        <v>0</v>
      </c>
    </row>
    <row r="52" spans="1:3" s="276" customFormat="1" ht="12" customHeight="1">
      <c r="A52" s="275" t="s">
        <v>109</v>
      </c>
      <c r="B52" s="25" t="s">
        <v>110</v>
      </c>
      <c r="C52" s="26">
        <f>'9.1. sz. mell'!C52-'9.1.2. sz. mell '!C52</f>
        <v>0</v>
      </c>
    </row>
    <row r="53" spans="1:3" s="276" customFormat="1" ht="12" customHeight="1">
      <c r="A53" s="275" t="s">
        <v>111</v>
      </c>
      <c r="B53" s="25" t="s">
        <v>112</v>
      </c>
      <c r="C53" s="26">
        <f>'9.1. sz. mell'!C53-'9.1.2. sz. mell '!C53</f>
        <v>0</v>
      </c>
    </row>
    <row r="54" spans="1:3" s="276" customFormat="1" ht="12" customHeight="1">
      <c r="A54" s="277" t="s">
        <v>113</v>
      </c>
      <c r="B54" s="32" t="s">
        <v>114</v>
      </c>
      <c r="C54" s="26">
        <f>'9.1. sz. mell'!C54-'9.1.2. sz. mell '!C54</f>
        <v>0</v>
      </c>
    </row>
    <row r="55" spans="1:3" s="276" customFormat="1" ht="12" customHeight="1">
      <c r="A55" s="49" t="s">
        <v>115</v>
      </c>
      <c r="B55" s="18" t="s">
        <v>116</v>
      </c>
      <c r="C55" s="19">
        <f>SUM(C56:C58)</f>
        <v>0</v>
      </c>
    </row>
    <row r="56" spans="1:3" s="276" customFormat="1" ht="12" customHeight="1">
      <c r="A56" s="273" t="s">
        <v>117</v>
      </c>
      <c r="B56" s="22" t="s">
        <v>118</v>
      </c>
      <c r="C56" s="26">
        <f>'9.1. sz. mell'!C56-'9.1.2. sz. mell '!C56</f>
        <v>0</v>
      </c>
    </row>
    <row r="57" spans="1:3" s="276" customFormat="1" ht="12" customHeight="1">
      <c r="A57" s="275" t="s">
        <v>119</v>
      </c>
      <c r="B57" s="25" t="s">
        <v>120</v>
      </c>
      <c r="C57" s="26">
        <f>'9.1. sz. mell'!C57-'9.1.2. sz. mell '!C57</f>
        <v>0</v>
      </c>
    </row>
    <row r="58" spans="1:3" s="276" customFormat="1" ht="12" customHeight="1">
      <c r="A58" s="275" t="s">
        <v>121</v>
      </c>
      <c r="B58" s="25" t="s">
        <v>122</v>
      </c>
      <c r="C58" s="26">
        <f>'9.1. sz. mell'!C58-'9.1.2. sz. mell '!C58</f>
        <v>0</v>
      </c>
    </row>
    <row r="59" spans="1:3" s="276" customFormat="1" ht="12" customHeight="1">
      <c r="A59" s="277" t="s">
        <v>123</v>
      </c>
      <c r="B59" s="32" t="s">
        <v>124</v>
      </c>
      <c r="C59" s="26">
        <f>'9.1. sz. mell'!C59-'9.1.2. sz. mell '!C59</f>
        <v>0</v>
      </c>
    </row>
    <row r="60" spans="1:3" s="276" customFormat="1" ht="12" customHeight="1">
      <c r="A60" s="49" t="s">
        <v>125</v>
      </c>
      <c r="B60" s="30" t="s">
        <v>126</v>
      </c>
      <c r="C60" s="19">
        <f>SUM(C61:C63)</f>
        <v>500000</v>
      </c>
    </row>
    <row r="61" spans="1:3" s="276" customFormat="1" ht="12" customHeight="1">
      <c r="A61" s="273" t="s">
        <v>127</v>
      </c>
      <c r="B61" s="22" t="s">
        <v>128</v>
      </c>
      <c r="C61" s="26">
        <f>'9.1. sz. mell'!C61-'9.1.2. sz. mell '!C61</f>
        <v>500000</v>
      </c>
    </row>
    <row r="62" spans="1:3" s="276" customFormat="1" ht="12" customHeight="1">
      <c r="A62" s="275" t="s">
        <v>129</v>
      </c>
      <c r="B62" s="25" t="s">
        <v>130</v>
      </c>
      <c r="C62" s="26">
        <f>'9.1. sz. mell'!C62-'9.1.2. sz. mell '!C62</f>
        <v>0</v>
      </c>
    </row>
    <row r="63" spans="1:3" s="276" customFormat="1" ht="12" customHeight="1">
      <c r="A63" s="275" t="s">
        <v>131</v>
      </c>
      <c r="B63" s="25" t="s">
        <v>132</v>
      </c>
      <c r="C63" s="26">
        <f>'9.1. sz. mell'!C63-'9.1.2. sz. mell '!C63</f>
        <v>0</v>
      </c>
    </row>
    <row r="64" spans="1:3" s="276" customFormat="1" ht="12" customHeight="1">
      <c r="A64" s="277" t="s">
        <v>133</v>
      </c>
      <c r="B64" s="32" t="s">
        <v>134</v>
      </c>
      <c r="C64" s="26">
        <f>'9.1. sz. mell'!C64-'9.1.2. sz. mell '!C64</f>
        <v>0</v>
      </c>
    </row>
    <row r="65" spans="1:3" s="276" customFormat="1" ht="12" customHeight="1">
      <c r="A65" s="49" t="s">
        <v>272</v>
      </c>
      <c r="B65" s="18" t="s">
        <v>136</v>
      </c>
      <c r="C65" s="19">
        <f>+C8+C15+C22+C29+C37+C49+C55+C60</f>
        <v>280632263</v>
      </c>
    </row>
    <row r="66" spans="1:3" s="276" customFormat="1" ht="12" customHeight="1">
      <c r="A66" s="279" t="s">
        <v>430</v>
      </c>
      <c r="B66" s="30" t="s">
        <v>138</v>
      </c>
      <c r="C66" s="19">
        <f>SUM(C67:C69)</f>
        <v>0</v>
      </c>
    </row>
    <row r="67" spans="1:3" s="276" customFormat="1" ht="12" customHeight="1">
      <c r="A67" s="273" t="s">
        <v>139</v>
      </c>
      <c r="B67" s="22" t="s">
        <v>140</v>
      </c>
      <c r="C67" s="26">
        <f>'9.1. sz. mell'!C67-'9.1.2. sz. mell '!C67</f>
        <v>0</v>
      </c>
    </row>
    <row r="68" spans="1:3" s="276" customFormat="1" ht="12" customHeight="1">
      <c r="A68" s="275" t="s">
        <v>141</v>
      </c>
      <c r="B68" s="25" t="s">
        <v>142</v>
      </c>
      <c r="C68" s="26">
        <f>'9.1. sz. mell'!C68-'9.1.2. sz. mell '!C68</f>
        <v>0</v>
      </c>
    </row>
    <row r="69" spans="1:3" s="276" customFormat="1" ht="12" customHeight="1">
      <c r="A69" s="277" t="s">
        <v>143</v>
      </c>
      <c r="B69" s="280" t="s">
        <v>431</v>
      </c>
      <c r="C69" s="26">
        <f>'9.1. sz. mell'!C69-'9.1.2. sz. mell '!C69</f>
        <v>0</v>
      </c>
    </row>
    <row r="70" spans="1:3" s="276" customFormat="1" ht="12" customHeight="1">
      <c r="A70" s="279" t="s">
        <v>145</v>
      </c>
      <c r="B70" s="30" t="s">
        <v>146</v>
      </c>
      <c r="C70" s="19">
        <f>SUM(C71:C74)</f>
        <v>0</v>
      </c>
    </row>
    <row r="71" spans="1:3" s="276" customFormat="1" ht="12" customHeight="1">
      <c r="A71" s="273" t="s">
        <v>147</v>
      </c>
      <c r="B71" s="22" t="s">
        <v>148</v>
      </c>
      <c r="C71" s="26">
        <f>'9.1. sz. mell'!C71-'9.1.2. sz. mell '!C71</f>
        <v>0</v>
      </c>
    </row>
    <row r="72" spans="1:3" s="276" customFormat="1" ht="12" customHeight="1">
      <c r="A72" s="275" t="s">
        <v>149</v>
      </c>
      <c r="B72" s="25" t="s">
        <v>150</v>
      </c>
      <c r="C72" s="26">
        <f>'9.1. sz. mell'!C72-'9.1.2. sz. mell '!C72</f>
        <v>0</v>
      </c>
    </row>
    <row r="73" spans="1:3" s="276" customFormat="1" ht="12" customHeight="1">
      <c r="A73" s="275" t="s">
        <v>151</v>
      </c>
      <c r="B73" s="25" t="s">
        <v>152</v>
      </c>
      <c r="C73" s="26">
        <f>'9.1. sz. mell'!C73-'9.1.2. sz. mell '!C73</f>
        <v>0</v>
      </c>
    </row>
    <row r="74" spans="1:3" s="276" customFormat="1" ht="12" customHeight="1">
      <c r="A74" s="277" t="s">
        <v>153</v>
      </c>
      <c r="B74" s="32" t="s">
        <v>154</v>
      </c>
      <c r="C74" s="26">
        <f>'9.1. sz. mell'!C74-'9.1.2. sz. mell '!C74</f>
        <v>0</v>
      </c>
    </row>
    <row r="75" spans="1:3" s="276" customFormat="1" ht="12" customHeight="1">
      <c r="A75" s="279" t="s">
        <v>155</v>
      </c>
      <c r="B75" s="30" t="s">
        <v>156</v>
      </c>
      <c r="C75" s="19">
        <f>SUM(C76:C77)</f>
        <v>54559862</v>
      </c>
    </row>
    <row r="76" spans="1:3" s="276" customFormat="1" ht="12" customHeight="1">
      <c r="A76" s="273" t="s">
        <v>157</v>
      </c>
      <c r="B76" s="22" t="s">
        <v>158</v>
      </c>
      <c r="C76" s="26">
        <f>'9.1. sz. mell'!C76-'9.1.2. sz. mell '!C76</f>
        <v>54559862</v>
      </c>
    </row>
    <row r="77" spans="1:3" s="276" customFormat="1" ht="12" customHeight="1">
      <c r="A77" s="277" t="s">
        <v>159</v>
      </c>
      <c r="B77" s="32" t="s">
        <v>160</v>
      </c>
      <c r="C77" s="26">
        <f>'9.1. sz. mell'!C77-'9.1.2. sz. mell '!C77</f>
        <v>0</v>
      </c>
    </row>
    <row r="78" spans="1:3" s="274" customFormat="1" ht="12" customHeight="1">
      <c r="A78" s="279" t="s">
        <v>161</v>
      </c>
      <c r="B78" s="30" t="s">
        <v>162</v>
      </c>
      <c r="C78" s="19">
        <f>SUM(C79:C81)</f>
        <v>0</v>
      </c>
    </row>
    <row r="79" spans="1:3" s="276" customFormat="1" ht="12" customHeight="1">
      <c r="A79" s="273" t="s">
        <v>163</v>
      </c>
      <c r="B79" s="22" t="s">
        <v>164</v>
      </c>
      <c r="C79" s="26">
        <f>'9.1. sz. mell'!C79-'9.1.2. sz. mell '!C79</f>
        <v>0</v>
      </c>
    </row>
    <row r="80" spans="1:3" s="276" customFormat="1" ht="12" customHeight="1">
      <c r="A80" s="275" t="s">
        <v>165</v>
      </c>
      <c r="B80" s="25" t="s">
        <v>166</v>
      </c>
      <c r="C80" s="26">
        <f>'9.1. sz. mell'!C80-'9.1.2. sz. mell '!C80</f>
        <v>0</v>
      </c>
    </row>
    <row r="81" spans="1:3" s="276" customFormat="1" ht="12" customHeight="1">
      <c r="A81" s="277" t="s">
        <v>167</v>
      </c>
      <c r="B81" s="32" t="s">
        <v>168</v>
      </c>
      <c r="C81" s="26">
        <f>'9.1. sz. mell'!C81-'9.1.2. sz. mell '!C81</f>
        <v>0</v>
      </c>
    </row>
    <row r="82" spans="1:3" s="276" customFormat="1" ht="12" customHeight="1">
      <c r="A82" s="279" t="s">
        <v>169</v>
      </c>
      <c r="B82" s="30" t="s">
        <v>170</v>
      </c>
      <c r="C82" s="19">
        <f>SUM(C83:C86)</f>
        <v>0</v>
      </c>
    </row>
    <row r="83" spans="1:3" s="276" customFormat="1" ht="12" customHeight="1">
      <c r="A83" s="281" t="s">
        <v>171</v>
      </c>
      <c r="B83" s="22" t="s">
        <v>172</v>
      </c>
      <c r="C83" s="26">
        <f>'9.1. sz. mell'!C83-'9.1.2. sz. mell '!C83</f>
        <v>0</v>
      </c>
    </row>
    <row r="84" spans="1:3" s="276" customFormat="1" ht="12" customHeight="1">
      <c r="A84" s="282" t="s">
        <v>173</v>
      </c>
      <c r="B84" s="25" t="s">
        <v>174</v>
      </c>
      <c r="C84" s="26">
        <f>'9.1. sz. mell'!C84-'9.1.2. sz. mell '!C84</f>
        <v>0</v>
      </c>
    </row>
    <row r="85" spans="1:3" s="276" customFormat="1" ht="12" customHeight="1">
      <c r="A85" s="282" t="s">
        <v>175</v>
      </c>
      <c r="B85" s="25" t="s">
        <v>176</v>
      </c>
      <c r="C85" s="26">
        <f>'9.1. sz. mell'!C85-'9.1.2. sz. mell '!C85</f>
        <v>0</v>
      </c>
    </row>
    <row r="86" spans="1:3" s="274" customFormat="1" ht="12" customHeight="1">
      <c r="A86" s="283" t="s">
        <v>177</v>
      </c>
      <c r="B86" s="32" t="s">
        <v>178</v>
      </c>
      <c r="C86" s="26">
        <f>'9.1. sz. mell'!C86-'9.1.2. sz. mell '!C86</f>
        <v>0</v>
      </c>
    </row>
    <row r="87" spans="1:3" s="274" customFormat="1" ht="12" customHeight="1">
      <c r="A87" s="279" t="s">
        <v>179</v>
      </c>
      <c r="B87" s="30" t="s">
        <v>180</v>
      </c>
      <c r="C87" s="40"/>
    </row>
    <row r="88" spans="1:3" s="274" customFormat="1" ht="12" customHeight="1">
      <c r="A88" s="279" t="s">
        <v>432</v>
      </c>
      <c r="B88" s="30" t="s">
        <v>182</v>
      </c>
      <c r="C88" s="40"/>
    </row>
    <row r="89" spans="1:3" s="274" customFormat="1" ht="12" customHeight="1">
      <c r="A89" s="279" t="s">
        <v>433</v>
      </c>
      <c r="B89" s="41" t="s">
        <v>184</v>
      </c>
      <c r="C89" s="19">
        <f>+C66+C70+C75+C78+C82+C88+C87</f>
        <v>54559862</v>
      </c>
    </row>
    <row r="90" spans="1:3" s="274" customFormat="1" ht="12" customHeight="1">
      <c r="A90" s="284" t="s">
        <v>434</v>
      </c>
      <c r="B90" s="43" t="s">
        <v>435</v>
      </c>
      <c r="C90" s="19">
        <f>+C65+C89</f>
        <v>335192125</v>
      </c>
    </row>
    <row r="91" spans="1:3" s="276" customFormat="1" ht="15" customHeight="1">
      <c r="A91" s="285"/>
      <c r="B91" s="286"/>
      <c r="C91" s="287"/>
    </row>
    <row r="92" spans="1:3" s="269" customFormat="1" ht="16.5" customHeight="1">
      <c r="A92" s="288"/>
      <c r="B92" s="289" t="s">
        <v>286</v>
      </c>
      <c r="C92" s="290"/>
    </row>
    <row r="93" spans="1:3" s="291" customFormat="1" ht="12" customHeight="1">
      <c r="A93" s="13" t="s">
        <v>21</v>
      </c>
      <c r="B93" s="53" t="s">
        <v>436</v>
      </c>
      <c r="C93" s="54">
        <f>+C94+C95+C96+C97+C98</f>
        <v>200608481</v>
      </c>
    </row>
    <row r="94" spans="1:3" ht="12" customHeight="1">
      <c r="A94" s="292" t="s">
        <v>23</v>
      </c>
      <c r="B94" s="56" t="s">
        <v>191</v>
      </c>
      <c r="C94" s="57">
        <f>'9.1. sz. mell'!C94-'9.1.2. sz. mell '!C94</f>
        <v>87475336</v>
      </c>
    </row>
    <row r="95" spans="1:3" ht="12" customHeight="1">
      <c r="A95" s="275" t="s">
        <v>25</v>
      </c>
      <c r="B95" s="58" t="s">
        <v>192</v>
      </c>
      <c r="C95" s="26">
        <f>'9.1. sz. mell'!C95-'9.1.2. sz. mell '!C95</f>
        <v>13972423</v>
      </c>
    </row>
    <row r="96" spans="1:3" ht="12" customHeight="1">
      <c r="A96" s="275" t="s">
        <v>27</v>
      </c>
      <c r="B96" s="58" t="s">
        <v>193</v>
      </c>
      <c r="C96" s="26">
        <f>'9.1. sz. mell'!C96-'9.1.2. sz. mell '!C96</f>
        <v>63339590</v>
      </c>
    </row>
    <row r="97" spans="1:3" ht="12" customHeight="1">
      <c r="A97" s="275" t="s">
        <v>29</v>
      </c>
      <c r="B97" s="59" t="s">
        <v>194</v>
      </c>
      <c r="C97" s="26">
        <f>'9.1. sz. mell'!C97-'9.1.2. sz. mell '!C97</f>
        <v>1250000</v>
      </c>
    </row>
    <row r="98" spans="1:3" ht="12" customHeight="1">
      <c r="A98" s="275" t="s">
        <v>195</v>
      </c>
      <c r="B98" s="60" t="s">
        <v>196</v>
      </c>
      <c r="C98" s="26">
        <f>SUM(C99:C111)</f>
        <v>34571132</v>
      </c>
    </row>
    <row r="99" spans="1:3" ht="12" customHeight="1">
      <c r="A99" s="275" t="s">
        <v>33</v>
      </c>
      <c r="B99" s="58" t="s">
        <v>448</v>
      </c>
      <c r="C99" s="26">
        <f>'9.1. sz. mell'!C99-'9.1.2. sz. mell '!C99</f>
        <v>0</v>
      </c>
    </row>
    <row r="100" spans="1:3" ht="12" customHeight="1">
      <c r="A100" s="275" t="s">
        <v>198</v>
      </c>
      <c r="B100" s="62" t="s">
        <v>199</v>
      </c>
      <c r="C100" s="26">
        <f>'9.1. sz. mell'!C100-'9.1.2. sz. mell '!C100</f>
        <v>0</v>
      </c>
    </row>
    <row r="101" spans="1:3" ht="12" customHeight="1">
      <c r="A101" s="275" t="s">
        <v>200</v>
      </c>
      <c r="B101" s="62" t="s">
        <v>201</v>
      </c>
      <c r="C101" s="26">
        <f>'9.1. sz. mell'!C101-'9.1.2. sz. mell '!C101</f>
        <v>0</v>
      </c>
    </row>
    <row r="102" spans="1:3" ht="12" customHeight="1">
      <c r="A102" s="275" t="s">
        <v>202</v>
      </c>
      <c r="B102" s="62" t="s">
        <v>203</v>
      </c>
      <c r="C102" s="26">
        <f>'9.1. sz. mell'!C102-'9.1.2. sz. mell '!C102</f>
        <v>0</v>
      </c>
    </row>
    <row r="103" spans="1:3" ht="12" customHeight="1">
      <c r="A103" s="275" t="s">
        <v>204</v>
      </c>
      <c r="B103" s="63" t="s">
        <v>205</v>
      </c>
      <c r="C103" s="26">
        <f>'9.1. sz. mell'!C103-'9.1.2. sz. mell '!C103</f>
        <v>0</v>
      </c>
    </row>
    <row r="104" spans="1:3" ht="12" customHeight="1">
      <c r="A104" s="275" t="s">
        <v>206</v>
      </c>
      <c r="B104" s="63" t="s">
        <v>207</v>
      </c>
      <c r="C104" s="26">
        <f>'9.1. sz. mell'!C104-'9.1.2. sz. mell '!C104</f>
        <v>0</v>
      </c>
    </row>
    <row r="105" spans="1:3" ht="12" customHeight="1">
      <c r="A105" s="275" t="s">
        <v>208</v>
      </c>
      <c r="B105" s="62" t="s">
        <v>209</v>
      </c>
      <c r="C105" s="26">
        <f>'9.1. sz. mell'!C105-'9.1.2. sz. mell '!C105</f>
        <v>219483</v>
      </c>
    </row>
    <row r="106" spans="1:3" ht="12" customHeight="1">
      <c r="A106" s="275" t="s">
        <v>210</v>
      </c>
      <c r="B106" s="62" t="s">
        <v>211</v>
      </c>
      <c r="C106" s="26">
        <f>'9.1. sz. mell'!C106-'9.1.2. sz. mell '!C106</f>
        <v>4851000</v>
      </c>
    </row>
    <row r="107" spans="1:3" ht="12" customHeight="1">
      <c r="A107" s="275" t="s">
        <v>212</v>
      </c>
      <c r="B107" s="63" t="s">
        <v>213</v>
      </c>
      <c r="C107" s="26">
        <f>'9.1. sz. mell'!C107-'9.1.2. sz. mell '!C107</f>
        <v>0</v>
      </c>
    </row>
    <row r="108" spans="1:3" ht="12" customHeight="1">
      <c r="A108" s="293" t="s">
        <v>214</v>
      </c>
      <c r="B108" s="61" t="s">
        <v>215</v>
      </c>
      <c r="C108" s="26">
        <f>'9.1. sz. mell'!C108-'9.1.2. sz. mell '!C108</f>
        <v>0</v>
      </c>
    </row>
    <row r="109" spans="1:3" ht="12" customHeight="1">
      <c r="A109" s="275" t="s">
        <v>216</v>
      </c>
      <c r="B109" s="61" t="s">
        <v>217</v>
      </c>
      <c r="C109" s="26">
        <f>'9.1. sz. mell'!C109-'9.1.2. sz. mell '!C109</f>
        <v>0</v>
      </c>
    </row>
    <row r="110" spans="1:3" ht="12" customHeight="1">
      <c r="A110" s="275" t="s">
        <v>218</v>
      </c>
      <c r="B110" s="63" t="s">
        <v>219</v>
      </c>
      <c r="C110" s="26">
        <f>'9.1. sz. mell'!C110-'9.1.2. sz. mell '!C110</f>
        <v>2900000</v>
      </c>
    </row>
    <row r="111" spans="1:3" ht="12" customHeight="1">
      <c r="A111" s="275" t="s">
        <v>220</v>
      </c>
      <c r="B111" s="59" t="s">
        <v>349</v>
      </c>
      <c r="C111" s="26">
        <f>'9.1. sz. mell'!C111-'9.1.2. sz. mell '!C111</f>
        <v>26600649</v>
      </c>
    </row>
    <row r="112" spans="1:3" ht="12" customHeight="1">
      <c r="A112" s="277" t="s">
        <v>222</v>
      </c>
      <c r="B112" s="58" t="s">
        <v>449</v>
      </c>
      <c r="C112" s="26">
        <f>'9.1. sz. mell'!C112-'9.1.2. sz. mell '!C112</f>
        <v>18943439</v>
      </c>
    </row>
    <row r="113" spans="1:3" ht="12" customHeight="1">
      <c r="A113" s="294" t="s">
        <v>224</v>
      </c>
      <c r="B113" s="302" t="s">
        <v>450</v>
      </c>
      <c r="C113" s="26">
        <f>'9.1. sz. mell'!C113-'9.1.2. sz. mell '!C113</f>
        <v>7657210</v>
      </c>
    </row>
    <row r="114" spans="1:3" ht="12" customHeight="1">
      <c r="A114" s="49" t="s">
        <v>35</v>
      </c>
      <c r="B114" s="84" t="s">
        <v>226</v>
      </c>
      <c r="C114" s="19">
        <f>+C115+C117+C119</f>
        <v>30083265</v>
      </c>
    </row>
    <row r="115" spans="1:3" ht="12" customHeight="1">
      <c r="A115" s="273" t="s">
        <v>37</v>
      </c>
      <c r="B115" s="58" t="s">
        <v>227</v>
      </c>
      <c r="C115" s="26">
        <f>'9.1. sz. mell'!C115-'9.1.2. sz. mell '!C115</f>
        <v>20923445</v>
      </c>
    </row>
    <row r="116" spans="1:3" ht="12" customHeight="1">
      <c r="A116" s="273" t="s">
        <v>39</v>
      </c>
      <c r="B116" s="71" t="s">
        <v>228</v>
      </c>
      <c r="C116" s="23"/>
    </row>
    <row r="117" spans="1:3" ht="12" customHeight="1">
      <c r="A117" s="273" t="s">
        <v>41</v>
      </c>
      <c r="B117" s="71" t="s">
        <v>229</v>
      </c>
      <c r="C117" s="26">
        <f>'9.1. sz. mell'!C117-'9.1.2. sz. mell '!C117</f>
        <v>9159820</v>
      </c>
    </row>
    <row r="118" spans="1:3" ht="12" customHeight="1">
      <c r="A118" s="273" t="s">
        <v>43</v>
      </c>
      <c r="B118" s="71" t="s">
        <v>230</v>
      </c>
      <c r="C118" s="26">
        <f>'9.1. sz. mell'!C118-'9.1.2. sz. mell '!C118</f>
        <v>0</v>
      </c>
    </row>
    <row r="119" spans="1:3" ht="12" customHeight="1">
      <c r="A119" s="273" t="s">
        <v>45</v>
      </c>
      <c r="B119" s="29" t="s">
        <v>231</v>
      </c>
      <c r="C119" s="26">
        <f>'9.1. sz. mell'!C119-'9.1.2. sz. mell '!C119</f>
        <v>0</v>
      </c>
    </row>
    <row r="120" spans="1:3" ht="12" customHeight="1">
      <c r="A120" s="273" t="s">
        <v>47</v>
      </c>
      <c r="B120" s="27" t="s">
        <v>232</v>
      </c>
      <c r="C120" s="26">
        <f>'9.1. sz. mell'!C120-'9.1.2. sz. mell '!C120</f>
        <v>0</v>
      </c>
    </row>
    <row r="121" spans="1:3" ht="12" customHeight="1">
      <c r="A121" s="273" t="s">
        <v>233</v>
      </c>
      <c r="B121" s="73" t="s">
        <v>234</v>
      </c>
      <c r="C121" s="26">
        <f>'9.1. sz. mell'!C121-'9.1.2. sz. mell '!C121</f>
        <v>0</v>
      </c>
    </row>
    <row r="122" spans="1:3" ht="12" customHeight="1">
      <c r="A122" s="273" t="s">
        <v>235</v>
      </c>
      <c r="B122" s="63" t="s">
        <v>207</v>
      </c>
      <c r="C122" s="26">
        <f>'9.1. sz. mell'!C122-'9.1.2. sz. mell '!C122</f>
        <v>0</v>
      </c>
    </row>
    <row r="123" spans="1:3" ht="12" customHeight="1">
      <c r="A123" s="273" t="s">
        <v>236</v>
      </c>
      <c r="B123" s="63" t="s">
        <v>237</v>
      </c>
      <c r="C123" s="26">
        <f>'9.1. sz. mell'!C123-'9.1.2. sz. mell '!C123</f>
        <v>0</v>
      </c>
    </row>
    <row r="124" spans="1:3" ht="12" customHeight="1">
      <c r="A124" s="273" t="s">
        <v>238</v>
      </c>
      <c r="B124" s="63" t="s">
        <v>239</v>
      </c>
      <c r="C124" s="26">
        <f>'9.1. sz. mell'!C124-'9.1.2. sz. mell '!C124</f>
        <v>0</v>
      </c>
    </row>
    <row r="125" spans="1:3" ht="12" customHeight="1">
      <c r="A125" s="273" t="s">
        <v>240</v>
      </c>
      <c r="B125" s="63" t="s">
        <v>213</v>
      </c>
      <c r="C125" s="26">
        <f>'9.1. sz. mell'!C125-'9.1.2. sz. mell '!C125</f>
        <v>0</v>
      </c>
    </row>
    <row r="126" spans="1:3" ht="12" customHeight="1">
      <c r="A126" s="273" t="s">
        <v>241</v>
      </c>
      <c r="B126" s="63" t="s">
        <v>242</v>
      </c>
      <c r="C126" s="26">
        <f>'9.1. sz. mell'!C126-'9.1.2. sz. mell '!C126</f>
        <v>0</v>
      </c>
    </row>
    <row r="127" spans="1:3" ht="12" customHeight="1">
      <c r="A127" s="293" t="s">
        <v>243</v>
      </c>
      <c r="B127" s="63" t="s">
        <v>244</v>
      </c>
      <c r="C127" s="26">
        <f>'9.1. sz. mell'!C127-'9.1.2. sz. mell '!C127</f>
        <v>0</v>
      </c>
    </row>
    <row r="128" spans="1:3" ht="12" customHeight="1">
      <c r="A128" s="49" t="s">
        <v>49</v>
      </c>
      <c r="B128" s="18" t="s">
        <v>245</v>
      </c>
      <c r="C128" s="19">
        <f>+C93+C114</f>
        <v>230691746</v>
      </c>
    </row>
    <row r="129" spans="1:3" ht="12" customHeight="1">
      <c r="A129" s="49" t="s">
        <v>246</v>
      </c>
      <c r="B129" s="18" t="s">
        <v>247</v>
      </c>
      <c r="C129" s="19">
        <f>+C130+C131+C132</f>
        <v>0</v>
      </c>
    </row>
    <row r="130" spans="1:3" s="291" customFormat="1" ht="12" customHeight="1">
      <c r="A130" s="273" t="s">
        <v>65</v>
      </c>
      <c r="B130" s="75" t="s">
        <v>437</v>
      </c>
      <c r="C130" s="26">
        <f>'9.1. sz. mell'!C130-'9.1.2. sz. mell '!C130</f>
        <v>0</v>
      </c>
    </row>
    <row r="131" spans="1:3" ht="12" customHeight="1">
      <c r="A131" s="273" t="s">
        <v>67</v>
      </c>
      <c r="B131" s="75" t="s">
        <v>249</v>
      </c>
      <c r="C131" s="26">
        <f>'9.1. sz. mell'!C131-'9.1.2. sz. mell '!C131</f>
        <v>0</v>
      </c>
    </row>
    <row r="132" spans="1:3" ht="12" customHeight="1">
      <c r="A132" s="293" t="s">
        <v>69</v>
      </c>
      <c r="B132" s="76" t="s">
        <v>438</v>
      </c>
      <c r="C132" s="26">
        <f>'9.1. sz. mell'!C132-'9.1.2. sz. mell '!C132</f>
        <v>0</v>
      </c>
    </row>
    <row r="133" spans="1:3" ht="12" customHeight="1">
      <c r="A133" s="49" t="s">
        <v>79</v>
      </c>
      <c r="B133" s="18" t="s">
        <v>251</v>
      </c>
      <c r="C133" s="19">
        <f>+C134+C135+C136+C137+C138+C139</f>
        <v>0</v>
      </c>
    </row>
    <row r="134" spans="1:3" ht="12" customHeight="1">
      <c r="A134" s="273" t="s">
        <v>81</v>
      </c>
      <c r="B134" s="75" t="s">
        <v>252</v>
      </c>
      <c r="C134" s="26">
        <f>'9.1. sz. mell'!C134-'9.1.2. sz. mell '!C134</f>
        <v>0</v>
      </c>
    </row>
    <row r="135" spans="1:3" ht="12" customHeight="1">
      <c r="A135" s="273" t="s">
        <v>83</v>
      </c>
      <c r="B135" s="75" t="s">
        <v>253</v>
      </c>
      <c r="C135" s="26">
        <f>'9.1. sz. mell'!C135-'9.1.2. sz. mell '!C135</f>
        <v>0</v>
      </c>
    </row>
    <row r="136" spans="1:3" ht="12" customHeight="1">
      <c r="A136" s="273" t="s">
        <v>85</v>
      </c>
      <c r="B136" s="75" t="s">
        <v>254</v>
      </c>
      <c r="C136" s="26">
        <f>'9.1. sz. mell'!C136-'9.1.2. sz. mell '!C136</f>
        <v>0</v>
      </c>
    </row>
    <row r="137" spans="1:3" ht="12" customHeight="1">
      <c r="A137" s="273" t="s">
        <v>87</v>
      </c>
      <c r="B137" s="75" t="s">
        <v>439</v>
      </c>
      <c r="C137" s="26">
        <f>'9.1. sz. mell'!C137-'9.1.2. sz. mell '!C137</f>
        <v>0</v>
      </c>
    </row>
    <row r="138" spans="1:3" ht="12" customHeight="1">
      <c r="A138" s="273" t="s">
        <v>89</v>
      </c>
      <c r="B138" s="75" t="s">
        <v>256</v>
      </c>
      <c r="C138" s="26">
        <f>'9.1. sz. mell'!C138-'9.1.2. sz. mell '!C138</f>
        <v>0</v>
      </c>
    </row>
    <row r="139" spans="1:3" s="291" customFormat="1" ht="12" customHeight="1">
      <c r="A139" s="293" t="s">
        <v>91</v>
      </c>
      <c r="B139" s="76" t="s">
        <v>257</v>
      </c>
      <c r="C139" s="26">
        <f>'9.1. sz. mell'!C139-'9.1.2. sz. mell '!C139</f>
        <v>0</v>
      </c>
    </row>
    <row r="140" spans="1:11" ht="12" customHeight="1">
      <c r="A140" s="49" t="s">
        <v>103</v>
      </c>
      <c r="B140" s="18" t="s">
        <v>440</v>
      </c>
      <c r="C140" s="19">
        <f>+C141+C142+C144+C145+C143</f>
        <v>104500379</v>
      </c>
      <c r="K140" s="295"/>
    </row>
    <row r="141" spans="1:3" ht="12.75">
      <c r="A141" s="273" t="s">
        <v>105</v>
      </c>
      <c r="B141" s="75" t="s">
        <v>259</v>
      </c>
      <c r="C141" s="26">
        <f>'9.1. sz. mell'!C141-'9.1.2. sz. mell '!C141</f>
        <v>0</v>
      </c>
    </row>
    <row r="142" spans="1:3" ht="12" customHeight="1">
      <c r="A142" s="273" t="s">
        <v>107</v>
      </c>
      <c r="B142" s="75" t="s">
        <v>260</v>
      </c>
      <c r="C142" s="26">
        <f>'9.1. sz. mell'!C142-'9.1.2. sz. mell '!C142</f>
        <v>249309</v>
      </c>
    </row>
    <row r="143" spans="1:3" s="291" customFormat="1" ht="12" customHeight="1">
      <c r="A143" s="273" t="s">
        <v>109</v>
      </c>
      <c r="B143" s="75" t="s">
        <v>441</v>
      </c>
      <c r="C143" s="26">
        <f>'9.1. sz. mell'!C143-'9.1.2. sz. mell '!C143</f>
        <v>104251070</v>
      </c>
    </row>
    <row r="144" spans="1:3" s="291" customFormat="1" ht="12" customHeight="1">
      <c r="A144" s="273" t="s">
        <v>111</v>
      </c>
      <c r="B144" s="75" t="s">
        <v>261</v>
      </c>
      <c r="C144" s="26">
        <f>'9.1. sz. mell'!C144-'9.1.2. sz. mell '!C144</f>
        <v>0</v>
      </c>
    </row>
    <row r="145" spans="1:3" s="291" customFormat="1" ht="12" customHeight="1">
      <c r="A145" s="293" t="s">
        <v>113</v>
      </c>
      <c r="B145" s="76" t="s">
        <v>262</v>
      </c>
      <c r="C145" s="26">
        <f>'9.1. sz. mell'!C145-'9.1.2. sz. mell '!C145</f>
        <v>0</v>
      </c>
    </row>
    <row r="146" spans="1:3" s="291" customFormat="1" ht="12" customHeight="1">
      <c r="A146" s="49" t="s">
        <v>263</v>
      </c>
      <c r="B146" s="18" t="s">
        <v>264</v>
      </c>
      <c r="C146" s="77">
        <f>+C147+C148+C149+C150+C151</f>
        <v>0</v>
      </c>
    </row>
    <row r="147" spans="1:3" s="291" customFormat="1" ht="12" customHeight="1">
      <c r="A147" s="273" t="s">
        <v>117</v>
      </c>
      <c r="B147" s="75" t="s">
        <v>265</v>
      </c>
      <c r="C147" s="72"/>
    </row>
    <row r="148" spans="1:3" s="291" customFormat="1" ht="12" customHeight="1">
      <c r="A148" s="273" t="s">
        <v>119</v>
      </c>
      <c r="B148" s="75" t="s">
        <v>266</v>
      </c>
      <c r="C148" s="72"/>
    </row>
    <row r="149" spans="1:3" s="291" customFormat="1" ht="12" customHeight="1">
      <c r="A149" s="273" t="s">
        <v>121</v>
      </c>
      <c r="B149" s="75" t="s">
        <v>267</v>
      </c>
      <c r="C149" s="72"/>
    </row>
    <row r="150" spans="1:3" ht="12.75" customHeight="1">
      <c r="A150" s="273" t="s">
        <v>123</v>
      </c>
      <c r="B150" s="75" t="s">
        <v>442</v>
      </c>
      <c r="C150" s="72"/>
    </row>
    <row r="151" spans="1:3" ht="12.75" customHeight="1">
      <c r="A151" s="293" t="s">
        <v>269</v>
      </c>
      <c r="B151" s="76" t="s">
        <v>270</v>
      </c>
      <c r="C151" s="74"/>
    </row>
    <row r="152" spans="1:3" ht="12.75" customHeight="1">
      <c r="A152" s="296" t="s">
        <v>125</v>
      </c>
      <c r="B152" s="18" t="s">
        <v>271</v>
      </c>
      <c r="C152" s="77"/>
    </row>
    <row r="153" spans="1:3" ht="12" customHeight="1">
      <c r="A153" s="296" t="s">
        <v>272</v>
      </c>
      <c r="B153" s="18" t="s">
        <v>273</v>
      </c>
      <c r="C153" s="77"/>
    </row>
    <row r="154" spans="1:3" ht="15" customHeight="1">
      <c r="A154" s="49" t="s">
        <v>274</v>
      </c>
      <c r="B154" s="18" t="s">
        <v>275</v>
      </c>
      <c r="C154" s="79">
        <f>+C129+C133+C140+C146+C152+C153</f>
        <v>104500379</v>
      </c>
    </row>
    <row r="155" spans="1:3" ht="12.75">
      <c r="A155" s="297" t="s">
        <v>276</v>
      </c>
      <c r="B155" s="83" t="s">
        <v>277</v>
      </c>
      <c r="C155" s="79">
        <f>+C128+C154</f>
        <v>335192125</v>
      </c>
    </row>
    <row r="156" ht="15" customHeight="1"/>
    <row r="157" spans="1:3" ht="14.25" customHeight="1">
      <c r="A157" s="298" t="s">
        <v>443</v>
      </c>
      <c r="B157" s="299"/>
      <c r="C157" s="300">
        <v>13.5</v>
      </c>
    </row>
    <row r="158" spans="1:3" ht="12.75">
      <c r="A158" s="298" t="s">
        <v>444</v>
      </c>
      <c r="B158" s="299"/>
      <c r="C158" s="301">
        <v>81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7875"/>
  <pageSetup firstPageNumber="37" useFirstPageNumber="1" horizontalDpi="300" verticalDpi="300" orientation="portrait" paperSize="9" scale="75" r:id="rId1"/>
  <headerFooter alignWithMargins="0">
    <oddFooter>&amp;C&amp;P</oddFooter>
  </headerFooter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zoomScale="130" zoomScaleNormal="130" zoomScaleSheetLayoutView="85" zoomScalePageLayoutView="0" workbookViewId="0" topLeftCell="A70">
      <selection activeCell="C9" sqref="C9"/>
    </sheetView>
  </sheetViews>
  <sheetFormatPr defaultColWidth="9.00390625" defaultRowHeight="12.75"/>
  <cols>
    <col min="1" max="1" width="19.50390625" style="245" customWidth="1"/>
    <col min="2" max="2" width="72.00390625" style="246" customWidth="1"/>
    <col min="3" max="3" width="25.00390625" style="247" customWidth="1"/>
    <col min="4" max="16384" width="9.375" style="248" customWidth="1"/>
  </cols>
  <sheetData>
    <row r="1" spans="1:3" s="252" customFormat="1" ht="16.5" customHeight="1">
      <c r="A1" s="249"/>
      <c r="B1" s="250"/>
      <c r="C1" s="251" t="str">
        <f>+CONCATENATE("9.1.2. melléklet a ……/",LEFT(ÖSSZEFÜGGÉSEK!A5,4),". (….) önkormányzati rendelethez")</f>
        <v>9.1.2. melléklet a ……/2017. (….) önkormányzati rendelethez</v>
      </c>
    </row>
    <row r="2" spans="1:3" s="256" customFormat="1" ht="21" customHeight="1">
      <c r="A2" s="253" t="s">
        <v>287</v>
      </c>
      <c r="B2" s="254" t="s">
        <v>422</v>
      </c>
      <c r="C2" s="255" t="s">
        <v>423</v>
      </c>
    </row>
    <row r="3" spans="1:3" s="256" customFormat="1" ht="15.75">
      <c r="A3" s="257" t="s">
        <v>424</v>
      </c>
      <c r="B3" s="258" t="s">
        <v>451</v>
      </c>
      <c r="C3" s="259" t="s">
        <v>452</v>
      </c>
    </row>
    <row r="4" spans="1:3" s="262" customFormat="1" ht="15.75" customHeight="1">
      <c r="A4" s="260"/>
      <c r="B4" s="260"/>
      <c r="C4" s="261" t="s">
        <v>375</v>
      </c>
    </row>
    <row r="5" spans="1:3" ht="12.75">
      <c r="A5" s="263" t="s">
        <v>426</v>
      </c>
      <c r="B5" s="264" t="s">
        <v>427</v>
      </c>
      <c r="C5" s="265" t="s">
        <v>428</v>
      </c>
    </row>
    <row r="6" spans="1:3" s="269" customFormat="1" ht="12.75" customHeight="1">
      <c r="A6" s="266"/>
      <c r="B6" s="267" t="s">
        <v>19</v>
      </c>
      <c r="C6" s="268" t="s">
        <v>20</v>
      </c>
    </row>
    <row r="7" spans="1:3" s="269" customFormat="1" ht="15.75" customHeight="1">
      <c r="A7" s="270"/>
      <c r="B7" s="271" t="s">
        <v>285</v>
      </c>
      <c r="C7" s="272"/>
    </row>
    <row r="8" spans="1:3" s="269" customFormat="1" ht="12" customHeight="1">
      <c r="A8" s="49" t="s">
        <v>21</v>
      </c>
      <c r="B8" s="18" t="s">
        <v>22</v>
      </c>
      <c r="C8" s="19">
        <f>+C9+C10+C11+C12+C13+C14</f>
        <v>0</v>
      </c>
    </row>
    <row r="9" spans="1:3" s="274" customFormat="1" ht="12" customHeight="1">
      <c r="A9" s="273" t="s">
        <v>23</v>
      </c>
      <c r="B9" s="22" t="s">
        <v>24</v>
      </c>
      <c r="C9" s="23"/>
    </row>
    <row r="10" spans="1:3" s="276" customFormat="1" ht="12" customHeight="1">
      <c r="A10" s="275" t="s">
        <v>25</v>
      </c>
      <c r="B10" s="25" t="s">
        <v>26</v>
      </c>
      <c r="C10" s="26"/>
    </row>
    <row r="11" spans="1:3" s="276" customFormat="1" ht="12" customHeight="1">
      <c r="A11" s="275" t="s">
        <v>27</v>
      </c>
      <c r="B11" s="25" t="s">
        <v>28</v>
      </c>
      <c r="C11" s="26"/>
    </row>
    <row r="12" spans="1:3" s="276" customFormat="1" ht="12" customHeight="1">
      <c r="A12" s="275" t="s">
        <v>29</v>
      </c>
      <c r="B12" s="25" t="s">
        <v>30</v>
      </c>
      <c r="C12" s="26"/>
    </row>
    <row r="13" spans="1:3" s="276" customFormat="1" ht="12" customHeight="1">
      <c r="A13" s="275" t="s">
        <v>31</v>
      </c>
      <c r="B13" s="25" t="s">
        <v>429</v>
      </c>
      <c r="C13" s="26"/>
    </row>
    <row r="14" spans="1:3" s="274" customFormat="1" ht="12" customHeight="1">
      <c r="A14" s="277" t="s">
        <v>33</v>
      </c>
      <c r="B14" s="32" t="s">
        <v>34</v>
      </c>
      <c r="C14" s="26"/>
    </row>
    <row r="15" spans="1:3" s="274" customFormat="1" ht="12" customHeight="1">
      <c r="A15" s="49" t="s">
        <v>35</v>
      </c>
      <c r="B15" s="30" t="s">
        <v>36</v>
      </c>
      <c r="C15" s="19">
        <f>+C16+C17+C18+C19+C20</f>
        <v>0</v>
      </c>
    </row>
    <row r="16" spans="1:3" s="274" customFormat="1" ht="12" customHeight="1">
      <c r="A16" s="273" t="s">
        <v>37</v>
      </c>
      <c r="B16" s="22" t="s">
        <v>38</v>
      </c>
      <c r="C16" s="23"/>
    </row>
    <row r="17" spans="1:3" s="274" customFormat="1" ht="12" customHeight="1">
      <c r="A17" s="275" t="s">
        <v>39</v>
      </c>
      <c r="B17" s="25" t="s">
        <v>40</v>
      </c>
      <c r="C17" s="26"/>
    </row>
    <row r="18" spans="1:3" s="274" customFormat="1" ht="12" customHeight="1">
      <c r="A18" s="275" t="s">
        <v>41</v>
      </c>
      <c r="B18" s="25" t="s">
        <v>42</v>
      </c>
      <c r="C18" s="26"/>
    </row>
    <row r="19" spans="1:3" s="274" customFormat="1" ht="12" customHeight="1">
      <c r="A19" s="275" t="s">
        <v>43</v>
      </c>
      <c r="B19" s="25" t="s">
        <v>44</v>
      </c>
      <c r="C19" s="26"/>
    </row>
    <row r="20" spans="1:3" s="274" customFormat="1" ht="12" customHeight="1">
      <c r="A20" s="275" t="s">
        <v>45</v>
      </c>
      <c r="B20" s="25" t="s">
        <v>46</v>
      </c>
      <c r="C20" s="26"/>
    </row>
    <row r="21" spans="1:3" s="276" customFormat="1" ht="12" customHeight="1">
      <c r="A21" s="277" t="s">
        <v>47</v>
      </c>
      <c r="B21" s="32" t="s">
        <v>48</v>
      </c>
      <c r="C21" s="31"/>
    </row>
    <row r="22" spans="1:3" s="276" customFormat="1" ht="12" customHeight="1">
      <c r="A22" s="49" t="s">
        <v>49</v>
      </c>
      <c r="B22" s="18" t="s">
        <v>50</v>
      </c>
      <c r="C22" s="19">
        <f>+C23+C24+C25+C26+C27</f>
        <v>0</v>
      </c>
    </row>
    <row r="23" spans="1:3" s="276" customFormat="1" ht="12" customHeight="1">
      <c r="A23" s="273" t="s">
        <v>51</v>
      </c>
      <c r="B23" s="22" t="s">
        <v>52</v>
      </c>
      <c r="C23" s="23"/>
    </row>
    <row r="24" spans="1:3" s="274" customFormat="1" ht="12" customHeight="1">
      <c r="A24" s="275" t="s">
        <v>53</v>
      </c>
      <c r="B24" s="25" t="s">
        <v>54</v>
      </c>
      <c r="C24" s="26"/>
    </row>
    <row r="25" spans="1:3" s="276" customFormat="1" ht="12" customHeight="1">
      <c r="A25" s="275" t="s">
        <v>55</v>
      </c>
      <c r="B25" s="25" t="s">
        <v>56</v>
      </c>
      <c r="C25" s="26"/>
    </row>
    <row r="26" spans="1:3" s="276" customFormat="1" ht="12" customHeight="1">
      <c r="A26" s="275" t="s">
        <v>57</v>
      </c>
      <c r="B26" s="25" t="s">
        <v>58</v>
      </c>
      <c r="C26" s="26"/>
    </row>
    <row r="27" spans="1:3" s="276" customFormat="1" ht="12" customHeight="1">
      <c r="A27" s="275" t="s">
        <v>59</v>
      </c>
      <c r="B27" s="25" t="s">
        <v>60</v>
      </c>
      <c r="C27" s="26"/>
    </row>
    <row r="28" spans="1:3" s="276" customFormat="1" ht="12" customHeight="1">
      <c r="A28" s="277" t="s">
        <v>61</v>
      </c>
      <c r="B28" s="32" t="s">
        <v>62</v>
      </c>
      <c r="C28" s="31"/>
    </row>
    <row r="29" spans="1:3" s="276" customFormat="1" ht="12" customHeight="1">
      <c r="A29" s="49" t="s">
        <v>63</v>
      </c>
      <c r="B29" s="18" t="s">
        <v>453</v>
      </c>
      <c r="C29" s="19">
        <f>SUM(C30:C36)</f>
        <v>0</v>
      </c>
    </row>
    <row r="30" spans="1:3" s="276" customFormat="1" ht="12" customHeight="1">
      <c r="A30" s="273" t="s">
        <v>65</v>
      </c>
      <c r="B30" s="22" t="s">
        <v>66</v>
      </c>
      <c r="C30" s="23"/>
    </row>
    <row r="31" spans="1:3" s="276" customFormat="1" ht="12" customHeight="1">
      <c r="A31" s="275" t="s">
        <v>67</v>
      </c>
      <c r="B31" s="25" t="s">
        <v>447</v>
      </c>
      <c r="C31" s="26"/>
    </row>
    <row r="32" spans="1:3" s="276" customFormat="1" ht="12" customHeight="1">
      <c r="A32" s="275" t="s">
        <v>69</v>
      </c>
      <c r="B32" s="25" t="s">
        <v>70</v>
      </c>
      <c r="C32" s="26"/>
    </row>
    <row r="33" spans="1:3" s="276" customFormat="1" ht="12" customHeight="1">
      <c r="A33" s="275" t="s">
        <v>71</v>
      </c>
      <c r="B33" s="25" t="s">
        <v>72</v>
      </c>
      <c r="C33" s="26"/>
    </row>
    <row r="34" spans="1:3" s="276" customFormat="1" ht="12" customHeight="1">
      <c r="A34" s="275" t="s">
        <v>73</v>
      </c>
      <c r="B34" s="25" t="s">
        <v>74</v>
      </c>
      <c r="C34" s="26"/>
    </row>
    <row r="35" spans="1:3" s="276" customFormat="1" ht="12" customHeight="1">
      <c r="A35" s="275" t="s">
        <v>75</v>
      </c>
      <c r="B35" s="25" t="s">
        <v>76</v>
      </c>
      <c r="C35" s="26"/>
    </row>
    <row r="36" spans="1:3" s="276" customFormat="1" ht="12" customHeight="1">
      <c r="A36" s="277" t="s">
        <v>77</v>
      </c>
      <c r="B36" s="32" t="s">
        <v>78</v>
      </c>
      <c r="C36" s="31"/>
    </row>
    <row r="37" spans="1:3" s="276" customFormat="1" ht="12" customHeight="1">
      <c r="A37" s="49" t="s">
        <v>79</v>
      </c>
      <c r="B37" s="18" t="s">
        <v>80</v>
      </c>
      <c r="C37" s="19">
        <f>SUM(C38:C48)</f>
        <v>0</v>
      </c>
    </row>
    <row r="38" spans="1:3" s="276" customFormat="1" ht="12" customHeight="1">
      <c r="A38" s="273" t="s">
        <v>81</v>
      </c>
      <c r="B38" s="22" t="s">
        <v>82</v>
      </c>
      <c r="C38" s="23"/>
    </row>
    <row r="39" spans="1:3" s="276" customFormat="1" ht="12" customHeight="1">
      <c r="A39" s="275" t="s">
        <v>83</v>
      </c>
      <c r="B39" s="25" t="s">
        <v>84</v>
      </c>
      <c r="C39" s="26"/>
    </row>
    <row r="40" spans="1:3" s="276" customFormat="1" ht="12" customHeight="1">
      <c r="A40" s="275" t="s">
        <v>85</v>
      </c>
      <c r="B40" s="25" t="s">
        <v>86</v>
      </c>
      <c r="C40" s="26"/>
    </row>
    <row r="41" spans="1:3" s="276" customFormat="1" ht="12" customHeight="1">
      <c r="A41" s="275" t="s">
        <v>87</v>
      </c>
      <c r="B41" s="25" t="s">
        <v>88</v>
      </c>
      <c r="C41" s="26"/>
    </row>
    <row r="42" spans="1:3" s="276" customFormat="1" ht="12" customHeight="1">
      <c r="A42" s="275" t="s">
        <v>89</v>
      </c>
      <c r="B42" s="25" t="s">
        <v>90</v>
      </c>
      <c r="C42" s="26"/>
    </row>
    <row r="43" spans="1:3" s="276" customFormat="1" ht="12" customHeight="1">
      <c r="A43" s="275" t="s">
        <v>91</v>
      </c>
      <c r="B43" s="25" t="s">
        <v>92</v>
      </c>
      <c r="C43" s="26"/>
    </row>
    <row r="44" spans="1:3" s="276" customFormat="1" ht="12" customHeight="1">
      <c r="A44" s="275" t="s">
        <v>93</v>
      </c>
      <c r="B44" s="25" t="s">
        <v>94</v>
      </c>
      <c r="C44" s="26"/>
    </row>
    <row r="45" spans="1:3" s="276" customFormat="1" ht="12" customHeight="1">
      <c r="A45" s="275" t="s">
        <v>95</v>
      </c>
      <c r="B45" s="25" t="s">
        <v>454</v>
      </c>
      <c r="C45" s="26"/>
    </row>
    <row r="46" spans="1:3" s="276" customFormat="1" ht="12" customHeight="1">
      <c r="A46" s="275" t="s">
        <v>97</v>
      </c>
      <c r="B46" s="25" t="s">
        <v>98</v>
      </c>
      <c r="C46" s="26"/>
    </row>
    <row r="47" spans="1:3" s="276" customFormat="1" ht="12" customHeight="1">
      <c r="A47" s="277" t="s">
        <v>99</v>
      </c>
      <c r="B47" s="32" t="s">
        <v>100</v>
      </c>
      <c r="C47" s="31"/>
    </row>
    <row r="48" spans="1:3" s="276" customFormat="1" ht="12" customHeight="1">
      <c r="A48" s="277" t="s">
        <v>101</v>
      </c>
      <c r="B48" s="32" t="s">
        <v>102</v>
      </c>
      <c r="C48" s="31"/>
    </row>
    <row r="49" spans="1:3" s="276" customFormat="1" ht="12" customHeight="1">
      <c r="A49" s="49" t="s">
        <v>103</v>
      </c>
      <c r="B49" s="18" t="s">
        <v>104</v>
      </c>
      <c r="C49" s="19">
        <f>SUM(C50:C54)</f>
        <v>0</v>
      </c>
    </row>
    <row r="50" spans="1:3" s="276" customFormat="1" ht="12" customHeight="1">
      <c r="A50" s="273" t="s">
        <v>105</v>
      </c>
      <c r="B50" s="22" t="s">
        <v>106</v>
      </c>
      <c r="C50" s="23"/>
    </row>
    <row r="51" spans="1:3" s="276" customFormat="1" ht="12" customHeight="1">
      <c r="A51" s="275" t="s">
        <v>107</v>
      </c>
      <c r="B51" s="25" t="s">
        <v>108</v>
      </c>
      <c r="C51" s="26"/>
    </row>
    <row r="52" spans="1:3" s="276" customFormat="1" ht="12" customHeight="1">
      <c r="A52" s="275" t="s">
        <v>109</v>
      </c>
      <c r="B52" s="25" t="s">
        <v>110</v>
      </c>
      <c r="C52" s="26"/>
    </row>
    <row r="53" spans="1:3" s="276" customFormat="1" ht="12" customHeight="1">
      <c r="A53" s="275" t="s">
        <v>111</v>
      </c>
      <c r="B53" s="25" t="s">
        <v>112</v>
      </c>
      <c r="C53" s="26"/>
    </row>
    <row r="54" spans="1:3" s="276" customFormat="1" ht="12" customHeight="1">
      <c r="A54" s="277" t="s">
        <v>113</v>
      </c>
      <c r="B54" s="32" t="s">
        <v>114</v>
      </c>
      <c r="C54" s="31"/>
    </row>
    <row r="55" spans="1:3" s="276" customFormat="1" ht="12" customHeight="1">
      <c r="A55" s="49" t="s">
        <v>115</v>
      </c>
      <c r="B55" s="18" t="s">
        <v>116</v>
      </c>
      <c r="C55" s="19">
        <f>SUM(C56:C58)</f>
        <v>0</v>
      </c>
    </row>
    <row r="56" spans="1:3" s="276" customFormat="1" ht="12" customHeight="1">
      <c r="A56" s="273" t="s">
        <v>117</v>
      </c>
      <c r="B56" s="22" t="s">
        <v>118</v>
      </c>
      <c r="C56" s="23"/>
    </row>
    <row r="57" spans="1:3" s="276" customFormat="1" ht="12" customHeight="1">
      <c r="A57" s="275" t="s">
        <v>119</v>
      </c>
      <c r="B57" s="25" t="s">
        <v>120</v>
      </c>
      <c r="C57" s="26"/>
    </row>
    <row r="58" spans="1:3" s="276" customFormat="1" ht="12" customHeight="1">
      <c r="A58" s="275" t="s">
        <v>121</v>
      </c>
      <c r="B58" s="25" t="s">
        <v>122</v>
      </c>
      <c r="C58" s="26"/>
    </row>
    <row r="59" spans="1:3" s="276" customFormat="1" ht="12" customHeight="1">
      <c r="A59" s="277" t="s">
        <v>123</v>
      </c>
      <c r="B59" s="32" t="s">
        <v>124</v>
      </c>
      <c r="C59" s="31"/>
    </row>
    <row r="60" spans="1:3" s="276" customFormat="1" ht="12" customHeight="1">
      <c r="A60" s="49" t="s">
        <v>125</v>
      </c>
      <c r="B60" s="30" t="s">
        <v>126</v>
      </c>
      <c r="C60" s="19">
        <f>SUM(C61:C63)</f>
        <v>0</v>
      </c>
    </row>
    <row r="61" spans="1:3" s="276" customFormat="1" ht="12" customHeight="1">
      <c r="A61" s="273" t="s">
        <v>127</v>
      </c>
      <c r="B61" s="22" t="s">
        <v>128</v>
      </c>
      <c r="C61" s="26"/>
    </row>
    <row r="62" spans="1:3" s="276" customFormat="1" ht="12" customHeight="1">
      <c r="A62" s="275" t="s">
        <v>129</v>
      </c>
      <c r="B62" s="25" t="s">
        <v>130</v>
      </c>
      <c r="C62" s="26"/>
    </row>
    <row r="63" spans="1:3" s="276" customFormat="1" ht="12" customHeight="1">
      <c r="A63" s="275" t="s">
        <v>131</v>
      </c>
      <c r="B63" s="25" t="s">
        <v>132</v>
      </c>
      <c r="C63" s="26"/>
    </row>
    <row r="64" spans="1:3" s="276" customFormat="1" ht="12" customHeight="1">
      <c r="A64" s="277" t="s">
        <v>133</v>
      </c>
      <c r="B64" s="32" t="s">
        <v>134</v>
      </c>
      <c r="C64" s="26"/>
    </row>
    <row r="65" spans="1:3" s="276" customFormat="1" ht="12" customHeight="1">
      <c r="A65" s="49" t="s">
        <v>272</v>
      </c>
      <c r="B65" s="18" t="s">
        <v>136</v>
      </c>
      <c r="C65" s="19">
        <f>+C8+C15+C22+C29+C37+C49+C55+C60</f>
        <v>0</v>
      </c>
    </row>
    <row r="66" spans="1:3" s="276" customFormat="1" ht="12" customHeight="1">
      <c r="A66" s="279" t="s">
        <v>430</v>
      </c>
      <c r="B66" s="30" t="s">
        <v>138</v>
      </c>
      <c r="C66" s="19">
        <f>SUM(C67:C69)</f>
        <v>0</v>
      </c>
    </row>
    <row r="67" spans="1:3" s="276" customFormat="1" ht="12" customHeight="1">
      <c r="A67" s="273" t="s">
        <v>139</v>
      </c>
      <c r="B67" s="22" t="s">
        <v>140</v>
      </c>
      <c r="C67" s="26"/>
    </row>
    <row r="68" spans="1:3" s="276" customFormat="1" ht="12" customHeight="1">
      <c r="A68" s="275" t="s">
        <v>141</v>
      </c>
      <c r="B68" s="25" t="s">
        <v>142</v>
      </c>
      <c r="C68" s="26"/>
    </row>
    <row r="69" spans="1:3" s="276" customFormat="1" ht="12" customHeight="1">
      <c r="A69" s="277" t="s">
        <v>143</v>
      </c>
      <c r="B69" s="280" t="s">
        <v>431</v>
      </c>
      <c r="C69" s="26"/>
    </row>
    <row r="70" spans="1:3" s="276" customFormat="1" ht="12" customHeight="1">
      <c r="A70" s="279" t="s">
        <v>145</v>
      </c>
      <c r="B70" s="30" t="s">
        <v>146</v>
      </c>
      <c r="C70" s="19">
        <f>SUM(C71:C74)</f>
        <v>0</v>
      </c>
    </row>
    <row r="71" spans="1:3" s="276" customFormat="1" ht="12" customHeight="1">
      <c r="A71" s="273" t="s">
        <v>147</v>
      </c>
      <c r="B71" s="22" t="s">
        <v>148</v>
      </c>
      <c r="C71" s="26"/>
    </row>
    <row r="72" spans="1:3" s="276" customFormat="1" ht="12" customHeight="1">
      <c r="A72" s="275" t="s">
        <v>149</v>
      </c>
      <c r="B72" s="25" t="s">
        <v>150</v>
      </c>
      <c r="C72" s="26"/>
    </row>
    <row r="73" spans="1:3" s="276" customFormat="1" ht="12" customHeight="1">
      <c r="A73" s="275" t="s">
        <v>151</v>
      </c>
      <c r="B73" s="25" t="s">
        <v>152</v>
      </c>
      <c r="C73" s="26"/>
    </row>
    <row r="74" spans="1:3" s="276" customFormat="1" ht="12" customHeight="1">
      <c r="A74" s="277" t="s">
        <v>153</v>
      </c>
      <c r="B74" s="32" t="s">
        <v>154</v>
      </c>
      <c r="C74" s="26"/>
    </row>
    <row r="75" spans="1:3" s="276" customFormat="1" ht="12" customHeight="1">
      <c r="A75" s="279" t="s">
        <v>155</v>
      </c>
      <c r="B75" s="30" t="s">
        <v>156</v>
      </c>
      <c r="C75" s="19">
        <f>SUM(C76:C77)</f>
        <v>1642853</v>
      </c>
    </row>
    <row r="76" spans="1:3" s="276" customFormat="1" ht="12" customHeight="1">
      <c r="A76" s="273" t="s">
        <v>157</v>
      </c>
      <c r="B76" s="22" t="s">
        <v>158</v>
      </c>
      <c r="C76" s="26">
        <v>1642853</v>
      </c>
    </row>
    <row r="77" spans="1:3" s="276" customFormat="1" ht="12" customHeight="1">
      <c r="A77" s="277" t="s">
        <v>159</v>
      </c>
      <c r="B77" s="32" t="s">
        <v>160</v>
      </c>
      <c r="C77" s="26"/>
    </row>
    <row r="78" spans="1:3" s="274" customFormat="1" ht="12" customHeight="1">
      <c r="A78" s="279" t="s">
        <v>161</v>
      </c>
      <c r="B78" s="30" t="s">
        <v>162</v>
      </c>
      <c r="C78" s="19">
        <f>SUM(C79:C81)</f>
        <v>0</v>
      </c>
    </row>
    <row r="79" spans="1:3" s="276" customFormat="1" ht="12" customHeight="1">
      <c r="A79" s="273" t="s">
        <v>163</v>
      </c>
      <c r="B79" s="22" t="s">
        <v>164</v>
      </c>
      <c r="C79" s="26"/>
    </row>
    <row r="80" spans="1:3" s="276" customFormat="1" ht="12" customHeight="1">
      <c r="A80" s="275" t="s">
        <v>165</v>
      </c>
      <c r="B80" s="25" t="s">
        <v>166</v>
      </c>
      <c r="C80" s="26"/>
    </row>
    <row r="81" spans="1:3" s="276" customFormat="1" ht="12" customHeight="1">
      <c r="A81" s="277" t="s">
        <v>167</v>
      </c>
      <c r="B81" s="32" t="s">
        <v>168</v>
      </c>
      <c r="C81" s="26"/>
    </row>
    <row r="82" spans="1:3" s="276" customFormat="1" ht="12" customHeight="1">
      <c r="A82" s="279" t="s">
        <v>169</v>
      </c>
      <c r="B82" s="30" t="s">
        <v>170</v>
      </c>
      <c r="C82" s="19">
        <f>SUM(C83:C86)</f>
        <v>0</v>
      </c>
    </row>
    <row r="83" spans="1:3" s="276" customFormat="1" ht="12" customHeight="1">
      <c r="A83" s="281" t="s">
        <v>171</v>
      </c>
      <c r="B83" s="22" t="s">
        <v>172</v>
      </c>
      <c r="C83" s="26"/>
    </row>
    <row r="84" spans="1:3" s="276" customFormat="1" ht="12" customHeight="1">
      <c r="A84" s="282" t="s">
        <v>173</v>
      </c>
      <c r="B84" s="25" t="s">
        <v>174</v>
      </c>
      <c r="C84" s="26"/>
    </row>
    <row r="85" spans="1:3" s="276" customFormat="1" ht="12" customHeight="1">
      <c r="A85" s="282" t="s">
        <v>175</v>
      </c>
      <c r="B85" s="25" t="s">
        <v>176</v>
      </c>
      <c r="C85" s="26"/>
    </row>
    <row r="86" spans="1:3" s="274" customFormat="1" ht="12" customHeight="1">
      <c r="A86" s="283" t="s">
        <v>177</v>
      </c>
      <c r="B86" s="32" t="s">
        <v>178</v>
      </c>
      <c r="C86" s="26"/>
    </row>
    <row r="87" spans="1:3" s="274" customFormat="1" ht="12" customHeight="1">
      <c r="A87" s="279" t="s">
        <v>179</v>
      </c>
      <c r="B87" s="30" t="s">
        <v>180</v>
      </c>
      <c r="C87" s="40"/>
    </row>
    <row r="88" spans="1:3" s="274" customFormat="1" ht="12" customHeight="1">
      <c r="A88" s="279" t="s">
        <v>432</v>
      </c>
      <c r="B88" s="30" t="s">
        <v>182</v>
      </c>
      <c r="C88" s="40"/>
    </row>
    <row r="89" spans="1:3" s="274" customFormat="1" ht="12" customHeight="1">
      <c r="A89" s="279" t="s">
        <v>433</v>
      </c>
      <c r="B89" s="41" t="s">
        <v>184</v>
      </c>
      <c r="C89" s="19">
        <f>+C66+C70+C75+C78+C82+C88+C87</f>
        <v>1642853</v>
      </c>
    </row>
    <row r="90" spans="1:3" s="274" customFormat="1" ht="12" customHeight="1">
      <c r="A90" s="284" t="s">
        <v>434</v>
      </c>
      <c r="B90" s="43" t="s">
        <v>435</v>
      </c>
      <c r="C90" s="19">
        <f>+C65+C89</f>
        <v>1642853</v>
      </c>
    </row>
    <row r="91" spans="1:3" s="276" customFormat="1" ht="15" customHeight="1">
      <c r="A91" s="285"/>
      <c r="B91" s="286"/>
      <c r="C91" s="287"/>
    </row>
    <row r="92" spans="1:3" s="269" customFormat="1" ht="16.5" customHeight="1">
      <c r="A92" s="288"/>
      <c r="B92" s="289" t="s">
        <v>286</v>
      </c>
      <c r="C92" s="290"/>
    </row>
    <row r="93" spans="1:3" s="291" customFormat="1" ht="12" customHeight="1">
      <c r="A93" s="13" t="s">
        <v>21</v>
      </c>
      <c r="B93" s="53" t="s">
        <v>436</v>
      </c>
      <c r="C93" s="54">
        <f>+C94+C95+C96+C97+C98+C111</f>
        <v>1642853</v>
      </c>
    </row>
    <row r="94" spans="1:3" ht="12" customHeight="1">
      <c r="A94" s="292" t="s">
        <v>23</v>
      </c>
      <c r="B94" s="56" t="s">
        <v>191</v>
      </c>
      <c r="C94" s="57">
        <v>1224000</v>
      </c>
    </row>
    <row r="95" spans="1:3" ht="12" customHeight="1">
      <c r="A95" s="275" t="s">
        <v>25</v>
      </c>
      <c r="B95" s="58" t="s">
        <v>192</v>
      </c>
      <c r="C95" s="26">
        <v>418853</v>
      </c>
    </row>
    <row r="96" spans="1:3" ht="12" customHeight="1">
      <c r="A96" s="275" t="s">
        <v>27</v>
      </c>
      <c r="B96" s="58" t="s">
        <v>193</v>
      </c>
      <c r="C96" s="31"/>
    </row>
    <row r="97" spans="1:3" ht="12" customHeight="1">
      <c r="A97" s="275" t="s">
        <v>29</v>
      </c>
      <c r="B97" s="59" t="s">
        <v>194</v>
      </c>
      <c r="C97" s="31"/>
    </row>
    <row r="98" spans="1:3" ht="12" customHeight="1">
      <c r="A98" s="275" t="s">
        <v>195</v>
      </c>
      <c r="B98" s="60" t="s">
        <v>196</v>
      </c>
      <c r="C98" s="31"/>
    </row>
    <row r="99" spans="1:3" ht="12" customHeight="1">
      <c r="A99" s="275" t="s">
        <v>33</v>
      </c>
      <c r="B99" s="58" t="s">
        <v>448</v>
      </c>
      <c r="C99" s="31"/>
    </row>
    <row r="100" spans="1:3" ht="12" customHeight="1">
      <c r="A100" s="275" t="s">
        <v>198</v>
      </c>
      <c r="B100" s="62" t="s">
        <v>199</v>
      </c>
      <c r="C100" s="31"/>
    </row>
    <row r="101" spans="1:3" ht="12" customHeight="1">
      <c r="A101" s="275" t="s">
        <v>200</v>
      </c>
      <c r="B101" s="62" t="s">
        <v>201</v>
      </c>
      <c r="C101" s="31"/>
    </row>
    <row r="102" spans="1:3" ht="12" customHeight="1">
      <c r="A102" s="275" t="s">
        <v>202</v>
      </c>
      <c r="B102" s="62" t="s">
        <v>203</v>
      </c>
      <c r="C102" s="31"/>
    </row>
    <row r="103" spans="1:3" ht="12" customHeight="1">
      <c r="A103" s="275" t="s">
        <v>204</v>
      </c>
      <c r="B103" s="63" t="s">
        <v>205</v>
      </c>
      <c r="C103" s="31"/>
    </row>
    <row r="104" spans="1:3" ht="12" customHeight="1">
      <c r="A104" s="275" t="s">
        <v>206</v>
      </c>
      <c r="B104" s="63" t="s">
        <v>207</v>
      </c>
      <c r="C104" s="31"/>
    </row>
    <row r="105" spans="1:3" ht="12" customHeight="1">
      <c r="A105" s="275" t="s">
        <v>208</v>
      </c>
      <c r="B105" s="62" t="s">
        <v>209</v>
      </c>
      <c r="C105" s="31"/>
    </row>
    <row r="106" spans="1:3" ht="12" customHeight="1">
      <c r="A106" s="275" t="s">
        <v>210</v>
      </c>
      <c r="B106" s="62" t="s">
        <v>211</v>
      </c>
      <c r="C106" s="31"/>
    </row>
    <row r="107" spans="1:3" ht="12" customHeight="1">
      <c r="A107" s="275" t="s">
        <v>212</v>
      </c>
      <c r="B107" s="63" t="s">
        <v>213</v>
      </c>
      <c r="C107" s="31"/>
    </row>
    <row r="108" spans="1:3" ht="12" customHeight="1">
      <c r="A108" s="293" t="s">
        <v>214</v>
      </c>
      <c r="B108" s="61" t="s">
        <v>215</v>
      </c>
      <c r="C108" s="31"/>
    </row>
    <row r="109" spans="1:3" ht="12" customHeight="1">
      <c r="A109" s="275" t="s">
        <v>216</v>
      </c>
      <c r="B109" s="61" t="s">
        <v>217</v>
      </c>
      <c r="C109" s="31"/>
    </row>
    <row r="110" spans="1:3" ht="12" customHeight="1">
      <c r="A110" s="275" t="s">
        <v>218</v>
      </c>
      <c r="B110" s="63" t="s">
        <v>219</v>
      </c>
      <c r="C110" s="26"/>
    </row>
    <row r="111" spans="1:3" ht="12" customHeight="1">
      <c r="A111" s="275" t="s">
        <v>220</v>
      </c>
      <c r="B111" s="59" t="s">
        <v>349</v>
      </c>
      <c r="C111" s="26"/>
    </row>
    <row r="112" spans="1:3" ht="12" customHeight="1">
      <c r="A112" s="277" t="s">
        <v>222</v>
      </c>
      <c r="B112" s="58" t="s">
        <v>449</v>
      </c>
      <c r="C112" s="31"/>
    </row>
    <row r="113" spans="1:3" ht="12" customHeight="1">
      <c r="A113" s="294" t="s">
        <v>224</v>
      </c>
      <c r="B113" s="302" t="s">
        <v>450</v>
      </c>
      <c r="C113" s="67"/>
    </row>
    <row r="114" spans="1:3" ht="12" customHeight="1">
      <c r="A114" s="49" t="s">
        <v>35</v>
      </c>
      <c r="B114" s="84" t="s">
        <v>226</v>
      </c>
      <c r="C114" s="19">
        <f>+C115+C117+C119</f>
        <v>0</v>
      </c>
    </row>
    <row r="115" spans="1:3" ht="12" customHeight="1">
      <c r="A115" s="273" t="s">
        <v>37</v>
      </c>
      <c r="B115" s="58" t="s">
        <v>227</v>
      </c>
      <c r="C115" s="23"/>
    </row>
    <row r="116" spans="1:3" ht="12" customHeight="1">
      <c r="A116" s="273" t="s">
        <v>39</v>
      </c>
      <c r="B116" s="71" t="s">
        <v>228</v>
      </c>
      <c r="C116" s="23"/>
    </row>
    <row r="117" spans="1:3" ht="12" customHeight="1">
      <c r="A117" s="273" t="s">
        <v>41</v>
      </c>
      <c r="B117" s="71" t="s">
        <v>229</v>
      </c>
      <c r="C117" s="26"/>
    </row>
    <row r="118" spans="1:3" ht="12" customHeight="1">
      <c r="A118" s="273" t="s">
        <v>43</v>
      </c>
      <c r="B118" s="71" t="s">
        <v>230</v>
      </c>
      <c r="C118" s="72"/>
    </row>
    <row r="119" spans="1:3" ht="12" customHeight="1">
      <c r="A119" s="273" t="s">
        <v>45</v>
      </c>
      <c r="B119" s="29" t="s">
        <v>231</v>
      </c>
      <c r="C119" s="72"/>
    </row>
    <row r="120" spans="1:3" ht="12" customHeight="1">
      <c r="A120" s="273" t="s">
        <v>47</v>
      </c>
      <c r="B120" s="27" t="s">
        <v>232</v>
      </c>
      <c r="C120" s="72"/>
    </row>
    <row r="121" spans="1:3" ht="12" customHeight="1">
      <c r="A121" s="273" t="s">
        <v>233</v>
      </c>
      <c r="B121" s="73" t="s">
        <v>234</v>
      </c>
      <c r="C121" s="72"/>
    </row>
    <row r="122" spans="1:3" ht="12" customHeight="1">
      <c r="A122" s="273" t="s">
        <v>235</v>
      </c>
      <c r="B122" s="63" t="s">
        <v>207</v>
      </c>
      <c r="C122" s="72"/>
    </row>
    <row r="123" spans="1:3" ht="12" customHeight="1">
      <c r="A123" s="273" t="s">
        <v>236</v>
      </c>
      <c r="B123" s="63" t="s">
        <v>237</v>
      </c>
      <c r="C123" s="72"/>
    </row>
    <row r="124" spans="1:3" ht="12" customHeight="1">
      <c r="A124" s="273" t="s">
        <v>238</v>
      </c>
      <c r="B124" s="63" t="s">
        <v>239</v>
      </c>
      <c r="C124" s="72"/>
    </row>
    <row r="125" spans="1:3" ht="12" customHeight="1">
      <c r="A125" s="273" t="s">
        <v>240</v>
      </c>
      <c r="B125" s="63" t="s">
        <v>213</v>
      </c>
      <c r="C125" s="72"/>
    </row>
    <row r="126" spans="1:3" ht="12" customHeight="1">
      <c r="A126" s="273" t="s">
        <v>241</v>
      </c>
      <c r="B126" s="63" t="s">
        <v>242</v>
      </c>
      <c r="C126" s="72"/>
    </row>
    <row r="127" spans="1:3" ht="12" customHeight="1">
      <c r="A127" s="293" t="s">
        <v>243</v>
      </c>
      <c r="B127" s="63" t="s">
        <v>244</v>
      </c>
      <c r="C127" s="74"/>
    </row>
    <row r="128" spans="1:3" ht="12" customHeight="1">
      <c r="A128" s="49" t="s">
        <v>49</v>
      </c>
      <c r="B128" s="18" t="s">
        <v>245</v>
      </c>
      <c r="C128" s="19">
        <f>+C93+C114</f>
        <v>1642853</v>
      </c>
    </row>
    <row r="129" spans="1:3" ht="12" customHeight="1">
      <c r="A129" s="49" t="s">
        <v>246</v>
      </c>
      <c r="B129" s="18" t="s">
        <v>247</v>
      </c>
      <c r="C129" s="19">
        <f>+C130+C131+C132</f>
        <v>0</v>
      </c>
    </row>
    <row r="130" spans="1:3" s="291" customFormat="1" ht="12" customHeight="1">
      <c r="A130" s="273" t="s">
        <v>65</v>
      </c>
      <c r="B130" s="75" t="s">
        <v>437</v>
      </c>
      <c r="C130" s="72"/>
    </row>
    <row r="131" spans="1:3" ht="12" customHeight="1">
      <c r="A131" s="273" t="s">
        <v>67</v>
      </c>
      <c r="B131" s="75" t="s">
        <v>249</v>
      </c>
      <c r="C131" s="72"/>
    </row>
    <row r="132" spans="1:3" ht="12" customHeight="1">
      <c r="A132" s="293" t="s">
        <v>69</v>
      </c>
      <c r="B132" s="76" t="s">
        <v>438</v>
      </c>
      <c r="C132" s="72"/>
    </row>
    <row r="133" spans="1:3" ht="12" customHeight="1">
      <c r="A133" s="49" t="s">
        <v>79</v>
      </c>
      <c r="B133" s="18" t="s">
        <v>251</v>
      </c>
      <c r="C133" s="19">
        <f>+C134+C135+C136+C137+C138+C139</f>
        <v>0</v>
      </c>
    </row>
    <row r="134" spans="1:3" ht="12" customHeight="1">
      <c r="A134" s="273" t="s">
        <v>81</v>
      </c>
      <c r="B134" s="75" t="s">
        <v>252</v>
      </c>
      <c r="C134" s="72"/>
    </row>
    <row r="135" spans="1:3" ht="12" customHeight="1">
      <c r="A135" s="273" t="s">
        <v>83</v>
      </c>
      <c r="B135" s="75" t="s">
        <v>253</v>
      </c>
      <c r="C135" s="72"/>
    </row>
    <row r="136" spans="1:3" ht="12" customHeight="1">
      <c r="A136" s="273" t="s">
        <v>85</v>
      </c>
      <c r="B136" s="75" t="s">
        <v>254</v>
      </c>
      <c r="C136" s="72"/>
    </row>
    <row r="137" spans="1:3" ht="12" customHeight="1">
      <c r="A137" s="273" t="s">
        <v>87</v>
      </c>
      <c r="B137" s="75" t="s">
        <v>439</v>
      </c>
      <c r="C137" s="72"/>
    </row>
    <row r="138" spans="1:3" ht="12" customHeight="1">
      <c r="A138" s="273" t="s">
        <v>89</v>
      </c>
      <c r="B138" s="75" t="s">
        <v>256</v>
      </c>
      <c r="C138" s="72"/>
    </row>
    <row r="139" spans="1:3" s="291" customFormat="1" ht="12" customHeight="1">
      <c r="A139" s="293" t="s">
        <v>91</v>
      </c>
      <c r="B139" s="76" t="s">
        <v>257</v>
      </c>
      <c r="C139" s="72"/>
    </row>
    <row r="140" spans="1:11" ht="12" customHeight="1">
      <c r="A140" s="49" t="s">
        <v>103</v>
      </c>
      <c r="B140" s="18" t="s">
        <v>440</v>
      </c>
      <c r="C140" s="19">
        <f>+C141+C142+C144+C145+C143</f>
        <v>0</v>
      </c>
      <c r="K140" s="295"/>
    </row>
    <row r="141" spans="1:3" ht="12.75">
      <c r="A141" s="273" t="s">
        <v>105</v>
      </c>
      <c r="B141" s="75" t="s">
        <v>259</v>
      </c>
      <c r="C141" s="72"/>
    </row>
    <row r="142" spans="1:3" ht="12" customHeight="1">
      <c r="A142" s="273" t="s">
        <v>107</v>
      </c>
      <c r="B142" s="75" t="s">
        <v>260</v>
      </c>
      <c r="C142" s="72"/>
    </row>
    <row r="143" spans="1:3" s="291" customFormat="1" ht="12" customHeight="1">
      <c r="A143" s="273" t="s">
        <v>109</v>
      </c>
      <c r="B143" s="75" t="s">
        <v>441</v>
      </c>
      <c r="C143" s="72"/>
    </row>
    <row r="144" spans="1:3" s="291" customFormat="1" ht="12" customHeight="1">
      <c r="A144" s="273" t="s">
        <v>111</v>
      </c>
      <c r="B144" s="75" t="s">
        <v>261</v>
      </c>
      <c r="C144" s="72"/>
    </row>
    <row r="145" spans="1:3" s="291" customFormat="1" ht="12" customHeight="1">
      <c r="A145" s="293" t="s">
        <v>113</v>
      </c>
      <c r="B145" s="76" t="s">
        <v>262</v>
      </c>
      <c r="C145" s="72"/>
    </row>
    <row r="146" spans="1:3" s="291" customFormat="1" ht="12" customHeight="1">
      <c r="A146" s="49" t="s">
        <v>263</v>
      </c>
      <c r="B146" s="18" t="s">
        <v>264</v>
      </c>
      <c r="C146" s="77">
        <f>+C147+C148+C149+C150+C151</f>
        <v>0</v>
      </c>
    </row>
    <row r="147" spans="1:3" s="291" customFormat="1" ht="12" customHeight="1">
      <c r="A147" s="273" t="s">
        <v>117</v>
      </c>
      <c r="B147" s="75" t="s">
        <v>265</v>
      </c>
      <c r="C147" s="72"/>
    </row>
    <row r="148" spans="1:3" s="291" customFormat="1" ht="12" customHeight="1">
      <c r="A148" s="273" t="s">
        <v>119</v>
      </c>
      <c r="B148" s="75" t="s">
        <v>266</v>
      </c>
      <c r="C148" s="72"/>
    </row>
    <row r="149" spans="1:3" s="291" customFormat="1" ht="12" customHeight="1">
      <c r="A149" s="273" t="s">
        <v>121</v>
      </c>
      <c r="B149" s="75" t="s">
        <v>267</v>
      </c>
      <c r="C149" s="72"/>
    </row>
    <row r="150" spans="1:3" ht="12.75" customHeight="1">
      <c r="A150" s="273" t="s">
        <v>123</v>
      </c>
      <c r="B150" s="75" t="s">
        <v>442</v>
      </c>
      <c r="C150" s="72"/>
    </row>
    <row r="151" spans="1:3" ht="12.75" customHeight="1">
      <c r="A151" s="293" t="s">
        <v>269</v>
      </c>
      <c r="B151" s="76" t="s">
        <v>270</v>
      </c>
      <c r="C151" s="74"/>
    </row>
    <row r="152" spans="1:3" ht="12.75" customHeight="1">
      <c r="A152" s="296" t="s">
        <v>125</v>
      </c>
      <c r="B152" s="18" t="s">
        <v>271</v>
      </c>
      <c r="C152" s="77"/>
    </row>
    <row r="153" spans="1:3" ht="12" customHeight="1">
      <c r="A153" s="296" t="s">
        <v>272</v>
      </c>
      <c r="B153" s="18" t="s">
        <v>273</v>
      </c>
      <c r="C153" s="77"/>
    </row>
    <row r="154" spans="1:3" ht="15" customHeight="1">
      <c r="A154" s="49" t="s">
        <v>274</v>
      </c>
      <c r="B154" s="18" t="s">
        <v>275</v>
      </c>
      <c r="C154" s="79">
        <f>+C129+C133+C140+C146+C152+C153</f>
        <v>0</v>
      </c>
    </row>
    <row r="155" spans="1:3" ht="12.75">
      <c r="A155" s="297" t="s">
        <v>276</v>
      </c>
      <c r="B155" s="83" t="s">
        <v>277</v>
      </c>
      <c r="C155" s="79">
        <f>+C128+C154</f>
        <v>1642853</v>
      </c>
    </row>
    <row r="156" ht="15" customHeight="1"/>
    <row r="157" spans="1:3" ht="14.25" customHeight="1">
      <c r="A157" s="298" t="s">
        <v>443</v>
      </c>
      <c r="B157" s="299"/>
      <c r="C157" s="301"/>
    </row>
    <row r="158" spans="1:3" ht="12.75">
      <c r="A158" s="298" t="s">
        <v>444</v>
      </c>
      <c r="B158" s="299"/>
      <c r="C158" s="301"/>
    </row>
  </sheetData>
  <sheetProtection sheet="1" formatCells="0"/>
  <printOptions horizontalCentered="1"/>
  <pageMargins left="0.7875" right="0.7875" top="0.9840277777777777" bottom="0.9840277777777777" header="0.5118055555555555" footer="0.7875"/>
  <pageSetup firstPageNumber="40" useFirstPageNumber="1" horizontalDpi="300" verticalDpi="300" orientation="portrait" paperSize="9" scale="75" r:id="rId1"/>
  <headerFooter alignWithMargins="0">
    <oddFooter>&amp;C&amp;P</oddFooter>
  </headerFooter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zoomScale="130" zoomScaleNormal="130" zoomScaleSheetLayoutView="85" zoomScalePageLayoutView="0" workbookViewId="0" topLeftCell="A1">
      <selection activeCell="C9" sqref="C9"/>
    </sheetView>
  </sheetViews>
  <sheetFormatPr defaultColWidth="9.00390625" defaultRowHeight="12.75"/>
  <cols>
    <col min="1" max="1" width="19.50390625" style="245" customWidth="1"/>
    <col min="2" max="2" width="72.00390625" style="246" customWidth="1"/>
    <col min="3" max="3" width="25.00390625" style="247" customWidth="1"/>
    <col min="4" max="16384" width="9.375" style="248" customWidth="1"/>
  </cols>
  <sheetData>
    <row r="1" spans="1:3" s="252" customFormat="1" ht="16.5" customHeight="1">
      <c r="A1" s="303" t="s">
        <v>374</v>
      </c>
      <c r="B1" s="250"/>
      <c r="C1" s="251" t="str">
        <f>+CONCATENATE("9.1.3. melléklet a ……/",LEFT(ÖSSZEFÜGGÉSEK!A5,4),". (….) önkormányzati rendelethez")</f>
        <v>9.1.3. melléklet a ……/2017. (….) önkormányzati rendelethez</v>
      </c>
    </row>
    <row r="2" spans="1:3" s="256" customFormat="1" ht="21" customHeight="1">
      <c r="A2" s="253" t="s">
        <v>287</v>
      </c>
      <c r="B2" s="254" t="s">
        <v>422</v>
      </c>
      <c r="C2" s="255" t="s">
        <v>423</v>
      </c>
    </row>
    <row r="3" spans="1:3" s="256" customFormat="1" ht="15.75">
      <c r="A3" s="257" t="s">
        <v>424</v>
      </c>
      <c r="B3" s="258" t="s">
        <v>455</v>
      </c>
      <c r="C3" s="259" t="s">
        <v>456</v>
      </c>
    </row>
    <row r="4" spans="1:3" s="262" customFormat="1" ht="15.75" customHeight="1">
      <c r="A4" s="260"/>
      <c r="B4" s="260"/>
      <c r="C4" s="261" t="s">
        <v>375</v>
      </c>
    </row>
    <row r="5" spans="1:3" ht="12.75">
      <c r="A5" s="263" t="s">
        <v>426</v>
      </c>
      <c r="B5" s="264" t="s">
        <v>427</v>
      </c>
      <c r="C5" s="265" t="s">
        <v>428</v>
      </c>
    </row>
    <row r="6" spans="1:3" s="269" customFormat="1" ht="12.75" customHeight="1">
      <c r="A6" s="266"/>
      <c r="B6" s="267" t="s">
        <v>19</v>
      </c>
      <c r="C6" s="268" t="s">
        <v>20</v>
      </c>
    </row>
    <row r="7" spans="1:3" s="269" customFormat="1" ht="15.75" customHeight="1">
      <c r="A7" s="270"/>
      <c r="B7" s="271" t="s">
        <v>285</v>
      </c>
      <c r="C7" s="272"/>
    </row>
    <row r="8" spans="1:3" s="269" customFormat="1" ht="12" customHeight="1">
      <c r="A8" s="49" t="s">
        <v>21</v>
      </c>
      <c r="B8" s="18" t="s">
        <v>22</v>
      </c>
      <c r="C8" s="19">
        <f>+C9+C10+C11+C12+C13+C14</f>
        <v>0</v>
      </c>
    </row>
    <row r="9" spans="1:3" s="274" customFormat="1" ht="12" customHeight="1">
      <c r="A9" s="273" t="s">
        <v>23</v>
      </c>
      <c r="B9" s="22" t="s">
        <v>24</v>
      </c>
      <c r="C9" s="23"/>
    </row>
    <row r="10" spans="1:3" s="276" customFormat="1" ht="12" customHeight="1">
      <c r="A10" s="275" t="s">
        <v>25</v>
      </c>
      <c r="B10" s="25" t="s">
        <v>26</v>
      </c>
      <c r="C10" s="26"/>
    </row>
    <row r="11" spans="1:3" s="276" customFormat="1" ht="12" customHeight="1">
      <c r="A11" s="275" t="s">
        <v>27</v>
      </c>
      <c r="B11" s="25" t="s">
        <v>28</v>
      </c>
      <c r="C11" s="26"/>
    </row>
    <row r="12" spans="1:3" s="276" customFormat="1" ht="12" customHeight="1">
      <c r="A12" s="275" t="s">
        <v>29</v>
      </c>
      <c r="B12" s="25" t="s">
        <v>30</v>
      </c>
      <c r="C12" s="26"/>
    </row>
    <row r="13" spans="1:3" s="276" customFormat="1" ht="12" customHeight="1">
      <c r="A13" s="275" t="s">
        <v>31</v>
      </c>
      <c r="B13" s="25" t="s">
        <v>429</v>
      </c>
      <c r="C13" s="26"/>
    </row>
    <row r="14" spans="1:3" s="274" customFormat="1" ht="12" customHeight="1">
      <c r="A14" s="277" t="s">
        <v>33</v>
      </c>
      <c r="B14" s="32" t="s">
        <v>34</v>
      </c>
      <c r="C14" s="26"/>
    </row>
    <row r="15" spans="1:3" s="274" customFormat="1" ht="12" customHeight="1">
      <c r="A15" s="49" t="s">
        <v>35</v>
      </c>
      <c r="B15" s="30" t="s">
        <v>36</v>
      </c>
      <c r="C15" s="19">
        <f>+C16+C17+C18+C19+C20</f>
        <v>0</v>
      </c>
    </row>
    <row r="16" spans="1:3" s="274" customFormat="1" ht="12" customHeight="1">
      <c r="A16" s="273" t="s">
        <v>37</v>
      </c>
      <c r="B16" s="22" t="s">
        <v>38</v>
      </c>
      <c r="C16" s="23"/>
    </row>
    <row r="17" spans="1:3" s="274" customFormat="1" ht="12" customHeight="1">
      <c r="A17" s="275" t="s">
        <v>39</v>
      </c>
      <c r="B17" s="25" t="s">
        <v>40</v>
      </c>
      <c r="C17" s="26"/>
    </row>
    <row r="18" spans="1:3" s="274" customFormat="1" ht="12" customHeight="1">
      <c r="A18" s="275" t="s">
        <v>41</v>
      </c>
      <c r="B18" s="25" t="s">
        <v>42</v>
      </c>
      <c r="C18" s="26"/>
    </row>
    <row r="19" spans="1:3" s="274" customFormat="1" ht="12" customHeight="1">
      <c r="A19" s="275" t="s">
        <v>43</v>
      </c>
      <c r="B19" s="25" t="s">
        <v>44</v>
      </c>
      <c r="C19" s="26"/>
    </row>
    <row r="20" spans="1:3" s="274" customFormat="1" ht="12" customHeight="1">
      <c r="A20" s="275" t="s">
        <v>45</v>
      </c>
      <c r="B20" s="25" t="s">
        <v>46</v>
      </c>
      <c r="C20" s="26"/>
    </row>
    <row r="21" spans="1:3" s="276" customFormat="1" ht="12" customHeight="1">
      <c r="A21" s="277" t="s">
        <v>47</v>
      </c>
      <c r="B21" s="32" t="s">
        <v>48</v>
      </c>
      <c r="C21" s="31"/>
    </row>
    <row r="22" spans="1:3" s="276" customFormat="1" ht="12" customHeight="1">
      <c r="A22" s="49" t="s">
        <v>49</v>
      </c>
      <c r="B22" s="18" t="s">
        <v>50</v>
      </c>
      <c r="C22" s="19">
        <f>+C23+C24+C25+C26+C27</f>
        <v>0</v>
      </c>
    </row>
    <row r="23" spans="1:3" s="276" customFormat="1" ht="12" customHeight="1">
      <c r="A23" s="273" t="s">
        <v>51</v>
      </c>
      <c r="B23" s="22" t="s">
        <v>52</v>
      </c>
      <c r="C23" s="23"/>
    </row>
    <row r="24" spans="1:3" s="274" customFormat="1" ht="12" customHeight="1">
      <c r="A24" s="275" t="s">
        <v>53</v>
      </c>
      <c r="B24" s="25" t="s">
        <v>54</v>
      </c>
      <c r="C24" s="26"/>
    </row>
    <row r="25" spans="1:3" s="276" customFormat="1" ht="12" customHeight="1">
      <c r="A25" s="275" t="s">
        <v>55</v>
      </c>
      <c r="B25" s="25" t="s">
        <v>56</v>
      </c>
      <c r="C25" s="26"/>
    </row>
    <row r="26" spans="1:3" s="276" customFormat="1" ht="12" customHeight="1">
      <c r="A26" s="275" t="s">
        <v>57</v>
      </c>
      <c r="B26" s="25" t="s">
        <v>58</v>
      </c>
      <c r="C26" s="26"/>
    </row>
    <row r="27" spans="1:3" s="276" customFormat="1" ht="12" customHeight="1">
      <c r="A27" s="275" t="s">
        <v>59</v>
      </c>
      <c r="B27" s="25" t="s">
        <v>60</v>
      </c>
      <c r="C27" s="26"/>
    </row>
    <row r="28" spans="1:3" s="276" customFormat="1" ht="12" customHeight="1">
      <c r="A28" s="277" t="s">
        <v>61</v>
      </c>
      <c r="B28" s="32" t="s">
        <v>62</v>
      </c>
      <c r="C28" s="31"/>
    </row>
    <row r="29" spans="1:3" s="276" customFormat="1" ht="12" customHeight="1">
      <c r="A29" s="49" t="s">
        <v>63</v>
      </c>
      <c r="B29" s="18" t="s">
        <v>453</v>
      </c>
      <c r="C29" s="19">
        <f>SUM(C30:C36)</f>
        <v>0</v>
      </c>
    </row>
    <row r="30" spans="1:3" s="276" customFormat="1" ht="12" customHeight="1">
      <c r="A30" s="273" t="s">
        <v>65</v>
      </c>
      <c r="B30" s="22" t="s">
        <v>66</v>
      </c>
      <c r="C30" s="23"/>
    </row>
    <row r="31" spans="1:3" s="276" customFormat="1" ht="12" customHeight="1">
      <c r="A31" s="275" t="s">
        <v>67</v>
      </c>
      <c r="B31" s="25" t="s">
        <v>447</v>
      </c>
      <c r="C31" s="26"/>
    </row>
    <row r="32" spans="1:3" s="276" customFormat="1" ht="12" customHeight="1">
      <c r="A32" s="275" t="s">
        <v>69</v>
      </c>
      <c r="B32" s="25" t="s">
        <v>70</v>
      </c>
      <c r="C32" s="26"/>
    </row>
    <row r="33" spans="1:3" s="276" customFormat="1" ht="12" customHeight="1">
      <c r="A33" s="275" t="s">
        <v>71</v>
      </c>
      <c r="B33" s="25" t="s">
        <v>72</v>
      </c>
      <c r="C33" s="26"/>
    </row>
    <row r="34" spans="1:3" s="276" customFormat="1" ht="12" customHeight="1">
      <c r="A34" s="275" t="s">
        <v>73</v>
      </c>
      <c r="B34" s="25" t="s">
        <v>74</v>
      </c>
      <c r="C34" s="26"/>
    </row>
    <row r="35" spans="1:3" s="276" customFormat="1" ht="12" customHeight="1">
      <c r="A35" s="275" t="s">
        <v>75</v>
      </c>
      <c r="B35" s="25" t="s">
        <v>76</v>
      </c>
      <c r="C35" s="26"/>
    </row>
    <row r="36" spans="1:3" s="276" customFormat="1" ht="12" customHeight="1">
      <c r="A36" s="277" t="s">
        <v>77</v>
      </c>
      <c r="B36" s="33" t="s">
        <v>78</v>
      </c>
      <c r="C36" s="31"/>
    </row>
    <row r="37" spans="1:3" s="276" customFormat="1" ht="12" customHeight="1">
      <c r="A37" s="49" t="s">
        <v>79</v>
      </c>
      <c r="B37" s="18" t="s">
        <v>80</v>
      </c>
      <c r="C37" s="19">
        <f>SUM(C38:C48)</f>
        <v>0</v>
      </c>
    </row>
    <row r="38" spans="1:3" s="276" customFormat="1" ht="12" customHeight="1">
      <c r="A38" s="273" t="s">
        <v>81</v>
      </c>
      <c r="B38" s="22" t="s">
        <v>82</v>
      </c>
      <c r="C38" s="23"/>
    </row>
    <row r="39" spans="1:3" s="276" customFormat="1" ht="12" customHeight="1">
      <c r="A39" s="275" t="s">
        <v>83</v>
      </c>
      <c r="B39" s="25" t="s">
        <v>84</v>
      </c>
      <c r="C39" s="26"/>
    </row>
    <row r="40" spans="1:3" s="276" customFormat="1" ht="12" customHeight="1">
      <c r="A40" s="275" t="s">
        <v>85</v>
      </c>
      <c r="B40" s="25" t="s">
        <v>86</v>
      </c>
      <c r="C40" s="26"/>
    </row>
    <row r="41" spans="1:3" s="276" customFormat="1" ht="12" customHeight="1">
      <c r="A41" s="275" t="s">
        <v>87</v>
      </c>
      <c r="B41" s="25" t="s">
        <v>88</v>
      </c>
      <c r="C41" s="26"/>
    </row>
    <row r="42" spans="1:3" s="276" customFormat="1" ht="12" customHeight="1">
      <c r="A42" s="275" t="s">
        <v>89</v>
      </c>
      <c r="B42" s="25" t="s">
        <v>90</v>
      </c>
      <c r="C42" s="26"/>
    </row>
    <row r="43" spans="1:3" s="276" customFormat="1" ht="12" customHeight="1">
      <c r="A43" s="275" t="s">
        <v>91</v>
      </c>
      <c r="B43" s="25" t="s">
        <v>92</v>
      </c>
      <c r="C43" s="26"/>
    </row>
    <row r="44" spans="1:3" s="276" customFormat="1" ht="12" customHeight="1">
      <c r="A44" s="275" t="s">
        <v>93</v>
      </c>
      <c r="B44" s="25" t="s">
        <v>94</v>
      </c>
      <c r="C44" s="26"/>
    </row>
    <row r="45" spans="1:3" s="276" customFormat="1" ht="12" customHeight="1">
      <c r="A45" s="275" t="s">
        <v>95</v>
      </c>
      <c r="B45" s="25" t="s">
        <v>96</v>
      </c>
      <c r="C45" s="26"/>
    </row>
    <row r="46" spans="1:3" s="276" customFormat="1" ht="12" customHeight="1">
      <c r="A46" s="275" t="s">
        <v>97</v>
      </c>
      <c r="B46" s="25" t="s">
        <v>98</v>
      </c>
      <c r="C46" s="26"/>
    </row>
    <row r="47" spans="1:3" s="276" customFormat="1" ht="12" customHeight="1">
      <c r="A47" s="277" t="s">
        <v>99</v>
      </c>
      <c r="B47" s="32" t="s">
        <v>100</v>
      </c>
      <c r="C47" s="31"/>
    </row>
    <row r="48" spans="1:3" s="276" customFormat="1" ht="12" customHeight="1">
      <c r="A48" s="277" t="s">
        <v>101</v>
      </c>
      <c r="B48" s="32" t="s">
        <v>102</v>
      </c>
      <c r="C48" s="31"/>
    </row>
    <row r="49" spans="1:3" s="276" customFormat="1" ht="12" customHeight="1">
      <c r="A49" s="49" t="s">
        <v>103</v>
      </c>
      <c r="B49" s="18" t="s">
        <v>104</v>
      </c>
      <c r="C49" s="19">
        <f>SUM(C50:C54)</f>
        <v>0</v>
      </c>
    </row>
    <row r="50" spans="1:3" s="276" customFormat="1" ht="12" customHeight="1">
      <c r="A50" s="273" t="s">
        <v>105</v>
      </c>
      <c r="B50" s="22" t="s">
        <v>106</v>
      </c>
      <c r="C50" s="23"/>
    </row>
    <row r="51" spans="1:3" s="276" customFormat="1" ht="12" customHeight="1">
      <c r="A51" s="275" t="s">
        <v>107</v>
      </c>
      <c r="B51" s="25" t="s">
        <v>108</v>
      </c>
      <c r="C51" s="26"/>
    </row>
    <row r="52" spans="1:3" s="276" customFormat="1" ht="12" customHeight="1">
      <c r="A52" s="275" t="s">
        <v>109</v>
      </c>
      <c r="B52" s="25" t="s">
        <v>110</v>
      </c>
      <c r="C52" s="26"/>
    </row>
    <row r="53" spans="1:3" s="276" customFormat="1" ht="12" customHeight="1">
      <c r="A53" s="275" t="s">
        <v>111</v>
      </c>
      <c r="B53" s="25" t="s">
        <v>112</v>
      </c>
      <c r="C53" s="26"/>
    </row>
    <row r="54" spans="1:3" s="276" customFormat="1" ht="12" customHeight="1">
      <c r="A54" s="277" t="s">
        <v>113</v>
      </c>
      <c r="B54" s="33" t="s">
        <v>114</v>
      </c>
      <c r="C54" s="31"/>
    </row>
    <row r="55" spans="1:3" s="276" customFormat="1" ht="12" customHeight="1">
      <c r="A55" s="49" t="s">
        <v>115</v>
      </c>
      <c r="B55" s="18" t="s">
        <v>116</v>
      </c>
      <c r="C55" s="19">
        <f>SUM(C56:C58)</f>
        <v>0</v>
      </c>
    </row>
    <row r="56" spans="1:3" s="276" customFormat="1" ht="12" customHeight="1">
      <c r="A56" s="273" t="s">
        <v>117</v>
      </c>
      <c r="B56" s="22" t="s">
        <v>118</v>
      </c>
      <c r="C56" s="23"/>
    </row>
    <row r="57" spans="1:3" s="276" customFormat="1" ht="12" customHeight="1">
      <c r="A57" s="275" t="s">
        <v>119</v>
      </c>
      <c r="B57" s="25" t="s">
        <v>120</v>
      </c>
      <c r="C57" s="26"/>
    </row>
    <row r="58" spans="1:3" s="276" customFormat="1" ht="12" customHeight="1">
      <c r="A58" s="275" t="s">
        <v>121</v>
      </c>
      <c r="B58" s="25" t="s">
        <v>122</v>
      </c>
      <c r="C58" s="26"/>
    </row>
    <row r="59" spans="1:3" s="276" customFormat="1" ht="12" customHeight="1">
      <c r="A59" s="277" t="s">
        <v>123</v>
      </c>
      <c r="B59" s="33" t="s">
        <v>124</v>
      </c>
      <c r="C59" s="31"/>
    </row>
    <row r="60" spans="1:3" s="276" customFormat="1" ht="12" customHeight="1">
      <c r="A60" s="49" t="s">
        <v>125</v>
      </c>
      <c r="B60" s="30" t="s">
        <v>126</v>
      </c>
      <c r="C60" s="19">
        <f>SUM(C61:C63)</f>
        <v>0</v>
      </c>
    </row>
    <row r="61" spans="1:3" s="276" customFormat="1" ht="12" customHeight="1">
      <c r="A61" s="273" t="s">
        <v>127</v>
      </c>
      <c r="B61" s="22" t="s">
        <v>128</v>
      </c>
      <c r="C61" s="26"/>
    </row>
    <row r="62" spans="1:3" s="276" customFormat="1" ht="12" customHeight="1">
      <c r="A62" s="275" t="s">
        <v>129</v>
      </c>
      <c r="B62" s="25" t="s">
        <v>130</v>
      </c>
      <c r="C62" s="26"/>
    </row>
    <row r="63" spans="1:3" s="276" customFormat="1" ht="12" customHeight="1">
      <c r="A63" s="275" t="s">
        <v>131</v>
      </c>
      <c r="B63" s="25" t="s">
        <v>132</v>
      </c>
      <c r="C63" s="26"/>
    </row>
    <row r="64" spans="1:3" s="276" customFormat="1" ht="12" customHeight="1">
      <c r="A64" s="277" t="s">
        <v>133</v>
      </c>
      <c r="B64" s="33" t="s">
        <v>134</v>
      </c>
      <c r="C64" s="26"/>
    </row>
    <row r="65" spans="1:3" s="276" customFormat="1" ht="12" customHeight="1">
      <c r="A65" s="49" t="s">
        <v>272</v>
      </c>
      <c r="B65" s="18" t="s">
        <v>136</v>
      </c>
      <c r="C65" s="19">
        <f>+C8+C15+C22+C29+C37+C49+C55+C60</f>
        <v>0</v>
      </c>
    </row>
    <row r="66" spans="1:3" s="276" customFormat="1" ht="12" customHeight="1">
      <c r="A66" s="279" t="s">
        <v>430</v>
      </c>
      <c r="B66" s="30" t="s">
        <v>138</v>
      </c>
      <c r="C66" s="19">
        <f>SUM(C67:C69)</f>
        <v>0</v>
      </c>
    </row>
    <row r="67" spans="1:3" s="276" customFormat="1" ht="12" customHeight="1">
      <c r="A67" s="273" t="s">
        <v>139</v>
      </c>
      <c r="B67" s="22" t="s">
        <v>140</v>
      </c>
      <c r="C67" s="26"/>
    </row>
    <row r="68" spans="1:3" s="276" customFormat="1" ht="12" customHeight="1">
      <c r="A68" s="275" t="s">
        <v>141</v>
      </c>
      <c r="B68" s="25" t="s">
        <v>142</v>
      </c>
      <c r="C68" s="26"/>
    </row>
    <row r="69" spans="1:3" s="276" customFormat="1" ht="12" customHeight="1">
      <c r="A69" s="277" t="s">
        <v>143</v>
      </c>
      <c r="B69" s="304" t="s">
        <v>431</v>
      </c>
      <c r="C69" s="26"/>
    </row>
    <row r="70" spans="1:3" s="276" customFormat="1" ht="12" customHeight="1">
      <c r="A70" s="279" t="s">
        <v>145</v>
      </c>
      <c r="B70" s="30" t="s">
        <v>146</v>
      </c>
      <c r="C70" s="19">
        <f>SUM(C71:C74)</f>
        <v>0</v>
      </c>
    </row>
    <row r="71" spans="1:3" s="276" customFormat="1" ht="12" customHeight="1">
      <c r="A71" s="273" t="s">
        <v>147</v>
      </c>
      <c r="B71" s="22" t="s">
        <v>148</v>
      </c>
      <c r="C71" s="26"/>
    </row>
    <row r="72" spans="1:3" s="276" customFormat="1" ht="12" customHeight="1">
      <c r="A72" s="275" t="s">
        <v>149</v>
      </c>
      <c r="B72" s="25" t="s">
        <v>150</v>
      </c>
      <c r="C72" s="26"/>
    </row>
    <row r="73" spans="1:3" s="276" customFormat="1" ht="12" customHeight="1">
      <c r="A73" s="275" t="s">
        <v>151</v>
      </c>
      <c r="B73" s="25" t="s">
        <v>152</v>
      </c>
      <c r="C73" s="26"/>
    </row>
    <row r="74" spans="1:3" s="276" customFormat="1" ht="12" customHeight="1">
      <c r="A74" s="277" t="s">
        <v>153</v>
      </c>
      <c r="B74" s="32" t="s">
        <v>154</v>
      </c>
      <c r="C74" s="26"/>
    </row>
    <row r="75" spans="1:3" s="276" customFormat="1" ht="12" customHeight="1">
      <c r="A75" s="279" t="s">
        <v>155</v>
      </c>
      <c r="B75" s="30" t="s">
        <v>156</v>
      </c>
      <c r="C75" s="19">
        <f>SUM(C76:C77)</f>
        <v>0</v>
      </c>
    </row>
    <row r="76" spans="1:3" s="276" customFormat="1" ht="12" customHeight="1">
      <c r="A76" s="273" t="s">
        <v>157</v>
      </c>
      <c r="B76" s="22" t="s">
        <v>158</v>
      </c>
      <c r="C76" s="26"/>
    </row>
    <row r="77" spans="1:3" s="276" customFormat="1" ht="12" customHeight="1">
      <c r="A77" s="277" t="s">
        <v>159</v>
      </c>
      <c r="B77" s="32" t="s">
        <v>160</v>
      </c>
      <c r="C77" s="26"/>
    </row>
    <row r="78" spans="1:3" s="274" customFormat="1" ht="12" customHeight="1">
      <c r="A78" s="279" t="s">
        <v>161</v>
      </c>
      <c r="B78" s="30" t="s">
        <v>162</v>
      </c>
      <c r="C78" s="19">
        <f>SUM(C79:C81)</f>
        <v>0</v>
      </c>
    </row>
    <row r="79" spans="1:3" s="276" customFormat="1" ht="12" customHeight="1">
      <c r="A79" s="273" t="s">
        <v>163</v>
      </c>
      <c r="B79" s="22" t="s">
        <v>164</v>
      </c>
      <c r="C79" s="26"/>
    </row>
    <row r="80" spans="1:3" s="276" customFormat="1" ht="12" customHeight="1">
      <c r="A80" s="275" t="s">
        <v>165</v>
      </c>
      <c r="B80" s="25" t="s">
        <v>166</v>
      </c>
      <c r="C80" s="26"/>
    </row>
    <row r="81" spans="1:3" s="276" customFormat="1" ht="12" customHeight="1">
      <c r="A81" s="277" t="s">
        <v>167</v>
      </c>
      <c r="B81" s="32" t="s">
        <v>168</v>
      </c>
      <c r="C81" s="26"/>
    </row>
    <row r="82" spans="1:3" s="276" customFormat="1" ht="12" customHeight="1">
      <c r="A82" s="279" t="s">
        <v>169</v>
      </c>
      <c r="B82" s="30" t="s">
        <v>170</v>
      </c>
      <c r="C82" s="19">
        <f>SUM(C83:C86)</f>
        <v>0</v>
      </c>
    </row>
    <row r="83" spans="1:3" s="276" customFormat="1" ht="12" customHeight="1">
      <c r="A83" s="281" t="s">
        <v>171</v>
      </c>
      <c r="B83" s="22" t="s">
        <v>172</v>
      </c>
      <c r="C83" s="26"/>
    </row>
    <row r="84" spans="1:3" s="276" customFormat="1" ht="12" customHeight="1">
      <c r="A84" s="282" t="s">
        <v>173</v>
      </c>
      <c r="B84" s="25" t="s">
        <v>174</v>
      </c>
      <c r="C84" s="26"/>
    </row>
    <row r="85" spans="1:3" s="276" customFormat="1" ht="12" customHeight="1">
      <c r="A85" s="282" t="s">
        <v>175</v>
      </c>
      <c r="B85" s="25" t="s">
        <v>176</v>
      </c>
      <c r="C85" s="26"/>
    </row>
    <row r="86" spans="1:3" s="274" customFormat="1" ht="12" customHeight="1">
      <c r="A86" s="283" t="s">
        <v>177</v>
      </c>
      <c r="B86" s="32" t="s">
        <v>178</v>
      </c>
      <c r="C86" s="26"/>
    </row>
    <row r="87" spans="1:3" s="274" customFormat="1" ht="12" customHeight="1">
      <c r="A87" s="279" t="s">
        <v>179</v>
      </c>
      <c r="B87" s="30" t="s">
        <v>180</v>
      </c>
      <c r="C87" s="40"/>
    </row>
    <row r="88" spans="1:3" s="274" customFormat="1" ht="12" customHeight="1">
      <c r="A88" s="279" t="s">
        <v>432</v>
      </c>
      <c r="B88" s="30" t="s">
        <v>182</v>
      </c>
      <c r="C88" s="40"/>
    </row>
    <row r="89" spans="1:3" s="274" customFormat="1" ht="12" customHeight="1">
      <c r="A89" s="279" t="s">
        <v>433</v>
      </c>
      <c r="B89" s="41" t="s">
        <v>184</v>
      </c>
      <c r="C89" s="19">
        <f>+C66+C70+C75+C78+C82+C88+C87</f>
        <v>0</v>
      </c>
    </row>
    <row r="90" spans="1:3" s="274" customFormat="1" ht="12" customHeight="1">
      <c r="A90" s="284" t="s">
        <v>434</v>
      </c>
      <c r="B90" s="43" t="s">
        <v>435</v>
      </c>
      <c r="C90" s="19">
        <f>+C65+C89</f>
        <v>0</v>
      </c>
    </row>
    <row r="91" spans="1:3" s="276" customFormat="1" ht="15" customHeight="1">
      <c r="A91" s="285"/>
      <c r="B91" s="286"/>
      <c r="C91" s="287"/>
    </row>
    <row r="92" spans="1:3" s="269" customFormat="1" ht="16.5" customHeight="1">
      <c r="A92" s="288"/>
      <c r="B92" s="289" t="s">
        <v>286</v>
      </c>
      <c r="C92" s="290"/>
    </row>
    <row r="93" spans="1:3" s="291" customFormat="1" ht="12" customHeight="1">
      <c r="A93" s="13" t="s">
        <v>21</v>
      </c>
      <c r="B93" s="53" t="s">
        <v>436</v>
      </c>
      <c r="C93" s="54">
        <f>+C94+C95+C96+C97+C98+C111</f>
        <v>0</v>
      </c>
    </row>
    <row r="94" spans="1:3" ht="12" customHeight="1">
      <c r="A94" s="292" t="s">
        <v>23</v>
      </c>
      <c r="B94" s="56" t="s">
        <v>191</v>
      </c>
      <c r="C94" s="57"/>
    </row>
    <row r="95" spans="1:3" ht="12" customHeight="1">
      <c r="A95" s="275" t="s">
        <v>25</v>
      </c>
      <c r="B95" s="58" t="s">
        <v>192</v>
      </c>
      <c r="C95" s="26"/>
    </row>
    <row r="96" spans="1:3" ht="12" customHeight="1">
      <c r="A96" s="275" t="s">
        <v>27</v>
      </c>
      <c r="B96" s="58" t="s">
        <v>193</v>
      </c>
      <c r="C96" s="31"/>
    </row>
    <row r="97" spans="1:3" ht="12" customHeight="1">
      <c r="A97" s="275" t="s">
        <v>29</v>
      </c>
      <c r="B97" s="59" t="s">
        <v>194</v>
      </c>
      <c r="C97" s="31"/>
    </row>
    <row r="98" spans="1:3" ht="12" customHeight="1">
      <c r="A98" s="275" t="s">
        <v>195</v>
      </c>
      <c r="B98" s="60" t="s">
        <v>196</v>
      </c>
      <c r="C98" s="31"/>
    </row>
    <row r="99" spans="1:3" ht="12" customHeight="1">
      <c r="A99" s="275" t="s">
        <v>33</v>
      </c>
      <c r="B99" s="58" t="s">
        <v>448</v>
      </c>
      <c r="C99" s="31"/>
    </row>
    <row r="100" spans="1:3" ht="12" customHeight="1">
      <c r="A100" s="275" t="s">
        <v>198</v>
      </c>
      <c r="B100" s="62" t="s">
        <v>199</v>
      </c>
      <c r="C100" s="31"/>
    </row>
    <row r="101" spans="1:3" ht="12" customHeight="1">
      <c r="A101" s="275" t="s">
        <v>200</v>
      </c>
      <c r="B101" s="62" t="s">
        <v>201</v>
      </c>
      <c r="C101" s="31"/>
    </row>
    <row r="102" spans="1:3" ht="12" customHeight="1">
      <c r="A102" s="275" t="s">
        <v>202</v>
      </c>
      <c r="B102" s="62" t="s">
        <v>203</v>
      </c>
      <c r="C102" s="31"/>
    </row>
    <row r="103" spans="1:3" ht="12" customHeight="1">
      <c r="A103" s="275" t="s">
        <v>204</v>
      </c>
      <c r="B103" s="63" t="s">
        <v>205</v>
      </c>
      <c r="C103" s="31"/>
    </row>
    <row r="104" spans="1:3" ht="12" customHeight="1">
      <c r="A104" s="275" t="s">
        <v>206</v>
      </c>
      <c r="B104" s="63" t="s">
        <v>207</v>
      </c>
      <c r="C104" s="31"/>
    </row>
    <row r="105" spans="1:3" ht="12" customHeight="1">
      <c r="A105" s="275" t="s">
        <v>208</v>
      </c>
      <c r="B105" s="62" t="s">
        <v>209</v>
      </c>
      <c r="C105" s="31"/>
    </row>
    <row r="106" spans="1:3" ht="12" customHeight="1">
      <c r="A106" s="275" t="s">
        <v>210</v>
      </c>
      <c r="B106" s="62" t="s">
        <v>211</v>
      </c>
      <c r="C106" s="31"/>
    </row>
    <row r="107" spans="1:3" ht="12" customHeight="1">
      <c r="A107" s="275" t="s">
        <v>212</v>
      </c>
      <c r="B107" s="63" t="s">
        <v>213</v>
      </c>
      <c r="C107" s="31"/>
    </row>
    <row r="108" spans="1:3" ht="12" customHeight="1">
      <c r="A108" s="293" t="s">
        <v>214</v>
      </c>
      <c r="B108" s="61" t="s">
        <v>215</v>
      </c>
      <c r="C108" s="31"/>
    </row>
    <row r="109" spans="1:3" ht="12" customHeight="1">
      <c r="A109" s="275" t="s">
        <v>216</v>
      </c>
      <c r="B109" s="61" t="s">
        <v>217</v>
      </c>
      <c r="C109" s="31"/>
    </row>
    <row r="110" spans="1:3" ht="12" customHeight="1">
      <c r="A110" s="275" t="s">
        <v>218</v>
      </c>
      <c r="B110" s="63" t="s">
        <v>219</v>
      </c>
      <c r="C110" s="26"/>
    </row>
    <row r="111" spans="1:3" ht="12" customHeight="1">
      <c r="A111" s="275" t="s">
        <v>220</v>
      </c>
      <c r="B111" s="59" t="s">
        <v>349</v>
      </c>
      <c r="C111" s="26"/>
    </row>
    <row r="112" spans="1:3" ht="12" customHeight="1">
      <c r="A112" s="277" t="s">
        <v>222</v>
      </c>
      <c r="B112" s="58" t="s">
        <v>449</v>
      </c>
      <c r="C112" s="31"/>
    </row>
    <row r="113" spans="1:3" ht="12" customHeight="1">
      <c r="A113" s="294" t="s">
        <v>224</v>
      </c>
      <c r="B113" s="302" t="s">
        <v>450</v>
      </c>
      <c r="C113" s="67"/>
    </row>
    <row r="114" spans="1:3" ht="12" customHeight="1">
      <c r="A114" s="49" t="s">
        <v>35</v>
      </c>
      <c r="B114" s="84" t="s">
        <v>226</v>
      </c>
      <c r="C114" s="19">
        <f>+C115+C117+C119</f>
        <v>0</v>
      </c>
    </row>
    <row r="115" spans="1:3" ht="12" customHeight="1">
      <c r="A115" s="273" t="s">
        <v>37</v>
      </c>
      <c r="B115" s="58" t="s">
        <v>227</v>
      </c>
      <c r="C115" s="23"/>
    </row>
    <row r="116" spans="1:3" ht="12" customHeight="1">
      <c r="A116" s="273" t="s">
        <v>39</v>
      </c>
      <c r="B116" s="71" t="s">
        <v>228</v>
      </c>
      <c r="C116" s="23"/>
    </row>
    <row r="117" spans="1:3" ht="12" customHeight="1">
      <c r="A117" s="273" t="s">
        <v>41</v>
      </c>
      <c r="B117" s="71" t="s">
        <v>229</v>
      </c>
      <c r="C117" s="26"/>
    </row>
    <row r="118" spans="1:3" ht="12" customHeight="1">
      <c r="A118" s="273" t="s">
        <v>43</v>
      </c>
      <c r="B118" s="71" t="s">
        <v>230</v>
      </c>
      <c r="C118" s="72"/>
    </row>
    <row r="119" spans="1:3" ht="12" customHeight="1">
      <c r="A119" s="273" t="s">
        <v>45</v>
      </c>
      <c r="B119" s="29" t="s">
        <v>231</v>
      </c>
      <c r="C119" s="72"/>
    </row>
    <row r="120" spans="1:3" ht="12" customHeight="1">
      <c r="A120" s="273" t="s">
        <v>47</v>
      </c>
      <c r="B120" s="27" t="s">
        <v>232</v>
      </c>
      <c r="C120" s="72"/>
    </row>
    <row r="121" spans="1:3" ht="12" customHeight="1">
      <c r="A121" s="273" t="s">
        <v>233</v>
      </c>
      <c r="B121" s="73" t="s">
        <v>234</v>
      </c>
      <c r="C121" s="72"/>
    </row>
    <row r="122" spans="1:3" ht="12" customHeight="1">
      <c r="A122" s="273" t="s">
        <v>235</v>
      </c>
      <c r="B122" s="63" t="s">
        <v>207</v>
      </c>
      <c r="C122" s="72"/>
    </row>
    <row r="123" spans="1:3" ht="12" customHeight="1">
      <c r="A123" s="273" t="s">
        <v>236</v>
      </c>
      <c r="B123" s="63" t="s">
        <v>237</v>
      </c>
      <c r="C123" s="72"/>
    </row>
    <row r="124" spans="1:3" ht="12" customHeight="1">
      <c r="A124" s="273" t="s">
        <v>238</v>
      </c>
      <c r="B124" s="63" t="s">
        <v>239</v>
      </c>
      <c r="C124" s="72"/>
    </row>
    <row r="125" spans="1:3" ht="12" customHeight="1">
      <c r="A125" s="273" t="s">
        <v>240</v>
      </c>
      <c r="B125" s="63" t="s">
        <v>213</v>
      </c>
      <c r="C125" s="72"/>
    </row>
    <row r="126" spans="1:3" ht="12" customHeight="1">
      <c r="A126" s="273" t="s">
        <v>241</v>
      </c>
      <c r="B126" s="63" t="s">
        <v>242</v>
      </c>
      <c r="C126" s="72"/>
    </row>
    <row r="127" spans="1:3" ht="12" customHeight="1">
      <c r="A127" s="293" t="s">
        <v>243</v>
      </c>
      <c r="B127" s="63" t="s">
        <v>244</v>
      </c>
      <c r="C127" s="74"/>
    </row>
    <row r="128" spans="1:3" ht="12" customHeight="1">
      <c r="A128" s="49" t="s">
        <v>49</v>
      </c>
      <c r="B128" s="18" t="s">
        <v>245</v>
      </c>
      <c r="C128" s="19">
        <f>+C93+C114</f>
        <v>0</v>
      </c>
    </row>
    <row r="129" spans="1:3" ht="12" customHeight="1">
      <c r="A129" s="49" t="s">
        <v>246</v>
      </c>
      <c r="B129" s="18" t="s">
        <v>247</v>
      </c>
      <c r="C129" s="19">
        <f>+C130+C131+C132</f>
        <v>0</v>
      </c>
    </row>
    <row r="130" spans="1:3" s="291" customFormat="1" ht="12" customHeight="1">
      <c r="A130" s="273" t="s">
        <v>65</v>
      </c>
      <c r="B130" s="75" t="s">
        <v>437</v>
      </c>
      <c r="C130" s="72"/>
    </row>
    <row r="131" spans="1:3" ht="12" customHeight="1">
      <c r="A131" s="273" t="s">
        <v>67</v>
      </c>
      <c r="B131" s="75" t="s">
        <v>249</v>
      </c>
      <c r="C131" s="72"/>
    </row>
    <row r="132" spans="1:3" ht="12" customHeight="1">
      <c r="A132" s="293" t="s">
        <v>69</v>
      </c>
      <c r="B132" s="76" t="s">
        <v>438</v>
      </c>
      <c r="C132" s="72"/>
    </row>
    <row r="133" spans="1:3" ht="12" customHeight="1">
      <c r="A133" s="49" t="s">
        <v>79</v>
      </c>
      <c r="B133" s="18" t="s">
        <v>251</v>
      </c>
      <c r="C133" s="19">
        <f>+C134+C135+C136+C137+C138+C139</f>
        <v>0</v>
      </c>
    </row>
    <row r="134" spans="1:3" ht="12" customHeight="1">
      <c r="A134" s="273" t="s">
        <v>81</v>
      </c>
      <c r="B134" s="75" t="s">
        <v>252</v>
      </c>
      <c r="C134" s="72"/>
    </row>
    <row r="135" spans="1:3" ht="12" customHeight="1">
      <c r="A135" s="273" t="s">
        <v>83</v>
      </c>
      <c r="B135" s="75" t="s">
        <v>253</v>
      </c>
      <c r="C135" s="72"/>
    </row>
    <row r="136" spans="1:3" ht="12" customHeight="1">
      <c r="A136" s="273" t="s">
        <v>85</v>
      </c>
      <c r="B136" s="75" t="s">
        <v>254</v>
      </c>
      <c r="C136" s="72"/>
    </row>
    <row r="137" spans="1:3" ht="12" customHeight="1">
      <c r="A137" s="273" t="s">
        <v>87</v>
      </c>
      <c r="B137" s="75" t="s">
        <v>439</v>
      </c>
      <c r="C137" s="72"/>
    </row>
    <row r="138" spans="1:3" ht="12" customHeight="1">
      <c r="A138" s="273" t="s">
        <v>89</v>
      </c>
      <c r="B138" s="75" t="s">
        <v>256</v>
      </c>
      <c r="C138" s="72"/>
    </row>
    <row r="139" spans="1:3" s="291" customFormat="1" ht="12" customHeight="1">
      <c r="A139" s="293" t="s">
        <v>91</v>
      </c>
      <c r="B139" s="76" t="s">
        <v>257</v>
      </c>
      <c r="C139" s="72"/>
    </row>
    <row r="140" spans="1:11" ht="12" customHeight="1">
      <c r="A140" s="49" t="s">
        <v>103</v>
      </c>
      <c r="B140" s="18" t="s">
        <v>440</v>
      </c>
      <c r="C140" s="19">
        <f>+C141+C142+C144+C145+C143</f>
        <v>0</v>
      </c>
      <c r="K140" s="295"/>
    </row>
    <row r="141" spans="1:3" ht="12.75">
      <c r="A141" s="273" t="s">
        <v>105</v>
      </c>
      <c r="B141" s="75" t="s">
        <v>259</v>
      </c>
      <c r="C141" s="72"/>
    </row>
    <row r="142" spans="1:3" ht="12" customHeight="1">
      <c r="A142" s="273" t="s">
        <v>107</v>
      </c>
      <c r="B142" s="75" t="s">
        <v>260</v>
      </c>
      <c r="C142" s="72"/>
    </row>
    <row r="143" spans="1:3" s="291" customFormat="1" ht="12" customHeight="1">
      <c r="A143" s="273" t="s">
        <v>109</v>
      </c>
      <c r="B143" s="75" t="s">
        <v>441</v>
      </c>
      <c r="C143" s="72"/>
    </row>
    <row r="144" spans="1:3" s="291" customFormat="1" ht="12" customHeight="1">
      <c r="A144" s="273" t="s">
        <v>111</v>
      </c>
      <c r="B144" s="75" t="s">
        <v>261</v>
      </c>
      <c r="C144" s="72"/>
    </row>
    <row r="145" spans="1:3" s="291" customFormat="1" ht="12" customHeight="1">
      <c r="A145" s="293" t="s">
        <v>113</v>
      </c>
      <c r="B145" s="76" t="s">
        <v>262</v>
      </c>
      <c r="C145" s="72"/>
    </row>
    <row r="146" spans="1:3" s="291" customFormat="1" ht="12" customHeight="1">
      <c r="A146" s="49" t="s">
        <v>263</v>
      </c>
      <c r="B146" s="18" t="s">
        <v>264</v>
      </c>
      <c r="C146" s="77">
        <f>+C147+C148+C149+C150+C151</f>
        <v>0</v>
      </c>
    </row>
    <row r="147" spans="1:3" s="291" customFormat="1" ht="12" customHeight="1">
      <c r="A147" s="273" t="s">
        <v>117</v>
      </c>
      <c r="B147" s="75" t="s">
        <v>265</v>
      </c>
      <c r="C147" s="72"/>
    </row>
    <row r="148" spans="1:3" s="291" customFormat="1" ht="12" customHeight="1">
      <c r="A148" s="273" t="s">
        <v>119</v>
      </c>
      <c r="B148" s="75" t="s">
        <v>266</v>
      </c>
      <c r="C148" s="72"/>
    </row>
    <row r="149" spans="1:3" s="291" customFormat="1" ht="12" customHeight="1">
      <c r="A149" s="273" t="s">
        <v>121</v>
      </c>
      <c r="B149" s="75" t="s">
        <v>267</v>
      </c>
      <c r="C149" s="72"/>
    </row>
    <row r="150" spans="1:3" ht="12.75" customHeight="1">
      <c r="A150" s="273" t="s">
        <v>123</v>
      </c>
      <c r="B150" s="75" t="s">
        <v>442</v>
      </c>
      <c r="C150" s="72"/>
    </row>
    <row r="151" spans="1:3" ht="12.75" customHeight="1">
      <c r="A151" s="293" t="s">
        <v>269</v>
      </c>
      <c r="B151" s="76" t="s">
        <v>270</v>
      </c>
      <c r="C151" s="74"/>
    </row>
    <row r="152" spans="1:3" ht="12.75" customHeight="1">
      <c r="A152" s="296" t="s">
        <v>125</v>
      </c>
      <c r="B152" s="18" t="s">
        <v>271</v>
      </c>
      <c r="C152" s="77"/>
    </row>
    <row r="153" spans="1:3" ht="12" customHeight="1">
      <c r="A153" s="296" t="s">
        <v>272</v>
      </c>
      <c r="B153" s="18" t="s">
        <v>273</v>
      </c>
      <c r="C153" s="77"/>
    </row>
    <row r="154" spans="1:3" ht="15" customHeight="1">
      <c r="A154" s="49" t="s">
        <v>274</v>
      </c>
      <c r="B154" s="18" t="s">
        <v>275</v>
      </c>
      <c r="C154" s="79">
        <f>+C129+C133+C140+C146+C152+C153</f>
        <v>0</v>
      </c>
    </row>
    <row r="155" spans="1:3" ht="12.75">
      <c r="A155" s="297" t="s">
        <v>276</v>
      </c>
      <c r="B155" s="83" t="s">
        <v>277</v>
      </c>
      <c r="C155" s="79">
        <f>+C128+C154</f>
        <v>0</v>
      </c>
    </row>
    <row r="156" ht="15" customHeight="1"/>
    <row r="157" spans="1:3" ht="14.25" customHeight="1">
      <c r="A157" s="298" t="s">
        <v>443</v>
      </c>
      <c r="B157" s="299"/>
      <c r="C157" s="301"/>
    </row>
    <row r="158" spans="1:3" ht="12.75">
      <c r="A158" s="298" t="s">
        <v>444</v>
      </c>
      <c r="B158" s="299"/>
      <c r="C158" s="301"/>
    </row>
  </sheetData>
  <sheetProtection selectLockedCells="1" selectUnlockedCells="1"/>
  <printOptions horizontalCentered="1"/>
  <pageMargins left="0.7875" right="0.7875" top="0.9840277777777777" bottom="0.9840277777777777" header="0.5118055555555555" footer="0.7875"/>
  <pageSetup firstPageNumber="43" useFirstPageNumber="1" horizontalDpi="300" verticalDpi="300" orientation="portrait" paperSize="9" scale="75" r:id="rId1"/>
  <headerFooter alignWithMargins="0">
    <oddFooter>&amp;C&amp;P</oddFooter>
  </headerFooter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0"/>
  </sheetPr>
  <dimension ref="A1:C61"/>
  <sheetViews>
    <sheetView zoomScale="130" zoomScaleNormal="130" zoomScalePageLayoutView="0" workbookViewId="0" topLeftCell="A1">
      <selection activeCell="C9" sqref="C9"/>
    </sheetView>
  </sheetViews>
  <sheetFormatPr defaultColWidth="9.00390625" defaultRowHeight="12.75"/>
  <cols>
    <col min="1" max="1" width="13.875" style="305" customWidth="1"/>
    <col min="2" max="2" width="79.125" style="306" customWidth="1"/>
    <col min="3" max="3" width="25.00390625" style="306" customWidth="1"/>
    <col min="4" max="16384" width="9.375" style="306" customWidth="1"/>
  </cols>
  <sheetData>
    <row r="1" spans="1:3" s="308" customFormat="1" ht="21" customHeight="1">
      <c r="A1" s="249"/>
      <c r="B1" s="250"/>
      <c r="C1" s="307" t="str">
        <f>+CONCATENATE("9.2. melléklet a ……/",LEFT(ÖSSZEFÜGGÉSEK!A5,4),". (….) önkormányzati rendelethez")</f>
        <v>9.2. melléklet a ……/2017. (….) önkormányzati rendelethez</v>
      </c>
    </row>
    <row r="2" spans="1:3" s="310" customFormat="1" ht="24.75" customHeight="1">
      <c r="A2" s="253" t="s">
        <v>457</v>
      </c>
      <c r="B2" s="254" t="s">
        <v>458</v>
      </c>
      <c r="C2" s="309" t="s">
        <v>446</v>
      </c>
    </row>
    <row r="3" spans="1:3" s="310" customFormat="1" ht="24">
      <c r="A3" s="311" t="s">
        <v>424</v>
      </c>
      <c r="B3" s="258" t="s">
        <v>425</v>
      </c>
      <c r="C3" s="312"/>
    </row>
    <row r="4" spans="1:3" s="313" customFormat="1" ht="15.75" customHeight="1">
      <c r="A4" s="260"/>
      <c r="B4" s="260"/>
      <c r="C4" s="261" t="s">
        <v>459</v>
      </c>
    </row>
    <row r="5" spans="1:3" ht="12.75">
      <c r="A5" s="263" t="s">
        <v>426</v>
      </c>
      <c r="B5" s="264" t="s">
        <v>427</v>
      </c>
      <c r="C5" s="314" t="s">
        <v>428</v>
      </c>
    </row>
    <row r="6" spans="1:3" s="315" customFormat="1" ht="12.75" customHeight="1">
      <c r="A6" s="266"/>
      <c r="B6" s="267" t="s">
        <v>19</v>
      </c>
      <c r="C6" s="268" t="s">
        <v>20</v>
      </c>
    </row>
    <row r="7" spans="1:3" s="315" customFormat="1" ht="15.75" customHeight="1">
      <c r="A7" s="270"/>
      <c r="B7" s="271" t="s">
        <v>285</v>
      </c>
      <c r="C7" s="316"/>
    </row>
    <row r="8" spans="1:3" s="318" customFormat="1" ht="12" customHeight="1">
      <c r="A8" s="266" t="s">
        <v>21</v>
      </c>
      <c r="B8" s="317" t="s">
        <v>460</v>
      </c>
      <c r="C8" s="116">
        <f>SUM(C9:C19)</f>
        <v>729400</v>
      </c>
    </row>
    <row r="9" spans="1:3" s="318" customFormat="1" ht="12" customHeight="1">
      <c r="A9" s="319" t="s">
        <v>23</v>
      </c>
      <c r="B9" s="56" t="s">
        <v>82</v>
      </c>
      <c r="C9" s="320"/>
    </row>
    <row r="10" spans="1:3" s="318" customFormat="1" ht="12" customHeight="1">
      <c r="A10" s="321" t="s">
        <v>25</v>
      </c>
      <c r="B10" s="58" t="s">
        <v>84</v>
      </c>
      <c r="C10" s="105">
        <v>726400</v>
      </c>
    </row>
    <row r="11" spans="1:3" s="318" customFormat="1" ht="12" customHeight="1">
      <c r="A11" s="321" t="s">
        <v>27</v>
      </c>
      <c r="B11" s="58" t="s">
        <v>86</v>
      </c>
      <c r="C11" s="105"/>
    </row>
    <row r="12" spans="1:3" s="318" customFormat="1" ht="12" customHeight="1">
      <c r="A12" s="321" t="s">
        <v>29</v>
      </c>
      <c r="B12" s="58" t="s">
        <v>88</v>
      </c>
      <c r="C12" s="105"/>
    </row>
    <row r="13" spans="1:3" s="318" customFormat="1" ht="12" customHeight="1">
      <c r="A13" s="321" t="s">
        <v>31</v>
      </c>
      <c r="B13" s="58" t="s">
        <v>90</v>
      </c>
      <c r="C13" s="105"/>
    </row>
    <row r="14" spans="1:3" s="318" customFormat="1" ht="12" customHeight="1">
      <c r="A14" s="321" t="s">
        <v>33</v>
      </c>
      <c r="B14" s="58" t="s">
        <v>461</v>
      </c>
      <c r="C14" s="105"/>
    </row>
    <row r="15" spans="1:3" s="318" customFormat="1" ht="12" customHeight="1">
      <c r="A15" s="321" t="s">
        <v>198</v>
      </c>
      <c r="B15" s="76" t="s">
        <v>462</v>
      </c>
      <c r="C15" s="105"/>
    </row>
    <row r="16" spans="1:3" s="318" customFormat="1" ht="12" customHeight="1">
      <c r="A16" s="321" t="s">
        <v>200</v>
      </c>
      <c r="B16" s="58" t="s">
        <v>463</v>
      </c>
      <c r="C16" s="120"/>
    </row>
    <row r="17" spans="1:3" s="322" customFormat="1" ht="12" customHeight="1">
      <c r="A17" s="321" t="s">
        <v>202</v>
      </c>
      <c r="B17" s="58" t="s">
        <v>98</v>
      </c>
      <c r="C17" s="105"/>
    </row>
    <row r="18" spans="1:3" s="322" customFormat="1" ht="12" customHeight="1">
      <c r="A18" s="321" t="s">
        <v>204</v>
      </c>
      <c r="B18" s="58" t="s">
        <v>100</v>
      </c>
      <c r="C18" s="112"/>
    </row>
    <row r="19" spans="1:3" s="322" customFormat="1" ht="12" customHeight="1">
      <c r="A19" s="321" t="s">
        <v>206</v>
      </c>
      <c r="B19" s="76" t="s">
        <v>102</v>
      </c>
      <c r="C19" s="112">
        <v>3000</v>
      </c>
    </row>
    <row r="20" spans="1:3" s="318" customFormat="1" ht="12" customHeight="1">
      <c r="A20" s="266" t="s">
        <v>35</v>
      </c>
      <c r="B20" s="317" t="s">
        <v>464</v>
      </c>
      <c r="C20" s="116">
        <f>SUM(C21:C23)</f>
        <v>0</v>
      </c>
    </row>
    <row r="21" spans="1:3" s="322" customFormat="1" ht="12" customHeight="1">
      <c r="A21" s="321" t="s">
        <v>37</v>
      </c>
      <c r="B21" s="75" t="s">
        <v>38</v>
      </c>
      <c r="C21" s="105"/>
    </row>
    <row r="22" spans="1:3" s="322" customFormat="1" ht="12" customHeight="1">
      <c r="A22" s="321" t="s">
        <v>39</v>
      </c>
      <c r="B22" s="58" t="s">
        <v>465</v>
      </c>
      <c r="C22" s="105"/>
    </row>
    <row r="23" spans="1:3" s="322" customFormat="1" ht="12" customHeight="1">
      <c r="A23" s="321" t="s">
        <v>41</v>
      </c>
      <c r="B23" s="58" t="s">
        <v>466</v>
      </c>
      <c r="C23" s="105"/>
    </row>
    <row r="24" spans="1:3" s="322" customFormat="1" ht="12" customHeight="1">
      <c r="A24" s="321" t="s">
        <v>43</v>
      </c>
      <c r="B24" s="58" t="s">
        <v>467</v>
      </c>
      <c r="C24" s="105"/>
    </row>
    <row r="25" spans="1:3" s="322" customFormat="1" ht="12" customHeight="1">
      <c r="A25" s="266" t="s">
        <v>49</v>
      </c>
      <c r="B25" s="18" t="s">
        <v>295</v>
      </c>
      <c r="C25" s="323"/>
    </row>
    <row r="26" spans="1:3" s="322" customFormat="1" ht="12" customHeight="1">
      <c r="A26" s="266" t="s">
        <v>246</v>
      </c>
      <c r="B26" s="18" t="s">
        <v>468</v>
      </c>
      <c r="C26" s="116">
        <f>+C27+C28+C29</f>
        <v>0</v>
      </c>
    </row>
    <row r="27" spans="1:3" s="322" customFormat="1" ht="12" customHeight="1">
      <c r="A27" s="324" t="s">
        <v>65</v>
      </c>
      <c r="B27" s="75" t="s">
        <v>52</v>
      </c>
      <c r="C27" s="101"/>
    </row>
    <row r="28" spans="1:3" s="322" customFormat="1" ht="12" customHeight="1">
      <c r="A28" s="324" t="s">
        <v>67</v>
      </c>
      <c r="B28" s="75" t="s">
        <v>465</v>
      </c>
      <c r="C28" s="105"/>
    </row>
    <row r="29" spans="1:3" s="322" customFormat="1" ht="12" customHeight="1">
      <c r="A29" s="324" t="s">
        <v>69</v>
      </c>
      <c r="B29" s="58" t="s">
        <v>469</v>
      </c>
      <c r="C29" s="105"/>
    </row>
    <row r="30" spans="1:3" s="322" customFormat="1" ht="12" customHeight="1">
      <c r="A30" s="321" t="s">
        <v>71</v>
      </c>
      <c r="B30" s="325" t="s">
        <v>470</v>
      </c>
      <c r="C30" s="326"/>
    </row>
    <row r="31" spans="1:3" s="322" customFormat="1" ht="12" customHeight="1">
      <c r="A31" s="266" t="s">
        <v>79</v>
      </c>
      <c r="B31" s="18" t="s">
        <v>471</v>
      </c>
      <c r="C31" s="116">
        <f>+C32+C33+C34</f>
        <v>0</v>
      </c>
    </row>
    <row r="32" spans="1:3" s="322" customFormat="1" ht="12" customHeight="1">
      <c r="A32" s="324" t="s">
        <v>81</v>
      </c>
      <c r="B32" s="75" t="s">
        <v>106</v>
      </c>
      <c r="C32" s="101"/>
    </row>
    <row r="33" spans="1:3" s="322" customFormat="1" ht="12" customHeight="1">
      <c r="A33" s="324" t="s">
        <v>83</v>
      </c>
      <c r="B33" s="58" t="s">
        <v>108</v>
      </c>
      <c r="C33" s="120"/>
    </row>
    <row r="34" spans="1:3" s="322" customFormat="1" ht="12" customHeight="1">
      <c r="A34" s="321" t="s">
        <v>85</v>
      </c>
      <c r="B34" s="325" t="s">
        <v>110</v>
      </c>
      <c r="C34" s="326"/>
    </row>
    <row r="35" spans="1:3" s="318" customFormat="1" ht="12" customHeight="1">
      <c r="A35" s="266" t="s">
        <v>103</v>
      </c>
      <c r="B35" s="18" t="s">
        <v>297</v>
      </c>
      <c r="C35" s="323">
        <v>30000</v>
      </c>
    </row>
    <row r="36" spans="1:3" s="318" customFormat="1" ht="12" customHeight="1">
      <c r="A36" s="266" t="s">
        <v>263</v>
      </c>
      <c r="B36" s="18" t="s">
        <v>472</v>
      </c>
      <c r="C36" s="327"/>
    </row>
    <row r="37" spans="1:3" s="318" customFormat="1" ht="12" customHeight="1">
      <c r="A37" s="266" t="s">
        <v>125</v>
      </c>
      <c r="B37" s="18" t="s">
        <v>473</v>
      </c>
      <c r="C37" s="290">
        <f>+C8+C20+C25+C26+C31+C35+C36</f>
        <v>759400</v>
      </c>
    </row>
    <row r="38" spans="1:3" s="318" customFormat="1" ht="12" customHeight="1">
      <c r="A38" s="328" t="s">
        <v>272</v>
      </c>
      <c r="B38" s="18" t="s">
        <v>474</v>
      </c>
      <c r="C38" s="290">
        <f>+C39+C40+C41</f>
        <v>32445615</v>
      </c>
    </row>
    <row r="39" spans="1:3" s="318" customFormat="1" ht="12" customHeight="1">
      <c r="A39" s="324" t="s">
        <v>475</v>
      </c>
      <c r="B39" s="75" t="s">
        <v>353</v>
      </c>
      <c r="C39" s="101">
        <v>252937</v>
      </c>
    </row>
    <row r="40" spans="1:3" s="318" customFormat="1" ht="12" customHeight="1">
      <c r="A40" s="324" t="s">
        <v>476</v>
      </c>
      <c r="B40" s="58" t="s">
        <v>477</v>
      </c>
      <c r="C40" s="120"/>
    </row>
    <row r="41" spans="1:3" s="322" customFormat="1" ht="12" customHeight="1">
      <c r="A41" s="321" t="s">
        <v>478</v>
      </c>
      <c r="B41" s="325" t="s">
        <v>479</v>
      </c>
      <c r="C41" s="326">
        <v>32192678</v>
      </c>
    </row>
    <row r="42" spans="1:3" s="322" customFormat="1" ht="15" customHeight="1">
      <c r="A42" s="328" t="s">
        <v>274</v>
      </c>
      <c r="B42" s="329" t="s">
        <v>480</v>
      </c>
      <c r="C42" s="290">
        <f>+C37+C38</f>
        <v>33205015</v>
      </c>
    </row>
    <row r="43" spans="1:3" s="322" customFormat="1" ht="15" customHeight="1">
      <c r="A43" s="285"/>
      <c r="B43" s="286"/>
      <c r="C43" s="287"/>
    </row>
    <row r="44" spans="1:3" ht="12.75">
      <c r="A44" s="330"/>
      <c r="B44" s="331"/>
      <c r="C44" s="332"/>
    </row>
    <row r="45" spans="1:3" s="315" customFormat="1" ht="16.5" customHeight="1">
      <c r="A45" s="288"/>
      <c r="B45" s="289" t="s">
        <v>286</v>
      </c>
      <c r="C45" s="290"/>
    </row>
    <row r="46" spans="1:3" s="333" customFormat="1" ht="12" customHeight="1">
      <c r="A46" s="266" t="s">
        <v>21</v>
      </c>
      <c r="B46" s="18" t="s">
        <v>481</v>
      </c>
      <c r="C46" s="116">
        <f>SUM(C47:C51)</f>
        <v>33103415</v>
      </c>
    </row>
    <row r="47" spans="1:3" ht="12" customHeight="1">
      <c r="A47" s="321" t="s">
        <v>23</v>
      </c>
      <c r="B47" s="75" t="s">
        <v>191</v>
      </c>
      <c r="C47" s="101">
        <v>22665831</v>
      </c>
    </row>
    <row r="48" spans="1:3" ht="12" customHeight="1">
      <c r="A48" s="321" t="s">
        <v>25</v>
      </c>
      <c r="B48" s="58" t="s">
        <v>192</v>
      </c>
      <c r="C48" s="105">
        <v>5230050</v>
      </c>
    </row>
    <row r="49" spans="1:3" ht="12" customHeight="1">
      <c r="A49" s="321" t="s">
        <v>27</v>
      </c>
      <c r="B49" s="58" t="s">
        <v>193</v>
      </c>
      <c r="C49" s="105">
        <v>4907534</v>
      </c>
    </row>
    <row r="50" spans="1:3" ht="12" customHeight="1">
      <c r="A50" s="321" t="s">
        <v>29</v>
      </c>
      <c r="B50" s="58" t="s">
        <v>194</v>
      </c>
      <c r="C50" s="105">
        <v>300000</v>
      </c>
    </row>
    <row r="51" spans="1:3" ht="12" customHeight="1">
      <c r="A51" s="321" t="s">
        <v>31</v>
      </c>
      <c r="B51" s="58" t="s">
        <v>196</v>
      </c>
      <c r="C51" s="105"/>
    </row>
    <row r="52" spans="1:3" ht="12" customHeight="1">
      <c r="A52" s="266" t="s">
        <v>35</v>
      </c>
      <c r="B52" s="18" t="s">
        <v>482</v>
      </c>
      <c r="C52" s="116">
        <f>SUM(C53:C55)</f>
        <v>123200</v>
      </c>
    </row>
    <row r="53" spans="1:3" s="333" customFormat="1" ht="12" customHeight="1">
      <c r="A53" s="321" t="s">
        <v>37</v>
      </c>
      <c r="B53" s="75" t="s">
        <v>227</v>
      </c>
      <c r="C53" s="101">
        <v>101600</v>
      </c>
    </row>
    <row r="54" spans="1:3" ht="12" customHeight="1">
      <c r="A54" s="321" t="s">
        <v>39</v>
      </c>
      <c r="B54" s="58" t="s">
        <v>229</v>
      </c>
      <c r="C54" s="105">
        <v>21600</v>
      </c>
    </row>
    <row r="55" spans="1:3" ht="12" customHeight="1">
      <c r="A55" s="321" t="s">
        <v>41</v>
      </c>
      <c r="B55" s="58" t="s">
        <v>483</v>
      </c>
      <c r="C55" s="105"/>
    </row>
    <row r="56" spans="1:3" ht="12" customHeight="1">
      <c r="A56" s="321" t="s">
        <v>43</v>
      </c>
      <c r="B56" s="58" t="s">
        <v>484</v>
      </c>
      <c r="C56" s="105"/>
    </row>
    <row r="57" spans="1:3" ht="12" customHeight="1">
      <c r="A57" s="266" t="s">
        <v>49</v>
      </c>
      <c r="B57" s="18" t="s">
        <v>485</v>
      </c>
      <c r="C57" s="323"/>
    </row>
    <row r="58" spans="1:3" ht="15" customHeight="1">
      <c r="A58" s="266" t="s">
        <v>246</v>
      </c>
      <c r="B58" s="334" t="s">
        <v>486</v>
      </c>
      <c r="C58" s="116">
        <f>+C46+C52+C57</f>
        <v>33226615</v>
      </c>
    </row>
    <row r="59" ht="12.75">
      <c r="C59" s="335"/>
    </row>
    <row r="60" spans="1:3" ht="15" customHeight="1">
      <c r="A60" s="298" t="s">
        <v>443</v>
      </c>
      <c r="B60" s="299"/>
      <c r="C60" s="301">
        <v>7</v>
      </c>
    </row>
    <row r="61" spans="1:3" ht="14.25" customHeight="1">
      <c r="A61" s="298" t="s">
        <v>444</v>
      </c>
      <c r="B61" s="299"/>
      <c r="C61" s="301"/>
    </row>
  </sheetData>
  <sheetProtection selectLockedCells="1" selectUnlockedCells="1"/>
  <printOptions horizontalCentered="1"/>
  <pageMargins left="0.7875" right="0.7875" top="0.9840277777777777" bottom="0.9840277777777777" header="0.5118055555555555" footer="0.7875"/>
  <pageSetup firstPageNumber="46" useFirstPageNumber="1" horizontalDpi="300" verticalDpi="3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zoomScale="130" zoomScaleNormal="130" zoomScaleSheetLayoutView="100" zoomScalePageLayoutView="0" workbookViewId="0" topLeftCell="A70">
      <selection activeCell="C116" sqref="C116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3" width="21.625" style="6" customWidth="1"/>
    <col min="4" max="4" width="9.00390625" style="7" customWidth="1"/>
    <col min="5" max="16384" width="9.375" style="7" customWidth="1"/>
  </cols>
  <sheetData>
    <row r="1" spans="1:3" ht="15.75" customHeight="1">
      <c r="A1" s="540" t="s">
        <v>14</v>
      </c>
      <c r="B1" s="540"/>
      <c r="C1" s="540"/>
    </row>
    <row r="2" spans="1:3" ht="15.75" customHeight="1">
      <c r="A2" s="539" t="s">
        <v>15</v>
      </c>
      <c r="B2" s="539"/>
      <c r="C2" s="9" t="s">
        <v>16</v>
      </c>
    </row>
    <row r="3" spans="1:3" ht="37.5" customHeight="1">
      <c r="A3" s="10" t="s">
        <v>17</v>
      </c>
      <c r="B3" s="11" t="s">
        <v>18</v>
      </c>
      <c r="C3" s="12" t="str">
        <f>+CONCATENATE(LEFT(ÖSSZEFÜGGÉSEK!A5,4),". évi előirányzat")</f>
        <v>2017. évi előirányzat</v>
      </c>
    </row>
    <row r="4" spans="1:3" s="16" customFormat="1" ht="12" customHeight="1">
      <c r="A4" s="13"/>
      <c r="B4" s="14" t="s">
        <v>19</v>
      </c>
      <c r="C4" s="15" t="s">
        <v>20</v>
      </c>
    </row>
    <row r="5" spans="1:3" s="20" customFormat="1" ht="12" customHeight="1">
      <c r="A5" s="17" t="s">
        <v>21</v>
      </c>
      <c r="B5" s="18" t="s">
        <v>22</v>
      </c>
      <c r="C5" s="19">
        <f>+C6+C7+C8+C9+C10+C11</f>
        <v>147675782</v>
      </c>
    </row>
    <row r="6" spans="1:3" s="20" customFormat="1" ht="12" customHeight="1">
      <c r="A6" s="21" t="s">
        <v>23</v>
      </c>
      <c r="B6" s="22" t="s">
        <v>24</v>
      </c>
      <c r="C6" s="23">
        <f>'9.1. sz. mell'!C9</f>
        <v>45576459</v>
      </c>
    </row>
    <row r="7" spans="1:3" s="20" customFormat="1" ht="12" customHeight="1">
      <c r="A7" s="24" t="s">
        <v>25</v>
      </c>
      <c r="B7" s="25" t="s">
        <v>26</v>
      </c>
      <c r="C7" s="23">
        <f>'9.1. sz. mell'!C10</f>
        <v>38809966</v>
      </c>
    </row>
    <row r="8" spans="1:3" s="20" customFormat="1" ht="12" customHeight="1">
      <c r="A8" s="24" t="s">
        <v>27</v>
      </c>
      <c r="B8" s="25" t="s">
        <v>28</v>
      </c>
      <c r="C8" s="23">
        <f>'9.1. sz. mell'!C11</f>
        <v>60980857</v>
      </c>
    </row>
    <row r="9" spans="1:3" s="20" customFormat="1" ht="12" customHeight="1">
      <c r="A9" s="24" t="s">
        <v>29</v>
      </c>
      <c r="B9" s="25" t="s">
        <v>30</v>
      </c>
      <c r="C9" s="23">
        <f>'9.1. sz. mell'!C12</f>
        <v>2308500</v>
      </c>
    </row>
    <row r="10" spans="1:3" s="20" customFormat="1" ht="12" customHeight="1">
      <c r="A10" s="24" t="s">
        <v>31</v>
      </c>
      <c r="B10" s="27" t="s">
        <v>32</v>
      </c>
      <c r="C10" s="23">
        <f>'9.1. sz. mell'!C13</f>
        <v>0</v>
      </c>
    </row>
    <row r="11" spans="1:3" s="20" customFormat="1" ht="12" customHeight="1">
      <c r="A11" s="28" t="s">
        <v>33</v>
      </c>
      <c r="B11" s="29" t="s">
        <v>34</v>
      </c>
      <c r="C11" s="23">
        <f>'9.1. sz. mell'!C14</f>
        <v>0</v>
      </c>
    </row>
    <row r="12" spans="1:3" s="20" customFormat="1" ht="12" customHeight="1">
      <c r="A12" s="17" t="s">
        <v>35</v>
      </c>
      <c r="B12" s="30" t="s">
        <v>36</v>
      </c>
      <c r="C12" s="19">
        <f>+C13+C14+C15+C16+C17</f>
        <v>81444646</v>
      </c>
    </row>
    <row r="13" spans="1:3" s="20" customFormat="1" ht="12" customHeight="1">
      <c r="A13" s="21" t="s">
        <v>37</v>
      </c>
      <c r="B13" s="22" t="s">
        <v>38</v>
      </c>
      <c r="C13" s="23">
        <f>'9.1. sz. mell'!C16</f>
        <v>0</v>
      </c>
    </row>
    <row r="14" spans="1:3" s="20" customFormat="1" ht="12" customHeight="1">
      <c r="A14" s="24" t="s">
        <v>39</v>
      </c>
      <c r="B14" s="25" t="s">
        <v>40</v>
      </c>
      <c r="C14" s="23">
        <f>'9.1. sz. mell'!C17</f>
        <v>0</v>
      </c>
    </row>
    <row r="15" spans="1:3" s="20" customFormat="1" ht="12" customHeight="1">
      <c r="A15" s="24" t="s">
        <v>41</v>
      </c>
      <c r="B15" s="25" t="s">
        <v>42</v>
      </c>
      <c r="C15" s="23">
        <f>'9.1. sz. mell'!C18</f>
        <v>0</v>
      </c>
    </row>
    <row r="16" spans="1:3" s="20" customFormat="1" ht="12" customHeight="1">
      <c r="A16" s="24" t="s">
        <v>43</v>
      </c>
      <c r="B16" s="25" t="s">
        <v>44</v>
      </c>
      <c r="C16" s="23">
        <f>'9.1. sz. mell'!C19</f>
        <v>0</v>
      </c>
    </row>
    <row r="17" spans="1:3" s="20" customFormat="1" ht="12" customHeight="1">
      <c r="A17" s="24" t="s">
        <v>45</v>
      </c>
      <c r="B17" s="25" t="s">
        <v>46</v>
      </c>
      <c r="C17" s="23">
        <v>81444646</v>
      </c>
    </row>
    <row r="18" spans="1:3" s="20" customFormat="1" ht="12" customHeight="1">
      <c r="A18" s="28" t="s">
        <v>47</v>
      </c>
      <c r="B18" s="29" t="s">
        <v>48</v>
      </c>
      <c r="C18" s="23">
        <f>'9.1. sz. mell'!C21</f>
        <v>0</v>
      </c>
    </row>
    <row r="19" spans="1:3" s="20" customFormat="1" ht="12" customHeight="1">
      <c r="A19" s="17" t="s">
        <v>49</v>
      </c>
      <c r="B19" s="18" t="s">
        <v>50</v>
      </c>
      <c r="C19" s="19">
        <f>+C20+C21+C22+C23+C24</f>
        <v>0</v>
      </c>
    </row>
    <row r="20" spans="1:3" s="20" customFormat="1" ht="12" customHeight="1">
      <c r="A20" s="21" t="s">
        <v>51</v>
      </c>
      <c r="B20" s="22" t="s">
        <v>52</v>
      </c>
      <c r="C20" s="23">
        <f>'9.1. sz. mell'!C23</f>
        <v>0</v>
      </c>
    </row>
    <row r="21" spans="1:3" s="20" customFormat="1" ht="12" customHeight="1">
      <c r="A21" s="24" t="s">
        <v>53</v>
      </c>
      <c r="B21" s="25" t="s">
        <v>54</v>
      </c>
      <c r="C21" s="23">
        <f>'9.1. sz. mell'!C24</f>
        <v>0</v>
      </c>
    </row>
    <row r="22" spans="1:3" s="20" customFormat="1" ht="12" customHeight="1">
      <c r="A22" s="24" t="s">
        <v>55</v>
      </c>
      <c r="B22" s="25" t="s">
        <v>56</v>
      </c>
      <c r="C22" s="23">
        <f>'9.1. sz. mell'!C25</f>
        <v>0</v>
      </c>
    </row>
    <row r="23" spans="1:3" s="20" customFormat="1" ht="12" customHeight="1">
      <c r="A23" s="24" t="s">
        <v>57</v>
      </c>
      <c r="B23" s="25" t="s">
        <v>58</v>
      </c>
      <c r="C23" s="23">
        <f>'9.1. sz. mell'!C26</f>
        <v>0</v>
      </c>
    </row>
    <row r="24" spans="1:3" s="20" customFormat="1" ht="12" customHeight="1">
      <c r="A24" s="24" t="s">
        <v>59</v>
      </c>
      <c r="B24" s="25" t="s">
        <v>60</v>
      </c>
      <c r="C24" s="23">
        <f>'9.1. sz. mell'!C27</f>
        <v>0</v>
      </c>
    </row>
    <row r="25" spans="1:3" s="20" customFormat="1" ht="12" customHeight="1">
      <c r="A25" s="28" t="s">
        <v>61</v>
      </c>
      <c r="B25" s="32" t="s">
        <v>62</v>
      </c>
      <c r="C25" s="23">
        <f>'9.1. sz. mell'!C28</f>
        <v>0</v>
      </c>
    </row>
    <row r="26" spans="1:3" s="20" customFormat="1" ht="12" customHeight="1">
      <c r="A26" s="17" t="s">
        <v>63</v>
      </c>
      <c r="B26" s="18" t="s">
        <v>64</v>
      </c>
      <c r="C26" s="19">
        <f>SUM(C27:C33)</f>
        <v>34000000</v>
      </c>
    </row>
    <row r="27" spans="1:3" s="20" customFormat="1" ht="12" customHeight="1">
      <c r="A27" s="21" t="s">
        <v>65</v>
      </c>
      <c r="B27" s="22" t="s">
        <v>66</v>
      </c>
      <c r="C27" s="23">
        <f>'9.1. sz. mell'!C30</f>
        <v>0</v>
      </c>
    </row>
    <row r="28" spans="1:3" s="20" customFormat="1" ht="12" customHeight="1">
      <c r="A28" s="24" t="s">
        <v>67</v>
      </c>
      <c r="B28" s="25" t="s">
        <v>68</v>
      </c>
      <c r="C28" s="23">
        <f>'9.1. sz. mell'!C31</f>
        <v>2500000</v>
      </c>
    </row>
    <row r="29" spans="1:3" s="20" customFormat="1" ht="12" customHeight="1">
      <c r="A29" s="24" t="s">
        <v>69</v>
      </c>
      <c r="B29" s="25" t="s">
        <v>70</v>
      </c>
      <c r="C29" s="23">
        <f>'9.1. sz. mell'!C32</f>
        <v>25000000</v>
      </c>
    </row>
    <row r="30" spans="1:3" s="20" customFormat="1" ht="12" customHeight="1">
      <c r="A30" s="24" t="s">
        <v>71</v>
      </c>
      <c r="B30" s="25" t="s">
        <v>72</v>
      </c>
      <c r="C30" s="23">
        <f>'9.1. sz. mell'!C33</f>
        <v>2500000</v>
      </c>
    </row>
    <row r="31" spans="1:3" s="20" customFormat="1" ht="12" customHeight="1">
      <c r="A31" s="24" t="s">
        <v>73</v>
      </c>
      <c r="B31" s="25" t="s">
        <v>74</v>
      </c>
      <c r="C31" s="23">
        <f>'9.1. sz. mell'!C34</f>
        <v>3500000</v>
      </c>
    </row>
    <row r="32" spans="1:3" s="20" customFormat="1" ht="12" customHeight="1">
      <c r="A32" s="24" t="s">
        <v>75</v>
      </c>
      <c r="B32" s="25" t="s">
        <v>76</v>
      </c>
      <c r="C32" s="23">
        <f>'9.1. sz. mell'!C35</f>
        <v>0</v>
      </c>
    </row>
    <row r="33" spans="1:3" s="20" customFormat="1" ht="12" customHeight="1">
      <c r="A33" s="28" t="s">
        <v>77</v>
      </c>
      <c r="B33" s="33" t="s">
        <v>78</v>
      </c>
      <c r="C33" s="23">
        <f>'9.1. sz. mell'!C36</f>
        <v>500000</v>
      </c>
    </row>
    <row r="34" spans="1:3" s="20" customFormat="1" ht="12" customHeight="1">
      <c r="A34" s="17" t="s">
        <v>79</v>
      </c>
      <c r="B34" s="18" t="s">
        <v>80</v>
      </c>
      <c r="C34" s="19">
        <f>SUM(C35:C45)</f>
        <v>28018635</v>
      </c>
    </row>
    <row r="35" spans="1:3" s="20" customFormat="1" ht="12" customHeight="1">
      <c r="A35" s="21" t="s">
        <v>81</v>
      </c>
      <c r="B35" s="22" t="s">
        <v>82</v>
      </c>
      <c r="C35" s="23">
        <f>'9.1. sz. mell'!C38+'9.2. sz. mell (PH)'!C9+'9.3. sz. mell(ÖNO)'!C9+'9.4. sz. mell(OVI)'!C9</f>
        <v>0</v>
      </c>
    </row>
    <row r="36" spans="1:3" s="20" customFormat="1" ht="12" customHeight="1">
      <c r="A36" s="24" t="s">
        <v>83</v>
      </c>
      <c r="B36" s="25" t="s">
        <v>84</v>
      </c>
      <c r="C36" s="23">
        <v>11688601</v>
      </c>
    </row>
    <row r="37" spans="1:3" s="20" customFormat="1" ht="12" customHeight="1">
      <c r="A37" s="24" t="s">
        <v>85</v>
      </c>
      <c r="B37" s="25" t="s">
        <v>86</v>
      </c>
      <c r="C37" s="23">
        <f>'9.1. sz. mell'!C40+'9.2. sz. mell (PH)'!C11+'9.3. sz. mell(ÖNO)'!C11+'9.4. sz. mell(OVI)'!C11</f>
        <v>1342608</v>
      </c>
    </row>
    <row r="38" spans="1:3" s="20" customFormat="1" ht="12" customHeight="1">
      <c r="A38" s="24" t="s">
        <v>87</v>
      </c>
      <c r="B38" s="25" t="s">
        <v>88</v>
      </c>
      <c r="C38" s="23">
        <f>'9.1. sz. mell'!C41+'9.2. sz. mell (PH)'!C12+'9.3. sz. mell(ÖNO)'!C12+'9.4. sz. mell(OVI)'!C12</f>
        <v>1200000</v>
      </c>
    </row>
    <row r="39" spans="1:3" s="20" customFormat="1" ht="12" customHeight="1">
      <c r="A39" s="24" t="s">
        <v>89</v>
      </c>
      <c r="B39" s="25" t="s">
        <v>90</v>
      </c>
      <c r="C39" s="23">
        <f>'9.1. sz. mell'!C42+'9.2. sz. mell (PH)'!C13+'9.3. sz. mell(ÖNO)'!C13+'9.4. sz. mell(OVI)'!C13</f>
        <v>8361577</v>
      </c>
    </row>
    <row r="40" spans="1:3" s="20" customFormat="1" ht="12" customHeight="1">
      <c r="A40" s="24" t="s">
        <v>91</v>
      </c>
      <c r="B40" s="25" t="s">
        <v>92</v>
      </c>
      <c r="C40" s="23">
        <f>'9.1. sz. mell'!C43+'9.2. sz. mell (PH)'!C14+'9.3. sz. mell(ÖNO)'!C14+'9.4. sz. mell(OVI)'!C14</f>
        <v>4416849</v>
      </c>
    </row>
    <row r="41" spans="1:3" s="20" customFormat="1" ht="12" customHeight="1">
      <c r="A41" s="24" t="s">
        <v>93</v>
      </c>
      <c r="B41" s="25" t="s">
        <v>94</v>
      </c>
      <c r="C41" s="23">
        <f>'9.1. sz. mell'!C44+'9.2. sz. mell (PH)'!C15+'9.3. sz. mell(ÖNO)'!C15+'9.4. sz. mell(OVI)'!C15</f>
        <v>1000000</v>
      </c>
    </row>
    <row r="42" spans="1:3" s="20" customFormat="1" ht="12" customHeight="1">
      <c r="A42" s="24" t="s">
        <v>95</v>
      </c>
      <c r="B42" s="25" t="s">
        <v>96</v>
      </c>
      <c r="C42" s="23">
        <f>'9.1. sz. mell'!C45+'9.2. sz. mell (PH)'!C16+'9.3. sz. mell(ÖNO)'!C16+'9.4. sz. mell(OVI)'!C16</f>
        <v>0</v>
      </c>
    </row>
    <row r="43" spans="1:3" s="20" customFormat="1" ht="12" customHeight="1">
      <c r="A43" s="24" t="s">
        <v>97</v>
      </c>
      <c r="B43" s="25" t="s">
        <v>98</v>
      </c>
      <c r="C43" s="23">
        <f>'9.1. sz. mell'!C46+'9.2. sz. mell (PH)'!C17+'9.3. sz. mell(ÖNO)'!C17+'9.4. sz. mell(OVI)'!C17</f>
        <v>0</v>
      </c>
    </row>
    <row r="44" spans="1:3" s="20" customFormat="1" ht="12" customHeight="1">
      <c r="A44" s="28" t="s">
        <v>99</v>
      </c>
      <c r="B44" s="32" t="s">
        <v>100</v>
      </c>
      <c r="C44" s="23">
        <f>'9.1. sz. mell'!C47+'9.2. sz. mell (PH)'!C18+'9.3. sz. mell(ÖNO)'!C18+'9.4. sz. mell(OVI)'!C18</f>
        <v>0</v>
      </c>
    </row>
    <row r="45" spans="1:3" s="20" customFormat="1" ht="12" customHeight="1">
      <c r="A45" s="28" t="s">
        <v>101</v>
      </c>
      <c r="B45" s="29" t="s">
        <v>102</v>
      </c>
      <c r="C45" s="23">
        <f>'9.1. sz. mell'!C48+'9.2. sz. mell (PH)'!C19+'9.3. sz. mell(ÖNO)'!C19+'9.4. sz. mell(OVI)'!C19</f>
        <v>9000</v>
      </c>
    </row>
    <row r="46" spans="1:3" s="20" customFormat="1" ht="12" customHeight="1">
      <c r="A46" s="17" t="s">
        <v>103</v>
      </c>
      <c r="B46" s="18" t="s">
        <v>104</v>
      </c>
      <c r="C46" s="19">
        <f>SUM(C47:C51)</f>
        <v>0</v>
      </c>
    </row>
    <row r="47" spans="1:3" s="20" customFormat="1" ht="12" customHeight="1">
      <c r="A47" s="21" t="s">
        <v>105</v>
      </c>
      <c r="B47" s="22" t="s">
        <v>106</v>
      </c>
      <c r="C47" s="23">
        <f>'9.1. sz. mell'!C50+'9.2. sz. mell (PH)'!C32+'9.3. sz. mell(ÖNO)'!C31+'9.4. sz. mell(OVI)'!C31</f>
        <v>0</v>
      </c>
    </row>
    <row r="48" spans="1:3" s="20" customFormat="1" ht="12" customHeight="1">
      <c r="A48" s="24" t="s">
        <v>107</v>
      </c>
      <c r="B48" s="25" t="s">
        <v>108</v>
      </c>
      <c r="C48" s="23">
        <f>'9.1. sz. mell'!C51+'9.2. sz. mell (PH)'!C33+'9.3. sz. mell(ÖNO)'!C32+'9.4. sz. mell(OVI)'!C32</f>
        <v>0</v>
      </c>
    </row>
    <row r="49" spans="1:3" s="20" customFormat="1" ht="12" customHeight="1">
      <c r="A49" s="24" t="s">
        <v>109</v>
      </c>
      <c r="B49" s="25" t="s">
        <v>110</v>
      </c>
      <c r="C49" s="23">
        <f>'9.1. sz. mell'!C52+'9.2. sz. mell (PH)'!C34+'9.3. sz. mell(ÖNO)'!C33+'9.4. sz. mell(OVI)'!C33</f>
        <v>0</v>
      </c>
    </row>
    <row r="50" spans="1:3" s="20" customFormat="1" ht="12" customHeight="1">
      <c r="A50" s="24" t="s">
        <v>111</v>
      </c>
      <c r="B50" s="25" t="s">
        <v>112</v>
      </c>
      <c r="C50" s="23"/>
    </row>
    <row r="51" spans="1:3" s="20" customFormat="1" ht="12" customHeight="1">
      <c r="A51" s="28" t="s">
        <v>113</v>
      </c>
      <c r="B51" s="29" t="s">
        <v>114</v>
      </c>
      <c r="C51" s="23">
        <f>'9.1. sz. mell'!C54+'9.2. sz. mell (PH)'!C36+'9.3. sz. mell(ÖNO)'!C35+'9.4. sz. mell(OVI)'!C35</f>
        <v>0</v>
      </c>
    </row>
    <row r="52" spans="1:3" s="20" customFormat="1" ht="12" customHeight="1">
      <c r="A52" s="17" t="s">
        <v>115</v>
      </c>
      <c r="B52" s="18" t="s">
        <v>116</v>
      </c>
      <c r="C52" s="19">
        <f>SUM(C53:C55)</f>
        <v>30000</v>
      </c>
    </row>
    <row r="53" spans="1:3" s="20" customFormat="1" ht="12" customHeight="1">
      <c r="A53" s="21" t="s">
        <v>117</v>
      </c>
      <c r="B53" s="22" t="s">
        <v>118</v>
      </c>
      <c r="C53" s="23"/>
    </row>
    <row r="54" spans="1:3" s="20" customFormat="1" ht="12" customHeight="1">
      <c r="A54" s="24" t="s">
        <v>119</v>
      </c>
      <c r="B54" s="25" t="s">
        <v>120</v>
      </c>
      <c r="C54" s="26"/>
    </row>
    <row r="55" spans="1:3" s="20" customFormat="1" ht="12" customHeight="1">
      <c r="A55" s="24" t="s">
        <v>121</v>
      </c>
      <c r="B55" s="25" t="s">
        <v>122</v>
      </c>
      <c r="C55" s="26">
        <v>30000</v>
      </c>
    </row>
    <row r="56" spans="1:3" s="20" customFormat="1" ht="12" customHeight="1">
      <c r="A56" s="28" t="s">
        <v>123</v>
      </c>
      <c r="B56" s="29" t="s">
        <v>124</v>
      </c>
      <c r="C56" s="31"/>
    </row>
    <row r="57" spans="1:3" s="20" customFormat="1" ht="12" customHeight="1">
      <c r="A57" s="17" t="s">
        <v>125</v>
      </c>
      <c r="B57" s="30" t="s">
        <v>126</v>
      </c>
      <c r="C57" s="19">
        <f>SUM(C58:C60)</f>
        <v>500000</v>
      </c>
    </row>
    <row r="58" spans="1:3" s="20" customFormat="1" ht="12" customHeight="1">
      <c r="A58" s="21" t="s">
        <v>127</v>
      </c>
      <c r="B58" s="22" t="s">
        <v>128</v>
      </c>
      <c r="C58" s="26">
        <v>500000</v>
      </c>
    </row>
    <row r="59" spans="1:3" s="20" customFormat="1" ht="12" customHeight="1">
      <c r="A59" s="24" t="s">
        <v>129</v>
      </c>
      <c r="B59" s="25" t="s">
        <v>130</v>
      </c>
      <c r="C59" s="26"/>
    </row>
    <row r="60" spans="1:3" s="20" customFormat="1" ht="12" customHeight="1">
      <c r="A60" s="24" t="s">
        <v>131</v>
      </c>
      <c r="B60" s="25" t="s">
        <v>132</v>
      </c>
      <c r="C60" s="26"/>
    </row>
    <row r="61" spans="1:3" s="20" customFormat="1" ht="12" customHeight="1">
      <c r="A61" s="28" t="s">
        <v>133</v>
      </c>
      <c r="B61" s="29" t="s">
        <v>134</v>
      </c>
      <c r="C61" s="26"/>
    </row>
    <row r="62" spans="1:3" s="20" customFormat="1" ht="12" customHeight="1">
      <c r="A62" s="34" t="s">
        <v>135</v>
      </c>
      <c r="B62" s="18" t="s">
        <v>136</v>
      </c>
      <c r="C62" s="19">
        <f>+C5+C12+C19+C26+C34+C46+C52+C57</f>
        <v>291669063</v>
      </c>
    </row>
    <row r="63" spans="1:3" s="20" customFormat="1" ht="12" customHeight="1">
      <c r="A63" s="35" t="s">
        <v>137</v>
      </c>
      <c r="B63" s="30" t="s">
        <v>138</v>
      </c>
      <c r="C63" s="19">
        <f>SUM(C64:C66)</f>
        <v>0</v>
      </c>
    </row>
    <row r="64" spans="1:3" s="20" customFormat="1" ht="12" customHeight="1">
      <c r="A64" s="21" t="s">
        <v>139</v>
      </c>
      <c r="B64" s="22" t="s">
        <v>140</v>
      </c>
      <c r="C64" s="26"/>
    </row>
    <row r="65" spans="1:3" s="20" customFormat="1" ht="12" customHeight="1">
      <c r="A65" s="24" t="s">
        <v>141</v>
      </c>
      <c r="B65" s="25" t="s">
        <v>142</v>
      </c>
      <c r="C65" s="26"/>
    </row>
    <row r="66" spans="1:3" s="20" customFormat="1" ht="12" customHeight="1">
      <c r="A66" s="28" t="s">
        <v>143</v>
      </c>
      <c r="B66" s="36" t="s">
        <v>144</v>
      </c>
      <c r="C66" s="26"/>
    </row>
    <row r="67" spans="1:3" s="20" customFormat="1" ht="12" customHeight="1">
      <c r="A67" s="35" t="s">
        <v>145</v>
      </c>
      <c r="B67" s="30" t="s">
        <v>146</v>
      </c>
      <c r="C67" s="19">
        <f>SUM(C68:C71)</f>
        <v>0</v>
      </c>
    </row>
    <row r="68" spans="1:3" s="20" customFormat="1" ht="12" customHeight="1">
      <c r="A68" s="21" t="s">
        <v>147</v>
      </c>
      <c r="B68" s="22" t="s">
        <v>148</v>
      </c>
      <c r="C68" s="26"/>
    </row>
    <row r="69" spans="1:3" s="20" customFormat="1" ht="12" customHeight="1">
      <c r="A69" s="24" t="s">
        <v>149</v>
      </c>
      <c r="B69" s="25" t="s">
        <v>150</v>
      </c>
      <c r="C69" s="26"/>
    </row>
    <row r="70" spans="1:3" s="20" customFormat="1" ht="12" customHeight="1">
      <c r="A70" s="24" t="s">
        <v>151</v>
      </c>
      <c r="B70" s="25" t="s">
        <v>152</v>
      </c>
      <c r="C70" s="26"/>
    </row>
    <row r="71" spans="1:3" s="20" customFormat="1" ht="12" customHeight="1">
      <c r="A71" s="28" t="s">
        <v>153</v>
      </c>
      <c r="B71" s="29" t="s">
        <v>154</v>
      </c>
      <c r="C71" s="26"/>
    </row>
    <row r="72" spans="1:3" s="20" customFormat="1" ht="12" customHeight="1">
      <c r="A72" s="35" t="s">
        <v>155</v>
      </c>
      <c r="B72" s="30" t="s">
        <v>156</v>
      </c>
      <c r="C72" s="19">
        <f>SUM(C73:C74)</f>
        <v>57402646</v>
      </c>
    </row>
    <row r="73" spans="1:3" s="20" customFormat="1" ht="12" customHeight="1">
      <c r="A73" s="21" t="s">
        <v>157</v>
      </c>
      <c r="B73" s="22" t="s">
        <v>158</v>
      </c>
      <c r="C73" s="26">
        <f>56202715+145388+801606+252937</f>
        <v>57402646</v>
      </c>
    </row>
    <row r="74" spans="1:3" s="20" customFormat="1" ht="12" customHeight="1">
      <c r="A74" s="28" t="s">
        <v>159</v>
      </c>
      <c r="B74" s="29" t="s">
        <v>160</v>
      </c>
      <c r="C74" s="26"/>
    </row>
    <row r="75" spans="1:3" s="20" customFormat="1" ht="12" customHeight="1">
      <c r="A75" s="35" t="s">
        <v>161</v>
      </c>
      <c r="B75" s="30" t="s">
        <v>162</v>
      </c>
      <c r="C75" s="19">
        <f>SUM(C76:C78)</f>
        <v>104500379</v>
      </c>
    </row>
    <row r="76" spans="1:3" s="20" customFormat="1" ht="12" customHeight="1">
      <c r="A76" s="21" t="s">
        <v>163</v>
      </c>
      <c r="B76" s="22" t="s">
        <v>164</v>
      </c>
      <c r="C76" s="26"/>
    </row>
    <row r="77" spans="1:3" s="20" customFormat="1" ht="12" customHeight="1">
      <c r="A77" s="24" t="s">
        <v>165</v>
      </c>
      <c r="B77" s="25" t="s">
        <v>166</v>
      </c>
      <c r="C77" s="26"/>
    </row>
    <row r="78" spans="1:3" s="20" customFormat="1" ht="12" customHeight="1">
      <c r="A78" s="28" t="s">
        <v>167</v>
      </c>
      <c r="B78" s="29" t="s">
        <v>627</v>
      </c>
      <c r="C78" s="26">
        <v>104500379</v>
      </c>
    </row>
    <row r="79" spans="1:3" s="20" customFormat="1" ht="12" customHeight="1">
      <c r="A79" s="35" t="s">
        <v>169</v>
      </c>
      <c r="B79" s="30" t="s">
        <v>170</v>
      </c>
      <c r="C79" s="19">
        <f>SUM(C80:C83)</f>
        <v>0</v>
      </c>
    </row>
    <row r="80" spans="1:3" s="20" customFormat="1" ht="12" customHeight="1">
      <c r="A80" s="37" t="s">
        <v>171</v>
      </c>
      <c r="B80" s="22" t="s">
        <v>172</v>
      </c>
      <c r="C80" s="26"/>
    </row>
    <row r="81" spans="1:3" s="20" customFormat="1" ht="12" customHeight="1">
      <c r="A81" s="38" t="s">
        <v>173</v>
      </c>
      <c r="B81" s="25" t="s">
        <v>174</v>
      </c>
      <c r="C81" s="26"/>
    </row>
    <row r="82" spans="1:3" s="20" customFormat="1" ht="12" customHeight="1">
      <c r="A82" s="38" t="s">
        <v>175</v>
      </c>
      <c r="B82" s="25" t="s">
        <v>176</v>
      </c>
      <c r="C82" s="26"/>
    </row>
    <row r="83" spans="1:3" s="20" customFormat="1" ht="12" customHeight="1">
      <c r="A83" s="39" t="s">
        <v>177</v>
      </c>
      <c r="B83" s="29" t="s">
        <v>178</v>
      </c>
      <c r="C83" s="26"/>
    </row>
    <row r="84" spans="1:3" s="20" customFormat="1" ht="12" customHeight="1">
      <c r="A84" s="35" t="s">
        <v>179</v>
      </c>
      <c r="B84" s="30" t="s">
        <v>180</v>
      </c>
      <c r="C84" s="40"/>
    </row>
    <row r="85" spans="1:3" s="20" customFormat="1" ht="13.5" customHeight="1">
      <c r="A85" s="35" t="s">
        <v>181</v>
      </c>
      <c r="B85" s="30" t="s">
        <v>182</v>
      </c>
      <c r="C85" s="40"/>
    </row>
    <row r="86" spans="1:3" s="20" customFormat="1" ht="15.75" customHeight="1">
      <c r="A86" s="35" t="s">
        <v>183</v>
      </c>
      <c r="B86" s="41" t="s">
        <v>184</v>
      </c>
      <c r="C86" s="19">
        <f>+C63+C67+C72+C75+C79+C85+C84</f>
        <v>161903025</v>
      </c>
    </row>
    <row r="87" spans="1:3" s="20" customFormat="1" ht="16.5" customHeight="1">
      <c r="A87" s="42" t="s">
        <v>185</v>
      </c>
      <c r="B87" s="43" t="s">
        <v>186</v>
      </c>
      <c r="C87" s="19">
        <f>+C62+C86</f>
        <v>453572088</v>
      </c>
    </row>
    <row r="88" spans="1:3" s="20" customFormat="1" ht="83.25" customHeight="1">
      <c r="A88" s="44"/>
      <c r="B88" s="45"/>
      <c r="C88" s="46"/>
    </row>
    <row r="89" spans="1:3" ht="16.5" customHeight="1">
      <c r="A89" s="540" t="s">
        <v>187</v>
      </c>
      <c r="B89" s="540"/>
      <c r="C89" s="540"/>
    </row>
    <row r="90" spans="1:3" s="48" customFormat="1" ht="16.5" customHeight="1">
      <c r="A90" s="541" t="s">
        <v>188</v>
      </c>
      <c r="B90" s="541"/>
      <c r="C90" s="47" t="s">
        <v>459</v>
      </c>
    </row>
    <row r="91" spans="1:3" ht="37.5" customHeight="1">
      <c r="A91" s="10" t="s">
        <v>17</v>
      </c>
      <c r="B91" s="11" t="s">
        <v>189</v>
      </c>
      <c r="C91" s="12" t="str">
        <f>+C3</f>
        <v>2017. évi előirányzat</v>
      </c>
    </row>
    <row r="92" spans="1:3" s="16" customFormat="1" ht="12" customHeight="1">
      <c r="A92" s="49"/>
      <c r="B92" s="50" t="s">
        <v>19</v>
      </c>
      <c r="C92" s="51" t="s">
        <v>20</v>
      </c>
    </row>
    <row r="93" spans="1:3" ht="12" customHeight="1">
      <c r="A93" s="52" t="s">
        <v>21</v>
      </c>
      <c r="B93" s="53" t="s">
        <v>190</v>
      </c>
      <c r="C93" s="54">
        <f>C94+C95+C96+C97+C98</f>
        <v>317848244</v>
      </c>
    </row>
    <row r="94" spans="1:3" ht="12" customHeight="1">
      <c r="A94" s="55" t="s">
        <v>23</v>
      </c>
      <c r="B94" s="56" t="s">
        <v>191</v>
      </c>
      <c r="C94" s="57">
        <f>14537890+88699336+33592760+22665831</f>
        <v>159495817</v>
      </c>
    </row>
    <row r="95" spans="1:3" ht="12" customHeight="1">
      <c r="A95" s="24" t="s">
        <v>25</v>
      </c>
      <c r="B95" s="58" t="s">
        <v>192</v>
      </c>
      <c r="C95" s="26">
        <f>5230050+7624450+3298515+15126676</f>
        <v>31279691</v>
      </c>
    </row>
    <row r="96" spans="1:3" ht="12" customHeight="1">
      <c r="A96" s="24" t="s">
        <v>27</v>
      </c>
      <c r="B96" s="58" t="s">
        <v>193</v>
      </c>
      <c r="C96" s="31">
        <f>61149590+12802000+9902480+4907534+2190000</f>
        <v>90951604</v>
      </c>
    </row>
    <row r="97" spans="1:3" ht="12" customHeight="1">
      <c r="A97" s="24" t="s">
        <v>29</v>
      </c>
      <c r="B97" s="59" t="s">
        <v>194</v>
      </c>
      <c r="C97" s="31">
        <f>300000+5250000-4000000</f>
        <v>1550000</v>
      </c>
    </row>
    <row r="98" spans="1:3" ht="12" customHeight="1">
      <c r="A98" s="24" t="s">
        <v>195</v>
      </c>
      <c r="B98" s="60" t="s">
        <v>196</v>
      </c>
      <c r="C98" s="31">
        <f>SUM(C99:C111)</f>
        <v>34571132</v>
      </c>
    </row>
    <row r="99" spans="1:3" ht="12" customHeight="1">
      <c r="A99" s="24" t="s">
        <v>33</v>
      </c>
      <c r="B99" s="58" t="s">
        <v>197</v>
      </c>
      <c r="C99" s="31"/>
    </row>
    <row r="100" spans="1:3" ht="12" customHeight="1">
      <c r="A100" s="24" t="s">
        <v>198</v>
      </c>
      <c r="B100" s="61" t="s">
        <v>199</v>
      </c>
      <c r="C100" s="31"/>
    </row>
    <row r="101" spans="1:3" ht="12" customHeight="1">
      <c r="A101" s="24" t="s">
        <v>200</v>
      </c>
      <c r="B101" s="61" t="s">
        <v>201</v>
      </c>
      <c r="C101" s="31"/>
    </row>
    <row r="102" spans="1:3" ht="12" customHeight="1">
      <c r="A102" s="24" t="s">
        <v>202</v>
      </c>
      <c r="B102" s="62" t="s">
        <v>203</v>
      </c>
      <c r="C102" s="31"/>
    </row>
    <row r="103" spans="1:3" ht="12" customHeight="1">
      <c r="A103" s="24" t="s">
        <v>204</v>
      </c>
      <c r="B103" s="63" t="s">
        <v>205</v>
      </c>
      <c r="C103" s="31"/>
    </row>
    <row r="104" spans="1:3" ht="12" customHeight="1">
      <c r="A104" s="24" t="s">
        <v>206</v>
      </c>
      <c r="B104" s="63" t="s">
        <v>207</v>
      </c>
      <c r="C104" s="31"/>
    </row>
    <row r="105" spans="1:3" ht="12" customHeight="1">
      <c r="A105" s="24" t="s">
        <v>208</v>
      </c>
      <c r="B105" s="62" t="s">
        <v>209</v>
      </c>
      <c r="C105" s="31">
        <v>219483</v>
      </c>
    </row>
    <row r="106" spans="1:3" ht="12" customHeight="1">
      <c r="A106" s="24" t="s">
        <v>210</v>
      </c>
      <c r="B106" s="62" t="s">
        <v>211</v>
      </c>
      <c r="C106" s="31">
        <f>4351000+500000</f>
        <v>4851000</v>
      </c>
    </row>
    <row r="107" spans="1:3" ht="12" customHeight="1">
      <c r="A107" s="24" t="s">
        <v>212</v>
      </c>
      <c r="B107" s="63" t="s">
        <v>213</v>
      </c>
      <c r="C107" s="31"/>
    </row>
    <row r="108" spans="1:3" ht="12" customHeight="1">
      <c r="A108" s="64" t="s">
        <v>214</v>
      </c>
      <c r="B108" s="61" t="s">
        <v>215</v>
      </c>
      <c r="C108" s="31"/>
    </row>
    <row r="109" spans="1:3" ht="12" customHeight="1">
      <c r="A109" s="24" t="s">
        <v>216</v>
      </c>
      <c r="B109" s="61" t="s">
        <v>217</v>
      </c>
      <c r="C109" s="31"/>
    </row>
    <row r="110" spans="1:3" ht="12" customHeight="1">
      <c r="A110" s="28" t="s">
        <v>218</v>
      </c>
      <c r="B110" s="61" t="s">
        <v>219</v>
      </c>
      <c r="C110" s="31">
        <v>2900000</v>
      </c>
    </row>
    <row r="111" spans="1:3" ht="12" customHeight="1">
      <c r="A111" s="24" t="s">
        <v>220</v>
      </c>
      <c r="B111" s="59" t="s">
        <v>221</v>
      </c>
      <c r="C111" s="26">
        <f>SUM(C112:C113)</f>
        <v>26600649</v>
      </c>
    </row>
    <row r="112" spans="1:3" ht="12" customHeight="1">
      <c r="A112" s="24" t="s">
        <v>222</v>
      </c>
      <c r="B112" s="58" t="s">
        <v>223</v>
      </c>
      <c r="C112" s="26">
        <f>15083439+3860000</f>
        <v>18943439</v>
      </c>
    </row>
    <row r="113" spans="1:3" ht="12" customHeight="1">
      <c r="A113" s="65" t="s">
        <v>224</v>
      </c>
      <c r="B113" s="66" t="s">
        <v>225</v>
      </c>
      <c r="C113" s="67">
        <v>7657210</v>
      </c>
    </row>
    <row r="114" spans="1:3" ht="12" customHeight="1">
      <c r="A114" s="68" t="s">
        <v>35</v>
      </c>
      <c r="B114" s="69" t="s">
        <v>226</v>
      </c>
      <c r="C114" s="70">
        <f>+C115+C117+C119</f>
        <v>31223465</v>
      </c>
    </row>
    <row r="115" spans="1:3" ht="12" customHeight="1">
      <c r="A115" s="21" t="s">
        <v>37</v>
      </c>
      <c r="B115" s="58" t="s">
        <v>227</v>
      </c>
      <c r="C115" s="23">
        <f>175000+558800+80000+16563535+21600+3810000+168910+381000</f>
        <v>21758845</v>
      </c>
    </row>
    <row r="116" spans="1:3" ht="12" customHeight="1">
      <c r="A116" s="21" t="s">
        <v>39</v>
      </c>
      <c r="B116" s="71" t="s">
        <v>228</v>
      </c>
      <c r="C116" s="23"/>
    </row>
    <row r="117" spans="1:3" ht="12" customHeight="1">
      <c r="A117" s="21" t="s">
        <v>41</v>
      </c>
      <c r="B117" s="71" t="s">
        <v>229</v>
      </c>
      <c r="C117" s="26">
        <v>9464620</v>
      </c>
    </row>
    <row r="118" spans="1:3" ht="12" customHeight="1">
      <c r="A118" s="21" t="s">
        <v>43</v>
      </c>
      <c r="B118" s="71" t="s">
        <v>230</v>
      </c>
      <c r="C118" s="72"/>
    </row>
    <row r="119" spans="1:3" ht="12" customHeight="1">
      <c r="A119" s="21" t="s">
        <v>45</v>
      </c>
      <c r="B119" s="29" t="s">
        <v>231</v>
      </c>
      <c r="C119" s="72"/>
    </row>
    <row r="120" spans="1:3" ht="12" customHeight="1">
      <c r="A120" s="21" t="s">
        <v>47</v>
      </c>
      <c r="B120" s="27" t="s">
        <v>232</v>
      </c>
      <c r="C120" s="72"/>
    </row>
    <row r="121" spans="1:3" ht="12" customHeight="1">
      <c r="A121" s="21" t="s">
        <v>233</v>
      </c>
      <c r="B121" s="73" t="s">
        <v>234</v>
      </c>
      <c r="C121" s="72"/>
    </row>
    <row r="122" spans="1:3" ht="15.75">
      <c r="A122" s="21" t="s">
        <v>235</v>
      </c>
      <c r="B122" s="63" t="s">
        <v>207</v>
      </c>
      <c r="C122" s="72"/>
    </row>
    <row r="123" spans="1:3" ht="12" customHeight="1">
      <c r="A123" s="21" t="s">
        <v>236</v>
      </c>
      <c r="B123" s="63" t="s">
        <v>237</v>
      </c>
      <c r="C123" s="72"/>
    </row>
    <row r="124" spans="1:3" ht="12" customHeight="1">
      <c r="A124" s="21" t="s">
        <v>238</v>
      </c>
      <c r="B124" s="63" t="s">
        <v>239</v>
      </c>
      <c r="C124" s="72"/>
    </row>
    <row r="125" spans="1:3" ht="12" customHeight="1">
      <c r="A125" s="21" t="s">
        <v>240</v>
      </c>
      <c r="B125" s="63" t="s">
        <v>213</v>
      </c>
      <c r="C125" s="72"/>
    </row>
    <row r="126" spans="1:3" ht="12" customHeight="1">
      <c r="A126" s="21" t="s">
        <v>241</v>
      </c>
      <c r="B126" s="63" t="s">
        <v>242</v>
      </c>
      <c r="C126" s="72"/>
    </row>
    <row r="127" spans="1:3" ht="15.75">
      <c r="A127" s="64" t="s">
        <v>243</v>
      </c>
      <c r="B127" s="63" t="s">
        <v>244</v>
      </c>
      <c r="C127" s="74"/>
    </row>
    <row r="128" spans="1:3" ht="12" customHeight="1">
      <c r="A128" s="17" t="s">
        <v>49</v>
      </c>
      <c r="B128" s="18" t="s">
        <v>245</v>
      </c>
      <c r="C128" s="19">
        <f>+C93+C114</f>
        <v>349071709</v>
      </c>
    </row>
    <row r="129" spans="1:3" ht="12" customHeight="1">
      <c r="A129" s="17" t="s">
        <v>246</v>
      </c>
      <c r="B129" s="18" t="s">
        <v>247</v>
      </c>
      <c r="C129" s="19">
        <f>+C130+C131+C132</f>
        <v>0</v>
      </c>
    </row>
    <row r="130" spans="1:3" ht="12" customHeight="1">
      <c r="A130" s="21" t="s">
        <v>65</v>
      </c>
      <c r="B130" s="71" t="s">
        <v>248</v>
      </c>
      <c r="C130" s="72"/>
    </row>
    <row r="131" spans="1:3" ht="12" customHeight="1">
      <c r="A131" s="21" t="s">
        <v>67</v>
      </c>
      <c r="B131" s="71" t="s">
        <v>249</v>
      </c>
      <c r="C131" s="72"/>
    </row>
    <row r="132" spans="1:3" ht="12" customHeight="1">
      <c r="A132" s="64" t="s">
        <v>69</v>
      </c>
      <c r="B132" s="71" t="s">
        <v>250</v>
      </c>
      <c r="C132" s="72"/>
    </row>
    <row r="133" spans="1:3" ht="12" customHeight="1">
      <c r="A133" s="17" t="s">
        <v>79</v>
      </c>
      <c r="B133" s="18" t="s">
        <v>251</v>
      </c>
      <c r="C133" s="19">
        <f>SUM(C134:C139)</f>
        <v>0</v>
      </c>
    </row>
    <row r="134" spans="1:3" ht="12" customHeight="1">
      <c r="A134" s="21" t="s">
        <v>81</v>
      </c>
      <c r="B134" s="75" t="s">
        <v>252</v>
      </c>
      <c r="C134" s="72"/>
    </row>
    <row r="135" spans="1:3" ht="12" customHeight="1">
      <c r="A135" s="21" t="s">
        <v>83</v>
      </c>
      <c r="B135" s="75" t="s">
        <v>253</v>
      </c>
      <c r="C135" s="72"/>
    </row>
    <row r="136" spans="1:3" ht="12" customHeight="1">
      <c r="A136" s="21" t="s">
        <v>85</v>
      </c>
      <c r="B136" s="75" t="s">
        <v>254</v>
      </c>
      <c r="C136" s="72"/>
    </row>
    <row r="137" spans="1:3" ht="12" customHeight="1">
      <c r="A137" s="21" t="s">
        <v>87</v>
      </c>
      <c r="B137" s="75" t="s">
        <v>255</v>
      </c>
      <c r="C137" s="72"/>
    </row>
    <row r="138" spans="1:3" ht="12" customHeight="1">
      <c r="A138" s="21" t="s">
        <v>89</v>
      </c>
      <c r="B138" s="75" t="s">
        <v>256</v>
      </c>
      <c r="C138" s="72"/>
    </row>
    <row r="139" spans="1:3" ht="12" customHeight="1">
      <c r="A139" s="64" t="s">
        <v>91</v>
      </c>
      <c r="B139" s="75" t="s">
        <v>257</v>
      </c>
      <c r="C139" s="72"/>
    </row>
    <row r="140" spans="1:3" ht="12" customHeight="1">
      <c r="A140" s="17" t="s">
        <v>103</v>
      </c>
      <c r="B140" s="18" t="s">
        <v>258</v>
      </c>
      <c r="C140" s="19">
        <f>+C141+C142+C143+C144</f>
        <v>104500379</v>
      </c>
    </row>
    <row r="141" spans="1:3" ht="12" customHeight="1">
      <c r="A141" s="21" t="s">
        <v>105</v>
      </c>
      <c r="B141" s="75" t="s">
        <v>259</v>
      </c>
      <c r="C141" s="72"/>
    </row>
    <row r="142" spans="1:3" ht="12" customHeight="1">
      <c r="A142" s="21" t="s">
        <v>107</v>
      </c>
      <c r="B142" s="75" t="s">
        <v>260</v>
      </c>
      <c r="C142" s="72">
        <v>249309</v>
      </c>
    </row>
    <row r="143" spans="1:3" ht="12" customHeight="1">
      <c r="A143" s="21" t="s">
        <v>109</v>
      </c>
      <c r="B143" s="75" t="s">
        <v>261</v>
      </c>
      <c r="C143" s="72"/>
    </row>
    <row r="144" spans="1:3" ht="12" customHeight="1">
      <c r="A144" s="64" t="s">
        <v>111</v>
      </c>
      <c r="B144" s="76" t="s">
        <v>628</v>
      </c>
      <c r="C144" s="72">
        <v>104251070</v>
      </c>
    </row>
    <row r="145" spans="1:3" ht="12" customHeight="1">
      <c r="A145" s="17" t="s">
        <v>263</v>
      </c>
      <c r="B145" s="18" t="s">
        <v>264</v>
      </c>
      <c r="C145" s="77">
        <f>SUM(C146:C150)</f>
        <v>0</v>
      </c>
    </row>
    <row r="146" spans="1:3" ht="12" customHeight="1">
      <c r="A146" s="21" t="s">
        <v>117</v>
      </c>
      <c r="B146" s="75" t="s">
        <v>265</v>
      </c>
      <c r="C146" s="72"/>
    </row>
    <row r="147" spans="1:3" ht="12" customHeight="1">
      <c r="A147" s="21" t="s">
        <v>119</v>
      </c>
      <c r="B147" s="75" t="s">
        <v>266</v>
      </c>
      <c r="C147" s="72"/>
    </row>
    <row r="148" spans="1:3" ht="12" customHeight="1">
      <c r="A148" s="21" t="s">
        <v>121</v>
      </c>
      <c r="B148" s="75" t="s">
        <v>267</v>
      </c>
      <c r="C148" s="72"/>
    </row>
    <row r="149" spans="1:3" ht="12" customHeight="1">
      <c r="A149" s="21" t="s">
        <v>123</v>
      </c>
      <c r="B149" s="75" t="s">
        <v>268</v>
      </c>
      <c r="C149" s="72"/>
    </row>
    <row r="150" spans="1:3" ht="12" customHeight="1">
      <c r="A150" s="21" t="s">
        <v>269</v>
      </c>
      <c r="B150" s="75" t="s">
        <v>270</v>
      </c>
      <c r="C150" s="72"/>
    </row>
    <row r="151" spans="1:3" ht="12" customHeight="1">
      <c r="A151" s="17" t="s">
        <v>125</v>
      </c>
      <c r="B151" s="18" t="s">
        <v>271</v>
      </c>
      <c r="C151" s="78"/>
    </row>
    <row r="152" spans="1:3" ht="12" customHeight="1">
      <c r="A152" s="17" t="s">
        <v>272</v>
      </c>
      <c r="B152" s="18" t="s">
        <v>273</v>
      </c>
      <c r="C152" s="78"/>
    </row>
    <row r="153" spans="1:9" ht="15" customHeight="1">
      <c r="A153" s="17" t="s">
        <v>274</v>
      </c>
      <c r="B153" s="18" t="s">
        <v>275</v>
      </c>
      <c r="C153" s="79">
        <f>+C129+C133+C140+C145+C151+C152</f>
        <v>104500379</v>
      </c>
      <c r="F153" s="80"/>
      <c r="G153" s="81"/>
      <c r="H153" s="81"/>
      <c r="I153" s="81"/>
    </row>
    <row r="154" spans="1:3" s="20" customFormat="1" ht="12.75" customHeight="1">
      <c r="A154" s="82" t="s">
        <v>276</v>
      </c>
      <c r="B154" s="83" t="s">
        <v>277</v>
      </c>
      <c r="C154" s="79">
        <f>+C128+C153</f>
        <v>453572088</v>
      </c>
    </row>
    <row r="155" ht="7.5" customHeight="1"/>
    <row r="156" spans="1:3" ht="15.75">
      <c r="A156" s="538" t="s">
        <v>278</v>
      </c>
      <c r="B156" s="538"/>
      <c r="C156" s="538"/>
    </row>
    <row r="157" spans="1:3" ht="15" customHeight="1">
      <c r="A157" s="539" t="s">
        <v>279</v>
      </c>
      <c r="B157" s="539"/>
      <c r="C157" s="9" t="s">
        <v>16</v>
      </c>
    </row>
    <row r="158" spans="1:4" ht="13.5" customHeight="1">
      <c r="A158" s="17">
        <v>1</v>
      </c>
      <c r="B158" s="84" t="s">
        <v>280</v>
      </c>
      <c r="C158" s="19">
        <f>+C62-C128</f>
        <v>-57402646</v>
      </c>
      <c r="D158" s="85"/>
    </row>
    <row r="159" spans="1:3" ht="27.75" customHeight="1">
      <c r="A159" s="17" t="s">
        <v>35</v>
      </c>
      <c r="B159" s="84" t="s">
        <v>281</v>
      </c>
      <c r="C159" s="19">
        <f>+C86-C153</f>
        <v>57402646</v>
      </c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4430555555555555" bottom="0.8659722222222223" header="0.7875" footer="0.5902777777777778"/>
  <pageSetup firstPageNumber="14" useFirstPageNumber="1" horizontalDpi="600" verticalDpi="600" orientation="portrait" paperSize="9" scale="71" r:id="rId1"/>
  <headerFooter alignWithMargins="0">
    <oddHeader>&amp;C&amp;"Times New Roman CE,Félkövér"&amp;12Alattyán Község Önkormányzata
2017. ÉVI KÖLTSÉGVETÉSÉNEK ÖSSZEVONT MÉRLEGE&amp;R&amp;"Times New Roman CE,Félkövér dőlt"&amp;11 1.1. melléklet a ........./2017. (.......) önkormányzati rendelethez</oddHeader>
    <oddFooter>&amp;C&amp;P</oddFooter>
  </headerFooter>
  <rowBreaks count="1" manualBreakCount="1">
    <brk id="8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0"/>
  </sheetPr>
  <dimension ref="A1:C61"/>
  <sheetViews>
    <sheetView zoomScale="130" zoomScaleNormal="130" zoomScalePageLayoutView="0" workbookViewId="0" topLeftCell="A1">
      <selection activeCell="C9" sqref="C9"/>
    </sheetView>
  </sheetViews>
  <sheetFormatPr defaultColWidth="9.00390625" defaultRowHeight="12.75"/>
  <cols>
    <col min="1" max="1" width="13.875" style="305" customWidth="1"/>
    <col min="2" max="2" width="79.125" style="306" customWidth="1"/>
    <col min="3" max="3" width="25.00390625" style="306" customWidth="1"/>
    <col min="4" max="16384" width="9.375" style="306" customWidth="1"/>
  </cols>
  <sheetData>
    <row r="1" spans="1:3" s="308" customFormat="1" ht="21" customHeight="1">
      <c r="A1" s="249"/>
      <c r="B1" s="250"/>
      <c r="C1" s="307" t="str">
        <f>+CONCATENATE("9.2.1. melléklet a ……/",LEFT(ÖSSZEFÜGGÉSEK!A5,4),". (….) önkormányzati rendelethez")</f>
        <v>9.2.1. melléklet a ……/2017. (….) önkormányzati rendelethez</v>
      </c>
    </row>
    <row r="2" spans="1:3" s="310" customFormat="1" ht="36.75" customHeight="1">
      <c r="A2" s="253" t="s">
        <v>457</v>
      </c>
      <c r="B2" s="254" t="s">
        <v>458</v>
      </c>
      <c r="C2" s="309" t="s">
        <v>446</v>
      </c>
    </row>
    <row r="3" spans="1:3" s="310" customFormat="1" ht="24">
      <c r="A3" s="311" t="s">
        <v>424</v>
      </c>
      <c r="B3" s="258" t="s">
        <v>487</v>
      </c>
      <c r="C3" s="312" t="s">
        <v>423</v>
      </c>
    </row>
    <row r="4" spans="1:3" s="313" customFormat="1" ht="15.75" customHeight="1">
      <c r="A4" s="260"/>
      <c r="B4" s="260"/>
      <c r="C4" s="261" t="s">
        <v>459</v>
      </c>
    </row>
    <row r="5" spans="1:3" ht="12.75">
      <c r="A5" s="263" t="s">
        <v>426</v>
      </c>
      <c r="B5" s="264" t="s">
        <v>427</v>
      </c>
      <c r="C5" s="314" t="s">
        <v>428</v>
      </c>
    </row>
    <row r="6" spans="1:3" s="315" customFormat="1" ht="12.75" customHeight="1">
      <c r="A6" s="266"/>
      <c r="B6" s="267" t="s">
        <v>19</v>
      </c>
      <c r="C6" s="268" t="s">
        <v>20</v>
      </c>
    </row>
    <row r="7" spans="1:3" s="315" customFormat="1" ht="15.75" customHeight="1">
      <c r="A7" s="270"/>
      <c r="B7" s="271" t="s">
        <v>285</v>
      </c>
      <c r="C7" s="316"/>
    </row>
    <row r="8" spans="1:3" s="318" customFormat="1" ht="12" customHeight="1">
      <c r="A8" s="266" t="s">
        <v>21</v>
      </c>
      <c r="B8" s="317" t="s">
        <v>460</v>
      </c>
      <c r="C8" s="116">
        <f>SUM(C9:C19)</f>
        <v>729400</v>
      </c>
    </row>
    <row r="9" spans="1:3" s="318" customFormat="1" ht="12" customHeight="1">
      <c r="A9" s="319" t="s">
        <v>23</v>
      </c>
      <c r="B9" s="56" t="s">
        <v>82</v>
      </c>
      <c r="C9" s="320"/>
    </row>
    <row r="10" spans="1:3" s="318" customFormat="1" ht="12" customHeight="1">
      <c r="A10" s="321" t="s">
        <v>25</v>
      </c>
      <c r="B10" s="58" t="s">
        <v>84</v>
      </c>
      <c r="C10" s="105">
        <v>726400</v>
      </c>
    </row>
    <row r="11" spans="1:3" s="318" customFormat="1" ht="12" customHeight="1">
      <c r="A11" s="321" t="s">
        <v>27</v>
      </c>
      <c r="B11" s="58" t="s">
        <v>86</v>
      </c>
      <c r="C11" s="105"/>
    </row>
    <row r="12" spans="1:3" s="318" customFormat="1" ht="12" customHeight="1">
      <c r="A12" s="321" t="s">
        <v>29</v>
      </c>
      <c r="B12" s="58" t="s">
        <v>88</v>
      </c>
      <c r="C12" s="105"/>
    </row>
    <row r="13" spans="1:3" s="318" customFormat="1" ht="12" customHeight="1">
      <c r="A13" s="321" t="s">
        <v>31</v>
      </c>
      <c r="B13" s="58" t="s">
        <v>90</v>
      </c>
      <c r="C13" s="105"/>
    </row>
    <row r="14" spans="1:3" s="318" customFormat="1" ht="12" customHeight="1">
      <c r="A14" s="321" t="s">
        <v>33</v>
      </c>
      <c r="B14" s="58" t="s">
        <v>461</v>
      </c>
      <c r="C14" s="105"/>
    </row>
    <row r="15" spans="1:3" s="318" customFormat="1" ht="12" customHeight="1">
      <c r="A15" s="321" t="s">
        <v>198</v>
      </c>
      <c r="B15" s="76" t="s">
        <v>462</v>
      </c>
      <c r="C15" s="105"/>
    </row>
    <row r="16" spans="1:3" s="318" customFormat="1" ht="12" customHeight="1">
      <c r="A16" s="321" t="s">
        <v>200</v>
      </c>
      <c r="B16" s="58" t="s">
        <v>463</v>
      </c>
      <c r="C16" s="120"/>
    </row>
    <row r="17" spans="1:3" s="322" customFormat="1" ht="12" customHeight="1">
      <c r="A17" s="321" t="s">
        <v>202</v>
      </c>
      <c r="B17" s="58" t="s">
        <v>98</v>
      </c>
      <c r="C17" s="105"/>
    </row>
    <row r="18" spans="1:3" s="322" customFormat="1" ht="12" customHeight="1">
      <c r="A18" s="321" t="s">
        <v>204</v>
      </c>
      <c r="B18" s="58" t="s">
        <v>100</v>
      </c>
      <c r="C18" s="112"/>
    </row>
    <row r="19" spans="1:3" s="322" customFormat="1" ht="12" customHeight="1">
      <c r="A19" s="321" t="s">
        <v>206</v>
      </c>
      <c r="B19" s="76" t="s">
        <v>102</v>
      </c>
      <c r="C19" s="112">
        <v>3000</v>
      </c>
    </row>
    <row r="20" spans="1:3" s="318" customFormat="1" ht="12" customHeight="1">
      <c r="A20" s="266" t="s">
        <v>35</v>
      </c>
      <c r="B20" s="317" t="s">
        <v>464</v>
      </c>
      <c r="C20" s="116">
        <f>SUM(C21:C23)</f>
        <v>0</v>
      </c>
    </row>
    <row r="21" spans="1:3" s="322" customFormat="1" ht="12" customHeight="1">
      <c r="A21" s="321" t="s">
        <v>37</v>
      </c>
      <c r="B21" s="75" t="s">
        <v>38</v>
      </c>
      <c r="C21" s="105"/>
    </row>
    <row r="22" spans="1:3" s="322" customFormat="1" ht="12" customHeight="1">
      <c r="A22" s="321" t="s">
        <v>39</v>
      </c>
      <c r="B22" s="58" t="s">
        <v>465</v>
      </c>
      <c r="C22" s="105"/>
    </row>
    <row r="23" spans="1:3" s="322" customFormat="1" ht="12" customHeight="1">
      <c r="A23" s="321" t="s">
        <v>41</v>
      </c>
      <c r="B23" s="58" t="s">
        <v>466</v>
      </c>
      <c r="C23" s="105"/>
    </row>
    <row r="24" spans="1:3" s="322" customFormat="1" ht="12" customHeight="1">
      <c r="A24" s="321" t="s">
        <v>43</v>
      </c>
      <c r="B24" s="58" t="s">
        <v>467</v>
      </c>
      <c r="C24" s="105"/>
    </row>
    <row r="25" spans="1:3" s="322" customFormat="1" ht="12" customHeight="1">
      <c r="A25" s="266" t="s">
        <v>49</v>
      </c>
      <c r="B25" s="18" t="s">
        <v>295</v>
      </c>
      <c r="C25" s="323"/>
    </row>
    <row r="26" spans="1:3" s="322" customFormat="1" ht="12" customHeight="1">
      <c r="A26" s="266" t="s">
        <v>246</v>
      </c>
      <c r="B26" s="18" t="s">
        <v>468</v>
      </c>
      <c r="C26" s="116">
        <f>+C27+C28+C29</f>
        <v>0</v>
      </c>
    </row>
    <row r="27" spans="1:3" s="322" customFormat="1" ht="12" customHeight="1">
      <c r="A27" s="324" t="s">
        <v>65</v>
      </c>
      <c r="B27" s="75" t="s">
        <v>52</v>
      </c>
      <c r="C27" s="101"/>
    </row>
    <row r="28" spans="1:3" s="322" customFormat="1" ht="12" customHeight="1">
      <c r="A28" s="324" t="s">
        <v>67</v>
      </c>
      <c r="B28" s="75" t="s">
        <v>465</v>
      </c>
      <c r="C28" s="105"/>
    </row>
    <row r="29" spans="1:3" s="322" customFormat="1" ht="12" customHeight="1">
      <c r="A29" s="324" t="s">
        <v>69</v>
      </c>
      <c r="B29" s="58" t="s">
        <v>469</v>
      </c>
      <c r="C29" s="105"/>
    </row>
    <row r="30" spans="1:3" s="322" customFormat="1" ht="12" customHeight="1">
      <c r="A30" s="321" t="s">
        <v>71</v>
      </c>
      <c r="B30" s="325" t="s">
        <v>470</v>
      </c>
      <c r="C30" s="326"/>
    </row>
    <row r="31" spans="1:3" s="322" customFormat="1" ht="12" customHeight="1">
      <c r="A31" s="266" t="s">
        <v>79</v>
      </c>
      <c r="B31" s="18" t="s">
        <v>471</v>
      </c>
      <c r="C31" s="116">
        <f>+C32+C33+C34</f>
        <v>0</v>
      </c>
    </row>
    <row r="32" spans="1:3" s="322" customFormat="1" ht="12" customHeight="1">
      <c r="A32" s="324" t="s">
        <v>81</v>
      </c>
      <c r="B32" s="75" t="s">
        <v>106</v>
      </c>
      <c r="C32" s="101"/>
    </row>
    <row r="33" spans="1:3" s="322" customFormat="1" ht="12" customHeight="1">
      <c r="A33" s="324" t="s">
        <v>83</v>
      </c>
      <c r="B33" s="58" t="s">
        <v>108</v>
      </c>
      <c r="C33" s="120"/>
    </row>
    <row r="34" spans="1:3" s="322" customFormat="1" ht="12" customHeight="1">
      <c r="A34" s="321" t="s">
        <v>85</v>
      </c>
      <c r="B34" s="325" t="s">
        <v>110</v>
      </c>
      <c r="C34" s="326"/>
    </row>
    <row r="35" spans="1:3" s="318" customFormat="1" ht="12" customHeight="1">
      <c r="A35" s="266" t="s">
        <v>103</v>
      </c>
      <c r="B35" s="18" t="s">
        <v>297</v>
      </c>
      <c r="C35" s="323">
        <v>30000</v>
      </c>
    </row>
    <row r="36" spans="1:3" s="318" customFormat="1" ht="12" customHeight="1">
      <c r="A36" s="266" t="s">
        <v>263</v>
      </c>
      <c r="B36" s="18" t="s">
        <v>472</v>
      </c>
      <c r="C36" s="327"/>
    </row>
    <row r="37" spans="1:3" s="318" customFormat="1" ht="12" customHeight="1">
      <c r="A37" s="266" t="s">
        <v>125</v>
      </c>
      <c r="B37" s="18" t="s">
        <v>473</v>
      </c>
      <c r="C37" s="290">
        <f>+C8+C20+C25+C26+C31+C35+C36</f>
        <v>759400</v>
      </c>
    </row>
    <row r="38" spans="1:3" s="318" customFormat="1" ht="12" customHeight="1">
      <c r="A38" s="328" t="s">
        <v>272</v>
      </c>
      <c r="B38" s="18" t="s">
        <v>474</v>
      </c>
      <c r="C38" s="290">
        <v>32445615</v>
      </c>
    </row>
    <row r="39" spans="1:3" s="318" customFormat="1" ht="12" customHeight="1">
      <c r="A39" s="324" t="s">
        <v>475</v>
      </c>
      <c r="B39" s="75" t="s">
        <v>353</v>
      </c>
      <c r="C39" s="101">
        <v>252937</v>
      </c>
    </row>
    <row r="40" spans="1:3" s="318" customFormat="1" ht="12" customHeight="1">
      <c r="A40" s="324" t="s">
        <v>476</v>
      </c>
      <c r="B40" s="58" t="s">
        <v>477</v>
      </c>
      <c r="C40" s="120"/>
    </row>
    <row r="41" spans="1:3" s="322" customFormat="1" ht="12" customHeight="1">
      <c r="A41" s="321" t="s">
        <v>478</v>
      </c>
      <c r="B41" s="325" t="s">
        <v>479</v>
      </c>
      <c r="C41" s="326">
        <v>32192678</v>
      </c>
    </row>
    <row r="42" spans="1:3" s="322" customFormat="1" ht="15" customHeight="1">
      <c r="A42" s="328" t="s">
        <v>274</v>
      </c>
      <c r="B42" s="329" t="s">
        <v>480</v>
      </c>
      <c r="C42" s="290">
        <f>+C37+C38</f>
        <v>33205015</v>
      </c>
    </row>
    <row r="43" spans="1:3" s="322" customFormat="1" ht="15" customHeight="1">
      <c r="A43" s="285"/>
      <c r="B43" s="286"/>
      <c r="C43" s="287"/>
    </row>
    <row r="44" spans="1:3" ht="12.75">
      <c r="A44" s="330"/>
      <c r="B44" s="331"/>
      <c r="C44" s="332"/>
    </row>
    <row r="45" spans="1:3" s="315" customFormat="1" ht="16.5" customHeight="1">
      <c r="A45" s="288"/>
      <c r="B45" s="289" t="s">
        <v>286</v>
      </c>
      <c r="C45" s="290"/>
    </row>
    <row r="46" spans="1:3" s="333" customFormat="1" ht="12" customHeight="1">
      <c r="A46" s="266" t="s">
        <v>21</v>
      </c>
      <c r="B46" s="18" t="s">
        <v>481</v>
      </c>
      <c r="C46" s="116">
        <f>SUM(C47:C51)</f>
        <v>33103415</v>
      </c>
    </row>
    <row r="47" spans="1:3" ht="12" customHeight="1">
      <c r="A47" s="321" t="s">
        <v>23</v>
      </c>
      <c r="B47" s="75" t="s">
        <v>191</v>
      </c>
      <c r="C47" s="101">
        <v>22665831</v>
      </c>
    </row>
    <row r="48" spans="1:3" ht="12" customHeight="1">
      <c r="A48" s="321" t="s">
        <v>25</v>
      </c>
      <c r="B48" s="58" t="s">
        <v>192</v>
      </c>
      <c r="C48" s="105">
        <v>5230050</v>
      </c>
    </row>
    <row r="49" spans="1:3" ht="12" customHeight="1">
      <c r="A49" s="321" t="s">
        <v>27</v>
      </c>
      <c r="B49" s="58" t="s">
        <v>193</v>
      </c>
      <c r="C49" s="105">
        <v>4907534</v>
      </c>
    </row>
    <row r="50" spans="1:3" ht="12" customHeight="1">
      <c r="A50" s="321" t="s">
        <v>29</v>
      </c>
      <c r="B50" s="58" t="s">
        <v>194</v>
      </c>
      <c r="C50" s="105">
        <v>300000</v>
      </c>
    </row>
    <row r="51" spans="1:3" ht="12" customHeight="1">
      <c r="A51" s="321" t="s">
        <v>31</v>
      </c>
      <c r="B51" s="58" t="s">
        <v>196</v>
      </c>
      <c r="C51" s="105"/>
    </row>
    <row r="52" spans="1:3" ht="12" customHeight="1">
      <c r="A52" s="266" t="s">
        <v>35</v>
      </c>
      <c r="B52" s="18" t="s">
        <v>482</v>
      </c>
      <c r="C52" s="116">
        <f>SUM(C53:C55)</f>
        <v>101600</v>
      </c>
    </row>
    <row r="53" spans="1:3" s="333" customFormat="1" ht="12" customHeight="1">
      <c r="A53" s="321" t="s">
        <v>37</v>
      </c>
      <c r="B53" s="75" t="s">
        <v>227</v>
      </c>
      <c r="C53" s="101">
        <v>80000</v>
      </c>
    </row>
    <row r="54" spans="1:3" ht="12" customHeight="1">
      <c r="A54" s="321" t="s">
        <v>39</v>
      </c>
      <c r="B54" s="58" t="s">
        <v>229</v>
      </c>
      <c r="C54" s="105">
        <v>21600</v>
      </c>
    </row>
    <row r="55" spans="1:3" ht="12" customHeight="1">
      <c r="A55" s="321" t="s">
        <v>41</v>
      </c>
      <c r="B55" s="58" t="s">
        <v>483</v>
      </c>
      <c r="C55" s="105"/>
    </row>
    <row r="56" spans="1:3" ht="12" customHeight="1">
      <c r="A56" s="321" t="s">
        <v>43</v>
      </c>
      <c r="B56" s="58" t="s">
        <v>484</v>
      </c>
      <c r="C56" s="105"/>
    </row>
    <row r="57" spans="1:3" ht="15" customHeight="1">
      <c r="A57" s="266" t="s">
        <v>49</v>
      </c>
      <c r="B57" s="18" t="s">
        <v>485</v>
      </c>
      <c r="C57" s="323"/>
    </row>
    <row r="58" spans="1:3" ht="12.75">
      <c r="A58" s="266" t="s">
        <v>246</v>
      </c>
      <c r="B58" s="334" t="s">
        <v>486</v>
      </c>
      <c r="C58" s="116">
        <f>+C46+C52+C57</f>
        <v>33205015</v>
      </c>
    </row>
    <row r="59" ht="15" customHeight="1">
      <c r="C59" s="335"/>
    </row>
    <row r="60" spans="1:3" ht="14.25" customHeight="1">
      <c r="A60" s="298" t="s">
        <v>443</v>
      </c>
      <c r="B60" s="299"/>
      <c r="C60" s="301">
        <v>7</v>
      </c>
    </row>
    <row r="61" spans="1:3" ht="12.75">
      <c r="A61" s="298" t="s">
        <v>444</v>
      </c>
      <c r="B61" s="299"/>
      <c r="C61" s="301"/>
    </row>
  </sheetData>
  <sheetProtection selectLockedCells="1" selectUnlockedCells="1"/>
  <printOptions horizontalCentered="1"/>
  <pageMargins left="0.7875" right="0.7875" top="0.9840277777777777" bottom="0.9840277777777777" header="0.5118055555555555" footer="0.7875"/>
  <pageSetup firstPageNumber="47" useFirstPageNumber="1" horizontalDpi="300" verticalDpi="300" orientation="portrait" paperSize="9" scale="75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0"/>
  </sheetPr>
  <dimension ref="A1:C61"/>
  <sheetViews>
    <sheetView zoomScale="130" zoomScaleNormal="130" zoomScalePageLayoutView="0" workbookViewId="0" topLeftCell="A48">
      <selection activeCell="C9" sqref="C9"/>
    </sheetView>
  </sheetViews>
  <sheetFormatPr defaultColWidth="9.00390625" defaultRowHeight="12.75"/>
  <cols>
    <col min="1" max="1" width="13.875" style="305" customWidth="1"/>
    <col min="2" max="2" width="79.125" style="306" customWidth="1"/>
    <col min="3" max="3" width="25.00390625" style="306" customWidth="1"/>
    <col min="4" max="16384" width="9.375" style="306" customWidth="1"/>
  </cols>
  <sheetData>
    <row r="1" spans="1:3" s="308" customFormat="1" ht="21" customHeight="1">
      <c r="A1" s="303" t="s">
        <v>374</v>
      </c>
      <c r="B1" s="250"/>
      <c r="C1" s="307" t="str">
        <f>+CONCATENATE("9.2.2. melléklet a ……/",LEFT(ÖSSZEFÜGGÉSEK!A5,4),". (….) önkormányzati rendelethez")</f>
        <v>9.2.2. melléklet a ……/2017. (….) önkormányzati rendelethez</v>
      </c>
    </row>
    <row r="2" spans="1:3" s="310" customFormat="1" ht="36.75" customHeight="1">
      <c r="A2" s="253" t="s">
        <v>457</v>
      </c>
      <c r="B2" s="254" t="s">
        <v>458</v>
      </c>
      <c r="C2" s="309" t="s">
        <v>446</v>
      </c>
    </row>
    <row r="3" spans="1:3" s="310" customFormat="1" ht="24">
      <c r="A3" s="311" t="s">
        <v>424</v>
      </c>
      <c r="B3" s="258" t="s">
        <v>488</v>
      </c>
      <c r="C3" s="312" t="s">
        <v>446</v>
      </c>
    </row>
    <row r="4" spans="1:3" s="313" customFormat="1" ht="15.75" customHeight="1">
      <c r="A4" s="260"/>
      <c r="B4" s="260"/>
      <c r="C4" s="261" t="s">
        <v>459</v>
      </c>
    </row>
    <row r="5" spans="1:3" ht="12.75">
      <c r="A5" s="263" t="s">
        <v>426</v>
      </c>
      <c r="B5" s="264" t="s">
        <v>427</v>
      </c>
      <c r="C5" s="314" t="s">
        <v>428</v>
      </c>
    </row>
    <row r="6" spans="1:3" s="315" customFormat="1" ht="12.75" customHeight="1">
      <c r="A6" s="266"/>
      <c r="B6" s="267" t="s">
        <v>19</v>
      </c>
      <c r="C6" s="268" t="s">
        <v>20</v>
      </c>
    </row>
    <row r="7" spans="1:3" s="315" customFormat="1" ht="15.75" customHeight="1">
      <c r="A7" s="270"/>
      <c r="B7" s="271" t="s">
        <v>285</v>
      </c>
      <c r="C7" s="316"/>
    </row>
    <row r="8" spans="1:3" s="318" customFormat="1" ht="12" customHeight="1">
      <c r="A8" s="266" t="s">
        <v>21</v>
      </c>
      <c r="B8" s="317" t="s">
        <v>460</v>
      </c>
      <c r="C8" s="116">
        <f>SUM(C9:C19)</f>
        <v>0</v>
      </c>
    </row>
    <row r="9" spans="1:3" s="318" customFormat="1" ht="12" customHeight="1">
      <c r="A9" s="319" t="s">
        <v>23</v>
      </c>
      <c r="B9" s="56" t="s">
        <v>82</v>
      </c>
      <c r="C9" s="320"/>
    </row>
    <row r="10" spans="1:3" s="318" customFormat="1" ht="12" customHeight="1">
      <c r="A10" s="321" t="s">
        <v>25</v>
      </c>
      <c r="B10" s="58" t="s">
        <v>84</v>
      </c>
      <c r="C10" s="105"/>
    </row>
    <row r="11" spans="1:3" s="318" customFormat="1" ht="12" customHeight="1">
      <c r="A11" s="321" t="s">
        <v>27</v>
      </c>
      <c r="B11" s="58" t="s">
        <v>86</v>
      </c>
      <c r="C11" s="105"/>
    </row>
    <row r="12" spans="1:3" s="318" customFormat="1" ht="12" customHeight="1">
      <c r="A12" s="321" t="s">
        <v>29</v>
      </c>
      <c r="B12" s="58" t="s">
        <v>88</v>
      </c>
      <c r="C12" s="105"/>
    </row>
    <row r="13" spans="1:3" s="318" customFormat="1" ht="12" customHeight="1">
      <c r="A13" s="321" t="s">
        <v>31</v>
      </c>
      <c r="B13" s="58" t="s">
        <v>90</v>
      </c>
      <c r="C13" s="105"/>
    </row>
    <row r="14" spans="1:3" s="318" customFormat="1" ht="12" customHeight="1">
      <c r="A14" s="321" t="s">
        <v>33</v>
      </c>
      <c r="B14" s="58" t="s">
        <v>461</v>
      </c>
      <c r="C14" s="105"/>
    </row>
    <row r="15" spans="1:3" s="318" customFormat="1" ht="12" customHeight="1">
      <c r="A15" s="321" t="s">
        <v>198</v>
      </c>
      <c r="B15" s="76" t="s">
        <v>462</v>
      </c>
      <c r="C15" s="105"/>
    </row>
    <row r="16" spans="1:3" s="318" customFormat="1" ht="12" customHeight="1">
      <c r="A16" s="321" t="s">
        <v>200</v>
      </c>
      <c r="B16" s="58" t="s">
        <v>463</v>
      </c>
      <c r="C16" s="120"/>
    </row>
    <row r="17" spans="1:3" s="322" customFormat="1" ht="12" customHeight="1">
      <c r="A17" s="321" t="s">
        <v>202</v>
      </c>
      <c r="B17" s="58" t="s">
        <v>98</v>
      </c>
      <c r="C17" s="105"/>
    </row>
    <row r="18" spans="1:3" s="322" customFormat="1" ht="12" customHeight="1">
      <c r="A18" s="321" t="s">
        <v>204</v>
      </c>
      <c r="B18" s="58" t="s">
        <v>100</v>
      </c>
      <c r="C18" s="112"/>
    </row>
    <row r="19" spans="1:3" s="322" customFormat="1" ht="12" customHeight="1">
      <c r="A19" s="321" t="s">
        <v>206</v>
      </c>
      <c r="B19" s="76" t="s">
        <v>102</v>
      </c>
      <c r="C19" s="112"/>
    </row>
    <row r="20" spans="1:3" s="318" customFormat="1" ht="12" customHeight="1">
      <c r="A20" s="266" t="s">
        <v>35</v>
      </c>
      <c r="B20" s="317" t="s">
        <v>464</v>
      </c>
      <c r="C20" s="116">
        <f>SUM(C21:C23)</f>
        <v>0</v>
      </c>
    </row>
    <row r="21" spans="1:3" s="322" customFormat="1" ht="12" customHeight="1">
      <c r="A21" s="321" t="s">
        <v>37</v>
      </c>
      <c r="B21" s="75" t="s">
        <v>38</v>
      </c>
      <c r="C21" s="105"/>
    </row>
    <row r="22" spans="1:3" s="322" customFormat="1" ht="12" customHeight="1">
      <c r="A22" s="321" t="s">
        <v>39</v>
      </c>
      <c r="B22" s="58" t="s">
        <v>465</v>
      </c>
      <c r="C22" s="105"/>
    </row>
    <row r="23" spans="1:3" s="322" customFormat="1" ht="12" customHeight="1">
      <c r="A23" s="321" t="s">
        <v>41</v>
      </c>
      <c r="B23" s="58" t="s">
        <v>466</v>
      </c>
      <c r="C23" s="105"/>
    </row>
    <row r="24" spans="1:3" s="322" customFormat="1" ht="12" customHeight="1">
      <c r="A24" s="321" t="s">
        <v>43</v>
      </c>
      <c r="B24" s="58" t="s">
        <v>467</v>
      </c>
      <c r="C24" s="105"/>
    </row>
    <row r="25" spans="1:3" s="322" customFormat="1" ht="12" customHeight="1">
      <c r="A25" s="266" t="s">
        <v>49</v>
      </c>
      <c r="B25" s="18" t="s">
        <v>295</v>
      </c>
      <c r="C25" s="323"/>
    </row>
    <row r="26" spans="1:3" s="322" customFormat="1" ht="12" customHeight="1">
      <c r="A26" s="266" t="s">
        <v>246</v>
      </c>
      <c r="B26" s="18" t="s">
        <v>468</v>
      </c>
      <c r="C26" s="116">
        <f>+C27+C28+C29</f>
        <v>0</v>
      </c>
    </row>
    <row r="27" spans="1:3" s="322" customFormat="1" ht="12" customHeight="1">
      <c r="A27" s="324" t="s">
        <v>65</v>
      </c>
      <c r="B27" s="75" t="s">
        <v>52</v>
      </c>
      <c r="C27" s="101"/>
    </row>
    <row r="28" spans="1:3" s="322" customFormat="1" ht="12" customHeight="1">
      <c r="A28" s="324" t="s">
        <v>67</v>
      </c>
      <c r="B28" s="75" t="s">
        <v>465</v>
      </c>
      <c r="C28" s="105"/>
    </row>
    <row r="29" spans="1:3" s="322" customFormat="1" ht="12" customHeight="1">
      <c r="A29" s="324" t="s">
        <v>69</v>
      </c>
      <c r="B29" s="58" t="s">
        <v>469</v>
      </c>
      <c r="C29" s="105"/>
    </row>
    <row r="30" spans="1:3" s="322" customFormat="1" ht="12" customHeight="1">
      <c r="A30" s="321" t="s">
        <v>71</v>
      </c>
      <c r="B30" s="325" t="s">
        <v>470</v>
      </c>
      <c r="C30" s="326"/>
    </row>
    <row r="31" spans="1:3" s="322" customFormat="1" ht="12" customHeight="1">
      <c r="A31" s="266" t="s">
        <v>79</v>
      </c>
      <c r="B31" s="18" t="s">
        <v>471</v>
      </c>
      <c r="C31" s="116">
        <f>+C32+C33+C34</f>
        <v>0</v>
      </c>
    </row>
    <row r="32" spans="1:3" s="322" customFormat="1" ht="12" customHeight="1">
      <c r="A32" s="324" t="s">
        <v>81</v>
      </c>
      <c r="B32" s="75" t="s">
        <v>106</v>
      </c>
      <c r="C32" s="101"/>
    </row>
    <row r="33" spans="1:3" s="322" customFormat="1" ht="12" customHeight="1">
      <c r="A33" s="324" t="s">
        <v>83</v>
      </c>
      <c r="B33" s="58" t="s">
        <v>108</v>
      </c>
      <c r="C33" s="120"/>
    </row>
    <row r="34" spans="1:3" s="322" customFormat="1" ht="12" customHeight="1">
      <c r="A34" s="321" t="s">
        <v>85</v>
      </c>
      <c r="B34" s="325" t="s">
        <v>110</v>
      </c>
      <c r="C34" s="326"/>
    </row>
    <row r="35" spans="1:3" s="318" customFormat="1" ht="12" customHeight="1">
      <c r="A35" s="266" t="s">
        <v>103</v>
      </c>
      <c r="B35" s="18" t="s">
        <v>297</v>
      </c>
      <c r="C35" s="323"/>
    </row>
    <row r="36" spans="1:3" s="318" customFormat="1" ht="12" customHeight="1">
      <c r="A36" s="266" t="s">
        <v>263</v>
      </c>
      <c r="B36" s="18" t="s">
        <v>472</v>
      </c>
      <c r="C36" s="327"/>
    </row>
    <row r="37" spans="1:3" s="318" customFormat="1" ht="12" customHeight="1">
      <c r="A37" s="266" t="s">
        <v>125</v>
      </c>
      <c r="B37" s="18" t="s">
        <v>473</v>
      </c>
      <c r="C37" s="290">
        <f>+C8+C20+C25+C26+C31+C35+C36</f>
        <v>0</v>
      </c>
    </row>
    <row r="38" spans="1:3" s="318" customFormat="1" ht="12" customHeight="1">
      <c r="A38" s="328" t="s">
        <v>272</v>
      </c>
      <c r="B38" s="18" t="s">
        <v>474</v>
      </c>
      <c r="C38" s="290">
        <f>+C39+C40+C41</f>
        <v>0</v>
      </c>
    </row>
    <row r="39" spans="1:3" s="318" customFormat="1" ht="12" customHeight="1">
      <c r="A39" s="324" t="s">
        <v>475</v>
      </c>
      <c r="B39" s="75" t="s">
        <v>353</v>
      </c>
      <c r="C39" s="101"/>
    </row>
    <row r="40" spans="1:3" s="318" customFormat="1" ht="12" customHeight="1">
      <c r="A40" s="324" t="s">
        <v>476</v>
      </c>
      <c r="B40" s="58" t="s">
        <v>477</v>
      </c>
      <c r="C40" s="120"/>
    </row>
    <row r="41" spans="1:3" s="322" customFormat="1" ht="12" customHeight="1">
      <c r="A41" s="321" t="s">
        <v>478</v>
      </c>
      <c r="B41" s="325" t="s">
        <v>479</v>
      </c>
      <c r="C41" s="326"/>
    </row>
    <row r="42" spans="1:3" s="322" customFormat="1" ht="15" customHeight="1">
      <c r="A42" s="328" t="s">
        <v>274</v>
      </c>
      <c r="B42" s="329" t="s">
        <v>480</v>
      </c>
      <c r="C42" s="290">
        <f>+C37+C38</f>
        <v>0</v>
      </c>
    </row>
    <row r="43" spans="1:3" s="322" customFormat="1" ht="15" customHeight="1">
      <c r="A43" s="285"/>
      <c r="B43" s="286"/>
      <c r="C43" s="287"/>
    </row>
    <row r="44" spans="1:3" ht="12.75">
      <c r="A44" s="330"/>
      <c r="B44" s="331"/>
      <c r="C44" s="332"/>
    </row>
    <row r="45" spans="1:3" s="315" customFormat="1" ht="16.5" customHeight="1">
      <c r="A45" s="288"/>
      <c r="B45" s="289" t="s">
        <v>286</v>
      </c>
      <c r="C45" s="290"/>
    </row>
    <row r="46" spans="1:3" s="333" customFormat="1" ht="12" customHeight="1">
      <c r="A46" s="266" t="s">
        <v>21</v>
      </c>
      <c r="B46" s="18" t="s">
        <v>481</v>
      </c>
      <c r="C46" s="116">
        <f>SUM(C47:C51)</f>
        <v>0</v>
      </c>
    </row>
    <row r="47" spans="1:3" ht="12" customHeight="1">
      <c r="A47" s="321" t="s">
        <v>23</v>
      </c>
      <c r="B47" s="75" t="s">
        <v>191</v>
      </c>
      <c r="C47" s="101"/>
    </row>
    <row r="48" spans="1:3" ht="12" customHeight="1">
      <c r="A48" s="321" t="s">
        <v>25</v>
      </c>
      <c r="B48" s="58" t="s">
        <v>192</v>
      </c>
      <c r="C48" s="105"/>
    </row>
    <row r="49" spans="1:3" ht="12" customHeight="1">
      <c r="A49" s="321" t="s">
        <v>27</v>
      </c>
      <c r="B49" s="58" t="s">
        <v>193</v>
      </c>
      <c r="C49" s="105"/>
    </row>
    <row r="50" spans="1:3" ht="12" customHeight="1">
      <c r="A50" s="321" t="s">
        <v>29</v>
      </c>
      <c r="B50" s="58" t="s">
        <v>194</v>
      </c>
      <c r="C50" s="105"/>
    </row>
    <row r="51" spans="1:3" ht="12" customHeight="1">
      <c r="A51" s="321" t="s">
        <v>31</v>
      </c>
      <c r="B51" s="58" t="s">
        <v>196</v>
      </c>
      <c r="C51" s="105"/>
    </row>
    <row r="52" spans="1:3" ht="12" customHeight="1">
      <c r="A52" s="266" t="s">
        <v>35</v>
      </c>
      <c r="B52" s="18" t="s">
        <v>482</v>
      </c>
      <c r="C52" s="116">
        <f>SUM(C53:C55)</f>
        <v>0</v>
      </c>
    </row>
    <row r="53" spans="1:3" s="333" customFormat="1" ht="12" customHeight="1">
      <c r="A53" s="321" t="s">
        <v>37</v>
      </c>
      <c r="B53" s="75" t="s">
        <v>227</v>
      </c>
      <c r="C53" s="101"/>
    </row>
    <row r="54" spans="1:3" ht="12" customHeight="1">
      <c r="A54" s="321" t="s">
        <v>39</v>
      </c>
      <c r="B54" s="58" t="s">
        <v>229</v>
      </c>
      <c r="C54" s="105"/>
    </row>
    <row r="55" spans="1:3" ht="12" customHeight="1">
      <c r="A55" s="321" t="s">
        <v>41</v>
      </c>
      <c r="B55" s="58" t="s">
        <v>483</v>
      </c>
      <c r="C55" s="105"/>
    </row>
    <row r="56" spans="1:3" ht="12" customHeight="1">
      <c r="A56" s="321" t="s">
        <v>43</v>
      </c>
      <c r="B56" s="58" t="s">
        <v>484</v>
      </c>
      <c r="C56" s="105"/>
    </row>
    <row r="57" spans="1:3" ht="15" customHeight="1">
      <c r="A57" s="266" t="s">
        <v>49</v>
      </c>
      <c r="B57" s="18" t="s">
        <v>485</v>
      </c>
      <c r="C57" s="323"/>
    </row>
    <row r="58" spans="1:3" ht="12.75">
      <c r="A58" s="266" t="s">
        <v>246</v>
      </c>
      <c r="B58" s="334" t="s">
        <v>486</v>
      </c>
      <c r="C58" s="116">
        <f>+C46+C52+C57</f>
        <v>0</v>
      </c>
    </row>
    <row r="59" ht="15" customHeight="1">
      <c r="C59" s="335"/>
    </row>
    <row r="60" spans="1:3" ht="14.25" customHeight="1">
      <c r="A60" s="298" t="s">
        <v>443</v>
      </c>
      <c r="B60" s="299"/>
      <c r="C60" s="301"/>
    </row>
    <row r="61" spans="1:3" ht="12.75">
      <c r="A61" s="298" t="s">
        <v>444</v>
      </c>
      <c r="B61" s="299"/>
      <c r="C61" s="301"/>
    </row>
  </sheetData>
  <sheetProtection selectLockedCells="1" selectUnlockedCells="1"/>
  <printOptions horizontalCentered="1"/>
  <pageMargins left="0.7875" right="0.7875" top="0.9840277777777777" bottom="0.9840277777777777" header="0.5118055555555555" footer="0.7875"/>
  <pageSetup firstPageNumber="48" useFirstPageNumber="1" horizontalDpi="300" verticalDpi="300" orientation="portrait" paperSize="9" scale="75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0"/>
  </sheetPr>
  <dimension ref="A1:C61"/>
  <sheetViews>
    <sheetView zoomScale="130" zoomScaleNormal="130" zoomScalePageLayoutView="0" workbookViewId="0" topLeftCell="A37">
      <selection activeCell="C9" sqref="C9"/>
    </sheetView>
  </sheetViews>
  <sheetFormatPr defaultColWidth="9.00390625" defaultRowHeight="12.75"/>
  <cols>
    <col min="1" max="1" width="13.875" style="305" customWidth="1"/>
    <col min="2" max="2" width="79.125" style="306" customWidth="1"/>
    <col min="3" max="3" width="25.00390625" style="306" customWidth="1"/>
    <col min="4" max="16384" width="9.375" style="306" customWidth="1"/>
  </cols>
  <sheetData>
    <row r="1" spans="1:3" s="308" customFormat="1" ht="21" customHeight="1">
      <c r="A1" s="303" t="s">
        <v>374</v>
      </c>
      <c r="B1" s="250"/>
      <c r="C1" s="307" t="str">
        <f>+CONCATENATE("9.2.3. melléklet a ……/",LEFT(ÖSSZEFÜGGÉSEK!A5,4),". (….) önkormányzati rendelethez")</f>
        <v>9.2.3. melléklet a ……/2017. (….) önkormányzati rendelethez</v>
      </c>
    </row>
    <row r="2" spans="1:3" s="310" customFormat="1" ht="35.25" customHeight="1">
      <c r="A2" s="253" t="s">
        <v>457</v>
      </c>
      <c r="B2" s="254" t="s">
        <v>458</v>
      </c>
      <c r="C2" s="309" t="s">
        <v>446</v>
      </c>
    </row>
    <row r="3" spans="1:3" s="310" customFormat="1" ht="24">
      <c r="A3" s="311" t="s">
        <v>424</v>
      </c>
      <c r="B3" s="258" t="s">
        <v>489</v>
      </c>
      <c r="C3" s="312" t="s">
        <v>452</v>
      </c>
    </row>
    <row r="4" spans="1:3" s="313" customFormat="1" ht="15.75" customHeight="1">
      <c r="A4" s="260"/>
      <c r="B4" s="260"/>
      <c r="C4" s="261" t="s">
        <v>459</v>
      </c>
    </row>
    <row r="5" spans="1:3" ht="12.75">
      <c r="A5" s="263" t="s">
        <v>426</v>
      </c>
      <c r="B5" s="264" t="s">
        <v>427</v>
      </c>
      <c r="C5" s="314" t="s">
        <v>428</v>
      </c>
    </row>
    <row r="6" spans="1:3" s="315" customFormat="1" ht="12.75" customHeight="1">
      <c r="A6" s="266"/>
      <c r="B6" s="267" t="s">
        <v>19</v>
      </c>
      <c r="C6" s="268" t="s">
        <v>20</v>
      </c>
    </row>
    <row r="7" spans="1:3" s="315" customFormat="1" ht="15.75" customHeight="1">
      <c r="A7" s="270"/>
      <c r="B7" s="271" t="s">
        <v>285</v>
      </c>
      <c r="C7" s="316"/>
    </row>
    <row r="8" spans="1:3" s="318" customFormat="1" ht="12" customHeight="1">
      <c r="A8" s="266" t="s">
        <v>21</v>
      </c>
      <c r="B8" s="317" t="s">
        <v>460</v>
      </c>
      <c r="C8" s="116">
        <f>SUM(C9:C19)</f>
        <v>0</v>
      </c>
    </row>
    <row r="9" spans="1:3" s="318" customFormat="1" ht="12" customHeight="1">
      <c r="A9" s="319" t="s">
        <v>23</v>
      </c>
      <c r="B9" s="56" t="s">
        <v>82</v>
      </c>
      <c r="C9" s="320"/>
    </row>
    <row r="10" spans="1:3" s="318" customFormat="1" ht="12" customHeight="1">
      <c r="A10" s="321" t="s">
        <v>25</v>
      </c>
      <c r="B10" s="58" t="s">
        <v>84</v>
      </c>
      <c r="C10" s="105"/>
    </row>
    <row r="11" spans="1:3" s="318" customFormat="1" ht="12" customHeight="1">
      <c r="A11" s="321" t="s">
        <v>27</v>
      </c>
      <c r="B11" s="58" t="s">
        <v>86</v>
      </c>
      <c r="C11" s="105"/>
    </row>
    <row r="12" spans="1:3" s="318" customFormat="1" ht="12" customHeight="1">
      <c r="A12" s="321" t="s">
        <v>29</v>
      </c>
      <c r="B12" s="58" t="s">
        <v>88</v>
      </c>
      <c r="C12" s="105"/>
    </row>
    <row r="13" spans="1:3" s="318" customFormat="1" ht="12" customHeight="1">
      <c r="A13" s="321" t="s">
        <v>31</v>
      </c>
      <c r="B13" s="58" t="s">
        <v>90</v>
      </c>
      <c r="C13" s="105"/>
    </row>
    <row r="14" spans="1:3" s="318" customFormat="1" ht="12" customHeight="1">
      <c r="A14" s="321" t="s">
        <v>33</v>
      </c>
      <c r="B14" s="58" t="s">
        <v>461</v>
      </c>
      <c r="C14" s="105"/>
    </row>
    <row r="15" spans="1:3" s="318" customFormat="1" ht="12" customHeight="1">
      <c r="A15" s="321" t="s">
        <v>198</v>
      </c>
      <c r="B15" s="76" t="s">
        <v>462</v>
      </c>
      <c r="C15" s="105"/>
    </row>
    <row r="16" spans="1:3" s="318" customFormat="1" ht="12" customHeight="1">
      <c r="A16" s="321" t="s">
        <v>200</v>
      </c>
      <c r="B16" s="58" t="s">
        <v>463</v>
      </c>
      <c r="C16" s="120"/>
    </row>
    <row r="17" spans="1:3" s="322" customFormat="1" ht="12" customHeight="1">
      <c r="A17" s="321" t="s">
        <v>202</v>
      </c>
      <c r="B17" s="58" t="s">
        <v>98</v>
      </c>
      <c r="C17" s="105"/>
    </row>
    <row r="18" spans="1:3" s="322" customFormat="1" ht="12" customHeight="1">
      <c r="A18" s="321" t="s">
        <v>204</v>
      </c>
      <c r="B18" s="58" t="s">
        <v>100</v>
      </c>
      <c r="C18" s="112"/>
    </row>
    <row r="19" spans="1:3" s="322" customFormat="1" ht="12" customHeight="1">
      <c r="A19" s="321" t="s">
        <v>206</v>
      </c>
      <c r="B19" s="76" t="s">
        <v>102</v>
      </c>
      <c r="C19" s="112"/>
    </row>
    <row r="20" spans="1:3" s="318" customFormat="1" ht="12" customHeight="1">
      <c r="A20" s="266" t="s">
        <v>35</v>
      </c>
      <c r="B20" s="317" t="s">
        <v>464</v>
      </c>
      <c r="C20" s="116">
        <f>SUM(C21:C23)</f>
        <v>0</v>
      </c>
    </row>
    <row r="21" spans="1:3" s="322" customFormat="1" ht="12" customHeight="1">
      <c r="A21" s="321" t="s">
        <v>37</v>
      </c>
      <c r="B21" s="75" t="s">
        <v>38</v>
      </c>
      <c r="C21" s="105"/>
    </row>
    <row r="22" spans="1:3" s="322" customFormat="1" ht="12" customHeight="1">
      <c r="A22" s="321" t="s">
        <v>39</v>
      </c>
      <c r="B22" s="58" t="s">
        <v>465</v>
      </c>
      <c r="C22" s="105"/>
    </row>
    <row r="23" spans="1:3" s="322" customFormat="1" ht="12" customHeight="1">
      <c r="A23" s="321" t="s">
        <v>41</v>
      </c>
      <c r="B23" s="58" t="s">
        <v>466</v>
      </c>
      <c r="C23" s="105"/>
    </row>
    <row r="24" spans="1:3" s="322" customFormat="1" ht="12" customHeight="1">
      <c r="A24" s="321" t="s">
        <v>43</v>
      </c>
      <c r="B24" s="58" t="s">
        <v>467</v>
      </c>
      <c r="C24" s="105"/>
    </row>
    <row r="25" spans="1:3" s="322" customFormat="1" ht="12" customHeight="1">
      <c r="A25" s="266" t="s">
        <v>49</v>
      </c>
      <c r="B25" s="18" t="s">
        <v>295</v>
      </c>
      <c r="C25" s="323"/>
    </row>
    <row r="26" spans="1:3" s="322" customFormat="1" ht="12" customHeight="1">
      <c r="A26" s="266" t="s">
        <v>246</v>
      </c>
      <c r="B26" s="18" t="s">
        <v>468</v>
      </c>
      <c r="C26" s="116">
        <f>+C27+C28+C29</f>
        <v>0</v>
      </c>
    </row>
    <row r="27" spans="1:3" s="322" customFormat="1" ht="12" customHeight="1">
      <c r="A27" s="324" t="s">
        <v>65</v>
      </c>
      <c r="B27" s="75" t="s">
        <v>52</v>
      </c>
      <c r="C27" s="101"/>
    </row>
    <row r="28" spans="1:3" s="322" customFormat="1" ht="12" customHeight="1">
      <c r="A28" s="324" t="s">
        <v>67</v>
      </c>
      <c r="B28" s="75" t="s">
        <v>465</v>
      </c>
      <c r="C28" s="105"/>
    </row>
    <row r="29" spans="1:3" s="322" customFormat="1" ht="12" customHeight="1">
      <c r="A29" s="324" t="s">
        <v>69</v>
      </c>
      <c r="B29" s="58" t="s">
        <v>469</v>
      </c>
      <c r="C29" s="105"/>
    </row>
    <row r="30" spans="1:3" s="322" customFormat="1" ht="12" customHeight="1">
      <c r="A30" s="321" t="s">
        <v>71</v>
      </c>
      <c r="B30" s="325" t="s">
        <v>470</v>
      </c>
      <c r="C30" s="326"/>
    </row>
    <row r="31" spans="1:3" s="322" customFormat="1" ht="12" customHeight="1">
      <c r="A31" s="266" t="s">
        <v>79</v>
      </c>
      <c r="B31" s="18" t="s">
        <v>471</v>
      </c>
      <c r="C31" s="116">
        <f>+C32+C33+C34</f>
        <v>0</v>
      </c>
    </row>
    <row r="32" spans="1:3" s="322" customFormat="1" ht="12" customHeight="1">
      <c r="A32" s="324" t="s">
        <v>81</v>
      </c>
      <c r="B32" s="75" t="s">
        <v>106</v>
      </c>
      <c r="C32" s="101"/>
    </row>
    <row r="33" spans="1:3" s="322" customFormat="1" ht="12" customHeight="1">
      <c r="A33" s="324" t="s">
        <v>83</v>
      </c>
      <c r="B33" s="58" t="s">
        <v>108</v>
      </c>
      <c r="C33" s="120"/>
    </row>
    <row r="34" spans="1:3" s="322" customFormat="1" ht="12" customHeight="1">
      <c r="A34" s="321" t="s">
        <v>85</v>
      </c>
      <c r="B34" s="325" t="s">
        <v>110</v>
      </c>
      <c r="C34" s="326"/>
    </row>
    <row r="35" spans="1:3" s="318" customFormat="1" ht="12" customHeight="1">
      <c r="A35" s="266" t="s">
        <v>103</v>
      </c>
      <c r="B35" s="18" t="s">
        <v>297</v>
      </c>
      <c r="C35" s="323"/>
    </row>
    <row r="36" spans="1:3" s="318" customFormat="1" ht="12" customHeight="1">
      <c r="A36" s="266" t="s">
        <v>263</v>
      </c>
      <c r="B36" s="18" t="s">
        <v>472</v>
      </c>
      <c r="C36" s="327"/>
    </row>
    <row r="37" spans="1:3" s="318" customFormat="1" ht="12" customHeight="1">
      <c r="A37" s="266" t="s">
        <v>125</v>
      </c>
      <c r="B37" s="18" t="s">
        <v>473</v>
      </c>
      <c r="C37" s="290">
        <f>+C8+C20+C25+C26+C31+C35+C36</f>
        <v>0</v>
      </c>
    </row>
    <row r="38" spans="1:3" s="318" customFormat="1" ht="12" customHeight="1">
      <c r="A38" s="328" t="s">
        <v>272</v>
      </c>
      <c r="B38" s="18" t="s">
        <v>474</v>
      </c>
      <c r="C38" s="290">
        <f>+C39+C40+C41</f>
        <v>0</v>
      </c>
    </row>
    <row r="39" spans="1:3" s="318" customFormat="1" ht="12" customHeight="1">
      <c r="A39" s="324" t="s">
        <v>475</v>
      </c>
      <c r="B39" s="75" t="s">
        <v>353</v>
      </c>
      <c r="C39" s="101"/>
    </row>
    <row r="40" spans="1:3" s="318" customFormat="1" ht="12" customHeight="1">
      <c r="A40" s="324" t="s">
        <v>476</v>
      </c>
      <c r="B40" s="58" t="s">
        <v>477</v>
      </c>
      <c r="C40" s="120"/>
    </row>
    <row r="41" spans="1:3" s="322" customFormat="1" ht="12" customHeight="1">
      <c r="A41" s="321" t="s">
        <v>478</v>
      </c>
      <c r="B41" s="325" t="s">
        <v>479</v>
      </c>
      <c r="C41" s="326"/>
    </row>
    <row r="42" spans="1:3" s="322" customFormat="1" ht="15" customHeight="1">
      <c r="A42" s="328" t="s">
        <v>274</v>
      </c>
      <c r="B42" s="329" t="s">
        <v>480</v>
      </c>
      <c r="C42" s="290">
        <f>+C37+C38</f>
        <v>0</v>
      </c>
    </row>
    <row r="43" spans="1:3" s="322" customFormat="1" ht="15" customHeight="1">
      <c r="A43" s="285"/>
      <c r="B43" s="286"/>
      <c r="C43" s="287"/>
    </row>
    <row r="44" spans="1:3" ht="12.75">
      <c r="A44" s="330"/>
      <c r="B44" s="331"/>
      <c r="C44" s="332"/>
    </row>
    <row r="45" spans="1:3" s="315" customFormat="1" ht="16.5" customHeight="1">
      <c r="A45" s="288"/>
      <c r="B45" s="289" t="s">
        <v>286</v>
      </c>
      <c r="C45" s="290"/>
    </row>
    <row r="46" spans="1:3" s="333" customFormat="1" ht="12" customHeight="1">
      <c r="A46" s="266" t="s">
        <v>21</v>
      </c>
      <c r="B46" s="18" t="s">
        <v>481</v>
      </c>
      <c r="C46" s="116">
        <f>SUM(C47:C51)</f>
        <v>0</v>
      </c>
    </row>
    <row r="47" spans="1:3" ht="12" customHeight="1">
      <c r="A47" s="321" t="s">
        <v>23</v>
      </c>
      <c r="B47" s="75" t="s">
        <v>191</v>
      </c>
      <c r="C47" s="101"/>
    </row>
    <row r="48" spans="1:3" ht="12" customHeight="1">
      <c r="A48" s="321" t="s">
        <v>25</v>
      </c>
      <c r="B48" s="58" t="s">
        <v>192</v>
      </c>
      <c r="C48" s="105"/>
    </row>
    <row r="49" spans="1:3" ht="12" customHeight="1">
      <c r="A49" s="321" t="s">
        <v>27</v>
      </c>
      <c r="B49" s="58" t="s">
        <v>193</v>
      </c>
      <c r="C49" s="105"/>
    </row>
    <row r="50" spans="1:3" ht="12" customHeight="1">
      <c r="A50" s="321" t="s">
        <v>29</v>
      </c>
      <c r="B50" s="58" t="s">
        <v>194</v>
      </c>
      <c r="C50" s="105"/>
    </row>
    <row r="51" spans="1:3" ht="12" customHeight="1">
      <c r="A51" s="321" t="s">
        <v>31</v>
      </c>
      <c r="B51" s="58" t="s">
        <v>196</v>
      </c>
      <c r="C51" s="105"/>
    </row>
    <row r="52" spans="1:3" ht="12" customHeight="1">
      <c r="A52" s="266" t="s">
        <v>35</v>
      </c>
      <c r="B52" s="18" t="s">
        <v>482</v>
      </c>
      <c r="C52" s="116">
        <f>SUM(C53:C55)</f>
        <v>0</v>
      </c>
    </row>
    <row r="53" spans="1:3" s="333" customFormat="1" ht="12" customHeight="1">
      <c r="A53" s="321" t="s">
        <v>37</v>
      </c>
      <c r="B53" s="75" t="s">
        <v>227</v>
      </c>
      <c r="C53" s="101"/>
    </row>
    <row r="54" spans="1:3" ht="12" customHeight="1">
      <c r="A54" s="321" t="s">
        <v>39</v>
      </c>
      <c r="B54" s="58" t="s">
        <v>229</v>
      </c>
      <c r="C54" s="105"/>
    </row>
    <row r="55" spans="1:3" ht="12" customHeight="1">
      <c r="A55" s="321" t="s">
        <v>41</v>
      </c>
      <c r="B55" s="58" t="s">
        <v>483</v>
      </c>
      <c r="C55" s="105"/>
    </row>
    <row r="56" spans="1:3" ht="12" customHeight="1">
      <c r="A56" s="321" t="s">
        <v>43</v>
      </c>
      <c r="B56" s="58" t="s">
        <v>484</v>
      </c>
      <c r="C56" s="105"/>
    </row>
    <row r="57" spans="1:3" ht="15" customHeight="1">
      <c r="A57" s="266" t="s">
        <v>49</v>
      </c>
      <c r="B57" s="18" t="s">
        <v>485</v>
      </c>
      <c r="C57" s="323"/>
    </row>
    <row r="58" spans="1:3" ht="12.75">
      <c r="A58" s="266" t="s">
        <v>246</v>
      </c>
      <c r="B58" s="334" t="s">
        <v>486</v>
      </c>
      <c r="C58" s="116">
        <f>+C46+C52+C57</f>
        <v>0</v>
      </c>
    </row>
    <row r="59" ht="15" customHeight="1">
      <c r="C59" s="335"/>
    </row>
    <row r="60" spans="1:3" ht="14.25" customHeight="1">
      <c r="A60" s="298" t="s">
        <v>443</v>
      </c>
      <c r="B60" s="299"/>
      <c r="C60" s="301"/>
    </row>
    <row r="61" spans="1:3" ht="12.75">
      <c r="A61" s="298" t="s">
        <v>444</v>
      </c>
      <c r="B61" s="299"/>
      <c r="C61" s="301"/>
    </row>
  </sheetData>
  <sheetProtection selectLockedCells="1" selectUnlockedCells="1"/>
  <printOptions horizontalCentered="1"/>
  <pageMargins left="0.7875" right="0.7875" top="0.9840277777777777" bottom="0.9840277777777777" header="0.5118055555555555" footer="0.7875"/>
  <pageSetup firstPageNumber="49" useFirstPageNumber="1" horizontalDpi="300" verticalDpi="300" orientation="portrait" paperSize="9" scale="75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0"/>
  </sheetPr>
  <dimension ref="A1:C60"/>
  <sheetViews>
    <sheetView zoomScale="145" zoomScaleNormal="145" zoomScalePageLayoutView="0" workbookViewId="0" topLeftCell="A10">
      <selection activeCell="C9" sqref="C9"/>
    </sheetView>
  </sheetViews>
  <sheetFormatPr defaultColWidth="9.00390625" defaultRowHeight="12.75"/>
  <cols>
    <col min="1" max="1" width="13.875" style="305" customWidth="1"/>
    <col min="2" max="2" width="79.125" style="306" customWidth="1"/>
    <col min="3" max="3" width="25.00390625" style="306" customWidth="1"/>
    <col min="4" max="16384" width="9.375" style="306" customWidth="1"/>
  </cols>
  <sheetData>
    <row r="1" spans="1:3" s="308" customFormat="1" ht="21" customHeight="1">
      <c r="A1" s="249"/>
      <c r="B1" s="250"/>
      <c r="C1" s="307" t="str">
        <f>+CONCATENATE("9.3. melléklet a ……/",LEFT(ÖSSZEFÜGGÉSEK!A5,4),". (….) önkormányzati rendelethez")</f>
        <v>9.3. melléklet a ……/2017. (….) önkormányzati rendelethez</v>
      </c>
    </row>
    <row r="2" spans="1:3" s="310" customFormat="1" ht="36">
      <c r="A2" s="253" t="s">
        <v>457</v>
      </c>
      <c r="B2" s="254" t="s">
        <v>490</v>
      </c>
      <c r="C2" s="309" t="s">
        <v>452</v>
      </c>
    </row>
    <row r="3" spans="1:3" s="310" customFormat="1" ht="24">
      <c r="A3" s="311" t="s">
        <v>424</v>
      </c>
      <c r="B3" s="258" t="s">
        <v>425</v>
      </c>
      <c r="C3" s="312"/>
    </row>
    <row r="4" spans="1:3" s="313" customFormat="1" ht="15.75" customHeight="1">
      <c r="A4" s="260"/>
      <c r="B4" s="260"/>
      <c r="C4" s="261" t="s">
        <v>459</v>
      </c>
    </row>
    <row r="5" spans="1:3" ht="12.75">
      <c r="A5" s="263" t="s">
        <v>426</v>
      </c>
      <c r="B5" s="264" t="s">
        <v>427</v>
      </c>
      <c r="C5" s="314" t="s">
        <v>428</v>
      </c>
    </row>
    <row r="6" spans="1:3" s="315" customFormat="1" ht="12.75" customHeight="1">
      <c r="A6" s="266"/>
      <c r="B6" s="267" t="s">
        <v>19</v>
      </c>
      <c r="C6" s="268" t="s">
        <v>20</v>
      </c>
    </row>
    <row r="7" spans="1:3" s="315" customFormat="1" ht="15.75" customHeight="1">
      <c r="A7" s="270"/>
      <c r="B7" s="271" t="s">
        <v>285</v>
      </c>
      <c r="C7" s="316"/>
    </row>
    <row r="8" spans="1:3" s="318" customFormat="1" ht="12" customHeight="1">
      <c r="A8" s="266" t="s">
        <v>21</v>
      </c>
      <c r="B8" s="317" t="s">
        <v>460</v>
      </c>
      <c r="C8" s="116">
        <f>SUM(C9:C19)</f>
        <v>9539000</v>
      </c>
    </row>
    <row r="9" spans="1:3" s="318" customFormat="1" ht="12" customHeight="1">
      <c r="A9" s="319" t="s">
        <v>23</v>
      </c>
      <c r="B9" s="56" t="s">
        <v>82</v>
      </c>
      <c r="C9" s="320"/>
    </row>
    <row r="10" spans="1:3" s="318" customFormat="1" ht="12" customHeight="1">
      <c r="A10" s="321" t="s">
        <v>25</v>
      </c>
      <c r="B10" s="58" t="s">
        <v>84</v>
      </c>
      <c r="C10" s="105"/>
    </row>
    <row r="11" spans="1:3" s="318" customFormat="1" ht="12" customHeight="1">
      <c r="A11" s="321" t="s">
        <v>27</v>
      </c>
      <c r="B11" s="58" t="s">
        <v>86</v>
      </c>
      <c r="C11" s="105"/>
    </row>
    <row r="12" spans="1:3" s="318" customFormat="1" ht="12" customHeight="1">
      <c r="A12" s="321" t="s">
        <v>29</v>
      </c>
      <c r="B12" s="58" t="s">
        <v>88</v>
      </c>
      <c r="C12" s="105"/>
    </row>
    <row r="13" spans="1:3" s="318" customFormat="1" ht="12" customHeight="1">
      <c r="A13" s="321" t="s">
        <v>31</v>
      </c>
      <c r="B13" s="58" t="s">
        <v>90</v>
      </c>
      <c r="C13" s="105">
        <v>6721000</v>
      </c>
    </row>
    <row r="14" spans="1:3" s="318" customFormat="1" ht="12" customHeight="1">
      <c r="A14" s="321" t="s">
        <v>33</v>
      </c>
      <c r="B14" s="58" t="s">
        <v>461</v>
      </c>
      <c r="C14" s="105">
        <v>1815000</v>
      </c>
    </row>
    <row r="15" spans="1:3" s="318" customFormat="1" ht="12" customHeight="1">
      <c r="A15" s="321" t="s">
        <v>198</v>
      </c>
      <c r="B15" s="76" t="s">
        <v>462</v>
      </c>
      <c r="C15" s="105">
        <v>1000000</v>
      </c>
    </row>
    <row r="16" spans="1:3" s="318" customFormat="1" ht="12" customHeight="1">
      <c r="A16" s="321" t="s">
        <v>200</v>
      </c>
      <c r="B16" s="58" t="s">
        <v>463</v>
      </c>
      <c r="C16" s="120"/>
    </row>
    <row r="17" spans="1:3" s="322" customFormat="1" ht="12" customHeight="1">
      <c r="A17" s="321" t="s">
        <v>202</v>
      </c>
      <c r="B17" s="58" t="s">
        <v>98</v>
      </c>
      <c r="C17" s="105"/>
    </row>
    <row r="18" spans="1:3" s="322" customFormat="1" ht="12" customHeight="1">
      <c r="A18" s="321" t="s">
        <v>204</v>
      </c>
      <c r="B18" s="58" t="s">
        <v>100</v>
      </c>
      <c r="C18" s="112"/>
    </row>
    <row r="19" spans="1:3" s="322" customFormat="1" ht="12" customHeight="1">
      <c r="A19" s="321" t="s">
        <v>206</v>
      </c>
      <c r="B19" s="76" t="s">
        <v>102</v>
      </c>
      <c r="C19" s="112">
        <v>3000</v>
      </c>
    </row>
    <row r="20" spans="1:3" s="318" customFormat="1" ht="12" customHeight="1">
      <c r="A20" s="266" t="s">
        <v>35</v>
      </c>
      <c r="B20" s="317" t="s">
        <v>464</v>
      </c>
      <c r="C20" s="116">
        <f>SUM(C21:C23)</f>
        <v>0</v>
      </c>
    </row>
    <row r="21" spans="1:3" s="322" customFormat="1" ht="12" customHeight="1">
      <c r="A21" s="321" t="s">
        <v>37</v>
      </c>
      <c r="B21" s="75" t="s">
        <v>38</v>
      </c>
      <c r="C21" s="105"/>
    </row>
    <row r="22" spans="1:3" s="322" customFormat="1" ht="12" customHeight="1">
      <c r="A22" s="321" t="s">
        <v>39</v>
      </c>
      <c r="B22" s="58" t="s">
        <v>465</v>
      </c>
      <c r="C22" s="105"/>
    </row>
    <row r="23" spans="1:3" s="322" customFormat="1" ht="12" customHeight="1">
      <c r="A23" s="321" t="s">
        <v>41</v>
      </c>
      <c r="B23" s="58" t="s">
        <v>466</v>
      </c>
      <c r="C23" s="105"/>
    </row>
    <row r="24" spans="1:3" s="322" customFormat="1" ht="12" customHeight="1">
      <c r="A24" s="321" t="s">
        <v>43</v>
      </c>
      <c r="B24" s="58" t="s">
        <v>491</v>
      </c>
      <c r="C24" s="105"/>
    </row>
    <row r="25" spans="1:3" s="322" customFormat="1" ht="12" customHeight="1">
      <c r="A25" s="266" t="s">
        <v>49</v>
      </c>
      <c r="B25" s="18" t="s">
        <v>295</v>
      </c>
      <c r="C25" s="323"/>
    </row>
    <row r="26" spans="1:3" s="322" customFormat="1" ht="12" customHeight="1">
      <c r="A26" s="266" t="s">
        <v>246</v>
      </c>
      <c r="B26" s="18" t="s">
        <v>492</v>
      </c>
      <c r="C26" s="116">
        <f>+C27+C28</f>
        <v>0</v>
      </c>
    </row>
    <row r="27" spans="1:3" s="322" customFormat="1" ht="12" customHeight="1">
      <c r="A27" s="324" t="s">
        <v>65</v>
      </c>
      <c r="B27" s="75" t="s">
        <v>465</v>
      </c>
      <c r="C27" s="101"/>
    </row>
    <row r="28" spans="1:3" s="322" customFormat="1" ht="12" customHeight="1">
      <c r="A28" s="324" t="s">
        <v>67</v>
      </c>
      <c r="B28" s="58" t="s">
        <v>469</v>
      </c>
      <c r="C28" s="120"/>
    </row>
    <row r="29" spans="1:3" s="322" customFormat="1" ht="12" customHeight="1">
      <c r="A29" s="321" t="s">
        <v>69</v>
      </c>
      <c r="B29" s="325" t="s">
        <v>493</v>
      </c>
      <c r="C29" s="326"/>
    </row>
    <row r="30" spans="1:3" s="322" customFormat="1" ht="12" customHeight="1">
      <c r="A30" s="266" t="s">
        <v>79</v>
      </c>
      <c r="B30" s="18" t="s">
        <v>471</v>
      </c>
      <c r="C30" s="116">
        <f>+C31+C32+C33</f>
        <v>0</v>
      </c>
    </row>
    <row r="31" spans="1:3" s="322" customFormat="1" ht="12" customHeight="1">
      <c r="A31" s="324" t="s">
        <v>81</v>
      </c>
      <c r="B31" s="75" t="s">
        <v>106</v>
      </c>
      <c r="C31" s="101"/>
    </row>
    <row r="32" spans="1:3" s="322" customFormat="1" ht="12" customHeight="1">
      <c r="A32" s="324" t="s">
        <v>83</v>
      </c>
      <c r="B32" s="58" t="s">
        <v>108</v>
      </c>
      <c r="C32" s="120"/>
    </row>
    <row r="33" spans="1:3" s="322" customFormat="1" ht="12" customHeight="1">
      <c r="A33" s="321" t="s">
        <v>85</v>
      </c>
      <c r="B33" s="325" t="s">
        <v>110</v>
      </c>
      <c r="C33" s="326"/>
    </row>
    <row r="34" spans="1:3" s="318" customFormat="1" ht="12" customHeight="1">
      <c r="A34" s="266" t="s">
        <v>103</v>
      </c>
      <c r="B34" s="18" t="s">
        <v>297</v>
      </c>
      <c r="C34" s="323"/>
    </row>
    <row r="35" spans="1:3" s="318" customFormat="1" ht="12" customHeight="1">
      <c r="A35" s="266" t="s">
        <v>263</v>
      </c>
      <c r="B35" s="18" t="s">
        <v>472</v>
      </c>
      <c r="C35" s="327"/>
    </row>
    <row r="36" spans="1:3" s="318" customFormat="1" ht="12" customHeight="1">
      <c r="A36" s="266" t="s">
        <v>125</v>
      </c>
      <c r="B36" s="18" t="s">
        <v>494</v>
      </c>
      <c r="C36" s="290">
        <f>+C8+C20+C25+C26+C30+C34+C35</f>
        <v>9539000</v>
      </c>
    </row>
    <row r="37" spans="1:3" s="318" customFormat="1" ht="12" customHeight="1">
      <c r="A37" s="328" t="s">
        <v>272</v>
      </c>
      <c r="B37" s="18" t="s">
        <v>474</v>
      </c>
      <c r="C37" s="290">
        <f>+C38+C39+C40</f>
        <v>21274405</v>
      </c>
    </row>
    <row r="38" spans="1:3" s="318" customFormat="1" ht="12" customHeight="1">
      <c r="A38" s="324" t="s">
        <v>475</v>
      </c>
      <c r="B38" s="75" t="s">
        <v>353</v>
      </c>
      <c r="C38" s="101">
        <v>801606</v>
      </c>
    </row>
    <row r="39" spans="1:3" s="318" customFormat="1" ht="12" customHeight="1">
      <c r="A39" s="324" t="s">
        <v>476</v>
      </c>
      <c r="B39" s="58" t="s">
        <v>477</v>
      </c>
      <c r="C39" s="120"/>
    </row>
    <row r="40" spans="1:3" s="322" customFormat="1" ht="12" customHeight="1">
      <c r="A40" s="321" t="s">
        <v>478</v>
      </c>
      <c r="B40" s="325" t="s">
        <v>479</v>
      </c>
      <c r="C40" s="326">
        <v>20472799</v>
      </c>
    </row>
    <row r="41" spans="1:3" s="322" customFormat="1" ht="15" customHeight="1">
      <c r="A41" s="328" t="s">
        <v>274</v>
      </c>
      <c r="B41" s="329" t="s">
        <v>480</v>
      </c>
      <c r="C41" s="290">
        <f>+C36+C37</f>
        <v>30813405</v>
      </c>
    </row>
    <row r="42" spans="1:3" s="322" customFormat="1" ht="15" customHeight="1">
      <c r="A42" s="285"/>
      <c r="B42" s="286"/>
      <c r="C42" s="287"/>
    </row>
    <row r="43" spans="1:3" ht="12.75">
      <c r="A43" s="330"/>
      <c r="B43" s="331"/>
      <c r="C43" s="332"/>
    </row>
    <row r="44" spans="1:3" s="315" customFormat="1" ht="16.5" customHeight="1">
      <c r="A44" s="288"/>
      <c r="B44" s="289" t="s">
        <v>286</v>
      </c>
      <c r="C44" s="290"/>
    </row>
    <row r="45" spans="1:3" s="333" customFormat="1" ht="12" customHeight="1">
      <c r="A45" s="266" t="s">
        <v>21</v>
      </c>
      <c r="B45" s="18" t="s">
        <v>481</v>
      </c>
      <c r="C45" s="116">
        <f>SUM(C46:C50)</f>
        <v>30638405</v>
      </c>
    </row>
    <row r="46" spans="1:3" ht="12" customHeight="1">
      <c r="A46" s="321" t="s">
        <v>23</v>
      </c>
      <c r="B46" s="75" t="s">
        <v>191</v>
      </c>
      <c r="C46" s="101">
        <v>14537890</v>
      </c>
    </row>
    <row r="47" spans="1:3" ht="12" customHeight="1">
      <c r="A47" s="321" t="s">
        <v>25</v>
      </c>
      <c r="B47" s="58" t="s">
        <v>192</v>
      </c>
      <c r="C47" s="105">
        <v>3298515</v>
      </c>
    </row>
    <row r="48" spans="1:3" ht="12" customHeight="1">
      <c r="A48" s="321" t="s">
        <v>27</v>
      </c>
      <c r="B48" s="58" t="s">
        <v>193</v>
      </c>
      <c r="C48" s="105">
        <v>12802000</v>
      </c>
    </row>
    <row r="49" spans="1:3" ht="12" customHeight="1">
      <c r="A49" s="321" t="s">
        <v>29</v>
      </c>
      <c r="B49" s="58" t="s">
        <v>194</v>
      </c>
      <c r="C49" s="105"/>
    </row>
    <row r="50" spans="1:3" ht="12" customHeight="1">
      <c r="A50" s="321" t="s">
        <v>31</v>
      </c>
      <c r="B50" s="58" t="s">
        <v>196</v>
      </c>
      <c r="C50" s="105"/>
    </row>
    <row r="51" spans="1:3" ht="12" customHeight="1">
      <c r="A51" s="266" t="s">
        <v>35</v>
      </c>
      <c r="B51" s="18" t="s">
        <v>482</v>
      </c>
      <c r="C51" s="116">
        <f>SUM(C52:C54)</f>
        <v>175000</v>
      </c>
    </row>
    <row r="52" spans="1:3" s="333" customFormat="1" ht="12" customHeight="1">
      <c r="A52" s="321" t="s">
        <v>37</v>
      </c>
      <c r="B52" s="75" t="s">
        <v>227</v>
      </c>
      <c r="C52" s="101">
        <v>175000</v>
      </c>
    </row>
    <row r="53" spans="1:3" ht="12" customHeight="1">
      <c r="A53" s="321" t="s">
        <v>39</v>
      </c>
      <c r="B53" s="58" t="s">
        <v>229</v>
      </c>
      <c r="C53" s="105"/>
    </row>
    <row r="54" spans="1:3" ht="12" customHeight="1">
      <c r="A54" s="321" t="s">
        <v>41</v>
      </c>
      <c r="B54" s="58" t="s">
        <v>483</v>
      </c>
      <c r="C54" s="105"/>
    </row>
    <row r="55" spans="1:3" ht="12" customHeight="1">
      <c r="A55" s="321" t="s">
        <v>43</v>
      </c>
      <c r="B55" s="58" t="s">
        <v>484</v>
      </c>
      <c r="C55" s="105"/>
    </row>
    <row r="56" spans="1:3" ht="15" customHeight="1">
      <c r="A56" s="266" t="s">
        <v>49</v>
      </c>
      <c r="B56" s="18" t="s">
        <v>485</v>
      </c>
      <c r="C56" s="323"/>
    </row>
    <row r="57" spans="1:3" ht="12.75">
      <c r="A57" s="266" t="s">
        <v>246</v>
      </c>
      <c r="B57" s="334" t="s">
        <v>486</v>
      </c>
      <c r="C57" s="116">
        <f>+C45+C51+C56</f>
        <v>30813405</v>
      </c>
    </row>
    <row r="58" ht="15" customHeight="1">
      <c r="C58" s="335"/>
    </row>
    <row r="59" spans="1:3" ht="14.25" customHeight="1">
      <c r="A59" s="298" t="s">
        <v>443</v>
      </c>
      <c r="B59" s="299"/>
      <c r="C59" s="301">
        <v>6</v>
      </c>
    </row>
    <row r="60" spans="1:3" ht="12.75">
      <c r="A60" s="298" t="s">
        <v>444</v>
      </c>
      <c r="B60" s="299"/>
      <c r="C60" s="301"/>
    </row>
  </sheetData>
  <sheetProtection selectLockedCells="1" selectUnlockedCells="1"/>
  <printOptions horizontalCentered="1"/>
  <pageMargins left="0.7875" right="0.7875" top="0.9840277777777777" bottom="0.9840277777777777" header="0.5118055555555555" footer="0.7875"/>
  <pageSetup firstPageNumber="50" useFirstPageNumber="1" horizontalDpi="300" verticalDpi="300" orientation="portrait" paperSize="9" scale="75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0"/>
  </sheetPr>
  <dimension ref="A1:C60"/>
  <sheetViews>
    <sheetView zoomScale="145" zoomScaleNormal="145" zoomScalePageLayoutView="0" workbookViewId="0" topLeftCell="A22">
      <selection activeCell="C9" sqref="C9"/>
    </sheetView>
  </sheetViews>
  <sheetFormatPr defaultColWidth="9.00390625" defaultRowHeight="12.75"/>
  <cols>
    <col min="1" max="1" width="13.875" style="305" customWidth="1"/>
    <col min="2" max="2" width="79.125" style="306" customWidth="1"/>
    <col min="3" max="3" width="25.00390625" style="306" customWidth="1"/>
    <col min="4" max="16384" width="9.375" style="306" customWidth="1"/>
  </cols>
  <sheetData>
    <row r="1" spans="1:3" s="308" customFormat="1" ht="21" customHeight="1">
      <c r="A1" s="249"/>
      <c r="B1" s="250"/>
      <c r="C1" s="307" t="str">
        <f>+CONCATENATE("9.3.1. melléklet a ……/",LEFT(ÖSSZEFÜGGÉSEK!A5,4),". (….) önkormányzati rendelethez")</f>
        <v>9.3.1. melléklet a ……/2017. (….) önkormányzati rendelethez</v>
      </c>
    </row>
    <row r="2" spans="1:3" s="310" customFormat="1" ht="36">
      <c r="A2" s="253" t="s">
        <v>457</v>
      </c>
      <c r="B2" s="254" t="s">
        <v>490</v>
      </c>
      <c r="C2" s="309" t="s">
        <v>452</v>
      </c>
    </row>
    <row r="3" spans="1:3" s="310" customFormat="1" ht="24">
      <c r="A3" s="311" t="s">
        <v>424</v>
      </c>
      <c r="B3" s="258" t="s">
        <v>487</v>
      </c>
      <c r="C3" s="312" t="s">
        <v>423</v>
      </c>
    </row>
    <row r="4" spans="1:3" s="313" customFormat="1" ht="15.75" customHeight="1">
      <c r="A4" s="260"/>
      <c r="B4" s="260"/>
      <c r="C4" s="261" t="s">
        <v>375</v>
      </c>
    </row>
    <row r="5" spans="1:3" ht="12.75">
      <c r="A5" s="263" t="s">
        <v>426</v>
      </c>
      <c r="B5" s="264" t="s">
        <v>427</v>
      </c>
      <c r="C5" s="314" t="s">
        <v>428</v>
      </c>
    </row>
    <row r="6" spans="1:3" s="315" customFormat="1" ht="12.75" customHeight="1">
      <c r="A6" s="266"/>
      <c r="B6" s="267" t="s">
        <v>19</v>
      </c>
      <c r="C6" s="268" t="s">
        <v>20</v>
      </c>
    </row>
    <row r="7" spans="1:3" s="315" customFormat="1" ht="15.75" customHeight="1">
      <c r="A7" s="270"/>
      <c r="B7" s="271" t="s">
        <v>285</v>
      </c>
      <c r="C7" s="316"/>
    </row>
    <row r="8" spans="1:3" s="318" customFormat="1" ht="12" customHeight="1">
      <c r="A8" s="266" t="s">
        <v>21</v>
      </c>
      <c r="B8" s="317" t="s">
        <v>460</v>
      </c>
      <c r="C8" s="116">
        <f>SUM(C9:C19)</f>
        <v>9539000</v>
      </c>
    </row>
    <row r="9" spans="1:3" s="318" customFormat="1" ht="12" customHeight="1">
      <c r="A9" s="319" t="s">
        <v>23</v>
      </c>
      <c r="B9" s="56" t="s">
        <v>82</v>
      </c>
      <c r="C9" s="101">
        <f>'9.3. sz. mell(ÖNO)'!C9-'9.3.2. sz. mell'!C9</f>
        <v>0</v>
      </c>
    </row>
    <row r="10" spans="1:3" s="318" customFormat="1" ht="12" customHeight="1">
      <c r="A10" s="321" t="s">
        <v>25</v>
      </c>
      <c r="B10" s="58" t="s">
        <v>84</v>
      </c>
      <c r="C10" s="101">
        <f>'9.3. sz. mell(ÖNO)'!C10-'9.3.2. sz. mell'!C10</f>
        <v>0</v>
      </c>
    </row>
    <row r="11" spans="1:3" s="318" customFormat="1" ht="12" customHeight="1">
      <c r="A11" s="321" t="s">
        <v>27</v>
      </c>
      <c r="B11" s="58" t="s">
        <v>86</v>
      </c>
      <c r="C11" s="101">
        <f>'9.3. sz. mell(ÖNO)'!C11-'9.3.2. sz. mell'!C11</f>
        <v>0</v>
      </c>
    </row>
    <row r="12" spans="1:3" s="318" customFormat="1" ht="12" customHeight="1">
      <c r="A12" s="321" t="s">
        <v>29</v>
      </c>
      <c r="B12" s="58" t="s">
        <v>88</v>
      </c>
      <c r="C12" s="101">
        <f>'9.3. sz. mell(ÖNO)'!C12-'9.3.2. sz. mell'!C12</f>
        <v>0</v>
      </c>
    </row>
    <row r="13" spans="1:3" s="318" customFormat="1" ht="12" customHeight="1">
      <c r="A13" s="321" t="s">
        <v>31</v>
      </c>
      <c r="B13" s="58" t="s">
        <v>90</v>
      </c>
      <c r="C13" s="101">
        <f>'9.3. sz. mell(ÖNO)'!C13-'9.3.2. sz. mell'!C13</f>
        <v>6721000</v>
      </c>
    </row>
    <row r="14" spans="1:3" s="318" customFormat="1" ht="12" customHeight="1">
      <c r="A14" s="321" t="s">
        <v>33</v>
      </c>
      <c r="B14" s="58" t="s">
        <v>461</v>
      </c>
      <c r="C14" s="101">
        <f>'9.3. sz. mell(ÖNO)'!C14-'9.3.2. sz. mell'!C14</f>
        <v>1815000</v>
      </c>
    </row>
    <row r="15" spans="1:3" s="318" customFormat="1" ht="12" customHeight="1">
      <c r="A15" s="321" t="s">
        <v>198</v>
      </c>
      <c r="B15" s="76" t="s">
        <v>462</v>
      </c>
      <c r="C15" s="101">
        <f>'9.3. sz. mell(ÖNO)'!C15-'9.3.2. sz. mell'!C15</f>
        <v>1000000</v>
      </c>
    </row>
    <row r="16" spans="1:3" s="318" customFormat="1" ht="12" customHeight="1">
      <c r="A16" s="321" t="s">
        <v>200</v>
      </c>
      <c r="B16" s="58" t="s">
        <v>463</v>
      </c>
      <c r="C16" s="101">
        <f>'9.3. sz. mell(ÖNO)'!C16-'9.3.2. sz. mell'!C16</f>
        <v>0</v>
      </c>
    </row>
    <row r="17" spans="1:3" s="322" customFormat="1" ht="12" customHeight="1">
      <c r="A17" s="321" t="s">
        <v>202</v>
      </c>
      <c r="B17" s="58" t="s">
        <v>98</v>
      </c>
      <c r="C17" s="101">
        <f>'9.3. sz. mell(ÖNO)'!C17-'9.3.2. sz. mell'!C17</f>
        <v>0</v>
      </c>
    </row>
    <row r="18" spans="1:3" s="322" customFormat="1" ht="12" customHeight="1">
      <c r="A18" s="321" t="s">
        <v>204</v>
      </c>
      <c r="B18" s="58" t="s">
        <v>100</v>
      </c>
      <c r="C18" s="101">
        <f>'9.3. sz. mell(ÖNO)'!C18-'9.3.2. sz. mell'!C18</f>
        <v>0</v>
      </c>
    </row>
    <row r="19" spans="1:3" s="322" customFormat="1" ht="12" customHeight="1">
      <c r="A19" s="321" t="s">
        <v>206</v>
      </c>
      <c r="B19" s="76" t="s">
        <v>102</v>
      </c>
      <c r="C19" s="101">
        <f>'9.3. sz. mell(ÖNO)'!C19-'9.3.2. sz. mell'!C19</f>
        <v>3000</v>
      </c>
    </row>
    <row r="20" spans="1:3" s="318" customFormat="1" ht="12" customHeight="1">
      <c r="A20" s="266" t="s">
        <v>35</v>
      </c>
      <c r="B20" s="317" t="s">
        <v>464</v>
      </c>
      <c r="C20" s="116">
        <f>SUM(C21:C23)</f>
        <v>0</v>
      </c>
    </row>
    <row r="21" spans="1:3" s="322" customFormat="1" ht="12" customHeight="1">
      <c r="A21" s="321" t="s">
        <v>37</v>
      </c>
      <c r="B21" s="75" t="s">
        <v>38</v>
      </c>
      <c r="C21" s="101">
        <f>'9.3. sz. mell(ÖNO)'!C21-'9.3.2. sz. mell'!C21</f>
        <v>0</v>
      </c>
    </row>
    <row r="22" spans="1:3" s="322" customFormat="1" ht="12" customHeight="1">
      <c r="A22" s="321" t="s">
        <v>39</v>
      </c>
      <c r="B22" s="58" t="s">
        <v>465</v>
      </c>
      <c r="C22" s="101">
        <f>'9.3. sz. mell(ÖNO)'!C22-'9.3.2. sz. mell'!C22</f>
        <v>0</v>
      </c>
    </row>
    <row r="23" spans="1:3" s="322" customFormat="1" ht="12" customHeight="1">
      <c r="A23" s="321" t="s">
        <v>41</v>
      </c>
      <c r="B23" s="58" t="s">
        <v>466</v>
      </c>
      <c r="C23" s="101">
        <f>'9.3. sz. mell(ÖNO)'!C23-'9.3.2. sz. mell'!C23</f>
        <v>0</v>
      </c>
    </row>
    <row r="24" spans="1:3" s="322" customFormat="1" ht="12" customHeight="1">
      <c r="A24" s="321" t="s">
        <v>43</v>
      </c>
      <c r="B24" s="58" t="s">
        <v>491</v>
      </c>
      <c r="C24" s="101">
        <f>'9.3. sz. mell(ÖNO)'!C24-'9.3.2. sz. mell'!C24</f>
        <v>0</v>
      </c>
    </row>
    <row r="25" spans="1:3" s="322" customFormat="1" ht="12" customHeight="1">
      <c r="A25" s="266" t="s">
        <v>49</v>
      </c>
      <c r="B25" s="18" t="s">
        <v>295</v>
      </c>
      <c r="C25" s="323"/>
    </row>
    <row r="26" spans="1:3" s="322" customFormat="1" ht="12" customHeight="1">
      <c r="A26" s="266" t="s">
        <v>246</v>
      </c>
      <c r="B26" s="18" t="s">
        <v>492</v>
      </c>
      <c r="C26" s="116">
        <f>+C27+C28</f>
        <v>0</v>
      </c>
    </row>
    <row r="27" spans="1:3" s="322" customFormat="1" ht="12" customHeight="1">
      <c r="A27" s="324" t="s">
        <v>65</v>
      </c>
      <c r="B27" s="75" t="s">
        <v>465</v>
      </c>
      <c r="C27" s="101">
        <f>'9.3. sz. mell(ÖNO)'!C27-'9.3.2. sz. mell'!C27</f>
        <v>0</v>
      </c>
    </row>
    <row r="28" spans="1:3" s="322" customFormat="1" ht="12" customHeight="1">
      <c r="A28" s="324" t="s">
        <v>67</v>
      </c>
      <c r="B28" s="58" t="s">
        <v>469</v>
      </c>
      <c r="C28" s="101">
        <f>'9.3. sz. mell(ÖNO)'!C28-'9.3.2. sz. mell'!C28</f>
        <v>0</v>
      </c>
    </row>
    <row r="29" spans="1:3" s="322" customFormat="1" ht="12" customHeight="1">
      <c r="A29" s="321" t="s">
        <v>69</v>
      </c>
      <c r="B29" s="325" t="s">
        <v>493</v>
      </c>
      <c r="C29" s="101">
        <f>'9.3. sz. mell(ÖNO)'!C29-'9.3.2. sz. mell'!C29</f>
        <v>0</v>
      </c>
    </row>
    <row r="30" spans="1:3" s="322" customFormat="1" ht="12" customHeight="1">
      <c r="A30" s="266" t="s">
        <v>79</v>
      </c>
      <c r="B30" s="18" t="s">
        <v>471</v>
      </c>
      <c r="C30" s="116">
        <f>+C31+C32+C33</f>
        <v>0</v>
      </c>
    </row>
    <row r="31" spans="1:3" s="322" customFormat="1" ht="12" customHeight="1">
      <c r="A31" s="324" t="s">
        <v>81</v>
      </c>
      <c r="B31" s="75" t="s">
        <v>106</v>
      </c>
      <c r="C31" s="101">
        <f>'9.3. sz. mell(ÖNO)'!C31-'9.3.2. sz. mell'!C31</f>
        <v>0</v>
      </c>
    </row>
    <row r="32" spans="1:3" s="322" customFormat="1" ht="12" customHeight="1">
      <c r="A32" s="324" t="s">
        <v>83</v>
      </c>
      <c r="B32" s="58" t="s">
        <v>108</v>
      </c>
      <c r="C32" s="101">
        <f>'9.3. sz. mell(ÖNO)'!C32-'9.3.2. sz. mell'!C32</f>
        <v>0</v>
      </c>
    </row>
    <row r="33" spans="1:3" s="322" customFormat="1" ht="12" customHeight="1">
      <c r="A33" s="321" t="s">
        <v>85</v>
      </c>
      <c r="B33" s="325" t="s">
        <v>110</v>
      </c>
      <c r="C33" s="101">
        <f>'9.3. sz. mell(ÖNO)'!C33-'9.3.2. sz. mell'!C33</f>
        <v>0</v>
      </c>
    </row>
    <row r="34" spans="1:3" s="318" customFormat="1" ht="12" customHeight="1">
      <c r="A34" s="266" t="s">
        <v>103</v>
      </c>
      <c r="B34" s="18" t="s">
        <v>297</v>
      </c>
      <c r="C34" s="323"/>
    </row>
    <row r="35" spans="1:3" s="318" customFormat="1" ht="12" customHeight="1">
      <c r="A35" s="266" t="s">
        <v>263</v>
      </c>
      <c r="B35" s="18" t="s">
        <v>472</v>
      </c>
      <c r="C35" s="327"/>
    </row>
    <row r="36" spans="1:3" s="318" customFormat="1" ht="12" customHeight="1">
      <c r="A36" s="266" t="s">
        <v>125</v>
      </c>
      <c r="B36" s="18" t="s">
        <v>494</v>
      </c>
      <c r="C36" s="290">
        <f>+C8+C20+C25+C26+C30+C34+C35</f>
        <v>9539000</v>
      </c>
    </row>
    <row r="37" spans="1:3" s="318" customFormat="1" ht="12" customHeight="1">
      <c r="A37" s="328" t="s">
        <v>272</v>
      </c>
      <c r="B37" s="18" t="s">
        <v>474</v>
      </c>
      <c r="C37" s="290">
        <f>+C38+C39+C40</f>
        <v>20525341</v>
      </c>
    </row>
    <row r="38" spans="1:3" s="318" customFormat="1" ht="12" customHeight="1">
      <c r="A38" s="324" t="s">
        <v>475</v>
      </c>
      <c r="B38" s="75" t="s">
        <v>353</v>
      </c>
      <c r="C38" s="101">
        <v>801606</v>
      </c>
    </row>
    <row r="39" spans="1:3" s="318" customFormat="1" ht="12" customHeight="1">
      <c r="A39" s="324" t="s">
        <v>476</v>
      </c>
      <c r="B39" s="58" t="s">
        <v>477</v>
      </c>
      <c r="C39" s="120"/>
    </row>
    <row r="40" spans="1:3" s="322" customFormat="1" ht="12" customHeight="1">
      <c r="A40" s="321" t="s">
        <v>478</v>
      </c>
      <c r="B40" s="325" t="s">
        <v>479</v>
      </c>
      <c r="C40" s="326">
        <v>19723735</v>
      </c>
    </row>
    <row r="41" spans="1:3" s="322" customFormat="1" ht="15" customHeight="1">
      <c r="A41" s="328" t="s">
        <v>274</v>
      </c>
      <c r="B41" s="329" t="s">
        <v>480</v>
      </c>
      <c r="C41" s="290">
        <f>+C36+C37</f>
        <v>30064341</v>
      </c>
    </row>
    <row r="42" spans="1:3" s="322" customFormat="1" ht="15" customHeight="1">
      <c r="A42" s="285"/>
      <c r="B42" s="286"/>
      <c r="C42" s="287"/>
    </row>
    <row r="43" spans="1:3" ht="12.75">
      <c r="A43" s="330"/>
      <c r="B43" s="331"/>
      <c r="C43" s="332"/>
    </row>
    <row r="44" spans="1:3" s="315" customFormat="1" ht="16.5" customHeight="1">
      <c r="A44" s="288"/>
      <c r="B44" s="289" t="s">
        <v>286</v>
      </c>
      <c r="C44" s="290"/>
    </row>
    <row r="45" spans="1:3" s="333" customFormat="1" ht="12" customHeight="1">
      <c r="A45" s="266" t="s">
        <v>21</v>
      </c>
      <c r="B45" s="18" t="s">
        <v>481</v>
      </c>
      <c r="C45" s="116">
        <f>SUM(C46:C50)</f>
        <v>29888981</v>
      </c>
    </row>
    <row r="46" spans="1:3" ht="12" customHeight="1">
      <c r="A46" s="321" t="s">
        <v>23</v>
      </c>
      <c r="B46" s="75" t="s">
        <v>191</v>
      </c>
      <c r="C46" s="101">
        <v>13979530</v>
      </c>
    </row>
    <row r="47" spans="1:3" ht="12" customHeight="1">
      <c r="A47" s="321" t="s">
        <v>25</v>
      </c>
      <c r="B47" s="58" t="s">
        <v>192</v>
      </c>
      <c r="C47" s="101">
        <v>3107451</v>
      </c>
    </row>
    <row r="48" spans="1:3" ht="12" customHeight="1">
      <c r="A48" s="321" t="s">
        <v>27</v>
      </c>
      <c r="B48" s="58" t="s">
        <v>193</v>
      </c>
      <c r="C48" s="101">
        <f>'9.3. sz. mell(ÖNO)'!C48-'9.3.2. sz. mell'!C48</f>
        <v>12802000</v>
      </c>
    </row>
    <row r="49" spans="1:3" ht="12" customHeight="1">
      <c r="A49" s="321" t="s">
        <v>29</v>
      </c>
      <c r="B49" s="58" t="s">
        <v>194</v>
      </c>
      <c r="C49" s="101">
        <f>'9.3. sz. mell(ÖNO)'!C49-'9.3.2. sz. mell'!C49</f>
        <v>0</v>
      </c>
    </row>
    <row r="50" spans="1:3" ht="12" customHeight="1">
      <c r="A50" s="321" t="s">
        <v>31</v>
      </c>
      <c r="B50" s="58" t="s">
        <v>196</v>
      </c>
      <c r="C50" s="101">
        <f>'9.3. sz. mell(ÖNO)'!C50-'9.3.2. sz. mell'!C50</f>
        <v>0</v>
      </c>
    </row>
    <row r="51" spans="1:3" ht="12" customHeight="1">
      <c r="A51" s="266" t="s">
        <v>35</v>
      </c>
      <c r="B51" s="18" t="s">
        <v>482</v>
      </c>
      <c r="C51" s="116">
        <f>SUM(C52:C54)</f>
        <v>175000</v>
      </c>
    </row>
    <row r="52" spans="1:3" s="333" customFormat="1" ht="12" customHeight="1">
      <c r="A52" s="321" t="s">
        <v>37</v>
      </c>
      <c r="B52" s="75" t="s">
        <v>227</v>
      </c>
      <c r="C52" s="101">
        <f>'9.3. sz. mell(ÖNO)'!C52-'9.3.2. sz. mell'!C52</f>
        <v>175000</v>
      </c>
    </row>
    <row r="53" spans="1:3" ht="12" customHeight="1">
      <c r="A53" s="321" t="s">
        <v>39</v>
      </c>
      <c r="B53" s="58" t="s">
        <v>229</v>
      </c>
      <c r="C53" s="101">
        <f>'9.3. sz. mell(ÖNO)'!C53-'9.3.2. sz. mell'!C53</f>
        <v>0</v>
      </c>
    </row>
    <row r="54" spans="1:3" ht="12" customHeight="1">
      <c r="A54" s="321" t="s">
        <v>41</v>
      </c>
      <c r="B54" s="58" t="s">
        <v>483</v>
      </c>
      <c r="C54" s="101">
        <f>'9.3. sz. mell(ÖNO)'!C54-'9.3.2. sz. mell'!C54</f>
        <v>0</v>
      </c>
    </row>
    <row r="55" spans="1:3" ht="12" customHeight="1">
      <c r="A55" s="321" t="s">
        <v>43</v>
      </c>
      <c r="B55" s="58" t="s">
        <v>484</v>
      </c>
      <c r="C55" s="101">
        <f>'9.3. sz. mell(ÖNO)'!C55-'9.3.2. sz. mell'!C55</f>
        <v>0</v>
      </c>
    </row>
    <row r="56" spans="1:3" ht="15" customHeight="1">
      <c r="A56" s="266" t="s">
        <v>49</v>
      </c>
      <c r="B56" s="18" t="s">
        <v>485</v>
      </c>
      <c r="C56" s="323"/>
    </row>
    <row r="57" spans="1:3" ht="12.75">
      <c r="A57" s="266" t="s">
        <v>246</v>
      </c>
      <c r="B57" s="334" t="s">
        <v>486</v>
      </c>
      <c r="C57" s="116">
        <f>+C45+C51+C56</f>
        <v>30063981</v>
      </c>
    </row>
    <row r="58" ht="15" customHeight="1">
      <c r="C58" s="335"/>
    </row>
    <row r="59" spans="1:3" ht="14.25" customHeight="1">
      <c r="A59" s="298" t="s">
        <v>443</v>
      </c>
      <c r="B59" s="299"/>
      <c r="C59" s="301">
        <v>6</v>
      </c>
    </row>
    <row r="60" spans="1:3" ht="12.75">
      <c r="A60" s="298" t="s">
        <v>444</v>
      </c>
      <c r="B60" s="299"/>
      <c r="C60" s="301"/>
    </row>
  </sheetData>
  <sheetProtection selectLockedCells="1" selectUnlockedCells="1"/>
  <printOptions horizontalCentered="1"/>
  <pageMargins left="0.7875" right="0.7875" top="0.9840277777777777" bottom="0.9840277777777777" header="0.5118055555555555" footer="0.7875"/>
  <pageSetup firstPageNumber="51" useFirstPageNumber="1" horizontalDpi="300" verticalDpi="300" orientation="portrait" paperSize="9" scale="75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0"/>
  </sheetPr>
  <dimension ref="A1:C60"/>
  <sheetViews>
    <sheetView zoomScale="145" zoomScaleNormal="145" zoomScalePageLayoutView="0" workbookViewId="0" topLeftCell="A47">
      <selection activeCell="C9" sqref="C9"/>
    </sheetView>
  </sheetViews>
  <sheetFormatPr defaultColWidth="9.00390625" defaultRowHeight="12.75"/>
  <cols>
    <col min="1" max="1" width="13.875" style="305" customWidth="1"/>
    <col min="2" max="2" width="79.125" style="306" customWidth="1"/>
    <col min="3" max="3" width="25.00390625" style="306" customWidth="1"/>
    <col min="4" max="16384" width="9.375" style="306" customWidth="1"/>
  </cols>
  <sheetData>
    <row r="1" spans="1:3" s="308" customFormat="1" ht="21" customHeight="1">
      <c r="A1" s="249"/>
      <c r="B1" s="250"/>
      <c r="C1" s="307" t="str">
        <f>+CONCATENATE("9.3.2. melléklet a ……/",LEFT(ÖSSZEFÜGGÉSEK!A5,4),". (….) önkormányzati rendelethez")</f>
        <v>9.3.2. melléklet a ……/2017. (….) önkormányzati rendelethez</v>
      </c>
    </row>
    <row r="2" spans="1:3" s="310" customFormat="1" ht="36">
      <c r="A2" s="253" t="s">
        <v>457</v>
      </c>
      <c r="B2" s="254" t="s">
        <v>490</v>
      </c>
      <c r="C2" s="309" t="s">
        <v>452</v>
      </c>
    </row>
    <row r="3" spans="1:3" s="310" customFormat="1" ht="24">
      <c r="A3" s="311" t="s">
        <v>424</v>
      </c>
      <c r="B3" s="258" t="s">
        <v>488</v>
      </c>
      <c r="C3" s="312" t="s">
        <v>446</v>
      </c>
    </row>
    <row r="4" spans="1:3" s="313" customFormat="1" ht="15.75" customHeight="1">
      <c r="A4" s="260"/>
      <c r="B4" s="260"/>
      <c r="C4" s="261" t="s">
        <v>459</v>
      </c>
    </row>
    <row r="5" spans="1:3" ht="12.75">
      <c r="A5" s="263" t="s">
        <v>426</v>
      </c>
      <c r="B5" s="264" t="s">
        <v>427</v>
      </c>
      <c r="C5" s="314" t="s">
        <v>428</v>
      </c>
    </row>
    <row r="6" spans="1:3" s="315" customFormat="1" ht="12.75" customHeight="1">
      <c r="A6" s="266"/>
      <c r="B6" s="267" t="s">
        <v>19</v>
      </c>
      <c r="C6" s="268" t="s">
        <v>20</v>
      </c>
    </row>
    <row r="7" spans="1:3" s="315" customFormat="1" ht="15.75" customHeight="1">
      <c r="A7" s="270"/>
      <c r="B7" s="271" t="s">
        <v>285</v>
      </c>
      <c r="C7" s="316"/>
    </row>
    <row r="8" spans="1:3" s="318" customFormat="1" ht="12" customHeight="1">
      <c r="A8" s="266" t="s">
        <v>21</v>
      </c>
      <c r="B8" s="317" t="s">
        <v>460</v>
      </c>
      <c r="C8" s="116">
        <f>SUM(C9:C19)</f>
        <v>0</v>
      </c>
    </row>
    <row r="9" spans="1:3" s="318" customFormat="1" ht="12" customHeight="1">
      <c r="A9" s="319" t="s">
        <v>23</v>
      </c>
      <c r="B9" s="56" t="s">
        <v>82</v>
      </c>
      <c r="C9" s="320"/>
    </row>
    <row r="10" spans="1:3" s="318" customFormat="1" ht="12" customHeight="1">
      <c r="A10" s="321" t="s">
        <v>25</v>
      </c>
      <c r="B10" s="58" t="s">
        <v>84</v>
      </c>
      <c r="C10" s="105"/>
    </row>
    <row r="11" spans="1:3" s="318" customFormat="1" ht="12" customHeight="1">
      <c r="A11" s="321" t="s">
        <v>27</v>
      </c>
      <c r="B11" s="58" t="s">
        <v>86</v>
      </c>
      <c r="C11" s="105"/>
    </row>
    <row r="12" spans="1:3" s="318" customFormat="1" ht="12" customHeight="1">
      <c r="A12" s="321" t="s">
        <v>29</v>
      </c>
      <c r="B12" s="58" t="s">
        <v>88</v>
      </c>
      <c r="C12" s="105"/>
    </row>
    <row r="13" spans="1:3" s="318" customFormat="1" ht="12" customHeight="1">
      <c r="A13" s="321" t="s">
        <v>31</v>
      </c>
      <c r="B13" s="58" t="s">
        <v>90</v>
      </c>
      <c r="C13" s="105"/>
    </row>
    <row r="14" spans="1:3" s="318" customFormat="1" ht="12" customHeight="1">
      <c r="A14" s="321" t="s">
        <v>33</v>
      </c>
      <c r="B14" s="58" t="s">
        <v>461</v>
      </c>
      <c r="C14" s="105"/>
    </row>
    <row r="15" spans="1:3" s="318" customFormat="1" ht="12" customHeight="1">
      <c r="A15" s="321" t="s">
        <v>198</v>
      </c>
      <c r="B15" s="76" t="s">
        <v>462</v>
      </c>
      <c r="C15" s="105"/>
    </row>
    <row r="16" spans="1:3" s="318" customFormat="1" ht="12" customHeight="1">
      <c r="A16" s="321" t="s">
        <v>200</v>
      </c>
      <c r="B16" s="58" t="s">
        <v>463</v>
      </c>
      <c r="C16" s="120"/>
    </row>
    <row r="17" spans="1:3" s="322" customFormat="1" ht="12" customHeight="1">
      <c r="A17" s="321" t="s">
        <v>202</v>
      </c>
      <c r="B17" s="58" t="s">
        <v>98</v>
      </c>
      <c r="C17" s="105"/>
    </row>
    <row r="18" spans="1:3" s="322" customFormat="1" ht="12" customHeight="1">
      <c r="A18" s="321" t="s">
        <v>204</v>
      </c>
      <c r="B18" s="58" t="s">
        <v>100</v>
      </c>
      <c r="C18" s="112"/>
    </row>
    <row r="19" spans="1:3" s="322" customFormat="1" ht="12" customHeight="1">
      <c r="A19" s="321" t="s">
        <v>206</v>
      </c>
      <c r="B19" s="76" t="s">
        <v>102</v>
      </c>
      <c r="C19" s="112"/>
    </row>
    <row r="20" spans="1:3" s="318" customFormat="1" ht="12" customHeight="1">
      <c r="A20" s="266" t="s">
        <v>35</v>
      </c>
      <c r="B20" s="317" t="s">
        <v>464</v>
      </c>
      <c r="C20" s="116">
        <f>SUM(C21:C23)</f>
        <v>0</v>
      </c>
    </row>
    <row r="21" spans="1:3" s="322" customFormat="1" ht="12" customHeight="1">
      <c r="A21" s="321" t="s">
        <v>37</v>
      </c>
      <c r="B21" s="75" t="s">
        <v>38</v>
      </c>
      <c r="C21" s="105"/>
    </row>
    <row r="22" spans="1:3" s="322" customFormat="1" ht="12" customHeight="1">
      <c r="A22" s="321" t="s">
        <v>39</v>
      </c>
      <c r="B22" s="58" t="s">
        <v>465</v>
      </c>
      <c r="C22" s="105"/>
    </row>
    <row r="23" spans="1:3" s="322" customFormat="1" ht="12" customHeight="1">
      <c r="A23" s="321" t="s">
        <v>41</v>
      </c>
      <c r="B23" s="58" t="s">
        <v>466</v>
      </c>
      <c r="C23" s="105"/>
    </row>
    <row r="24" spans="1:3" s="322" customFormat="1" ht="12" customHeight="1">
      <c r="A24" s="321" t="s">
        <v>43</v>
      </c>
      <c r="B24" s="58" t="s">
        <v>491</v>
      </c>
      <c r="C24" s="105"/>
    </row>
    <row r="25" spans="1:3" s="322" customFormat="1" ht="12" customHeight="1">
      <c r="A25" s="266" t="s">
        <v>49</v>
      </c>
      <c r="B25" s="18" t="s">
        <v>295</v>
      </c>
      <c r="C25" s="323"/>
    </row>
    <row r="26" spans="1:3" s="322" customFormat="1" ht="12" customHeight="1">
      <c r="A26" s="266" t="s">
        <v>246</v>
      </c>
      <c r="B26" s="18" t="s">
        <v>492</v>
      </c>
      <c r="C26" s="116">
        <f>+C27+C28</f>
        <v>0</v>
      </c>
    </row>
    <row r="27" spans="1:3" s="322" customFormat="1" ht="12" customHeight="1">
      <c r="A27" s="324" t="s">
        <v>65</v>
      </c>
      <c r="B27" s="75" t="s">
        <v>465</v>
      </c>
      <c r="C27" s="101"/>
    </row>
    <row r="28" spans="1:3" s="322" customFormat="1" ht="12" customHeight="1">
      <c r="A28" s="324" t="s">
        <v>67</v>
      </c>
      <c r="B28" s="58" t="s">
        <v>469</v>
      </c>
      <c r="C28" s="120"/>
    </row>
    <row r="29" spans="1:3" s="322" customFormat="1" ht="12" customHeight="1">
      <c r="A29" s="321" t="s">
        <v>69</v>
      </c>
      <c r="B29" s="325" t="s">
        <v>493</v>
      </c>
      <c r="C29" s="326"/>
    </row>
    <row r="30" spans="1:3" s="322" customFormat="1" ht="12" customHeight="1">
      <c r="A30" s="266" t="s">
        <v>79</v>
      </c>
      <c r="B30" s="18" t="s">
        <v>471</v>
      </c>
      <c r="C30" s="116">
        <f>+C31+C32+C33</f>
        <v>0</v>
      </c>
    </row>
    <row r="31" spans="1:3" s="322" customFormat="1" ht="12" customHeight="1">
      <c r="A31" s="324" t="s">
        <v>81</v>
      </c>
      <c r="B31" s="75" t="s">
        <v>106</v>
      </c>
      <c r="C31" s="101"/>
    </row>
    <row r="32" spans="1:3" s="322" customFormat="1" ht="12" customHeight="1">
      <c r="A32" s="324" t="s">
        <v>83</v>
      </c>
      <c r="B32" s="58" t="s">
        <v>108</v>
      </c>
      <c r="C32" s="120"/>
    </row>
    <row r="33" spans="1:3" s="322" customFormat="1" ht="12" customHeight="1">
      <c r="A33" s="321" t="s">
        <v>85</v>
      </c>
      <c r="B33" s="325" t="s">
        <v>110</v>
      </c>
      <c r="C33" s="326"/>
    </row>
    <row r="34" spans="1:3" s="318" customFormat="1" ht="12" customHeight="1">
      <c r="A34" s="266" t="s">
        <v>103</v>
      </c>
      <c r="B34" s="18" t="s">
        <v>297</v>
      </c>
      <c r="C34" s="323"/>
    </row>
    <row r="35" spans="1:3" s="318" customFormat="1" ht="12" customHeight="1">
      <c r="A35" s="266" t="s">
        <v>263</v>
      </c>
      <c r="B35" s="18" t="s">
        <v>472</v>
      </c>
      <c r="C35" s="327"/>
    </row>
    <row r="36" spans="1:3" s="318" customFormat="1" ht="12" customHeight="1">
      <c r="A36" s="266" t="s">
        <v>125</v>
      </c>
      <c r="B36" s="18" t="s">
        <v>494</v>
      </c>
      <c r="C36" s="290">
        <f>+C8+C20+C25+C26+C30+C34+C35</f>
        <v>0</v>
      </c>
    </row>
    <row r="37" spans="1:3" s="318" customFormat="1" ht="12" customHeight="1">
      <c r="A37" s="328" t="s">
        <v>272</v>
      </c>
      <c r="B37" s="18" t="s">
        <v>474</v>
      </c>
      <c r="C37" s="290">
        <f>+C38+C39+C40</f>
        <v>749064</v>
      </c>
    </row>
    <row r="38" spans="1:3" s="318" customFormat="1" ht="12" customHeight="1">
      <c r="A38" s="324" t="s">
        <v>475</v>
      </c>
      <c r="B38" s="75" t="s">
        <v>353</v>
      </c>
      <c r="C38" s="101"/>
    </row>
    <row r="39" spans="1:3" s="318" customFormat="1" ht="12" customHeight="1">
      <c r="A39" s="324" t="s">
        <v>476</v>
      </c>
      <c r="B39" s="58" t="s">
        <v>477</v>
      </c>
      <c r="C39" s="120"/>
    </row>
    <row r="40" spans="1:3" s="322" customFormat="1" ht="12" customHeight="1">
      <c r="A40" s="321" t="s">
        <v>478</v>
      </c>
      <c r="B40" s="325" t="s">
        <v>479</v>
      </c>
      <c r="C40" s="326">
        <v>749064</v>
      </c>
    </row>
    <row r="41" spans="1:3" s="322" customFormat="1" ht="15" customHeight="1">
      <c r="A41" s="328" t="s">
        <v>274</v>
      </c>
      <c r="B41" s="329" t="s">
        <v>480</v>
      </c>
      <c r="C41" s="290">
        <f>+C36+C37</f>
        <v>749064</v>
      </c>
    </row>
    <row r="42" spans="1:3" s="322" customFormat="1" ht="15" customHeight="1">
      <c r="A42" s="285"/>
      <c r="B42" s="286"/>
      <c r="C42" s="287"/>
    </row>
    <row r="43" spans="1:3" ht="12.75">
      <c r="A43" s="330"/>
      <c r="B43" s="331"/>
      <c r="C43" s="332"/>
    </row>
    <row r="44" spans="1:3" s="315" customFormat="1" ht="16.5" customHeight="1">
      <c r="A44" s="288"/>
      <c r="B44" s="289" t="s">
        <v>286</v>
      </c>
      <c r="C44" s="290"/>
    </row>
    <row r="45" spans="1:3" s="333" customFormat="1" ht="12" customHeight="1">
      <c r="A45" s="266" t="s">
        <v>21</v>
      </c>
      <c r="B45" s="18" t="s">
        <v>481</v>
      </c>
      <c r="C45" s="116">
        <f>SUM(C46:C50)</f>
        <v>749064</v>
      </c>
    </row>
    <row r="46" spans="1:3" ht="12" customHeight="1">
      <c r="A46" s="321" t="s">
        <v>23</v>
      </c>
      <c r="B46" s="75" t="s">
        <v>191</v>
      </c>
      <c r="C46" s="101">
        <v>558000</v>
      </c>
    </row>
    <row r="47" spans="1:3" ht="12" customHeight="1">
      <c r="A47" s="321" t="s">
        <v>25</v>
      </c>
      <c r="B47" s="58" t="s">
        <v>192</v>
      </c>
      <c r="C47" s="105">
        <v>191064</v>
      </c>
    </row>
    <row r="48" spans="1:3" ht="12" customHeight="1">
      <c r="A48" s="321" t="s">
        <v>27</v>
      </c>
      <c r="B48" s="58" t="s">
        <v>193</v>
      </c>
      <c r="C48" s="105"/>
    </row>
    <row r="49" spans="1:3" ht="12" customHeight="1">
      <c r="A49" s="321" t="s">
        <v>29</v>
      </c>
      <c r="B49" s="58" t="s">
        <v>194</v>
      </c>
      <c r="C49" s="105"/>
    </row>
    <row r="50" spans="1:3" ht="12" customHeight="1">
      <c r="A50" s="321" t="s">
        <v>31</v>
      </c>
      <c r="B50" s="58" t="s">
        <v>196</v>
      </c>
      <c r="C50" s="105"/>
    </row>
    <row r="51" spans="1:3" ht="12" customHeight="1">
      <c r="A51" s="266" t="s">
        <v>35</v>
      </c>
      <c r="B51" s="18" t="s">
        <v>482</v>
      </c>
      <c r="C51" s="116">
        <f>SUM(C52:C54)</f>
        <v>0</v>
      </c>
    </row>
    <row r="52" spans="1:3" s="333" customFormat="1" ht="12" customHeight="1">
      <c r="A52" s="321" t="s">
        <v>37</v>
      </c>
      <c r="B52" s="75" t="s">
        <v>227</v>
      </c>
      <c r="C52" s="101"/>
    </row>
    <row r="53" spans="1:3" ht="12" customHeight="1">
      <c r="A53" s="321" t="s">
        <v>39</v>
      </c>
      <c r="B53" s="58" t="s">
        <v>229</v>
      </c>
      <c r="C53" s="105"/>
    </row>
    <row r="54" spans="1:3" ht="12" customHeight="1">
      <c r="A54" s="321" t="s">
        <v>41</v>
      </c>
      <c r="B54" s="58" t="s">
        <v>483</v>
      </c>
      <c r="C54" s="105"/>
    </row>
    <row r="55" spans="1:3" ht="12" customHeight="1">
      <c r="A55" s="321" t="s">
        <v>43</v>
      </c>
      <c r="B55" s="58" t="s">
        <v>484</v>
      </c>
      <c r="C55" s="105"/>
    </row>
    <row r="56" spans="1:3" ht="15" customHeight="1">
      <c r="A56" s="266" t="s">
        <v>49</v>
      </c>
      <c r="B56" s="18" t="s">
        <v>485</v>
      </c>
      <c r="C56" s="323"/>
    </row>
    <row r="57" spans="1:3" ht="12.75">
      <c r="A57" s="266" t="s">
        <v>246</v>
      </c>
      <c r="B57" s="334" t="s">
        <v>486</v>
      </c>
      <c r="C57" s="116">
        <f>+C45+C51+C56</f>
        <v>749064</v>
      </c>
    </row>
    <row r="58" ht="15" customHeight="1">
      <c r="C58" s="335"/>
    </row>
    <row r="59" spans="1:3" ht="14.25" customHeight="1">
      <c r="A59" s="298" t="s">
        <v>443</v>
      </c>
      <c r="B59" s="299"/>
      <c r="C59" s="301"/>
    </row>
    <row r="60" spans="1:3" ht="12.75">
      <c r="A60" s="298" t="s">
        <v>444</v>
      </c>
      <c r="B60" s="299"/>
      <c r="C60" s="301"/>
    </row>
  </sheetData>
  <sheetProtection selectLockedCells="1" selectUnlockedCells="1"/>
  <printOptions horizontalCentered="1"/>
  <pageMargins left="0.7875" right="0.7875" top="0.9840277777777777" bottom="0.9840277777777777" header="0.5118055555555555" footer="0.7875"/>
  <pageSetup firstPageNumber="52" useFirstPageNumber="1" horizontalDpi="300" verticalDpi="300" orientation="portrait" paperSize="9" scale="75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0"/>
  </sheetPr>
  <dimension ref="A1:C60"/>
  <sheetViews>
    <sheetView zoomScale="145" zoomScaleNormal="145" zoomScalePageLayoutView="0" workbookViewId="0" topLeftCell="A1">
      <selection activeCell="C9" sqref="C9"/>
    </sheetView>
  </sheetViews>
  <sheetFormatPr defaultColWidth="9.00390625" defaultRowHeight="12.75"/>
  <cols>
    <col min="1" max="1" width="13.875" style="305" customWidth="1"/>
    <col min="2" max="2" width="79.125" style="306" customWidth="1"/>
    <col min="3" max="3" width="25.00390625" style="306" customWidth="1"/>
    <col min="4" max="16384" width="9.375" style="306" customWidth="1"/>
  </cols>
  <sheetData>
    <row r="1" spans="1:3" s="308" customFormat="1" ht="21" customHeight="1">
      <c r="A1" s="303" t="s">
        <v>374</v>
      </c>
      <c r="B1" s="250"/>
      <c r="C1" s="307" t="str">
        <f>+CONCATENATE("9.3.3. melléklet a ……/",LEFT(ÖSSZEFÜGGÉSEK!A5,4),". (….) önkormányzati rendelethez")</f>
        <v>9.3.3. melléklet a ……/2017. (….) önkormányzati rendelethez</v>
      </c>
    </row>
    <row r="2" spans="1:3" s="310" customFormat="1" ht="33" customHeight="1">
      <c r="A2" s="253" t="s">
        <v>457</v>
      </c>
      <c r="B2" s="254" t="s">
        <v>490</v>
      </c>
      <c r="C2" s="309" t="s">
        <v>452</v>
      </c>
    </row>
    <row r="3" spans="1:3" s="310" customFormat="1" ht="24">
      <c r="A3" s="311" t="s">
        <v>424</v>
      </c>
      <c r="B3" s="258" t="s">
        <v>489</v>
      </c>
      <c r="C3" s="312" t="s">
        <v>452</v>
      </c>
    </row>
    <row r="4" spans="1:3" s="313" customFormat="1" ht="15.75" customHeight="1">
      <c r="A4" s="260"/>
      <c r="B4" s="260"/>
      <c r="C4" s="261" t="s">
        <v>459</v>
      </c>
    </row>
    <row r="5" spans="1:3" ht="12.75">
      <c r="A5" s="263" t="s">
        <v>426</v>
      </c>
      <c r="B5" s="264" t="s">
        <v>427</v>
      </c>
      <c r="C5" s="314" t="s">
        <v>428</v>
      </c>
    </row>
    <row r="6" spans="1:3" s="315" customFormat="1" ht="12.75" customHeight="1">
      <c r="A6" s="266"/>
      <c r="B6" s="267" t="s">
        <v>19</v>
      </c>
      <c r="C6" s="268" t="s">
        <v>20</v>
      </c>
    </row>
    <row r="7" spans="1:3" s="315" customFormat="1" ht="15.75" customHeight="1">
      <c r="A7" s="270"/>
      <c r="B7" s="271" t="s">
        <v>285</v>
      </c>
      <c r="C7" s="316"/>
    </row>
    <row r="8" spans="1:3" s="318" customFormat="1" ht="12" customHeight="1">
      <c r="A8" s="266" t="s">
        <v>21</v>
      </c>
      <c r="B8" s="317" t="s">
        <v>460</v>
      </c>
      <c r="C8" s="116">
        <f>SUM(C9:C19)</f>
        <v>0</v>
      </c>
    </row>
    <row r="9" spans="1:3" s="318" customFormat="1" ht="12" customHeight="1">
      <c r="A9" s="319" t="s">
        <v>23</v>
      </c>
      <c r="B9" s="56" t="s">
        <v>82</v>
      </c>
      <c r="C9" s="320"/>
    </row>
    <row r="10" spans="1:3" s="318" customFormat="1" ht="12" customHeight="1">
      <c r="A10" s="321" t="s">
        <v>25</v>
      </c>
      <c r="B10" s="58" t="s">
        <v>84</v>
      </c>
      <c r="C10" s="105"/>
    </row>
    <row r="11" spans="1:3" s="318" customFormat="1" ht="12" customHeight="1">
      <c r="A11" s="321" t="s">
        <v>27</v>
      </c>
      <c r="B11" s="58" t="s">
        <v>86</v>
      </c>
      <c r="C11" s="105"/>
    </row>
    <row r="12" spans="1:3" s="318" customFormat="1" ht="12" customHeight="1">
      <c r="A12" s="321" t="s">
        <v>29</v>
      </c>
      <c r="B12" s="58" t="s">
        <v>88</v>
      </c>
      <c r="C12" s="105"/>
    </row>
    <row r="13" spans="1:3" s="318" customFormat="1" ht="12" customHeight="1">
      <c r="A13" s="321" t="s">
        <v>31</v>
      </c>
      <c r="B13" s="58" t="s">
        <v>90</v>
      </c>
      <c r="C13" s="105"/>
    </row>
    <row r="14" spans="1:3" s="318" customFormat="1" ht="12" customHeight="1">
      <c r="A14" s="321" t="s">
        <v>33</v>
      </c>
      <c r="B14" s="58" t="s">
        <v>461</v>
      </c>
      <c r="C14" s="105"/>
    </row>
    <row r="15" spans="1:3" s="318" customFormat="1" ht="12" customHeight="1">
      <c r="A15" s="321" t="s">
        <v>198</v>
      </c>
      <c r="B15" s="76" t="s">
        <v>462</v>
      </c>
      <c r="C15" s="105"/>
    </row>
    <row r="16" spans="1:3" s="318" customFormat="1" ht="12" customHeight="1">
      <c r="A16" s="321" t="s">
        <v>200</v>
      </c>
      <c r="B16" s="58" t="s">
        <v>463</v>
      </c>
      <c r="C16" s="120"/>
    </row>
    <row r="17" spans="1:3" s="322" customFormat="1" ht="12" customHeight="1">
      <c r="A17" s="321" t="s">
        <v>202</v>
      </c>
      <c r="B17" s="58" t="s">
        <v>98</v>
      </c>
      <c r="C17" s="105"/>
    </row>
    <row r="18" spans="1:3" s="322" customFormat="1" ht="12" customHeight="1">
      <c r="A18" s="321" t="s">
        <v>204</v>
      </c>
      <c r="B18" s="58" t="s">
        <v>100</v>
      </c>
      <c r="C18" s="112"/>
    </row>
    <row r="19" spans="1:3" s="322" customFormat="1" ht="12" customHeight="1">
      <c r="A19" s="321" t="s">
        <v>206</v>
      </c>
      <c r="B19" s="76" t="s">
        <v>102</v>
      </c>
      <c r="C19" s="112"/>
    </row>
    <row r="20" spans="1:3" s="318" customFormat="1" ht="12" customHeight="1">
      <c r="A20" s="266" t="s">
        <v>35</v>
      </c>
      <c r="B20" s="317" t="s">
        <v>464</v>
      </c>
      <c r="C20" s="116">
        <f>SUM(C21:C23)</f>
        <v>0</v>
      </c>
    </row>
    <row r="21" spans="1:3" s="322" customFormat="1" ht="12" customHeight="1">
      <c r="A21" s="321" t="s">
        <v>37</v>
      </c>
      <c r="B21" s="75" t="s">
        <v>38</v>
      </c>
      <c r="C21" s="105"/>
    </row>
    <row r="22" spans="1:3" s="322" customFormat="1" ht="12" customHeight="1">
      <c r="A22" s="321" t="s">
        <v>39</v>
      </c>
      <c r="B22" s="58" t="s">
        <v>465</v>
      </c>
      <c r="C22" s="105"/>
    </row>
    <row r="23" spans="1:3" s="322" customFormat="1" ht="12" customHeight="1">
      <c r="A23" s="321" t="s">
        <v>41</v>
      </c>
      <c r="B23" s="58" t="s">
        <v>466</v>
      </c>
      <c r="C23" s="105"/>
    </row>
    <row r="24" spans="1:3" s="322" customFormat="1" ht="12" customHeight="1">
      <c r="A24" s="321" t="s">
        <v>43</v>
      </c>
      <c r="B24" s="58" t="s">
        <v>491</v>
      </c>
      <c r="C24" s="105"/>
    </row>
    <row r="25" spans="1:3" s="322" customFormat="1" ht="12" customHeight="1">
      <c r="A25" s="266" t="s">
        <v>49</v>
      </c>
      <c r="B25" s="18" t="s">
        <v>295</v>
      </c>
      <c r="C25" s="323"/>
    </row>
    <row r="26" spans="1:3" s="322" customFormat="1" ht="12" customHeight="1">
      <c r="A26" s="266" t="s">
        <v>246</v>
      </c>
      <c r="B26" s="18" t="s">
        <v>492</v>
      </c>
      <c r="C26" s="116">
        <f>+C27+C28</f>
        <v>0</v>
      </c>
    </row>
    <row r="27" spans="1:3" s="322" customFormat="1" ht="12" customHeight="1">
      <c r="A27" s="324" t="s">
        <v>65</v>
      </c>
      <c r="B27" s="75" t="s">
        <v>465</v>
      </c>
      <c r="C27" s="101"/>
    </row>
    <row r="28" spans="1:3" s="322" customFormat="1" ht="12" customHeight="1">
      <c r="A28" s="324" t="s">
        <v>67</v>
      </c>
      <c r="B28" s="58" t="s">
        <v>469</v>
      </c>
      <c r="C28" s="120"/>
    </row>
    <row r="29" spans="1:3" s="322" customFormat="1" ht="12" customHeight="1">
      <c r="A29" s="321" t="s">
        <v>69</v>
      </c>
      <c r="B29" s="325" t="s">
        <v>493</v>
      </c>
      <c r="C29" s="326"/>
    </row>
    <row r="30" spans="1:3" s="322" customFormat="1" ht="12" customHeight="1">
      <c r="A30" s="266" t="s">
        <v>79</v>
      </c>
      <c r="B30" s="18" t="s">
        <v>471</v>
      </c>
      <c r="C30" s="116">
        <f>+C31+C32+C33</f>
        <v>0</v>
      </c>
    </row>
    <row r="31" spans="1:3" s="322" customFormat="1" ht="12" customHeight="1">
      <c r="A31" s="324" t="s">
        <v>81</v>
      </c>
      <c r="B31" s="75" t="s">
        <v>106</v>
      </c>
      <c r="C31" s="101"/>
    </row>
    <row r="32" spans="1:3" s="322" customFormat="1" ht="12" customHeight="1">
      <c r="A32" s="324" t="s">
        <v>83</v>
      </c>
      <c r="B32" s="58" t="s">
        <v>108</v>
      </c>
      <c r="C32" s="120"/>
    </row>
    <row r="33" spans="1:3" s="322" customFormat="1" ht="12" customHeight="1">
      <c r="A33" s="321" t="s">
        <v>85</v>
      </c>
      <c r="B33" s="325" t="s">
        <v>110</v>
      </c>
      <c r="C33" s="326"/>
    </row>
    <row r="34" spans="1:3" s="318" customFormat="1" ht="12" customHeight="1">
      <c r="A34" s="266" t="s">
        <v>103</v>
      </c>
      <c r="B34" s="18" t="s">
        <v>297</v>
      </c>
      <c r="C34" s="323"/>
    </row>
    <row r="35" spans="1:3" s="318" customFormat="1" ht="12" customHeight="1">
      <c r="A35" s="266" t="s">
        <v>263</v>
      </c>
      <c r="B35" s="18" t="s">
        <v>472</v>
      </c>
      <c r="C35" s="327"/>
    </row>
    <row r="36" spans="1:3" s="318" customFormat="1" ht="12" customHeight="1">
      <c r="A36" s="266" t="s">
        <v>125</v>
      </c>
      <c r="B36" s="18" t="s">
        <v>494</v>
      </c>
      <c r="C36" s="290">
        <f>+C8+C20+C25+C26+C30+C34+C35</f>
        <v>0</v>
      </c>
    </row>
    <row r="37" spans="1:3" s="318" customFormat="1" ht="12" customHeight="1">
      <c r="A37" s="328" t="s">
        <v>272</v>
      </c>
      <c r="B37" s="18" t="s">
        <v>474</v>
      </c>
      <c r="C37" s="290">
        <f>+C38+C39+C40</f>
        <v>0</v>
      </c>
    </row>
    <row r="38" spans="1:3" s="318" customFormat="1" ht="12" customHeight="1">
      <c r="A38" s="324" t="s">
        <v>475</v>
      </c>
      <c r="B38" s="75" t="s">
        <v>353</v>
      </c>
      <c r="C38" s="101"/>
    </row>
    <row r="39" spans="1:3" s="318" customFormat="1" ht="12" customHeight="1">
      <c r="A39" s="324" t="s">
        <v>476</v>
      </c>
      <c r="B39" s="58" t="s">
        <v>477</v>
      </c>
      <c r="C39" s="120"/>
    </row>
    <row r="40" spans="1:3" s="322" customFormat="1" ht="12" customHeight="1">
      <c r="A40" s="321" t="s">
        <v>478</v>
      </c>
      <c r="B40" s="325" t="s">
        <v>479</v>
      </c>
      <c r="C40" s="326"/>
    </row>
    <row r="41" spans="1:3" s="322" customFormat="1" ht="15" customHeight="1">
      <c r="A41" s="328" t="s">
        <v>274</v>
      </c>
      <c r="B41" s="329" t="s">
        <v>480</v>
      </c>
      <c r="C41" s="290">
        <f>+C36+C37</f>
        <v>0</v>
      </c>
    </row>
    <row r="42" spans="1:3" s="322" customFormat="1" ht="15" customHeight="1">
      <c r="A42" s="285"/>
      <c r="B42" s="286"/>
      <c r="C42" s="287"/>
    </row>
    <row r="43" spans="1:3" ht="12.75">
      <c r="A43" s="330"/>
      <c r="B43" s="331"/>
      <c r="C43" s="332"/>
    </row>
    <row r="44" spans="1:3" s="315" customFormat="1" ht="16.5" customHeight="1">
      <c r="A44" s="288"/>
      <c r="B44" s="289" t="s">
        <v>286</v>
      </c>
      <c r="C44" s="290"/>
    </row>
    <row r="45" spans="1:3" s="333" customFormat="1" ht="12" customHeight="1">
      <c r="A45" s="266" t="s">
        <v>21</v>
      </c>
      <c r="B45" s="18" t="s">
        <v>481</v>
      </c>
      <c r="C45" s="116">
        <f>SUM(C46:C50)</f>
        <v>0</v>
      </c>
    </row>
    <row r="46" spans="1:3" ht="12" customHeight="1">
      <c r="A46" s="321" t="s">
        <v>23</v>
      </c>
      <c r="B46" s="75" t="s">
        <v>191</v>
      </c>
      <c r="C46" s="101"/>
    </row>
    <row r="47" spans="1:3" ht="12" customHeight="1">
      <c r="A47" s="321" t="s">
        <v>25</v>
      </c>
      <c r="B47" s="58" t="s">
        <v>192</v>
      </c>
      <c r="C47" s="105"/>
    </row>
    <row r="48" spans="1:3" ht="12" customHeight="1">
      <c r="A48" s="321" t="s">
        <v>27</v>
      </c>
      <c r="B48" s="58" t="s">
        <v>193</v>
      </c>
      <c r="C48" s="105"/>
    </row>
    <row r="49" spans="1:3" ht="12" customHeight="1">
      <c r="A49" s="321" t="s">
        <v>29</v>
      </c>
      <c r="B49" s="58" t="s">
        <v>194</v>
      </c>
      <c r="C49" s="105"/>
    </row>
    <row r="50" spans="1:3" ht="12" customHeight="1">
      <c r="A50" s="321" t="s">
        <v>31</v>
      </c>
      <c r="B50" s="58" t="s">
        <v>196</v>
      </c>
      <c r="C50" s="105"/>
    </row>
    <row r="51" spans="1:3" ht="12" customHeight="1">
      <c r="A51" s="266" t="s">
        <v>35</v>
      </c>
      <c r="B51" s="18" t="s">
        <v>482</v>
      </c>
      <c r="C51" s="116">
        <f>SUM(C52:C54)</f>
        <v>0</v>
      </c>
    </row>
    <row r="52" spans="1:3" s="333" customFormat="1" ht="12" customHeight="1">
      <c r="A52" s="321" t="s">
        <v>37</v>
      </c>
      <c r="B52" s="75" t="s">
        <v>227</v>
      </c>
      <c r="C52" s="101"/>
    </row>
    <row r="53" spans="1:3" ht="12" customHeight="1">
      <c r="A53" s="321" t="s">
        <v>39</v>
      </c>
      <c r="B53" s="58" t="s">
        <v>229</v>
      </c>
      <c r="C53" s="105"/>
    </row>
    <row r="54" spans="1:3" ht="12" customHeight="1">
      <c r="A54" s="321" t="s">
        <v>41</v>
      </c>
      <c r="B54" s="58" t="s">
        <v>483</v>
      </c>
      <c r="C54" s="105"/>
    </row>
    <row r="55" spans="1:3" ht="12" customHeight="1">
      <c r="A55" s="321" t="s">
        <v>43</v>
      </c>
      <c r="B55" s="58" t="s">
        <v>484</v>
      </c>
      <c r="C55" s="105"/>
    </row>
    <row r="56" spans="1:3" ht="15" customHeight="1">
      <c r="A56" s="266" t="s">
        <v>49</v>
      </c>
      <c r="B56" s="18" t="s">
        <v>485</v>
      </c>
      <c r="C56" s="323"/>
    </row>
    <row r="57" spans="1:3" ht="12.75">
      <c r="A57" s="266" t="s">
        <v>246</v>
      </c>
      <c r="B57" s="334" t="s">
        <v>486</v>
      </c>
      <c r="C57" s="116">
        <f>+C45+C51+C56</f>
        <v>0</v>
      </c>
    </row>
    <row r="58" ht="15" customHeight="1">
      <c r="C58" s="335"/>
    </row>
    <row r="59" spans="1:3" ht="14.25" customHeight="1">
      <c r="A59" s="298" t="s">
        <v>443</v>
      </c>
      <c r="B59" s="299"/>
      <c r="C59" s="301"/>
    </row>
    <row r="60" spans="1:3" ht="12.75">
      <c r="A60" s="298" t="s">
        <v>444</v>
      </c>
      <c r="B60" s="299"/>
      <c r="C60" s="301"/>
    </row>
  </sheetData>
  <sheetProtection selectLockedCells="1" selectUnlockedCells="1"/>
  <printOptions horizontalCentered="1"/>
  <pageMargins left="0.7875" right="0.7875" top="0.9840277777777777" bottom="0.9840277777777777" header="0.5118055555555555" footer="0.7875"/>
  <pageSetup firstPageNumber="53" useFirstPageNumber="1" horizontalDpi="300" verticalDpi="300" orientation="portrait" paperSize="9" scale="75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0"/>
  </sheetPr>
  <dimension ref="A1:C60"/>
  <sheetViews>
    <sheetView zoomScale="145" zoomScaleNormal="145" zoomScalePageLayoutView="0" workbookViewId="0" topLeftCell="A4">
      <selection activeCell="C9" sqref="C9"/>
    </sheetView>
  </sheetViews>
  <sheetFormatPr defaultColWidth="9.00390625" defaultRowHeight="12.75"/>
  <cols>
    <col min="1" max="1" width="13.875" style="305" customWidth="1"/>
    <col min="2" max="2" width="79.125" style="306" customWidth="1"/>
    <col min="3" max="3" width="25.00390625" style="306" customWidth="1"/>
    <col min="4" max="16384" width="9.375" style="306" customWidth="1"/>
  </cols>
  <sheetData>
    <row r="1" spans="1:3" s="308" customFormat="1" ht="21" customHeight="1">
      <c r="A1" s="249"/>
      <c r="B1" s="250"/>
      <c r="C1" s="307" t="str">
        <f>+CONCATENATE("9.3. melléklet a ……/",LEFT(ÖSSZEFÜGGÉSEK!A5,4),". (….) önkormányzati rendelethez")</f>
        <v>9.3. melléklet a ……/2017. (….) önkormányzati rendelethez</v>
      </c>
    </row>
    <row r="2" spans="1:3" s="310" customFormat="1" ht="36">
      <c r="A2" s="253" t="s">
        <v>457</v>
      </c>
      <c r="B2" s="254" t="s">
        <v>495</v>
      </c>
      <c r="C2" s="309" t="s">
        <v>452</v>
      </c>
    </row>
    <row r="3" spans="1:3" s="310" customFormat="1" ht="24">
      <c r="A3" s="311" t="s">
        <v>424</v>
      </c>
      <c r="B3" s="258" t="s">
        <v>425</v>
      </c>
      <c r="C3" s="312"/>
    </row>
    <row r="4" spans="1:3" s="313" customFormat="1" ht="15.75" customHeight="1">
      <c r="A4" s="260"/>
      <c r="B4" s="260"/>
      <c r="C4" s="261" t="s">
        <v>459</v>
      </c>
    </row>
    <row r="5" spans="1:3" ht="12.75">
      <c r="A5" s="263" t="s">
        <v>426</v>
      </c>
      <c r="B5" s="264" t="s">
        <v>427</v>
      </c>
      <c r="C5" s="314" t="s">
        <v>428</v>
      </c>
    </row>
    <row r="6" spans="1:3" s="315" customFormat="1" ht="12.75" customHeight="1">
      <c r="A6" s="266"/>
      <c r="B6" s="267" t="s">
        <v>19</v>
      </c>
      <c r="C6" s="268" t="s">
        <v>20</v>
      </c>
    </row>
    <row r="7" spans="1:3" s="315" customFormat="1" ht="15.75" customHeight="1">
      <c r="A7" s="270"/>
      <c r="B7" s="271" t="s">
        <v>285</v>
      </c>
      <c r="C7" s="316"/>
    </row>
    <row r="8" spans="1:3" s="318" customFormat="1" ht="12" customHeight="1">
      <c r="A8" s="266" t="s">
        <v>21</v>
      </c>
      <c r="B8" s="317" t="s">
        <v>460</v>
      </c>
      <c r="C8" s="116">
        <f>SUM(C9:C19)</f>
        <v>3000</v>
      </c>
    </row>
    <row r="9" spans="1:3" s="318" customFormat="1" ht="12" customHeight="1">
      <c r="A9" s="319" t="s">
        <v>23</v>
      </c>
      <c r="B9" s="56" t="s">
        <v>82</v>
      </c>
      <c r="C9" s="320"/>
    </row>
    <row r="10" spans="1:3" s="318" customFormat="1" ht="12" customHeight="1">
      <c r="A10" s="321" t="s">
        <v>25</v>
      </c>
      <c r="B10" s="58" t="s">
        <v>84</v>
      </c>
      <c r="C10" s="105"/>
    </row>
    <row r="11" spans="1:3" s="318" customFormat="1" ht="12" customHeight="1">
      <c r="A11" s="321" t="s">
        <v>27</v>
      </c>
      <c r="B11" s="58" t="s">
        <v>86</v>
      </c>
      <c r="C11" s="105"/>
    </row>
    <row r="12" spans="1:3" s="318" customFormat="1" ht="12" customHeight="1">
      <c r="A12" s="321" t="s">
        <v>29</v>
      </c>
      <c r="B12" s="58" t="s">
        <v>88</v>
      </c>
      <c r="C12" s="105"/>
    </row>
    <row r="13" spans="1:3" s="318" customFormat="1" ht="12" customHeight="1">
      <c r="A13" s="321" t="s">
        <v>31</v>
      </c>
      <c r="B13" s="58" t="s">
        <v>90</v>
      </c>
      <c r="C13" s="105"/>
    </row>
    <row r="14" spans="1:3" s="318" customFormat="1" ht="12" customHeight="1">
      <c r="A14" s="321" t="s">
        <v>33</v>
      </c>
      <c r="B14" s="58" t="s">
        <v>461</v>
      </c>
      <c r="C14" s="105"/>
    </row>
    <row r="15" spans="1:3" s="318" customFormat="1" ht="12" customHeight="1">
      <c r="A15" s="321" t="s">
        <v>198</v>
      </c>
      <c r="B15" s="76" t="s">
        <v>462</v>
      </c>
      <c r="C15" s="105"/>
    </row>
    <row r="16" spans="1:3" s="318" customFormat="1" ht="12" customHeight="1">
      <c r="A16" s="321" t="s">
        <v>200</v>
      </c>
      <c r="B16" s="58" t="s">
        <v>463</v>
      </c>
      <c r="C16" s="120"/>
    </row>
    <row r="17" spans="1:3" s="322" customFormat="1" ht="12" customHeight="1">
      <c r="A17" s="321" t="s">
        <v>202</v>
      </c>
      <c r="B17" s="58" t="s">
        <v>98</v>
      </c>
      <c r="C17" s="105"/>
    </row>
    <row r="18" spans="1:3" s="322" customFormat="1" ht="12" customHeight="1">
      <c r="A18" s="321" t="s">
        <v>204</v>
      </c>
      <c r="B18" s="58" t="s">
        <v>100</v>
      </c>
      <c r="C18" s="112"/>
    </row>
    <row r="19" spans="1:3" s="322" customFormat="1" ht="12" customHeight="1">
      <c r="A19" s="321" t="s">
        <v>206</v>
      </c>
      <c r="B19" s="76" t="s">
        <v>102</v>
      </c>
      <c r="C19" s="112">
        <v>3000</v>
      </c>
    </row>
    <row r="20" spans="1:3" s="318" customFormat="1" ht="12" customHeight="1">
      <c r="A20" s="266" t="s">
        <v>35</v>
      </c>
      <c r="B20" s="317" t="s">
        <v>464</v>
      </c>
      <c r="C20" s="116">
        <f>SUM(C21:C23)</f>
        <v>0</v>
      </c>
    </row>
    <row r="21" spans="1:3" s="322" customFormat="1" ht="12" customHeight="1">
      <c r="A21" s="321" t="s">
        <v>37</v>
      </c>
      <c r="B21" s="75" t="s">
        <v>38</v>
      </c>
      <c r="C21" s="105"/>
    </row>
    <row r="22" spans="1:3" s="322" customFormat="1" ht="12" customHeight="1">
      <c r="A22" s="321" t="s">
        <v>39</v>
      </c>
      <c r="B22" s="58" t="s">
        <v>465</v>
      </c>
      <c r="C22" s="105"/>
    </row>
    <row r="23" spans="1:3" s="322" customFormat="1" ht="12" customHeight="1">
      <c r="A23" s="321" t="s">
        <v>41</v>
      </c>
      <c r="B23" s="58" t="s">
        <v>466</v>
      </c>
      <c r="C23" s="105"/>
    </row>
    <row r="24" spans="1:3" s="322" customFormat="1" ht="12" customHeight="1">
      <c r="A24" s="321" t="s">
        <v>43</v>
      </c>
      <c r="B24" s="58" t="s">
        <v>491</v>
      </c>
      <c r="C24" s="105"/>
    </row>
    <row r="25" spans="1:3" s="322" customFormat="1" ht="12" customHeight="1">
      <c r="A25" s="266" t="s">
        <v>49</v>
      </c>
      <c r="B25" s="18" t="s">
        <v>295</v>
      </c>
      <c r="C25" s="323"/>
    </row>
    <row r="26" spans="1:3" s="322" customFormat="1" ht="12" customHeight="1">
      <c r="A26" s="266" t="s">
        <v>246</v>
      </c>
      <c r="B26" s="18" t="s">
        <v>492</v>
      </c>
      <c r="C26" s="116">
        <f>+C27+C28</f>
        <v>0</v>
      </c>
    </row>
    <row r="27" spans="1:3" s="322" customFormat="1" ht="12" customHeight="1">
      <c r="A27" s="324" t="s">
        <v>65</v>
      </c>
      <c r="B27" s="75" t="s">
        <v>465</v>
      </c>
      <c r="C27" s="101"/>
    </row>
    <row r="28" spans="1:3" s="322" customFormat="1" ht="12" customHeight="1">
      <c r="A28" s="324" t="s">
        <v>67</v>
      </c>
      <c r="B28" s="58" t="s">
        <v>469</v>
      </c>
      <c r="C28" s="120"/>
    </row>
    <row r="29" spans="1:3" s="322" customFormat="1" ht="12" customHeight="1">
      <c r="A29" s="321" t="s">
        <v>69</v>
      </c>
      <c r="B29" s="325" t="s">
        <v>493</v>
      </c>
      <c r="C29" s="326"/>
    </row>
    <row r="30" spans="1:3" s="322" customFormat="1" ht="12" customHeight="1">
      <c r="A30" s="266" t="s">
        <v>79</v>
      </c>
      <c r="B30" s="18" t="s">
        <v>471</v>
      </c>
      <c r="C30" s="116">
        <f>+C31+C32+C33</f>
        <v>0</v>
      </c>
    </row>
    <row r="31" spans="1:3" s="322" customFormat="1" ht="12" customHeight="1">
      <c r="A31" s="324" t="s">
        <v>81</v>
      </c>
      <c r="B31" s="75" t="s">
        <v>106</v>
      </c>
      <c r="C31" s="101"/>
    </row>
    <row r="32" spans="1:3" s="322" customFormat="1" ht="12" customHeight="1">
      <c r="A32" s="324" t="s">
        <v>83</v>
      </c>
      <c r="B32" s="58" t="s">
        <v>108</v>
      </c>
      <c r="C32" s="120"/>
    </row>
    <row r="33" spans="1:3" s="322" customFormat="1" ht="12" customHeight="1">
      <c r="A33" s="321" t="s">
        <v>85</v>
      </c>
      <c r="B33" s="325" t="s">
        <v>110</v>
      </c>
      <c r="C33" s="326"/>
    </row>
    <row r="34" spans="1:3" s="318" customFormat="1" ht="12" customHeight="1">
      <c r="A34" s="266" t="s">
        <v>103</v>
      </c>
      <c r="B34" s="18" t="s">
        <v>297</v>
      </c>
      <c r="C34" s="323"/>
    </row>
    <row r="35" spans="1:3" s="318" customFormat="1" ht="12" customHeight="1">
      <c r="A35" s="266" t="s">
        <v>263</v>
      </c>
      <c r="B35" s="18" t="s">
        <v>472</v>
      </c>
      <c r="C35" s="327"/>
    </row>
    <row r="36" spans="1:3" s="318" customFormat="1" ht="12" customHeight="1">
      <c r="A36" s="266" t="s">
        <v>125</v>
      </c>
      <c r="B36" s="18" t="s">
        <v>494</v>
      </c>
      <c r="C36" s="290">
        <f>+C8+C20+C25+C26+C30+C34+C35</f>
        <v>3000</v>
      </c>
    </row>
    <row r="37" spans="1:3" s="318" customFormat="1" ht="12" customHeight="1">
      <c r="A37" s="328" t="s">
        <v>272</v>
      </c>
      <c r="B37" s="18" t="s">
        <v>474</v>
      </c>
      <c r="C37" s="290">
        <f>+C38+C39+C40</f>
        <v>51980290</v>
      </c>
    </row>
    <row r="38" spans="1:3" s="318" customFormat="1" ht="12" customHeight="1">
      <c r="A38" s="324" t="s">
        <v>475</v>
      </c>
      <c r="B38" s="75" t="s">
        <v>353</v>
      </c>
      <c r="C38" s="101">
        <v>145388</v>
      </c>
    </row>
    <row r="39" spans="1:3" s="318" customFormat="1" ht="12" customHeight="1">
      <c r="A39" s="324" t="s">
        <v>476</v>
      </c>
      <c r="B39" s="58" t="s">
        <v>477</v>
      </c>
      <c r="C39" s="120"/>
    </row>
    <row r="40" spans="1:3" s="322" customFormat="1" ht="12" customHeight="1">
      <c r="A40" s="321" t="s">
        <v>478</v>
      </c>
      <c r="B40" s="325" t="s">
        <v>479</v>
      </c>
      <c r="C40" s="326">
        <v>51834902</v>
      </c>
    </row>
    <row r="41" spans="1:3" s="322" customFormat="1" ht="15" customHeight="1">
      <c r="A41" s="328" t="s">
        <v>274</v>
      </c>
      <c r="B41" s="329" t="s">
        <v>480</v>
      </c>
      <c r="C41" s="290">
        <f>+C36+C37</f>
        <v>51983290</v>
      </c>
    </row>
    <row r="42" spans="1:3" s="322" customFormat="1" ht="15" customHeight="1">
      <c r="A42" s="285"/>
      <c r="B42" s="286"/>
      <c r="C42" s="287"/>
    </row>
    <row r="43" spans="1:3" ht="12.75">
      <c r="A43" s="330"/>
      <c r="B43" s="331"/>
      <c r="C43" s="332"/>
    </row>
    <row r="44" spans="1:3" s="315" customFormat="1" ht="16.5" customHeight="1">
      <c r="A44" s="288"/>
      <c r="B44" s="289" t="s">
        <v>286</v>
      </c>
      <c r="C44" s="290"/>
    </row>
    <row r="45" spans="1:3" s="333" customFormat="1" ht="12" customHeight="1">
      <c r="A45" s="266" t="s">
        <v>21</v>
      </c>
      <c r="B45" s="18" t="s">
        <v>481</v>
      </c>
      <c r="C45" s="116">
        <f>SUM(C46:C50)</f>
        <v>51119690</v>
      </c>
    </row>
    <row r="46" spans="1:3" ht="12" customHeight="1">
      <c r="A46" s="321" t="s">
        <v>23</v>
      </c>
      <c r="B46" s="75" t="s">
        <v>191</v>
      </c>
      <c r="C46" s="101">
        <v>33592760</v>
      </c>
    </row>
    <row r="47" spans="1:3" ht="12" customHeight="1">
      <c r="A47" s="321" t="s">
        <v>25</v>
      </c>
      <c r="B47" s="58" t="s">
        <v>192</v>
      </c>
      <c r="C47" s="105">
        <v>7624450</v>
      </c>
    </row>
    <row r="48" spans="1:3" ht="12" customHeight="1">
      <c r="A48" s="321" t="s">
        <v>27</v>
      </c>
      <c r="B48" s="58" t="s">
        <v>193</v>
      </c>
      <c r="C48" s="105">
        <v>9902480</v>
      </c>
    </row>
    <row r="49" spans="1:3" ht="12" customHeight="1">
      <c r="A49" s="321" t="s">
        <v>29</v>
      </c>
      <c r="B49" s="58" t="s">
        <v>194</v>
      </c>
      <c r="C49" s="105"/>
    </row>
    <row r="50" spans="1:3" ht="12" customHeight="1">
      <c r="A50" s="321" t="s">
        <v>31</v>
      </c>
      <c r="B50" s="58" t="s">
        <v>196</v>
      </c>
      <c r="C50" s="105"/>
    </row>
    <row r="51" spans="1:3" ht="12" customHeight="1">
      <c r="A51" s="266" t="s">
        <v>35</v>
      </c>
      <c r="B51" s="18" t="s">
        <v>482</v>
      </c>
      <c r="C51" s="116">
        <f>SUM(C52:C54)</f>
        <v>863600</v>
      </c>
    </row>
    <row r="52" spans="1:3" s="333" customFormat="1" ht="12" customHeight="1">
      <c r="A52" s="321" t="s">
        <v>37</v>
      </c>
      <c r="B52" s="75" t="s">
        <v>227</v>
      </c>
      <c r="C52" s="101">
        <v>558800</v>
      </c>
    </row>
    <row r="53" spans="1:3" ht="12" customHeight="1">
      <c r="A53" s="321" t="s">
        <v>39</v>
      </c>
      <c r="B53" s="58" t="s">
        <v>229</v>
      </c>
      <c r="C53" s="105">
        <v>304800</v>
      </c>
    </row>
    <row r="54" spans="1:3" ht="12" customHeight="1">
      <c r="A54" s="321" t="s">
        <v>41</v>
      </c>
      <c r="B54" s="58" t="s">
        <v>483</v>
      </c>
      <c r="C54" s="105"/>
    </row>
    <row r="55" spans="1:3" ht="12" customHeight="1">
      <c r="A55" s="321" t="s">
        <v>43</v>
      </c>
      <c r="B55" s="58" t="s">
        <v>484</v>
      </c>
      <c r="C55" s="105"/>
    </row>
    <row r="56" spans="1:3" ht="15" customHeight="1">
      <c r="A56" s="266" t="s">
        <v>49</v>
      </c>
      <c r="B56" s="18" t="s">
        <v>485</v>
      </c>
      <c r="C56" s="323"/>
    </row>
    <row r="57" spans="1:3" ht="12.75">
      <c r="A57" s="266" t="s">
        <v>246</v>
      </c>
      <c r="B57" s="334" t="s">
        <v>486</v>
      </c>
      <c r="C57" s="116">
        <f>+C45+C51+C56</f>
        <v>51983290</v>
      </c>
    </row>
    <row r="58" ht="15" customHeight="1">
      <c r="C58" s="335"/>
    </row>
    <row r="59" spans="1:3" ht="14.25" customHeight="1">
      <c r="A59" s="298" t="s">
        <v>443</v>
      </c>
      <c r="B59" s="299"/>
      <c r="C59" s="301">
        <v>11</v>
      </c>
    </row>
    <row r="60" spans="1:3" ht="12.75">
      <c r="A60" s="298" t="s">
        <v>444</v>
      </c>
      <c r="B60" s="299"/>
      <c r="C60" s="301"/>
    </row>
  </sheetData>
  <sheetProtection selectLockedCells="1" selectUnlockedCells="1"/>
  <printOptions horizontalCentered="1"/>
  <pageMargins left="0.7875" right="0.7875" top="0.9840277777777777" bottom="0.9840277777777777" header="0.5118055555555555" footer="0.7875"/>
  <pageSetup firstPageNumber="54" useFirstPageNumber="1" horizontalDpi="300" verticalDpi="300" orientation="portrait" paperSize="9" scale="75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0"/>
  </sheetPr>
  <dimension ref="A1:C60"/>
  <sheetViews>
    <sheetView zoomScale="145" zoomScaleNormal="145" zoomScalePageLayoutView="0" workbookViewId="0" topLeftCell="A55">
      <selection activeCell="C9" sqref="C9"/>
    </sheetView>
  </sheetViews>
  <sheetFormatPr defaultColWidth="9.00390625" defaultRowHeight="12.75"/>
  <cols>
    <col min="1" max="1" width="13.875" style="305" customWidth="1"/>
    <col min="2" max="2" width="79.125" style="306" customWidth="1"/>
    <col min="3" max="3" width="25.00390625" style="306" customWidth="1"/>
    <col min="4" max="16384" width="9.375" style="306" customWidth="1"/>
  </cols>
  <sheetData>
    <row r="1" spans="1:3" s="308" customFormat="1" ht="21" customHeight="1">
      <c r="A1" s="249"/>
      <c r="B1" s="250"/>
      <c r="C1" s="307" t="str">
        <f>+CONCATENATE("9.3.1. melléklet a ……/",LEFT(ÖSSZEFÜGGÉSEK!A5,4),". (….) önkormányzati rendelethez")</f>
        <v>9.3.1. melléklet a ……/2017. (….) önkormányzati rendelethez</v>
      </c>
    </row>
    <row r="2" spans="1:3" s="310" customFormat="1" ht="25.5" customHeight="1">
      <c r="A2" s="253" t="s">
        <v>457</v>
      </c>
      <c r="B2" s="254" t="s">
        <v>495</v>
      </c>
      <c r="C2" s="309" t="s">
        <v>452</v>
      </c>
    </row>
    <row r="3" spans="1:3" s="310" customFormat="1" ht="24">
      <c r="A3" s="311" t="s">
        <v>424</v>
      </c>
      <c r="B3" s="258" t="s">
        <v>487</v>
      </c>
      <c r="C3" s="312" t="s">
        <v>423</v>
      </c>
    </row>
    <row r="4" spans="1:3" s="313" customFormat="1" ht="15.75" customHeight="1">
      <c r="A4" s="260"/>
      <c r="B4" s="260"/>
      <c r="C4" s="261" t="s">
        <v>459</v>
      </c>
    </row>
    <row r="5" spans="1:3" ht="12.75">
      <c r="A5" s="263" t="s">
        <v>426</v>
      </c>
      <c r="B5" s="264" t="s">
        <v>427</v>
      </c>
      <c r="C5" s="314" t="s">
        <v>428</v>
      </c>
    </row>
    <row r="6" spans="1:3" s="315" customFormat="1" ht="12.75" customHeight="1">
      <c r="A6" s="266"/>
      <c r="B6" s="267" t="s">
        <v>19</v>
      </c>
      <c r="C6" s="268" t="s">
        <v>20</v>
      </c>
    </row>
    <row r="7" spans="1:3" s="315" customFormat="1" ht="15.75" customHeight="1">
      <c r="A7" s="270"/>
      <c r="B7" s="271" t="s">
        <v>285</v>
      </c>
      <c r="C7" s="316"/>
    </row>
    <row r="8" spans="1:3" s="318" customFormat="1" ht="12" customHeight="1">
      <c r="A8" s="266" t="s">
        <v>21</v>
      </c>
      <c r="B8" s="317" t="s">
        <v>460</v>
      </c>
      <c r="C8" s="116">
        <f>SUM(C9:C19)</f>
        <v>3000</v>
      </c>
    </row>
    <row r="9" spans="1:3" s="318" customFormat="1" ht="12" customHeight="1">
      <c r="A9" s="319" t="s">
        <v>23</v>
      </c>
      <c r="B9" s="56" t="s">
        <v>82</v>
      </c>
      <c r="C9" s="101">
        <f>'9.4. sz. mell(OVI)'!C9-'9.4.2. sz. mell'!C9</f>
        <v>0</v>
      </c>
    </row>
    <row r="10" spans="1:3" s="318" customFormat="1" ht="12" customHeight="1">
      <c r="A10" s="321" t="s">
        <v>25</v>
      </c>
      <c r="B10" s="58" t="s">
        <v>84</v>
      </c>
      <c r="C10" s="101">
        <f>'9.4. sz. mell(OVI)'!C10-'9.4.2. sz. mell'!C10</f>
        <v>0</v>
      </c>
    </row>
    <row r="11" spans="1:3" s="318" customFormat="1" ht="12" customHeight="1">
      <c r="A11" s="321" t="s">
        <v>27</v>
      </c>
      <c r="B11" s="58" t="s">
        <v>86</v>
      </c>
      <c r="C11" s="101">
        <f>'9.4. sz. mell(OVI)'!C11-'9.4.2. sz. mell'!C11</f>
        <v>0</v>
      </c>
    </row>
    <row r="12" spans="1:3" s="318" customFormat="1" ht="12" customHeight="1">
      <c r="A12" s="321" t="s">
        <v>29</v>
      </c>
      <c r="B12" s="58" t="s">
        <v>88</v>
      </c>
      <c r="C12" s="101">
        <f>'9.4. sz. mell(OVI)'!C12-'9.4.2. sz. mell'!C12</f>
        <v>0</v>
      </c>
    </row>
    <row r="13" spans="1:3" s="318" customFormat="1" ht="12" customHeight="1">
      <c r="A13" s="321" t="s">
        <v>31</v>
      </c>
      <c r="B13" s="58" t="s">
        <v>90</v>
      </c>
      <c r="C13" s="101">
        <f>'9.4. sz. mell(OVI)'!C13-'9.4.2. sz. mell'!C13</f>
        <v>0</v>
      </c>
    </row>
    <row r="14" spans="1:3" s="318" customFormat="1" ht="12" customHeight="1">
      <c r="A14" s="321" t="s">
        <v>33</v>
      </c>
      <c r="B14" s="58" t="s">
        <v>461</v>
      </c>
      <c r="C14" s="101">
        <f>'9.4. sz. mell(OVI)'!C14-'9.4.2. sz. mell'!C14</f>
        <v>0</v>
      </c>
    </row>
    <row r="15" spans="1:3" s="318" customFormat="1" ht="12" customHeight="1">
      <c r="A15" s="321" t="s">
        <v>198</v>
      </c>
      <c r="B15" s="76" t="s">
        <v>462</v>
      </c>
      <c r="C15" s="101">
        <f>'9.4. sz. mell(OVI)'!C15-'9.4.2. sz. mell'!C15</f>
        <v>0</v>
      </c>
    </row>
    <row r="16" spans="1:3" s="318" customFormat="1" ht="12" customHeight="1">
      <c r="A16" s="321" t="s">
        <v>200</v>
      </c>
      <c r="B16" s="58" t="s">
        <v>463</v>
      </c>
      <c r="C16" s="101">
        <f>'9.4. sz. mell(OVI)'!C16-'9.4.2. sz. mell'!C16</f>
        <v>0</v>
      </c>
    </row>
    <row r="17" spans="1:3" s="322" customFormat="1" ht="12" customHeight="1">
      <c r="A17" s="321" t="s">
        <v>202</v>
      </c>
      <c r="B17" s="58" t="s">
        <v>98</v>
      </c>
      <c r="C17" s="101">
        <f>'9.4. sz. mell(OVI)'!C17-'9.4.2. sz. mell'!C17</f>
        <v>0</v>
      </c>
    </row>
    <row r="18" spans="1:3" s="322" customFormat="1" ht="12" customHeight="1">
      <c r="A18" s="321" t="s">
        <v>204</v>
      </c>
      <c r="B18" s="58" t="s">
        <v>100</v>
      </c>
      <c r="C18" s="101">
        <f>'9.4. sz. mell(OVI)'!C18-'9.4.2. sz. mell'!C18</f>
        <v>0</v>
      </c>
    </row>
    <row r="19" spans="1:3" s="322" customFormat="1" ht="12" customHeight="1">
      <c r="A19" s="321" t="s">
        <v>206</v>
      </c>
      <c r="B19" s="76" t="s">
        <v>102</v>
      </c>
      <c r="C19" s="101">
        <f>'9.4. sz. mell(OVI)'!C19-'9.4.2. sz. mell'!C19</f>
        <v>3000</v>
      </c>
    </row>
    <row r="20" spans="1:3" s="318" customFormat="1" ht="12" customHeight="1">
      <c r="A20" s="266" t="s">
        <v>35</v>
      </c>
      <c r="B20" s="317" t="s">
        <v>464</v>
      </c>
      <c r="C20" s="116">
        <f>SUM(C21:C23)</f>
        <v>0</v>
      </c>
    </row>
    <row r="21" spans="1:3" s="322" customFormat="1" ht="12" customHeight="1">
      <c r="A21" s="321" t="s">
        <v>37</v>
      </c>
      <c r="B21" s="75" t="s">
        <v>38</v>
      </c>
      <c r="C21" s="101">
        <f>'9.4. sz. mell(OVI)'!C21-'9.4.2. sz. mell'!C21</f>
        <v>0</v>
      </c>
    </row>
    <row r="22" spans="1:3" s="322" customFormat="1" ht="12" customHeight="1">
      <c r="A22" s="321" t="s">
        <v>39</v>
      </c>
      <c r="B22" s="58" t="s">
        <v>465</v>
      </c>
      <c r="C22" s="101">
        <f>'9.4. sz. mell(OVI)'!C22-'9.4.2. sz. mell'!C22</f>
        <v>0</v>
      </c>
    </row>
    <row r="23" spans="1:3" s="322" customFormat="1" ht="12" customHeight="1">
      <c r="A23" s="321" t="s">
        <v>41</v>
      </c>
      <c r="B23" s="58" t="s">
        <v>466</v>
      </c>
      <c r="C23" s="101">
        <f>'9.4. sz. mell(OVI)'!C23-'9.4.2. sz. mell'!C23</f>
        <v>0</v>
      </c>
    </row>
    <row r="24" spans="1:3" s="322" customFormat="1" ht="12" customHeight="1">
      <c r="A24" s="321" t="s">
        <v>43</v>
      </c>
      <c r="B24" s="58" t="s">
        <v>491</v>
      </c>
      <c r="C24" s="101">
        <f>'9.4. sz. mell(OVI)'!C24-'9.4.2. sz. mell'!C24</f>
        <v>0</v>
      </c>
    </row>
    <row r="25" spans="1:3" s="322" customFormat="1" ht="12" customHeight="1">
      <c r="A25" s="266" t="s">
        <v>49</v>
      </c>
      <c r="B25" s="18" t="s">
        <v>295</v>
      </c>
      <c r="C25" s="323"/>
    </row>
    <row r="26" spans="1:3" s="322" customFormat="1" ht="12" customHeight="1">
      <c r="A26" s="266" t="s">
        <v>246</v>
      </c>
      <c r="B26" s="18" t="s">
        <v>492</v>
      </c>
      <c r="C26" s="116">
        <f>+C27+C28</f>
        <v>0</v>
      </c>
    </row>
    <row r="27" spans="1:3" s="322" customFormat="1" ht="12" customHeight="1">
      <c r="A27" s="324" t="s">
        <v>65</v>
      </c>
      <c r="B27" s="75" t="s">
        <v>465</v>
      </c>
      <c r="C27" s="101">
        <f>'9.4. sz. mell(OVI)'!C27-'9.4.2. sz. mell'!C27</f>
        <v>0</v>
      </c>
    </row>
    <row r="28" spans="1:3" s="322" customFormat="1" ht="12" customHeight="1">
      <c r="A28" s="324" t="s">
        <v>67</v>
      </c>
      <c r="B28" s="58" t="s">
        <v>469</v>
      </c>
      <c r="C28" s="101">
        <f>'9.4. sz. mell(OVI)'!C28-'9.4.2. sz. mell'!C28</f>
        <v>0</v>
      </c>
    </row>
    <row r="29" spans="1:3" s="322" customFormat="1" ht="12" customHeight="1">
      <c r="A29" s="321" t="s">
        <v>69</v>
      </c>
      <c r="B29" s="325" t="s">
        <v>493</v>
      </c>
      <c r="C29" s="101">
        <f>'9.4. sz. mell(OVI)'!C29-'9.4.2. sz. mell'!C29</f>
        <v>0</v>
      </c>
    </row>
    <row r="30" spans="1:3" s="322" customFormat="1" ht="12" customHeight="1">
      <c r="A30" s="266" t="s">
        <v>79</v>
      </c>
      <c r="B30" s="18" t="s">
        <v>471</v>
      </c>
      <c r="C30" s="116">
        <f>+C31+C32+C33</f>
        <v>0</v>
      </c>
    </row>
    <row r="31" spans="1:3" s="322" customFormat="1" ht="12" customHeight="1">
      <c r="A31" s="324" t="s">
        <v>81</v>
      </c>
      <c r="B31" s="75" t="s">
        <v>106</v>
      </c>
      <c r="C31" s="101">
        <f>'9.4. sz. mell(OVI)'!C31-'9.4.2. sz. mell'!C31</f>
        <v>0</v>
      </c>
    </row>
    <row r="32" spans="1:3" s="322" customFormat="1" ht="12" customHeight="1">
      <c r="A32" s="324" t="s">
        <v>83</v>
      </c>
      <c r="B32" s="58" t="s">
        <v>108</v>
      </c>
      <c r="C32" s="101">
        <f>'9.4. sz. mell(OVI)'!C32-'9.4.2. sz. mell'!C32</f>
        <v>0</v>
      </c>
    </row>
    <row r="33" spans="1:3" s="322" customFormat="1" ht="12" customHeight="1">
      <c r="A33" s="321" t="s">
        <v>85</v>
      </c>
      <c r="B33" s="325" t="s">
        <v>110</v>
      </c>
      <c r="C33" s="101">
        <f>'9.4. sz. mell(OVI)'!C33-'9.4.2. sz. mell'!C33</f>
        <v>0</v>
      </c>
    </row>
    <row r="34" spans="1:3" s="318" customFormat="1" ht="12" customHeight="1">
      <c r="A34" s="266" t="s">
        <v>103</v>
      </c>
      <c r="B34" s="18" t="s">
        <v>297</v>
      </c>
      <c r="C34" s="323"/>
    </row>
    <row r="35" spans="1:3" s="318" customFormat="1" ht="12" customHeight="1">
      <c r="A35" s="266" t="s">
        <v>263</v>
      </c>
      <c r="B35" s="18" t="s">
        <v>472</v>
      </c>
      <c r="C35" s="327"/>
    </row>
    <row r="36" spans="1:3" s="318" customFormat="1" ht="12" customHeight="1">
      <c r="A36" s="266" t="s">
        <v>125</v>
      </c>
      <c r="B36" s="18" t="s">
        <v>494</v>
      </c>
      <c r="C36" s="290">
        <f>+C8+C20+C25+C26+C30+C34+C35</f>
        <v>3000</v>
      </c>
    </row>
    <row r="37" spans="1:3" s="318" customFormat="1" ht="12" customHeight="1">
      <c r="A37" s="328" t="s">
        <v>272</v>
      </c>
      <c r="B37" s="18" t="s">
        <v>474</v>
      </c>
      <c r="C37" s="290">
        <f>+C38+C39+C40</f>
        <v>49204222</v>
      </c>
    </row>
    <row r="38" spans="1:3" s="318" customFormat="1" ht="12" customHeight="1">
      <c r="A38" s="324" t="s">
        <v>475</v>
      </c>
      <c r="B38" s="75" t="s">
        <v>353</v>
      </c>
      <c r="C38" s="101">
        <f>'9.4. sz. mell(OVI)'!C38-'9.4.2. sz. mell'!C38</f>
        <v>145388</v>
      </c>
    </row>
    <row r="39" spans="1:3" s="318" customFormat="1" ht="12" customHeight="1">
      <c r="A39" s="324" t="s">
        <v>476</v>
      </c>
      <c r="B39" s="58" t="s">
        <v>477</v>
      </c>
      <c r="C39" s="101">
        <f>'9.4. sz. mell(OVI)'!C39-'9.4.2. sz. mell'!C39</f>
        <v>0</v>
      </c>
    </row>
    <row r="40" spans="1:3" s="322" customFormat="1" ht="12" customHeight="1">
      <c r="A40" s="321" t="s">
        <v>478</v>
      </c>
      <c r="B40" s="325" t="s">
        <v>479</v>
      </c>
      <c r="C40" s="101">
        <v>49058834</v>
      </c>
    </row>
    <row r="41" spans="1:3" s="322" customFormat="1" ht="15" customHeight="1">
      <c r="A41" s="328" t="s">
        <v>274</v>
      </c>
      <c r="B41" s="329" t="s">
        <v>480</v>
      </c>
      <c r="C41" s="290">
        <f>+C36+C37</f>
        <v>49207222</v>
      </c>
    </row>
    <row r="42" spans="1:3" s="322" customFormat="1" ht="15" customHeight="1">
      <c r="A42" s="285"/>
      <c r="B42" s="286"/>
      <c r="C42" s="287"/>
    </row>
    <row r="43" spans="1:3" ht="12.75">
      <c r="A43" s="330"/>
      <c r="B43" s="331"/>
      <c r="C43" s="332"/>
    </row>
    <row r="44" spans="1:3" s="315" customFormat="1" ht="16.5" customHeight="1">
      <c r="A44" s="288"/>
      <c r="B44" s="289" t="s">
        <v>286</v>
      </c>
      <c r="C44" s="290"/>
    </row>
    <row r="45" spans="1:3" s="333" customFormat="1" ht="12" customHeight="1">
      <c r="A45" s="266" t="s">
        <v>21</v>
      </c>
      <c r="B45" s="18" t="s">
        <v>481</v>
      </c>
      <c r="C45" s="116">
        <f>SUM(C46:C50)</f>
        <v>49730760</v>
      </c>
    </row>
    <row r="46" spans="1:3" ht="12" customHeight="1">
      <c r="A46" s="321" t="s">
        <v>23</v>
      </c>
      <c r="B46" s="75" t="s">
        <v>191</v>
      </c>
      <c r="C46" s="101">
        <v>32558100</v>
      </c>
    </row>
    <row r="47" spans="1:3" ht="12" customHeight="1">
      <c r="A47" s="321" t="s">
        <v>25</v>
      </c>
      <c r="B47" s="58" t="s">
        <v>192</v>
      </c>
      <c r="C47" s="101">
        <v>7270180</v>
      </c>
    </row>
    <row r="48" spans="1:3" ht="12" customHeight="1">
      <c r="A48" s="321" t="s">
        <v>27</v>
      </c>
      <c r="B48" s="58" t="s">
        <v>193</v>
      </c>
      <c r="C48" s="101">
        <f>'9.4. sz. mell(OVI)'!C48-'9.4.2. sz. mell'!C48</f>
        <v>9902480</v>
      </c>
    </row>
    <row r="49" spans="1:3" ht="12" customHeight="1">
      <c r="A49" s="321" t="s">
        <v>29</v>
      </c>
      <c r="B49" s="58" t="s">
        <v>194</v>
      </c>
      <c r="C49" s="101">
        <f>'9.4. sz. mell(OVI)'!C49-'9.4.2. sz. mell'!C49</f>
        <v>0</v>
      </c>
    </row>
    <row r="50" spans="1:3" ht="12" customHeight="1">
      <c r="A50" s="321" t="s">
        <v>31</v>
      </c>
      <c r="B50" s="58" t="s">
        <v>196</v>
      </c>
      <c r="C50" s="101">
        <f>'9.4. sz. mell(OVI)'!C50-'9.4.2. sz. mell'!C50</f>
        <v>0</v>
      </c>
    </row>
    <row r="51" spans="1:3" ht="12" customHeight="1">
      <c r="A51" s="266" t="s">
        <v>35</v>
      </c>
      <c r="B51" s="18" t="s">
        <v>482</v>
      </c>
      <c r="C51" s="116">
        <f>SUM(C52:C54)</f>
        <v>863600</v>
      </c>
    </row>
    <row r="52" spans="1:3" s="333" customFormat="1" ht="12" customHeight="1">
      <c r="A52" s="321" t="s">
        <v>37</v>
      </c>
      <c r="B52" s="75" t="s">
        <v>227</v>
      </c>
      <c r="C52" s="101">
        <f>'9.4. sz. mell(OVI)'!C52-'9.4.2. sz. mell'!C52</f>
        <v>558800</v>
      </c>
    </row>
    <row r="53" spans="1:3" ht="12" customHeight="1">
      <c r="A53" s="321" t="s">
        <v>39</v>
      </c>
      <c r="B53" s="58" t="s">
        <v>229</v>
      </c>
      <c r="C53" s="101">
        <f>'9.4. sz. mell(OVI)'!C53-'9.4.2. sz. mell'!C53</f>
        <v>304800</v>
      </c>
    </row>
    <row r="54" spans="1:3" ht="12" customHeight="1">
      <c r="A54" s="321" t="s">
        <v>41</v>
      </c>
      <c r="B54" s="58" t="s">
        <v>483</v>
      </c>
      <c r="C54" s="101">
        <f>'9.4. sz. mell(OVI)'!C54-'9.4.2. sz. mell'!C54</f>
        <v>0</v>
      </c>
    </row>
    <row r="55" spans="1:3" ht="12" customHeight="1">
      <c r="A55" s="321" t="s">
        <v>43</v>
      </c>
      <c r="B55" s="58" t="s">
        <v>484</v>
      </c>
      <c r="C55" s="101">
        <f>'9.4. sz. mell(OVI)'!C55-'9.4.2. sz. mell'!C55</f>
        <v>0</v>
      </c>
    </row>
    <row r="56" spans="1:3" ht="15" customHeight="1">
      <c r="A56" s="266" t="s">
        <v>49</v>
      </c>
      <c r="B56" s="18" t="s">
        <v>485</v>
      </c>
      <c r="C56" s="323"/>
    </row>
    <row r="57" spans="1:3" ht="12.75">
      <c r="A57" s="266" t="s">
        <v>246</v>
      </c>
      <c r="B57" s="334" t="s">
        <v>486</v>
      </c>
      <c r="C57" s="116">
        <f>+C45+C51+C56</f>
        <v>50594360</v>
      </c>
    </row>
    <row r="58" ht="15" customHeight="1">
      <c r="C58" s="335"/>
    </row>
    <row r="59" spans="1:3" ht="14.25" customHeight="1">
      <c r="A59" s="298" t="s">
        <v>443</v>
      </c>
      <c r="B59" s="299"/>
      <c r="C59" s="301">
        <v>11</v>
      </c>
    </row>
    <row r="60" spans="1:3" ht="12.75">
      <c r="A60" s="298" t="s">
        <v>444</v>
      </c>
      <c r="B60" s="299"/>
      <c r="C60" s="301"/>
    </row>
  </sheetData>
  <sheetProtection selectLockedCells="1" selectUnlockedCells="1"/>
  <printOptions horizontalCentered="1"/>
  <pageMargins left="0.7875" right="0.7875" top="0.9840277777777777" bottom="0.9840277777777777" header="0.5118055555555555" footer="0.7875"/>
  <pageSetup firstPageNumber="55" useFirstPageNumber="1" horizontalDpi="300" verticalDpi="300" orientation="portrait" paperSize="9" scale="75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0"/>
  </sheetPr>
  <dimension ref="A1:C60"/>
  <sheetViews>
    <sheetView zoomScale="145" zoomScaleNormal="145" zoomScalePageLayoutView="0" workbookViewId="0" topLeftCell="A26">
      <selection activeCell="C9" sqref="C9"/>
    </sheetView>
  </sheetViews>
  <sheetFormatPr defaultColWidth="9.00390625" defaultRowHeight="12.75"/>
  <cols>
    <col min="1" max="1" width="13.875" style="305" customWidth="1"/>
    <col min="2" max="2" width="79.125" style="306" customWidth="1"/>
    <col min="3" max="3" width="25.00390625" style="306" customWidth="1"/>
    <col min="4" max="16384" width="9.375" style="306" customWidth="1"/>
  </cols>
  <sheetData>
    <row r="1" spans="1:3" s="308" customFormat="1" ht="21" customHeight="1">
      <c r="A1" s="249"/>
      <c r="B1" s="250"/>
      <c r="C1" s="307" t="str">
        <f>+CONCATENATE("9.3.2. melléklet a ……/",LEFT(ÖSSZEFÜGGÉSEK!A5,4),". (….) önkormányzati rendelethez")</f>
        <v>9.3.2. melléklet a ……/2017. (….) önkormányzati rendelethez</v>
      </c>
    </row>
    <row r="2" spans="1:3" s="310" customFormat="1" ht="36">
      <c r="A2" s="253" t="s">
        <v>457</v>
      </c>
      <c r="B2" s="254" t="s">
        <v>495</v>
      </c>
      <c r="C2" s="309" t="s">
        <v>452</v>
      </c>
    </row>
    <row r="3" spans="1:3" s="310" customFormat="1" ht="24">
      <c r="A3" s="311" t="s">
        <v>424</v>
      </c>
      <c r="B3" s="258" t="s">
        <v>488</v>
      </c>
      <c r="C3" s="312" t="s">
        <v>446</v>
      </c>
    </row>
    <row r="4" spans="1:3" s="313" customFormat="1" ht="15.75" customHeight="1">
      <c r="A4" s="260"/>
      <c r="B4" s="260"/>
      <c r="C4" s="261" t="s">
        <v>459</v>
      </c>
    </row>
    <row r="5" spans="1:3" ht="12.75">
      <c r="A5" s="263" t="s">
        <v>426</v>
      </c>
      <c r="B5" s="264" t="s">
        <v>427</v>
      </c>
      <c r="C5" s="314" t="s">
        <v>428</v>
      </c>
    </row>
    <row r="6" spans="1:3" s="315" customFormat="1" ht="12.75" customHeight="1">
      <c r="A6" s="266"/>
      <c r="B6" s="267" t="s">
        <v>19</v>
      </c>
      <c r="C6" s="268" t="s">
        <v>20</v>
      </c>
    </row>
    <row r="7" spans="1:3" s="315" customFormat="1" ht="15.75" customHeight="1">
      <c r="A7" s="270"/>
      <c r="B7" s="271" t="s">
        <v>285</v>
      </c>
      <c r="C7" s="316"/>
    </row>
    <row r="8" spans="1:3" s="318" customFormat="1" ht="12" customHeight="1">
      <c r="A8" s="266" t="s">
        <v>21</v>
      </c>
      <c r="B8" s="317" t="s">
        <v>460</v>
      </c>
      <c r="C8" s="116">
        <f>SUM(C9:C19)</f>
        <v>0</v>
      </c>
    </row>
    <row r="9" spans="1:3" s="318" customFormat="1" ht="12" customHeight="1">
      <c r="A9" s="319" t="s">
        <v>23</v>
      </c>
      <c r="B9" s="56" t="s">
        <v>82</v>
      </c>
      <c r="C9" s="320"/>
    </row>
    <row r="10" spans="1:3" s="318" customFormat="1" ht="12" customHeight="1">
      <c r="A10" s="321" t="s">
        <v>25</v>
      </c>
      <c r="B10" s="58" t="s">
        <v>84</v>
      </c>
      <c r="C10" s="105"/>
    </row>
    <row r="11" spans="1:3" s="318" customFormat="1" ht="12" customHeight="1">
      <c r="A11" s="321" t="s">
        <v>27</v>
      </c>
      <c r="B11" s="58" t="s">
        <v>86</v>
      </c>
      <c r="C11" s="105"/>
    </row>
    <row r="12" spans="1:3" s="318" customFormat="1" ht="12" customHeight="1">
      <c r="A12" s="321" t="s">
        <v>29</v>
      </c>
      <c r="B12" s="58" t="s">
        <v>88</v>
      </c>
      <c r="C12" s="105"/>
    </row>
    <row r="13" spans="1:3" s="318" customFormat="1" ht="12" customHeight="1">
      <c r="A13" s="321" t="s">
        <v>31</v>
      </c>
      <c r="B13" s="58" t="s">
        <v>90</v>
      </c>
      <c r="C13" s="105"/>
    </row>
    <row r="14" spans="1:3" s="318" customFormat="1" ht="12" customHeight="1">
      <c r="A14" s="321" t="s">
        <v>33</v>
      </c>
      <c r="B14" s="58" t="s">
        <v>461</v>
      </c>
      <c r="C14" s="105"/>
    </row>
    <row r="15" spans="1:3" s="318" customFormat="1" ht="12" customHeight="1">
      <c r="A15" s="321" t="s">
        <v>198</v>
      </c>
      <c r="B15" s="76" t="s">
        <v>462</v>
      </c>
      <c r="C15" s="105"/>
    </row>
    <row r="16" spans="1:3" s="318" customFormat="1" ht="12" customHeight="1">
      <c r="A16" s="321" t="s">
        <v>200</v>
      </c>
      <c r="B16" s="58" t="s">
        <v>463</v>
      </c>
      <c r="C16" s="120"/>
    </row>
    <row r="17" spans="1:3" s="322" customFormat="1" ht="12" customHeight="1">
      <c r="A17" s="321" t="s">
        <v>202</v>
      </c>
      <c r="B17" s="58" t="s">
        <v>98</v>
      </c>
      <c r="C17" s="105"/>
    </row>
    <row r="18" spans="1:3" s="322" customFormat="1" ht="12" customHeight="1">
      <c r="A18" s="321" t="s">
        <v>204</v>
      </c>
      <c r="B18" s="58" t="s">
        <v>100</v>
      </c>
      <c r="C18" s="112"/>
    </row>
    <row r="19" spans="1:3" s="322" customFormat="1" ht="12" customHeight="1">
      <c r="A19" s="321" t="s">
        <v>206</v>
      </c>
      <c r="B19" s="76" t="s">
        <v>102</v>
      </c>
      <c r="C19" s="112"/>
    </row>
    <row r="20" spans="1:3" s="318" customFormat="1" ht="12" customHeight="1">
      <c r="A20" s="266" t="s">
        <v>35</v>
      </c>
      <c r="B20" s="317" t="s">
        <v>464</v>
      </c>
      <c r="C20" s="116">
        <f>SUM(C21:C23)</f>
        <v>0</v>
      </c>
    </row>
    <row r="21" spans="1:3" s="322" customFormat="1" ht="12" customHeight="1">
      <c r="A21" s="321" t="s">
        <v>37</v>
      </c>
      <c r="B21" s="75" t="s">
        <v>38</v>
      </c>
      <c r="C21" s="105"/>
    </row>
    <row r="22" spans="1:3" s="322" customFormat="1" ht="12" customHeight="1">
      <c r="A22" s="321" t="s">
        <v>39</v>
      </c>
      <c r="B22" s="58" t="s">
        <v>465</v>
      </c>
      <c r="C22" s="105"/>
    </row>
    <row r="23" spans="1:3" s="322" customFormat="1" ht="12" customHeight="1">
      <c r="A23" s="321" t="s">
        <v>41</v>
      </c>
      <c r="B23" s="58" t="s">
        <v>466</v>
      </c>
      <c r="C23" s="105"/>
    </row>
    <row r="24" spans="1:3" s="322" customFormat="1" ht="12" customHeight="1">
      <c r="A24" s="321" t="s">
        <v>43</v>
      </c>
      <c r="B24" s="58" t="s">
        <v>491</v>
      </c>
      <c r="C24" s="105"/>
    </row>
    <row r="25" spans="1:3" s="322" customFormat="1" ht="12" customHeight="1">
      <c r="A25" s="266" t="s">
        <v>49</v>
      </c>
      <c r="B25" s="18" t="s">
        <v>295</v>
      </c>
      <c r="C25" s="323"/>
    </row>
    <row r="26" spans="1:3" s="322" customFormat="1" ht="12" customHeight="1">
      <c r="A26" s="266" t="s">
        <v>246</v>
      </c>
      <c r="B26" s="18" t="s">
        <v>492</v>
      </c>
      <c r="C26" s="116">
        <f>+C27+C28</f>
        <v>0</v>
      </c>
    </row>
    <row r="27" spans="1:3" s="322" customFormat="1" ht="12" customHeight="1">
      <c r="A27" s="324" t="s">
        <v>65</v>
      </c>
      <c r="B27" s="75" t="s">
        <v>465</v>
      </c>
      <c r="C27" s="101"/>
    </row>
    <row r="28" spans="1:3" s="322" customFormat="1" ht="12" customHeight="1">
      <c r="A28" s="324" t="s">
        <v>67</v>
      </c>
      <c r="B28" s="58" t="s">
        <v>469</v>
      </c>
      <c r="C28" s="120"/>
    </row>
    <row r="29" spans="1:3" s="322" customFormat="1" ht="12" customHeight="1">
      <c r="A29" s="321" t="s">
        <v>69</v>
      </c>
      <c r="B29" s="325" t="s">
        <v>493</v>
      </c>
      <c r="C29" s="326"/>
    </row>
    <row r="30" spans="1:3" s="322" customFormat="1" ht="12" customHeight="1">
      <c r="A30" s="266" t="s">
        <v>79</v>
      </c>
      <c r="B30" s="18" t="s">
        <v>471</v>
      </c>
      <c r="C30" s="116">
        <f>+C31+C32+C33</f>
        <v>0</v>
      </c>
    </row>
    <row r="31" spans="1:3" s="322" customFormat="1" ht="12" customHeight="1">
      <c r="A31" s="324" t="s">
        <v>81</v>
      </c>
      <c r="B31" s="75" t="s">
        <v>106</v>
      </c>
      <c r="C31" s="101"/>
    </row>
    <row r="32" spans="1:3" s="322" customFormat="1" ht="12" customHeight="1">
      <c r="A32" s="324" t="s">
        <v>83</v>
      </c>
      <c r="B32" s="58" t="s">
        <v>108</v>
      </c>
      <c r="C32" s="120"/>
    </row>
    <row r="33" spans="1:3" s="322" customFormat="1" ht="12" customHeight="1">
      <c r="A33" s="321" t="s">
        <v>85</v>
      </c>
      <c r="B33" s="325" t="s">
        <v>110</v>
      </c>
      <c r="C33" s="326"/>
    </row>
    <row r="34" spans="1:3" s="318" customFormat="1" ht="12" customHeight="1">
      <c r="A34" s="266" t="s">
        <v>103</v>
      </c>
      <c r="B34" s="18" t="s">
        <v>297</v>
      </c>
      <c r="C34" s="323"/>
    </row>
    <row r="35" spans="1:3" s="318" customFormat="1" ht="12" customHeight="1">
      <c r="A35" s="266" t="s">
        <v>263</v>
      </c>
      <c r="B35" s="18" t="s">
        <v>472</v>
      </c>
      <c r="C35" s="327"/>
    </row>
    <row r="36" spans="1:3" s="318" customFormat="1" ht="12" customHeight="1">
      <c r="A36" s="266" t="s">
        <v>125</v>
      </c>
      <c r="B36" s="18" t="s">
        <v>494</v>
      </c>
      <c r="C36" s="290">
        <f>+C8+C20+C25+C26+C30+C34+C35</f>
        <v>0</v>
      </c>
    </row>
    <row r="37" spans="1:3" s="318" customFormat="1" ht="12" customHeight="1">
      <c r="A37" s="328" t="s">
        <v>272</v>
      </c>
      <c r="B37" s="18" t="s">
        <v>474</v>
      </c>
      <c r="C37" s="290">
        <f>+C38+C39+C40</f>
        <v>1388034</v>
      </c>
    </row>
    <row r="38" spans="1:3" s="318" customFormat="1" ht="12" customHeight="1">
      <c r="A38" s="324" t="s">
        <v>475</v>
      </c>
      <c r="B38" s="75" t="s">
        <v>353</v>
      </c>
      <c r="C38" s="101"/>
    </row>
    <row r="39" spans="1:3" s="318" customFormat="1" ht="12" customHeight="1">
      <c r="A39" s="324" t="s">
        <v>476</v>
      </c>
      <c r="B39" s="58" t="s">
        <v>477</v>
      </c>
      <c r="C39" s="120"/>
    </row>
    <row r="40" spans="1:3" s="322" customFormat="1" ht="12" customHeight="1">
      <c r="A40" s="321" t="s">
        <v>478</v>
      </c>
      <c r="B40" s="325" t="s">
        <v>479</v>
      </c>
      <c r="C40" s="326">
        <v>1388034</v>
      </c>
    </row>
    <row r="41" spans="1:3" s="322" customFormat="1" ht="15" customHeight="1">
      <c r="A41" s="328" t="s">
        <v>274</v>
      </c>
      <c r="B41" s="329" t="s">
        <v>480</v>
      </c>
      <c r="C41" s="290">
        <f>+C36+C37</f>
        <v>1388034</v>
      </c>
    </row>
    <row r="42" spans="1:3" s="322" customFormat="1" ht="15" customHeight="1">
      <c r="A42" s="285"/>
      <c r="B42" s="286"/>
      <c r="C42" s="287"/>
    </row>
    <row r="43" spans="1:3" ht="12.75">
      <c r="A43" s="330"/>
      <c r="B43" s="331"/>
      <c r="C43" s="332"/>
    </row>
    <row r="44" spans="1:3" s="315" customFormat="1" ht="16.5" customHeight="1">
      <c r="A44" s="288"/>
      <c r="B44" s="289" t="s">
        <v>286</v>
      </c>
      <c r="C44" s="290"/>
    </row>
    <row r="45" spans="1:3" s="333" customFormat="1" ht="12" customHeight="1">
      <c r="A45" s="266" t="s">
        <v>21</v>
      </c>
      <c r="B45" s="18" t="s">
        <v>481</v>
      </c>
      <c r="C45" s="116">
        <f>SUM(C46:C50)</f>
        <v>1388034</v>
      </c>
    </row>
    <row r="46" spans="1:3" ht="12" customHeight="1">
      <c r="A46" s="321" t="s">
        <v>23</v>
      </c>
      <c r="B46" s="75" t="s">
        <v>191</v>
      </c>
      <c r="C46" s="101">
        <v>1034000</v>
      </c>
    </row>
    <row r="47" spans="1:3" ht="12" customHeight="1">
      <c r="A47" s="321" t="s">
        <v>25</v>
      </c>
      <c r="B47" s="58" t="s">
        <v>192</v>
      </c>
      <c r="C47" s="105">
        <v>354034</v>
      </c>
    </row>
    <row r="48" spans="1:3" ht="12" customHeight="1">
      <c r="A48" s="321" t="s">
        <v>27</v>
      </c>
      <c r="B48" s="58" t="s">
        <v>193</v>
      </c>
      <c r="C48" s="105"/>
    </row>
    <row r="49" spans="1:3" ht="12" customHeight="1">
      <c r="A49" s="321" t="s">
        <v>29</v>
      </c>
      <c r="B49" s="58" t="s">
        <v>194</v>
      </c>
      <c r="C49" s="105"/>
    </row>
    <row r="50" spans="1:3" ht="12" customHeight="1">
      <c r="A50" s="321" t="s">
        <v>31</v>
      </c>
      <c r="B50" s="58" t="s">
        <v>196</v>
      </c>
      <c r="C50" s="105"/>
    </row>
    <row r="51" spans="1:3" ht="12" customHeight="1">
      <c r="A51" s="266" t="s">
        <v>35</v>
      </c>
      <c r="B51" s="18" t="s">
        <v>482</v>
      </c>
      <c r="C51" s="116">
        <f>SUM(C52:C54)</f>
        <v>0</v>
      </c>
    </row>
    <row r="52" spans="1:3" s="333" customFormat="1" ht="12" customHeight="1">
      <c r="A52" s="321" t="s">
        <v>37</v>
      </c>
      <c r="B52" s="75" t="s">
        <v>227</v>
      </c>
      <c r="C52" s="101"/>
    </row>
    <row r="53" spans="1:3" ht="12" customHeight="1">
      <c r="A53" s="321" t="s">
        <v>39</v>
      </c>
      <c r="B53" s="58" t="s">
        <v>229</v>
      </c>
      <c r="C53" s="105"/>
    </row>
    <row r="54" spans="1:3" ht="12" customHeight="1">
      <c r="A54" s="321" t="s">
        <v>41</v>
      </c>
      <c r="B54" s="58" t="s">
        <v>483</v>
      </c>
      <c r="C54" s="105"/>
    </row>
    <row r="55" spans="1:3" ht="12" customHeight="1">
      <c r="A55" s="321" t="s">
        <v>43</v>
      </c>
      <c r="B55" s="58" t="s">
        <v>484</v>
      </c>
      <c r="C55" s="105"/>
    </row>
    <row r="56" spans="1:3" ht="15" customHeight="1">
      <c r="A56" s="266" t="s">
        <v>49</v>
      </c>
      <c r="B56" s="18" t="s">
        <v>485</v>
      </c>
      <c r="C56" s="323"/>
    </row>
    <row r="57" spans="1:3" ht="12.75">
      <c r="A57" s="266" t="s">
        <v>246</v>
      </c>
      <c r="B57" s="334" t="s">
        <v>486</v>
      </c>
      <c r="C57" s="116">
        <f>+C45+C51+C56</f>
        <v>1388034</v>
      </c>
    </row>
    <row r="58" ht="15" customHeight="1">
      <c r="C58" s="335"/>
    </row>
    <row r="59" spans="1:3" ht="14.25" customHeight="1">
      <c r="A59" s="298" t="s">
        <v>443</v>
      </c>
      <c r="B59" s="299"/>
      <c r="C59" s="301"/>
    </row>
    <row r="60" spans="1:3" ht="12.75">
      <c r="A60" s="298" t="s">
        <v>444</v>
      </c>
      <c r="B60" s="299"/>
      <c r="C60" s="301"/>
    </row>
  </sheetData>
  <sheetProtection selectLockedCells="1" selectUnlockedCells="1"/>
  <printOptions horizontalCentered="1"/>
  <pageMargins left="0.7875" right="0.7875" top="0.9840277777777777" bottom="0.9840277777777777" header="0.5118055555555555" footer="0.7875"/>
  <pageSetup firstPageNumber="56" useFirstPageNumber="1" horizontalDpi="300" verticalDpi="300" orientation="portrait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zoomScale="130" zoomScaleNormal="130" zoomScaleSheetLayoutView="100" zoomScalePageLayoutView="0" workbookViewId="0" topLeftCell="A37">
      <selection activeCell="C6" sqref="C6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3" width="21.625" style="6" customWidth="1"/>
    <col min="4" max="4" width="9.00390625" style="7" customWidth="1"/>
    <col min="5" max="16384" width="9.375" style="7" customWidth="1"/>
  </cols>
  <sheetData>
    <row r="1" spans="1:3" ht="15.75" customHeight="1">
      <c r="A1" s="540" t="s">
        <v>14</v>
      </c>
      <c r="B1" s="540"/>
      <c r="C1" s="540"/>
    </row>
    <row r="2" spans="1:3" ht="15.75" customHeight="1">
      <c r="A2" s="539" t="s">
        <v>15</v>
      </c>
      <c r="B2" s="539"/>
      <c r="C2" s="9" t="s">
        <v>459</v>
      </c>
    </row>
    <row r="3" spans="1:3" ht="37.5" customHeight="1">
      <c r="A3" s="10" t="s">
        <v>17</v>
      </c>
      <c r="B3" s="11" t="s">
        <v>18</v>
      </c>
      <c r="C3" s="12" t="str">
        <f>+CONCATENATE(LEFT(ÖSSZEFÜGGÉSEK!A5,4),". évi előirányzat")</f>
        <v>2017. évi előirányzat</v>
      </c>
    </row>
    <row r="4" spans="1:3" s="16" customFormat="1" ht="12" customHeight="1">
      <c r="A4" s="13"/>
      <c r="B4" s="14" t="s">
        <v>19</v>
      </c>
      <c r="C4" s="15" t="s">
        <v>20</v>
      </c>
    </row>
    <row r="5" spans="1:3" s="20" customFormat="1" ht="12" customHeight="1">
      <c r="A5" s="17" t="s">
        <v>21</v>
      </c>
      <c r="B5" s="18" t="s">
        <v>22</v>
      </c>
      <c r="C5" s="19">
        <f>+C6+C7+C8+C9+C10+C11</f>
        <v>147675782</v>
      </c>
    </row>
    <row r="6" spans="1:3" s="20" customFormat="1" ht="12" customHeight="1">
      <c r="A6" s="21" t="s">
        <v>23</v>
      </c>
      <c r="B6" s="22" t="s">
        <v>24</v>
      </c>
      <c r="C6" s="23">
        <f>'1.1.sz.mell.'!C6-'1.3.sz.mell.'!C6</f>
        <v>45576459</v>
      </c>
    </row>
    <row r="7" spans="1:3" s="20" customFormat="1" ht="12" customHeight="1">
      <c r="A7" s="24" t="s">
        <v>25</v>
      </c>
      <c r="B7" s="25" t="s">
        <v>26</v>
      </c>
      <c r="C7" s="23">
        <f>'1.1.sz.mell.'!C7-'1.3.sz.mell.'!C7</f>
        <v>38809966</v>
      </c>
    </row>
    <row r="8" spans="1:3" s="20" customFormat="1" ht="12" customHeight="1">
      <c r="A8" s="24" t="s">
        <v>27</v>
      </c>
      <c r="B8" s="25" t="s">
        <v>28</v>
      </c>
      <c r="C8" s="23">
        <f>'1.1.sz.mell.'!C8-'1.3.sz.mell.'!C8</f>
        <v>60980857</v>
      </c>
    </row>
    <row r="9" spans="1:3" s="20" customFormat="1" ht="12" customHeight="1">
      <c r="A9" s="24" t="s">
        <v>29</v>
      </c>
      <c r="B9" s="25" t="s">
        <v>30</v>
      </c>
      <c r="C9" s="23">
        <f>'1.1.sz.mell.'!C9-'1.3.sz.mell.'!C9</f>
        <v>2308500</v>
      </c>
    </row>
    <row r="10" spans="1:3" s="20" customFormat="1" ht="12" customHeight="1">
      <c r="A10" s="24" t="s">
        <v>31</v>
      </c>
      <c r="B10" s="27" t="s">
        <v>32</v>
      </c>
      <c r="C10" s="23">
        <f>'1.1.sz.mell.'!C10-'1.3.sz.mell.'!C10</f>
        <v>0</v>
      </c>
    </row>
    <row r="11" spans="1:3" s="20" customFormat="1" ht="12" customHeight="1">
      <c r="A11" s="28" t="s">
        <v>33</v>
      </c>
      <c r="B11" s="29" t="s">
        <v>34</v>
      </c>
      <c r="C11" s="23">
        <f>'1.1.sz.mell.'!C11-'1.3.sz.mell.'!C11</f>
        <v>0</v>
      </c>
    </row>
    <row r="12" spans="1:3" s="20" customFormat="1" ht="12" customHeight="1">
      <c r="A12" s="17" t="s">
        <v>35</v>
      </c>
      <c r="B12" s="30" t="s">
        <v>36</v>
      </c>
      <c r="C12" s="19">
        <f>+C13+C14+C15+C16+C17</f>
        <v>81444646</v>
      </c>
    </row>
    <row r="13" spans="1:3" s="20" customFormat="1" ht="12" customHeight="1">
      <c r="A13" s="21" t="s">
        <v>37</v>
      </c>
      <c r="B13" s="22" t="s">
        <v>38</v>
      </c>
      <c r="C13" s="23">
        <f>'1.1.sz.mell.'!C13-'1.3.sz.mell.'!C13</f>
        <v>0</v>
      </c>
    </row>
    <row r="14" spans="1:3" s="20" customFormat="1" ht="12" customHeight="1">
      <c r="A14" s="24" t="s">
        <v>39</v>
      </c>
      <c r="B14" s="25" t="s">
        <v>40</v>
      </c>
      <c r="C14" s="23">
        <f>'1.1.sz.mell.'!C14-'1.3.sz.mell.'!C14</f>
        <v>0</v>
      </c>
    </row>
    <row r="15" spans="1:3" s="20" customFormat="1" ht="12" customHeight="1">
      <c r="A15" s="24" t="s">
        <v>41</v>
      </c>
      <c r="B15" s="25" t="s">
        <v>42</v>
      </c>
      <c r="C15" s="23">
        <f>'1.1.sz.mell.'!C15-'1.3.sz.mell.'!C15</f>
        <v>0</v>
      </c>
    </row>
    <row r="16" spans="1:3" s="20" customFormat="1" ht="12" customHeight="1">
      <c r="A16" s="24" t="s">
        <v>43</v>
      </c>
      <c r="B16" s="25" t="s">
        <v>44</v>
      </c>
      <c r="C16" s="23">
        <f>'1.1.sz.mell.'!C16-'1.3.sz.mell.'!C16</f>
        <v>0</v>
      </c>
    </row>
    <row r="17" spans="1:3" s="20" customFormat="1" ht="12" customHeight="1">
      <c r="A17" s="24" t="s">
        <v>45</v>
      </c>
      <c r="B17" s="25" t="s">
        <v>46</v>
      </c>
      <c r="C17" s="23">
        <f>'1.1.sz.mell.'!C17-'1.3.sz.mell.'!C17</f>
        <v>81444646</v>
      </c>
    </row>
    <row r="18" spans="1:3" s="20" customFormat="1" ht="12" customHeight="1">
      <c r="A18" s="28" t="s">
        <v>47</v>
      </c>
      <c r="B18" s="29" t="s">
        <v>48</v>
      </c>
      <c r="C18" s="23">
        <f>'1.1.sz.mell.'!C18-'1.3.sz.mell.'!C18</f>
        <v>0</v>
      </c>
    </row>
    <row r="19" spans="1:3" s="20" customFormat="1" ht="12" customHeight="1">
      <c r="A19" s="17" t="s">
        <v>49</v>
      </c>
      <c r="B19" s="18" t="s">
        <v>50</v>
      </c>
      <c r="C19" s="19">
        <f>+C20+C21+C22+C23+C24</f>
        <v>0</v>
      </c>
    </row>
    <row r="20" spans="1:3" s="20" customFormat="1" ht="12" customHeight="1">
      <c r="A20" s="21" t="s">
        <v>51</v>
      </c>
      <c r="B20" s="22" t="s">
        <v>52</v>
      </c>
      <c r="C20" s="23">
        <f>'1.1.sz.mell.'!C20-'1.3.sz.mell.'!C20</f>
        <v>0</v>
      </c>
    </row>
    <row r="21" spans="1:3" s="20" customFormat="1" ht="12" customHeight="1">
      <c r="A21" s="24" t="s">
        <v>53</v>
      </c>
      <c r="B21" s="25" t="s">
        <v>54</v>
      </c>
      <c r="C21" s="23">
        <f>'1.1.sz.mell.'!C21-'1.3.sz.mell.'!C21</f>
        <v>0</v>
      </c>
    </row>
    <row r="22" spans="1:3" s="20" customFormat="1" ht="12" customHeight="1">
      <c r="A22" s="24" t="s">
        <v>55</v>
      </c>
      <c r="B22" s="25" t="s">
        <v>56</v>
      </c>
      <c r="C22" s="23">
        <f>'1.1.sz.mell.'!C22-'1.3.sz.mell.'!C22</f>
        <v>0</v>
      </c>
    </row>
    <row r="23" spans="1:3" s="20" customFormat="1" ht="12" customHeight="1">
      <c r="A23" s="24" t="s">
        <v>57</v>
      </c>
      <c r="B23" s="25" t="s">
        <v>58</v>
      </c>
      <c r="C23" s="23">
        <f>'1.1.sz.mell.'!C23-'1.3.sz.mell.'!C23</f>
        <v>0</v>
      </c>
    </row>
    <row r="24" spans="1:3" s="20" customFormat="1" ht="12" customHeight="1">
      <c r="A24" s="24" t="s">
        <v>59</v>
      </c>
      <c r="B24" s="25" t="s">
        <v>60</v>
      </c>
      <c r="C24" s="23">
        <f>'1.1.sz.mell.'!C24-'1.3.sz.mell.'!C24</f>
        <v>0</v>
      </c>
    </row>
    <row r="25" spans="1:3" s="20" customFormat="1" ht="12" customHeight="1">
      <c r="A25" s="28" t="s">
        <v>61</v>
      </c>
      <c r="B25" s="32" t="s">
        <v>62</v>
      </c>
      <c r="C25" s="23">
        <f>'1.1.sz.mell.'!C25-'1.3.sz.mell.'!C25</f>
        <v>0</v>
      </c>
    </row>
    <row r="26" spans="1:3" s="20" customFormat="1" ht="12" customHeight="1">
      <c r="A26" s="17" t="s">
        <v>63</v>
      </c>
      <c r="B26" s="18" t="s">
        <v>282</v>
      </c>
      <c r="C26" s="19">
        <f>SUM(C27:C33)</f>
        <v>34000000</v>
      </c>
    </row>
    <row r="27" spans="1:3" s="20" customFormat="1" ht="12" customHeight="1">
      <c r="A27" s="21" t="s">
        <v>65</v>
      </c>
      <c r="B27" s="22" t="s">
        <v>66</v>
      </c>
      <c r="C27" s="23">
        <f>'1.1.sz.mell.'!C27-'1.3.sz.mell.'!C27</f>
        <v>0</v>
      </c>
    </row>
    <row r="28" spans="1:3" s="20" customFormat="1" ht="12" customHeight="1">
      <c r="A28" s="24" t="s">
        <v>67</v>
      </c>
      <c r="B28" s="25" t="s">
        <v>68</v>
      </c>
      <c r="C28" s="23">
        <f>'1.1.sz.mell.'!C28-'1.3.sz.mell.'!C28</f>
        <v>2500000</v>
      </c>
    </row>
    <row r="29" spans="1:3" s="20" customFormat="1" ht="12" customHeight="1">
      <c r="A29" s="24" t="s">
        <v>69</v>
      </c>
      <c r="B29" s="25" t="s">
        <v>70</v>
      </c>
      <c r="C29" s="23">
        <f>'1.1.sz.mell.'!C29-'1.3.sz.mell.'!C29</f>
        <v>25000000</v>
      </c>
    </row>
    <row r="30" spans="1:3" s="20" customFormat="1" ht="12" customHeight="1">
      <c r="A30" s="24" t="s">
        <v>71</v>
      </c>
      <c r="B30" s="25" t="s">
        <v>72</v>
      </c>
      <c r="C30" s="23">
        <f>'1.1.sz.mell.'!C30-'1.3.sz.mell.'!C30</f>
        <v>2500000</v>
      </c>
    </row>
    <row r="31" spans="1:3" s="20" customFormat="1" ht="12" customHeight="1">
      <c r="A31" s="24" t="s">
        <v>73</v>
      </c>
      <c r="B31" s="25" t="s">
        <v>74</v>
      </c>
      <c r="C31" s="23">
        <f>'1.1.sz.mell.'!C31-'1.3.sz.mell.'!C31</f>
        <v>3500000</v>
      </c>
    </row>
    <row r="32" spans="1:3" s="20" customFormat="1" ht="12" customHeight="1">
      <c r="A32" s="24" t="s">
        <v>75</v>
      </c>
      <c r="B32" s="25" t="s">
        <v>76</v>
      </c>
      <c r="C32" s="23">
        <f>'1.1.sz.mell.'!C32-'1.3.sz.mell.'!C32</f>
        <v>0</v>
      </c>
    </row>
    <row r="33" spans="1:3" s="20" customFormat="1" ht="12" customHeight="1">
      <c r="A33" s="28" t="s">
        <v>77</v>
      </c>
      <c r="B33" s="33" t="s">
        <v>78</v>
      </c>
      <c r="C33" s="23">
        <f>'1.1.sz.mell.'!C33-'1.3.sz.mell.'!C33</f>
        <v>500000</v>
      </c>
    </row>
    <row r="34" spans="1:3" s="20" customFormat="1" ht="12" customHeight="1">
      <c r="A34" s="17" t="s">
        <v>79</v>
      </c>
      <c r="B34" s="18" t="s">
        <v>80</v>
      </c>
      <c r="C34" s="19">
        <f>SUM(C35:C45)</f>
        <v>28018635</v>
      </c>
    </row>
    <row r="35" spans="1:3" s="20" customFormat="1" ht="12" customHeight="1">
      <c r="A35" s="21" t="s">
        <v>81</v>
      </c>
      <c r="B35" s="22" t="s">
        <v>82</v>
      </c>
      <c r="C35" s="23">
        <f>'1.1.sz.mell.'!C35-'1.3.sz.mell.'!C35</f>
        <v>0</v>
      </c>
    </row>
    <row r="36" spans="1:3" s="20" customFormat="1" ht="12" customHeight="1">
      <c r="A36" s="24" t="s">
        <v>83</v>
      </c>
      <c r="B36" s="25" t="s">
        <v>84</v>
      </c>
      <c r="C36" s="23">
        <f>'1.1.sz.mell.'!C36-'1.3.sz.mell.'!C36</f>
        <v>11688601</v>
      </c>
    </row>
    <row r="37" spans="1:3" s="20" customFormat="1" ht="12" customHeight="1">
      <c r="A37" s="24" t="s">
        <v>85</v>
      </c>
      <c r="B37" s="25" t="s">
        <v>86</v>
      </c>
      <c r="C37" s="23">
        <f>'1.1.sz.mell.'!C37-'1.3.sz.mell.'!C37</f>
        <v>1342608</v>
      </c>
    </row>
    <row r="38" spans="1:3" s="20" customFormat="1" ht="12" customHeight="1">
      <c r="A38" s="24" t="s">
        <v>87</v>
      </c>
      <c r="B38" s="25" t="s">
        <v>88</v>
      </c>
      <c r="C38" s="23">
        <f>'1.1.sz.mell.'!C38-'1.3.sz.mell.'!C38</f>
        <v>1200000</v>
      </c>
    </row>
    <row r="39" spans="1:3" s="20" customFormat="1" ht="12" customHeight="1">
      <c r="A39" s="24" t="s">
        <v>89</v>
      </c>
      <c r="B39" s="25" t="s">
        <v>90</v>
      </c>
      <c r="C39" s="23">
        <f>'1.1.sz.mell.'!C39-'1.3.sz.mell.'!C39</f>
        <v>8361577</v>
      </c>
    </row>
    <row r="40" spans="1:3" s="20" customFormat="1" ht="12" customHeight="1">
      <c r="A40" s="24" t="s">
        <v>91</v>
      </c>
      <c r="B40" s="25" t="s">
        <v>92</v>
      </c>
      <c r="C40" s="23">
        <f>'1.1.sz.mell.'!C40-'1.3.sz.mell.'!C40</f>
        <v>4416849</v>
      </c>
    </row>
    <row r="41" spans="1:3" s="20" customFormat="1" ht="12" customHeight="1">
      <c r="A41" s="24" t="s">
        <v>93</v>
      </c>
      <c r="B41" s="25" t="s">
        <v>94</v>
      </c>
      <c r="C41" s="23">
        <f>'1.1.sz.mell.'!C41-'1.3.sz.mell.'!C41</f>
        <v>1000000</v>
      </c>
    </row>
    <row r="42" spans="1:3" s="20" customFormat="1" ht="12" customHeight="1">
      <c r="A42" s="24" t="s">
        <v>95</v>
      </c>
      <c r="B42" s="25" t="s">
        <v>96</v>
      </c>
      <c r="C42" s="23">
        <f>'1.1.sz.mell.'!C42-'1.3.sz.mell.'!C42</f>
        <v>0</v>
      </c>
    </row>
    <row r="43" spans="1:3" s="20" customFormat="1" ht="12" customHeight="1">
      <c r="A43" s="24" t="s">
        <v>97</v>
      </c>
      <c r="B43" s="25" t="s">
        <v>98</v>
      </c>
      <c r="C43" s="23">
        <f>'1.1.sz.mell.'!C43-'1.3.sz.mell.'!C43</f>
        <v>0</v>
      </c>
    </row>
    <row r="44" spans="1:3" s="20" customFormat="1" ht="12" customHeight="1">
      <c r="A44" s="28" t="s">
        <v>99</v>
      </c>
      <c r="B44" s="32" t="s">
        <v>100</v>
      </c>
      <c r="C44" s="23">
        <f>'1.1.sz.mell.'!C44-'1.3.sz.mell.'!C44</f>
        <v>0</v>
      </c>
    </row>
    <row r="45" spans="1:3" s="20" customFormat="1" ht="12" customHeight="1">
      <c r="A45" s="28" t="s">
        <v>101</v>
      </c>
      <c r="B45" s="29" t="s">
        <v>102</v>
      </c>
      <c r="C45" s="23">
        <f>'1.1.sz.mell.'!C45-'1.3.sz.mell.'!C45</f>
        <v>9000</v>
      </c>
    </row>
    <row r="46" spans="1:3" s="20" customFormat="1" ht="12" customHeight="1">
      <c r="A46" s="17" t="s">
        <v>103</v>
      </c>
      <c r="B46" s="18" t="s">
        <v>104</v>
      </c>
      <c r="C46" s="19">
        <f>SUM(C47:C51)</f>
        <v>0</v>
      </c>
    </row>
    <row r="47" spans="1:3" s="20" customFormat="1" ht="12" customHeight="1">
      <c r="A47" s="21" t="s">
        <v>105</v>
      </c>
      <c r="B47" s="22" t="s">
        <v>106</v>
      </c>
      <c r="C47" s="23">
        <f>'1.1.sz.mell.'!C47-'1.3.sz.mell.'!C47</f>
        <v>0</v>
      </c>
    </row>
    <row r="48" spans="1:3" s="20" customFormat="1" ht="12" customHeight="1">
      <c r="A48" s="24" t="s">
        <v>107</v>
      </c>
      <c r="B48" s="25" t="s">
        <v>108</v>
      </c>
      <c r="C48" s="23">
        <f>'1.1.sz.mell.'!C48-'1.3.sz.mell.'!C48</f>
        <v>0</v>
      </c>
    </row>
    <row r="49" spans="1:3" s="20" customFormat="1" ht="12" customHeight="1">
      <c r="A49" s="24" t="s">
        <v>109</v>
      </c>
      <c r="B49" s="25" t="s">
        <v>110</v>
      </c>
      <c r="C49" s="23">
        <f>'1.1.sz.mell.'!C49-'1.3.sz.mell.'!C49</f>
        <v>0</v>
      </c>
    </row>
    <row r="50" spans="1:3" s="20" customFormat="1" ht="12" customHeight="1">
      <c r="A50" s="24" t="s">
        <v>111</v>
      </c>
      <c r="B50" s="25" t="s">
        <v>112</v>
      </c>
      <c r="C50" s="23">
        <f>'1.1.sz.mell.'!C50-'1.3.sz.mell.'!C50</f>
        <v>0</v>
      </c>
    </row>
    <row r="51" spans="1:3" s="20" customFormat="1" ht="12" customHeight="1">
      <c r="A51" s="28" t="s">
        <v>113</v>
      </c>
      <c r="B51" s="29" t="s">
        <v>114</v>
      </c>
      <c r="C51" s="23">
        <f>'1.1.sz.mell.'!C51-'1.3.sz.mell.'!C51</f>
        <v>0</v>
      </c>
    </row>
    <row r="52" spans="1:3" s="20" customFormat="1" ht="12" customHeight="1">
      <c r="A52" s="17" t="s">
        <v>115</v>
      </c>
      <c r="B52" s="18" t="s">
        <v>116</v>
      </c>
      <c r="C52" s="19">
        <f>SUM(C53:C55)</f>
        <v>30000</v>
      </c>
    </row>
    <row r="53" spans="1:3" s="20" customFormat="1" ht="12" customHeight="1">
      <c r="A53" s="21" t="s">
        <v>117</v>
      </c>
      <c r="B53" s="22" t="s">
        <v>118</v>
      </c>
      <c r="C53" s="23">
        <f>'1.1.sz.mell.'!C53-'1.3.sz.mell.'!C53</f>
        <v>0</v>
      </c>
    </row>
    <row r="54" spans="1:3" s="20" customFormat="1" ht="12" customHeight="1">
      <c r="A54" s="24" t="s">
        <v>119</v>
      </c>
      <c r="B54" s="25" t="s">
        <v>120</v>
      </c>
      <c r="C54" s="23">
        <f>'1.1.sz.mell.'!C54-'1.3.sz.mell.'!C54</f>
        <v>0</v>
      </c>
    </row>
    <row r="55" spans="1:3" s="20" customFormat="1" ht="12" customHeight="1">
      <c r="A55" s="24" t="s">
        <v>121</v>
      </c>
      <c r="B55" s="25" t="s">
        <v>122</v>
      </c>
      <c r="C55" s="23">
        <f>'1.1.sz.mell.'!C55-'1.3.sz.mell.'!C55</f>
        <v>30000</v>
      </c>
    </row>
    <row r="56" spans="1:3" s="20" customFormat="1" ht="12" customHeight="1">
      <c r="A56" s="28" t="s">
        <v>123</v>
      </c>
      <c r="B56" s="29" t="s">
        <v>124</v>
      </c>
      <c r="C56" s="23">
        <f>'1.1.sz.mell.'!C56-'1.3.sz.mell.'!C56</f>
        <v>0</v>
      </c>
    </row>
    <row r="57" spans="1:3" s="20" customFormat="1" ht="12" customHeight="1">
      <c r="A57" s="17" t="s">
        <v>125</v>
      </c>
      <c r="B57" s="30" t="s">
        <v>126</v>
      </c>
      <c r="C57" s="19">
        <f>SUM(C58:C60)</f>
        <v>500000</v>
      </c>
    </row>
    <row r="58" spans="1:3" s="20" customFormat="1" ht="12" customHeight="1">
      <c r="A58" s="21" t="s">
        <v>127</v>
      </c>
      <c r="B58" s="22" t="s">
        <v>128</v>
      </c>
      <c r="C58" s="23">
        <f>'1.1.sz.mell.'!C58-'1.3.sz.mell.'!C58</f>
        <v>500000</v>
      </c>
    </row>
    <row r="59" spans="1:3" s="20" customFormat="1" ht="12" customHeight="1">
      <c r="A59" s="24" t="s">
        <v>129</v>
      </c>
      <c r="B59" s="25" t="s">
        <v>130</v>
      </c>
      <c r="C59" s="23">
        <f>'1.1.sz.mell.'!C59-'1.3.sz.mell.'!C59</f>
        <v>0</v>
      </c>
    </row>
    <row r="60" spans="1:3" s="20" customFormat="1" ht="12" customHeight="1">
      <c r="A60" s="24" t="s">
        <v>131</v>
      </c>
      <c r="B60" s="25" t="s">
        <v>132</v>
      </c>
      <c r="C60" s="23">
        <f>'1.1.sz.mell.'!C60-'1.3.sz.mell.'!C60</f>
        <v>0</v>
      </c>
    </row>
    <row r="61" spans="1:3" s="20" customFormat="1" ht="12" customHeight="1">
      <c r="A61" s="28" t="s">
        <v>133</v>
      </c>
      <c r="B61" s="29" t="s">
        <v>134</v>
      </c>
      <c r="C61" s="23">
        <f>'1.1.sz.mell.'!C61-'1.3.sz.mell.'!C61</f>
        <v>0</v>
      </c>
    </row>
    <row r="62" spans="1:3" s="20" customFormat="1" ht="12" customHeight="1">
      <c r="A62" s="34" t="s">
        <v>135</v>
      </c>
      <c r="B62" s="18" t="s">
        <v>136</v>
      </c>
      <c r="C62" s="19">
        <f>+C5+C12+C19+C26+C34+C46+C52+C57</f>
        <v>291669063</v>
      </c>
    </row>
    <row r="63" spans="1:3" s="20" customFormat="1" ht="12" customHeight="1">
      <c r="A63" s="35" t="s">
        <v>137</v>
      </c>
      <c r="B63" s="30" t="s">
        <v>138</v>
      </c>
      <c r="C63" s="19">
        <f>SUM(C64:C66)</f>
        <v>0</v>
      </c>
    </row>
    <row r="64" spans="1:3" s="20" customFormat="1" ht="12" customHeight="1">
      <c r="A64" s="21" t="s">
        <v>139</v>
      </c>
      <c r="B64" s="22" t="s">
        <v>140</v>
      </c>
      <c r="C64" s="23">
        <f>'1.1.sz.mell.'!C64-'1.3.sz.mell.'!C64</f>
        <v>0</v>
      </c>
    </row>
    <row r="65" spans="1:3" s="20" customFormat="1" ht="12" customHeight="1">
      <c r="A65" s="24" t="s">
        <v>141</v>
      </c>
      <c r="B65" s="25" t="s">
        <v>142</v>
      </c>
      <c r="C65" s="23">
        <f>'1.1.sz.mell.'!C65-'1.3.sz.mell.'!C65</f>
        <v>0</v>
      </c>
    </row>
    <row r="66" spans="1:3" s="20" customFormat="1" ht="12" customHeight="1">
      <c r="A66" s="28" t="s">
        <v>143</v>
      </c>
      <c r="B66" s="36" t="s">
        <v>144</v>
      </c>
      <c r="C66" s="23">
        <f>'1.1.sz.mell.'!C66-'1.3.sz.mell.'!C66</f>
        <v>0</v>
      </c>
    </row>
    <row r="67" spans="1:3" s="20" customFormat="1" ht="12" customHeight="1">
      <c r="A67" s="35" t="s">
        <v>145</v>
      </c>
      <c r="B67" s="30" t="s">
        <v>146</v>
      </c>
      <c r="C67" s="19">
        <f>SUM(C68:C71)</f>
        <v>0</v>
      </c>
    </row>
    <row r="68" spans="1:3" s="20" customFormat="1" ht="12" customHeight="1">
      <c r="A68" s="21" t="s">
        <v>147</v>
      </c>
      <c r="B68" s="22" t="s">
        <v>148</v>
      </c>
      <c r="C68" s="23">
        <f>'1.1.sz.mell.'!C68-'1.3.sz.mell.'!C68</f>
        <v>0</v>
      </c>
    </row>
    <row r="69" spans="1:3" s="20" customFormat="1" ht="12" customHeight="1">
      <c r="A69" s="24" t="s">
        <v>149</v>
      </c>
      <c r="B69" s="25" t="s">
        <v>150</v>
      </c>
      <c r="C69" s="23">
        <f>'1.1.sz.mell.'!C69-'1.3.sz.mell.'!C69</f>
        <v>0</v>
      </c>
    </row>
    <row r="70" spans="1:3" s="20" customFormat="1" ht="12" customHeight="1">
      <c r="A70" s="24" t="s">
        <v>151</v>
      </c>
      <c r="B70" s="25" t="s">
        <v>152</v>
      </c>
      <c r="C70" s="23">
        <f>'1.1.sz.mell.'!C70-'1.3.sz.mell.'!C70</f>
        <v>0</v>
      </c>
    </row>
    <row r="71" spans="1:3" s="20" customFormat="1" ht="12" customHeight="1">
      <c r="A71" s="28" t="s">
        <v>153</v>
      </c>
      <c r="B71" s="29" t="s">
        <v>154</v>
      </c>
      <c r="C71" s="23">
        <f>'1.1.sz.mell.'!C71-'1.3.sz.mell.'!C71</f>
        <v>0</v>
      </c>
    </row>
    <row r="72" spans="1:3" s="20" customFormat="1" ht="12" customHeight="1">
      <c r="A72" s="35" t="s">
        <v>155</v>
      </c>
      <c r="B72" s="30" t="s">
        <v>156</v>
      </c>
      <c r="C72" s="19">
        <f>SUM(C73:C74)</f>
        <v>53622695</v>
      </c>
    </row>
    <row r="73" spans="1:3" s="20" customFormat="1" ht="12" customHeight="1">
      <c r="A73" s="21" t="s">
        <v>157</v>
      </c>
      <c r="B73" s="22" t="s">
        <v>158</v>
      </c>
      <c r="C73" s="23">
        <f>'1.1.sz.mell.'!C73-'1.3.sz.mell.'!C73</f>
        <v>53622695</v>
      </c>
    </row>
    <row r="74" spans="1:3" s="20" customFormat="1" ht="12" customHeight="1">
      <c r="A74" s="28" t="s">
        <v>159</v>
      </c>
      <c r="B74" s="29" t="s">
        <v>160</v>
      </c>
      <c r="C74" s="23">
        <f>'1.1.sz.mell.'!C74-'1.3.sz.mell.'!C74</f>
        <v>0</v>
      </c>
    </row>
    <row r="75" spans="1:3" s="20" customFormat="1" ht="12" customHeight="1">
      <c r="A75" s="35" t="s">
        <v>161</v>
      </c>
      <c r="B75" s="30" t="s">
        <v>162</v>
      </c>
      <c r="C75" s="19">
        <f>SUM(C76:C78)</f>
        <v>104500379</v>
      </c>
    </row>
    <row r="76" spans="1:3" s="20" customFormat="1" ht="12" customHeight="1">
      <c r="A76" s="21" t="s">
        <v>163</v>
      </c>
      <c r="B76" s="22" t="s">
        <v>164</v>
      </c>
      <c r="C76" s="23">
        <f>'1.1.sz.mell.'!C76-'1.3.sz.mell.'!C76</f>
        <v>0</v>
      </c>
    </row>
    <row r="77" spans="1:3" s="20" customFormat="1" ht="12" customHeight="1">
      <c r="A77" s="24" t="s">
        <v>165</v>
      </c>
      <c r="B77" s="25" t="s">
        <v>166</v>
      </c>
      <c r="C77" s="23">
        <f>'1.1.sz.mell.'!C77-'1.3.sz.mell.'!C77</f>
        <v>0</v>
      </c>
    </row>
    <row r="78" spans="1:3" s="20" customFormat="1" ht="12" customHeight="1">
      <c r="A78" s="28" t="s">
        <v>167</v>
      </c>
      <c r="B78" s="29" t="s">
        <v>168</v>
      </c>
      <c r="C78" s="23">
        <f>'1.1.sz.mell.'!C78-'1.3.sz.mell.'!C78</f>
        <v>104500379</v>
      </c>
    </row>
    <row r="79" spans="1:3" s="20" customFormat="1" ht="12" customHeight="1">
      <c r="A79" s="35" t="s">
        <v>169</v>
      </c>
      <c r="B79" s="30" t="s">
        <v>170</v>
      </c>
      <c r="C79" s="19">
        <f>SUM(C80:C83)</f>
        <v>0</v>
      </c>
    </row>
    <row r="80" spans="1:3" s="20" customFormat="1" ht="12" customHeight="1">
      <c r="A80" s="37" t="s">
        <v>171</v>
      </c>
      <c r="B80" s="22" t="s">
        <v>172</v>
      </c>
      <c r="C80" s="23">
        <f>'1.1.sz.mell.'!C80-'1.3.sz.mell.'!C80</f>
        <v>0</v>
      </c>
    </row>
    <row r="81" spans="1:3" s="20" customFormat="1" ht="12" customHeight="1">
      <c r="A81" s="38" t="s">
        <v>173</v>
      </c>
      <c r="B81" s="25" t="s">
        <v>174</v>
      </c>
      <c r="C81" s="23">
        <f>'1.1.sz.mell.'!C81-'1.3.sz.mell.'!C81</f>
        <v>0</v>
      </c>
    </row>
    <row r="82" spans="1:3" s="20" customFormat="1" ht="12" customHeight="1">
      <c r="A82" s="38" t="s">
        <v>175</v>
      </c>
      <c r="B82" s="25" t="s">
        <v>176</v>
      </c>
      <c r="C82" s="23">
        <f>'1.1.sz.mell.'!C82-'1.3.sz.mell.'!C82</f>
        <v>0</v>
      </c>
    </row>
    <row r="83" spans="1:3" s="20" customFormat="1" ht="12" customHeight="1">
      <c r="A83" s="39" t="s">
        <v>177</v>
      </c>
      <c r="B83" s="29" t="s">
        <v>178</v>
      </c>
      <c r="C83" s="23">
        <f>'1.1.sz.mell.'!C83-'1.3.sz.mell.'!C83</f>
        <v>0</v>
      </c>
    </row>
    <row r="84" spans="1:3" s="20" customFormat="1" ht="12" customHeight="1">
      <c r="A84" s="35" t="s">
        <v>179</v>
      </c>
      <c r="B84" s="30" t="s">
        <v>180</v>
      </c>
      <c r="C84" s="40"/>
    </row>
    <row r="85" spans="1:3" s="20" customFormat="1" ht="13.5" customHeight="1">
      <c r="A85" s="35" t="s">
        <v>181</v>
      </c>
      <c r="B85" s="30" t="s">
        <v>182</v>
      </c>
      <c r="C85" s="40"/>
    </row>
    <row r="86" spans="1:3" s="20" customFormat="1" ht="15.75" customHeight="1">
      <c r="A86" s="35" t="s">
        <v>183</v>
      </c>
      <c r="B86" s="41" t="s">
        <v>184</v>
      </c>
      <c r="C86" s="19">
        <f>+C63+C67+C72+C75+C79+C85+C84</f>
        <v>158123074</v>
      </c>
    </row>
    <row r="87" spans="1:3" s="20" customFormat="1" ht="16.5" customHeight="1">
      <c r="A87" s="42" t="s">
        <v>185</v>
      </c>
      <c r="B87" s="43" t="s">
        <v>186</v>
      </c>
      <c r="C87" s="19">
        <f>+C62+C86</f>
        <v>449792137</v>
      </c>
    </row>
    <row r="88" spans="1:3" s="20" customFormat="1" ht="83.25" customHeight="1">
      <c r="A88" s="44"/>
      <c r="B88" s="45"/>
      <c r="C88" s="46"/>
    </row>
    <row r="89" spans="1:3" ht="16.5" customHeight="1">
      <c r="A89" s="540" t="s">
        <v>187</v>
      </c>
      <c r="B89" s="540"/>
      <c r="C89" s="540"/>
    </row>
    <row r="90" spans="1:3" s="48" customFormat="1" ht="16.5" customHeight="1">
      <c r="A90" s="541" t="s">
        <v>188</v>
      </c>
      <c r="B90" s="541"/>
      <c r="C90" s="47" t="s">
        <v>459</v>
      </c>
    </row>
    <row r="91" spans="1:3" ht="37.5" customHeight="1">
      <c r="A91" s="10" t="s">
        <v>17</v>
      </c>
      <c r="B91" s="11" t="s">
        <v>189</v>
      </c>
      <c r="C91" s="12" t="str">
        <f>+C3</f>
        <v>2017. évi előirányzat</v>
      </c>
    </row>
    <row r="92" spans="1:3" s="16" customFormat="1" ht="12" customHeight="1">
      <c r="A92" s="49"/>
      <c r="B92" s="50" t="s">
        <v>19</v>
      </c>
      <c r="C92" s="51" t="s">
        <v>20</v>
      </c>
    </row>
    <row r="93" spans="1:3" ht="12" customHeight="1">
      <c r="A93" s="52" t="s">
        <v>21</v>
      </c>
      <c r="B93" s="53" t="s">
        <v>190</v>
      </c>
      <c r="C93" s="19">
        <f>C94+C95+C96+C97+C98</f>
        <v>314068293</v>
      </c>
    </row>
    <row r="94" spans="1:3" ht="12" customHeight="1">
      <c r="A94" s="55" t="s">
        <v>23</v>
      </c>
      <c r="B94" s="56" t="s">
        <v>191</v>
      </c>
      <c r="C94" s="57">
        <f>'1.1.sz.mell.'!C94-'1.3.sz.mell.'!C94</f>
        <v>156679817</v>
      </c>
    </row>
    <row r="95" spans="1:3" ht="12" customHeight="1">
      <c r="A95" s="24" t="s">
        <v>25</v>
      </c>
      <c r="B95" s="58" t="s">
        <v>192</v>
      </c>
      <c r="C95" s="23">
        <f>'1.1.sz.mell.'!C95-'1.3.sz.mell.'!C95</f>
        <v>30315740</v>
      </c>
    </row>
    <row r="96" spans="1:3" ht="12" customHeight="1">
      <c r="A96" s="24" t="s">
        <v>27</v>
      </c>
      <c r="B96" s="58" t="s">
        <v>193</v>
      </c>
      <c r="C96" s="23">
        <f>'1.1.sz.mell.'!C96-'1.3.sz.mell.'!C96</f>
        <v>90951604</v>
      </c>
    </row>
    <row r="97" spans="1:3" ht="12" customHeight="1">
      <c r="A97" s="24" t="s">
        <v>29</v>
      </c>
      <c r="B97" s="59" t="s">
        <v>194</v>
      </c>
      <c r="C97" s="23">
        <f>'1.1.sz.mell.'!C97-'1.3.sz.mell.'!C97</f>
        <v>1550000</v>
      </c>
    </row>
    <row r="98" spans="1:3" ht="12" customHeight="1">
      <c r="A98" s="24" t="s">
        <v>195</v>
      </c>
      <c r="B98" s="60" t="s">
        <v>196</v>
      </c>
      <c r="C98" s="23">
        <f>SUM(C99:C111)</f>
        <v>34571132</v>
      </c>
    </row>
    <row r="99" spans="1:3" ht="12" customHeight="1">
      <c r="A99" s="24" t="s">
        <v>33</v>
      </c>
      <c r="B99" s="58" t="s">
        <v>197</v>
      </c>
      <c r="C99" s="23">
        <f>'1.1.sz.mell.'!C99-'1.3.sz.mell.'!C99</f>
        <v>0</v>
      </c>
    </row>
    <row r="100" spans="1:3" ht="12" customHeight="1">
      <c r="A100" s="24" t="s">
        <v>198</v>
      </c>
      <c r="B100" s="61" t="s">
        <v>199</v>
      </c>
      <c r="C100" s="23">
        <f>'1.1.sz.mell.'!C100-'1.3.sz.mell.'!C100</f>
        <v>0</v>
      </c>
    </row>
    <row r="101" spans="1:3" ht="12" customHeight="1">
      <c r="A101" s="24" t="s">
        <v>200</v>
      </c>
      <c r="B101" s="61" t="s">
        <v>201</v>
      </c>
      <c r="C101" s="23">
        <f>'1.1.sz.mell.'!C101-'1.3.sz.mell.'!C101</f>
        <v>0</v>
      </c>
    </row>
    <row r="102" spans="1:3" ht="12" customHeight="1">
      <c r="A102" s="24" t="s">
        <v>202</v>
      </c>
      <c r="B102" s="62" t="s">
        <v>203</v>
      </c>
      <c r="C102" s="23">
        <f>'1.1.sz.mell.'!C102-'1.3.sz.mell.'!C102</f>
        <v>0</v>
      </c>
    </row>
    <row r="103" spans="1:3" ht="12" customHeight="1">
      <c r="A103" s="24" t="s">
        <v>204</v>
      </c>
      <c r="B103" s="63" t="s">
        <v>205</v>
      </c>
      <c r="C103" s="23">
        <f>'1.1.sz.mell.'!C103-'1.3.sz.mell.'!C103</f>
        <v>0</v>
      </c>
    </row>
    <row r="104" spans="1:3" ht="12" customHeight="1">
      <c r="A104" s="24" t="s">
        <v>206</v>
      </c>
      <c r="B104" s="63" t="s">
        <v>207</v>
      </c>
      <c r="C104" s="23">
        <f>'1.1.sz.mell.'!C104-'1.3.sz.mell.'!C104</f>
        <v>0</v>
      </c>
    </row>
    <row r="105" spans="1:3" ht="12" customHeight="1">
      <c r="A105" s="24" t="s">
        <v>208</v>
      </c>
      <c r="B105" s="62" t="s">
        <v>209</v>
      </c>
      <c r="C105" s="23">
        <f>'1.1.sz.mell.'!C105-'1.3.sz.mell.'!C105</f>
        <v>219483</v>
      </c>
    </row>
    <row r="106" spans="1:3" ht="12" customHeight="1">
      <c r="A106" s="24" t="s">
        <v>210</v>
      </c>
      <c r="B106" s="62" t="s">
        <v>211</v>
      </c>
      <c r="C106" s="23">
        <f>'1.1.sz.mell.'!C106-'1.3.sz.mell.'!C106</f>
        <v>4851000</v>
      </c>
    </row>
    <row r="107" spans="1:3" ht="12" customHeight="1">
      <c r="A107" s="24" t="s">
        <v>212</v>
      </c>
      <c r="B107" s="63" t="s">
        <v>213</v>
      </c>
      <c r="C107" s="23">
        <f>'1.1.sz.mell.'!C107-'1.3.sz.mell.'!C107</f>
        <v>0</v>
      </c>
    </row>
    <row r="108" spans="1:3" ht="12" customHeight="1">
      <c r="A108" s="64" t="s">
        <v>214</v>
      </c>
      <c r="B108" s="61" t="s">
        <v>215</v>
      </c>
      <c r="C108" s="23">
        <f>'1.1.sz.mell.'!C108-'1.3.sz.mell.'!C108</f>
        <v>0</v>
      </c>
    </row>
    <row r="109" spans="1:3" ht="12" customHeight="1">
      <c r="A109" s="24" t="s">
        <v>216</v>
      </c>
      <c r="B109" s="61" t="s">
        <v>217</v>
      </c>
      <c r="C109" s="23">
        <f>'1.1.sz.mell.'!C109-'1.3.sz.mell.'!C109</f>
        <v>0</v>
      </c>
    </row>
    <row r="110" spans="1:3" ht="12" customHeight="1">
      <c r="A110" s="28" t="s">
        <v>218</v>
      </c>
      <c r="B110" s="61" t="s">
        <v>219</v>
      </c>
      <c r="C110" s="23">
        <f>'1.1.sz.mell.'!C110-'1.3.sz.mell.'!C110</f>
        <v>2900000</v>
      </c>
    </row>
    <row r="111" spans="1:3" ht="12" customHeight="1">
      <c r="A111" s="24" t="s">
        <v>220</v>
      </c>
      <c r="B111" s="59" t="s">
        <v>221</v>
      </c>
      <c r="C111" s="23">
        <f>'1.1.sz.mell.'!C111-'1.3.sz.mell.'!C111</f>
        <v>26600649</v>
      </c>
    </row>
    <row r="112" spans="1:3" ht="12" customHeight="1">
      <c r="A112" s="24" t="s">
        <v>222</v>
      </c>
      <c r="B112" s="58" t="s">
        <v>223</v>
      </c>
      <c r="C112" s="23">
        <f>'1.1.sz.mell.'!C112-'1.3.sz.mell.'!C112</f>
        <v>18943439</v>
      </c>
    </row>
    <row r="113" spans="1:3" ht="12" customHeight="1">
      <c r="A113" s="65" t="s">
        <v>224</v>
      </c>
      <c r="B113" s="66" t="s">
        <v>225</v>
      </c>
      <c r="C113" s="23">
        <f>'1.1.sz.mell.'!C113-'1.3.sz.mell.'!C113</f>
        <v>7657210</v>
      </c>
    </row>
    <row r="114" spans="1:3" ht="12" customHeight="1">
      <c r="A114" s="68" t="s">
        <v>35</v>
      </c>
      <c r="B114" s="69" t="s">
        <v>226</v>
      </c>
      <c r="C114" s="70">
        <f>+C115+C117+C119</f>
        <v>31223465</v>
      </c>
    </row>
    <row r="115" spans="1:3" ht="12" customHeight="1">
      <c r="A115" s="21" t="s">
        <v>37</v>
      </c>
      <c r="B115" s="58" t="s">
        <v>227</v>
      </c>
      <c r="C115" s="23">
        <f>'1.1.sz.mell.'!C115-'1.3.sz.mell.'!C115</f>
        <v>21758845</v>
      </c>
    </row>
    <row r="116" spans="1:3" ht="12" customHeight="1">
      <c r="A116" s="21" t="s">
        <v>39</v>
      </c>
      <c r="B116" s="71" t="s">
        <v>228</v>
      </c>
      <c r="C116" s="23">
        <f>'1.1.sz.mell.'!C116-'1.3.sz.mell.'!C116</f>
        <v>0</v>
      </c>
    </row>
    <row r="117" spans="1:3" ht="12" customHeight="1">
      <c r="A117" s="21" t="s">
        <v>41</v>
      </c>
      <c r="B117" s="71" t="s">
        <v>229</v>
      </c>
      <c r="C117" s="23">
        <f>'1.1.sz.mell.'!C117-'1.3.sz.mell.'!C117</f>
        <v>9464620</v>
      </c>
    </row>
    <row r="118" spans="1:3" ht="12" customHeight="1">
      <c r="A118" s="21" t="s">
        <v>43</v>
      </c>
      <c r="B118" s="71" t="s">
        <v>230</v>
      </c>
      <c r="C118" s="23">
        <f>'1.1.sz.mell.'!C118-'1.3.sz.mell.'!C118</f>
        <v>0</v>
      </c>
    </row>
    <row r="119" spans="1:3" ht="12" customHeight="1">
      <c r="A119" s="21" t="s">
        <v>45</v>
      </c>
      <c r="B119" s="29" t="s">
        <v>231</v>
      </c>
      <c r="C119" s="23">
        <f>'1.1.sz.mell.'!C119-'1.3.sz.mell.'!C119</f>
        <v>0</v>
      </c>
    </row>
    <row r="120" spans="1:3" ht="12" customHeight="1">
      <c r="A120" s="21" t="s">
        <v>47</v>
      </c>
      <c r="B120" s="27" t="s">
        <v>232</v>
      </c>
      <c r="C120" s="23">
        <f>'1.1.sz.mell.'!C120-'1.3.sz.mell.'!C120</f>
        <v>0</v>
      </c>
    </row>
    <row r="121" spans="1:3" ht="12" customHeight="1">
      <c r="A121" s="21" t="s">
        <v>233</v>
      </c>
      <c r="B121" s="73" t="s">
        <v>234</v>
      </c>
      <c r="C121" s="23">
        <f>'1.1.sz.mell.'!C121-'1.3.sz.mell.'!C121</f>
        <v>0</v>
      </c>
    </row>
    <row r="122" spans="1:3" ht="15.75">
      <c r="A122" s="21" t="s">
        <v>235</v>
      </c>
      <c r="B122" s="63" t="s">
        <v>207</v>
      </c>
      <c r="C122" s="23">
        <f>'1.1.sz.mell.'!C122-'1.3.sz.mell.'!C122</f>
        <v>0</v>
      </c>
    </row>
    <row r="123" spans="1:3" ht="12" customHeight="1">
      <c r="A123" s="21" t="s">
        <v>236</v>
      </c>
      <c r="B123" s="63" t="s">
        <v>237</v>
      </c>
      <c r="C123" s="23">
        <f>'1.1.sz.mell.'!C123-'1.3.sz.mell.'!C123</f>
        <v>0</v>
      </c>
    </row>
    <row r="124" spans="1:3" ht="12" customHeight="1">
      <c r="A124" s="21" t="s">
        <v>238</v>
      </c>
      <c r="B124" s="63" t="s">
        <v>239</v>
      </c>
      <c r="C124" s="23">
        <f>'1.1.sz.mell.'!C124-'1.3.sz.mell.'!C124</f>
        <v>0</v>
      </c>
    </row>
    <row r="125" spans="1:3" ht="12" customHeight="1">
      <c r="A125" s="21" t="s">
        <v>240</v>
      </c>
      <c r="B125" s="63" t="s">
        <v>213</v>
      </c>
      <c r="C125" s="23">
        <f>'1.1.sz.mell.'!C125-'1.3.sz.mell.'!C125</f>
        <v>0</v>
      </c>
    </row>
    <row r="126" spans="1:3" ht="12" customHeight="1">
      <c r="A126" s="21" t="s">
        <v>241</v>
      </c>
      <c r="B126" s="63" t="s">
        <v>242</v>
      </c>
      <c r="C126" s="23">
        <f>'1.1.sz.mell.'!C126-'1.3.sz.mell.'!C126</f>
        <v>0</v>
      </c>
    </row>
    <row r="127" spans="1:3" ht="15.75">
      <c r="A127" s="64" t="s">
        <v>243</v>
      </c>
      <c r="B127" s="63" t="s">
        <v>244</v>
      </c>
      <c r="C127" s="23">
        <f>'1.1.sz.mell.'!C127-'1.3.sz.mell.'!C127</f>
        <v>0</v>
      </c>
    </row>
    <row r="128" spans="1:3" ht="12" customHeight="1">
      <c r="A128" s="17" t="s">
        <v>49</v>
      </c>
      <c r="B128" s="18" t="s">
        <v>245</v>
      </c>
      <c r="C128" s="19">
        <f>+C93+C114</f>
        <v>345291758</v>
      </c>
    </row>
    <row r="129" spans="1:3" ht="12" customHeight="1">
      <c r="A129" s="17" t="s">
        <v>246</v>
      </c>
      <c r="B129" s="18" t="s">
        <v>247</v>
      </c>
      <c r="C129" s="19">
        <f>+C130+C131+C132</f>
        <v>0</v>
      </c>
    </row>
    <row r="130" spans="1:3" ht="12" customHeight="1">
      <c r="A130" s="21" t="s">
        <v>65</v>
      </c>
      <c r="B130" s="71" t="s">
        <v>248</v>
      </c>
      <c r="C130" s="23">
        <f>'1.1.sz.mell.'!C130-'1.3.sz.mell.'!C130</f>
        <v>0</v>
      </c>
    </row>
    <row r="131" spans="1:3" ht="12" customHeight="1">
      <c r="A131" s="21" t="s">
        <v>67</v>
      </c>
      <c r="B131" s="71" t="s">
        <v>249</v>
      </c>
      <c r="C131" s="23">
        <f>'1.1.sz.mell.'!C131-'1.3.sz.mell.'!C131</f>
        <v>0</v>
      </c>
    </row>
    <row r="132" spans="1:3" ht="12" customHeight="1">
      <c r="A132" s="64" t="s">
        <v>69</v>
      </c>
      <c r="B132" s="71" t="s">
        <v>250</v>
      </c>
      <c r="C132" s="23">
        <f>'1.1.sz.mell.'!C132-'1.3.sz.mell.'!C132</f>
        <v>0</v>
      </c>
    </row>
    <row r="133" spans="1:3" ht="12" customHeight="1">
      <c r="A133" s="17" t="s">
        <v>79</v>
      </c>
      <c r="B133" s="18" t="s">
        <v>251</v>
      </c>
      <c r="C133" s="19">
        <f>SUM(C134:C139)</f>
        <v>0</v>
      </c>
    </row>
    <row r="134" spans="1:3" ht="12" customHeight="1">
      <c r="A134" s="21" t="s">
        <v>81</v>
      </c>
      <c r="B134" s="75" t="s">
        <v>252</v>
      </c>
      <c r="C134" s="23">
        <f>'1.1.sz.mell.'!C134-'1.3.sz.mell.'!C134</f>
        <v>0</v>
      </c>
    </row>
    <row r="135" spans="1:3" ht="12" customHeight="1">
      <c r="A135" s="21" t="s">
        <v>83</v>
      </c>
      <c r="B135" s="75" t="s">
        <v>253</v>
      </c>
      <c r="C135" s="23">
        <f>'1.1.sz.mell.'!C135-'1.3.sz.mell.'!C135</f>
        <v>0</v>
      </c>
    </row>
    <row r="136" spans="1:3" ht="12" customHeight="1">
      <c r="A136" s="21" t="s">
        <v>85</v>
      </c>
      <c r="B136" s="75" t="s">
        <v>254</v>
      </c>
      <c r="C136" s="23">
        <f>'1.1.sz.mell.'!C136-'1.3.sz.mell.'!C136</f>
        <v>0</v>
      </c>
    </row>
    <row r="137" spans="1:3" ht="12" customHeight="1">
      <c r="A137" s="21" t="s">
        <v>87</v>
      </c>
      <c r="B137" s="75" t="s">
        <v>255</v>
      </c>
      <c r="C137" s="23">
        <f>'1.1.sz.mell.'!C137-'1.3.sz.mell.'!C137</f>
        <v>0</v>
      </c>
    </row>
    <row r="138" spans="1:3" ht="12" customHeight="1">
      <c r="A138" s="21" t="s">
        <v>89</v>
      </c>
      <c r="B138" s="75" t="s">
        <v>256</v>
      </c>
      <c r="C138" s="23">
        <f>'1.1.sz.mell.'!C138-'1.3.sz.mell.'!C138</f>
        <v>0</v>
      </c>
    </row>
    <row r="139" spans="1:3" ht="12" customHeight="1">
      <c r="A139" s="64" t="s">
        <v>91</v>
      </c>
      <c r="B139" s="75" t="s">
        <v>257</v>
      </c>
      <c r="C139" s="23">
        <f>'1.1.sz.mell.'!C139-'1.3.sz.mell.'!C139</f>
        <v>0</v>
      </c>
    </row>
    <row r="140" spans="1:3" ht="12" customHeight="1">
      <c r="A140" s="17" t="s">
        <v>103</v>
      </c>
      <c r="B140" s="18" t="s">
        <v>258</v>
      </c>
      <c r="C140" s="19">
        <f>+C141+C142+C143+C144</f>
        <v>104500379</v>
      </c>
    </row>
    <row r="141" spans="1:3" ht="12" customHeight="1">
      <c r="A141" s="21" t="s">
        <v>105</v>
      </c>
      <c r="B141" s="75" t="s">
        <v>259</v>
      </c>
      <c r="C141" s="23">
        <f>'1.1.sz.mell.'!C141-'1.3.sz.mell.'!C141</f>
        <v>0</v>
      </c>
    </row>
    <row r="142" spans="1:3" ht="12" customHeight="1">
      <c r="A142" s="21" t="s">
        <v>107</v>
      </c>
      <c r="B142" s="75" t="s">
        <v>260</v>
      </c>
      <c r="C142" s="23">
        <f>'1.1.sz.mell.'!C142-'1.3.sz.mell.'!C142</f>
        <v>249309</v>
      </c>
    </row>
    <row r="143" spans="1:3" ht="12" customHeight="1">
      <c r="A143" s="21" t="s">
        <v>109</v>
      </c>
      <c r="B143" s="75" t="s">
        <v>261</v>
      </c>
      <c r="C143" s="23">
        <f>'1.1.sz.mell.'!C143-'1.3.sz.mell.'!C143</f>
        <v>0</v>
      </c>
    </row>
    <row r="144" spans="1:3" ht="12" customHeight="1">
      <c r="A144" s="64" t="s">
        <v>111</v>
      </c>
      <c r="B144" s="76" t="s">
        <v>262</v>
      </c>
      <c r="C144" s="23">
        <f>'1.1.sz.mell.'!C144-'1.3.sz.mell.'!C144</f>
        <v>104251070</v>
      </c>
    </row>
    <row r="145" spans="1:3" ht="12" customHeight="1">
      <c r="A145" s="17" t="s">
        <v>263</v>
      </c>
      <c r="B145" s="18" t="s">
        <v>264</v>
      </c>
      <c r="C145" s="77">
        <f>SUM(C146:C150)</f>
        <v>0</v>
      </c>
    </row>
    <row r="146" spans="1:3" ht="12" customHeight="1">
      <c r="A146" s="21" t="s">
        <v>117</v>
      </c>
      <c r="B146" s="75" t="s">
        <v>265</v>
      </c>
      <c r="C146" s="23">
        <f>'1.1.sz.mell.'!C146-'1.3.sz.mell.'!C146</f>
        <v>0</v>
      </c>
    </row>
    <row r="147" spans="1:3" ht="12" customHeight="1">
      <c r="A147" s="21" t="s">
        <v>119</v>
      </c>
      <c r="B147" s="75" t="s">
        <v>266</v>
      </c>
      <c r="C147" s="23">
        <f>'1.1.sz.mell.'!C147-'1.3.sz.mell.'!C147</f>
        <v>0</v>
      </c>
    </row>
    <row r="148" spans="1:3" ht="12" customHeight="1">
      <c r="A148" s="21" t="s">
        <v>121</v>
      </c>
      <c r="B148" s="75" t="s">
        <v>267</v>
      </c>
      <c r="C148" s="23">
        <f>'1.1.sz.mell.'!C148-'1.3.sz.mell.'!C148</f>
        <v>0</v>
      </c>
    </row>
    <row r="149" spans="1:3" ht="12" customHeight="1">
      <c r="A149" s="21" t="s">
        <v>123</v>
      </c>
      <c r="B149" s="75" t="s">
        <v>268</v>
      </c>
      <c r="C149" s="23">
        <f>'1.1.sz.mell.'!C149-'1.3.sz.mell.'!C149</f>
        <v>0</v>
      </c>
    </row>
    <row r="150" spans="1:3" ht="12" customHeight="1">
      <c r="A150" s="21" t="s">
        <v>269</v>
      </c>
      <c r="B150" s="75" t="s">
        <v>270</v>
      </c>
      <c r="C150" s="23">
        <f>'1.1.sz.mell.'!C150-'1.3.sz.mell.'!C150</f>
        <v>0</v>
      </c>
    </row>
    <row r="151" spans="1:3" ht="12" customHeight="1">
      <c r="A151" s="17" t="s">
        <v>125</v>
      </c>
      <c r="B151" s="18" t="s">
        <v>271</v>
      </c>
      <c r="C151" s="78"/>
    </row>
    <row r="152" spans="1:3" ht="12" customHeight="1">
      <c r="A152" s="17" t="s">
        <v>272</v>
      </c>
      <c r="B152" s="18" t="s">
        <v>273</v>
      </c>
      <c r="C152" s="78"/>
    </row>
    <row r="153" spans="1:9" ht="15" customHeight="1">
      <c r="A153" s="17" t="s">
        <v>274</v>
      </c>
      <c r="B153" s="18" t="s">
        <v>275</v>
      </c>
      <c r="C153" s="79">
        <f>+C129+C133+C140+C145+C151+C152</f>
        <v>104500379</v>
      </c>
      <c r="F153" s="80"/>
      <c r="G153" s="81"/>
      <c r="H153" s="81"/>
      <c r="I153" s="81"/>
    </row>
    <row r="154" spans="1:3" s="20" customFormat="1" ht="12.75" customHeight="1">
      <c r="A154" s="82" t="s">
        <v>276</v>
      </c>
      <c r="B154" s="83" t="s">
        <v>277</v>
      </c>
      <c r="C154" s="79">
        <f>+C128+C153</f>
        <v>449792137</v>
      </c>
    </row>
    <row r="155" ht="7.5" customHeight="1"/>
    <row r="156" spans="1:3" ht="15.75">
      <c r="A156" s="538" t="s">
        <v>278</v>
      </c>
      <c r="B156" s="538"/>
      <c r="C156" s="538"/>
    </row>
    <row r="157" spans="1:3" ht="15" customHeight="1">
      <c r="A157" s="539" t="s">
        <v>279</v>
      </c>
      <c r="B157" s="539"/>
      <c r="C157" s="9" t="s">
        <v>16</v>
      </c>
    </row>
    <row r="158" spans="1:4" ht="13.5" customHeight="1">
      <c r="A158" s="17">
        <v>1</v>
      </c>
      <c r="B158" s="84" t="s">
        <v>280</v>
      </c>
      <c r="C158" s="19">
        <f>+C62-C128</f>
        <v>-53622695</v>
      </c>
      <c r="D158" s="85"/>
    </row>
    <row r="159" spans="1:3" ht="27.75" customHeight="1">
      <c r="A159" s="17" t="s">
        <v>35</v>
      </c>
      <c r="B159" s="84" t="s">
        <v>281</v>
      </c>
      <c r="C159" s="19">
        <f>+C86-C153</f>
        <v>53622695</v>
      </c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4291666666666667" bottom="0.8659722222222223" header="0.7875" footer="0.5902777777777778"/>
  <pageSetup firstPageNumber="17" useFirstPageNumber="1" horizontalDpi="300" verticalDpi="300" orientation="portrait" paperSize="9" scale="71" r:id="rId1"/>
  <headerFooter alignWithMargins="0">
    <oddHeader>&amp;C&amp;"Times New Roman CE,Félkövér"&amp;12Alattyán Község Önkormányzata
2017. ÉVI KÖLTSÉGVETÉS
KÖTELEZŐ FELADATAINAK MÉRLEGE &amp;R&amp;"Times New Roman CE,Félkövér dőlt"&amp;11 1.2. melléklet a ........./2017. (.......) önkormányzati rendelethez</oddHeader>
    <oddFooter>&amp;C&amp;P</oddFooter>
  </headerFooter>
  <rowBreaks count="1" manualBreakCount="1">
    <brk id="88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0"/>
  </sheetPr>
  <dimension ref="A1:C60"/>
  <sheetViews>
    <sheetView zoomScale="145" zoomScaleNormal="145" zoomScalePageLayoutView="0" workbookViewId="0" topLeftCell="A1">
      <selection activeCell="C9" sqref="C9"/>
    </sheetView>
  </sheetViews>
  <sheetFormatPr defaultColWidth="9.00390625" defaultRowHeight="12.75"/>
  <cols>
    <col min="1" max="1" width="13.875" style="305" customWidth="1"/>
    <col min="2" max="2" width="79.125" style="306" customWidth="1"/>
    <col min="3" max="3" width="25.00390625" style="306" customWidth="1"/>
    <col min="4" max="16384" width="9.375" style="306" customWidth="1"/>
  </cols>
  <sheetData>
    <row r="1" spans="1:3" s="308" customFormat="1" ht="21" customHeight="1">
      <c r="A1" s="303" t="s">
        <v>374</v>
      </c>
      <c r="B1" s="250"/>
      <c r="C1" s="307" t="str">
        <f>+CONCATENATE("9.3.3. melléklet a ……/",LEFT(ÖSSZEFÜGGÉSEK!A5,4),". (….) önkormányzati rendelethez")</f>
        <v>9.3.3. melléklet a ……/2017. (….) önkormányzati rendelethez</v>
      </c>
    </row>
    <row r="2" spans="1:3" s="310" customFormat="1" ht="36">
      <c r="A2" s="253" t="s">
        <v>457</v>
      </c>
      <c r="B2" s="254" t="s">
        <v>495</v>
      </c>
      <c r="C2" s="309" t="s">
        <v>452</v>
      </c>
    </row>
    <row r="3" spans="1:3" s="310" customFormat="1" ht="24">
      <c r="A3" s="311" t="s">
        <v>424</v>
      </c>
      <c r="B3" s="258" t="s">
        <v>489</v>
      </c>
      <c r="C3" s="312" t="s">
        <v>452</v>
      </c>
    </row>
    <row r="4" spans="1:3" s="313" customFormat="1" ht="15.75" customHeight="1">
      <c r="A4" s="260"/>
      <c r="B4" s="260"/>
      <c r="C4" s="261" t="s">
        <v>459</v>
      </c>
    </row>
    <row r="5" spans="1:3" ht="12.75">
      <c r="A5" s="263" t="s">
        <v>426</v>
      </c>
      <c r="B5" s="264" t="s">
        <v>427</v>
      </c>
      <c r="C5" s="314" t="s">
        <v>428</v>
      </c>
    </row>
    <row r="6" spans="1:3" s="315" customFormat="1" ht="12.75" customHeight="1">
      <c r="A6" s="266"/>
      <c r="B6" s="267" t="s">
        <v>19</v>
      </c>
      <c r="C6" s="268" t="s">
        <v>20</v>
      </c>
    </row>
    <row r="7" spans="1:3" s="315" customFormat="1" ht="15.75" customHeight="1">
      <c r="A7" s="270"/>
      <c r="B7" s="271" t="s">
        <v>285</v>
      </c>
      <c r="C7" s="316"/>
    </row>
    <row r="8" spans="1:3" s="318" customFormat="1" ht="12" customHeight="1">
      <c r="A8" s="266" t="s">
        <v>21</v>
      </c>
      <c r="B8" s="317" t="s">
        <v>460</v>
      </c>
      <c r="C8" s="116">
        <f>SUM(C9:C19)</f>
        <v>0</v>
      </c>
    </row>
    <row r="9" spans="1:3" s="318" customFormat="1" ht="12" customHeight="1">
      <c r="A9" s="319" t="s">
        <v>23</v>
      </c>
      <c r="B9" s="56" t="s">
        <v>82</v>
      </c>
      <c r="C9" s="320"/>
    </row>
    <row r="10" spans="1:3" s="318" customFormat="1" ht="12" customHeight="1">
      <c r="A10" s="321" t="s">
        <v>25</v>
      </c>
      <c r="B10" s="58" t="s">
        <v>84</v>
      </c>
      <c r="C10" s="105"/>
    </row>
    <row r="11" spans="1:3" s="318" customFormat="1" ht="12" customHeight="1">
      <c r="A11" s="321" t="s">
        <v>27</v>
      </c>
      <c r="B11" s="58" t="s">
        <v>86</v>
      </c>
      <c r="C11" s="105"/>
    </row>
    <row r="12" spans="1:3" s="318" customFormat="1" ht="12" customHeight="1">
      <c r="A12" s="321" t="s">
        <v>29</v>
      </c>
      <c r="B12" s="58" t="s">
        <v>88</v>
      </c>
      <c r="C12" s="105"/>
    </row>
    <row r="13" spans="1:3" s="318" customFormat="1" ht="12" customHeight="1">
      <c r="A13" s="321" t="s">
        <v>31</v>
      </c>
      <c r="B13" s="58" t="s">
        <v>90</v>
      </c>
      <c r="C13" s="105"/>
    </row>
    <row r="14" spans="1:3" s="318" customFormat="1" ht="12" customHeight="1">
      <c r="A14" s="321" t="s">
        <v>33</v>
      </c>
      <c r="B14" s="58" t="s">
        <v>461</v>
      </c>
      <c r="C14" s="105"/>
    </row>
    <row r="15" spans="1:3" s="318" customFormat="1" ht="12" customHeight="1">
      <c r="A15" s="321" t="s">
        <v>198</v>
      </c>
      <c r="B15" s="76" t="s">
        <v>462</v>
      </c>
      <c r="C15" s="105"/>
    </row>
    <row r="16" spans="1:3" s="318" customFormat="1" ht="12" customHeight="1">
      <c r="A16" s="321" t="s">
        <v>200</v>
      </c>
      <c r="B16" s="58" t="s">
        <v>463</v>
      </c>
      <c r="C16" s="120"/>
    </row>
    <row r="17" spans="1:3" s="322" customFormat="1" ht="12" customHeight="1">
      <c r="A17" s="321" t="s">
        <v>202</v>
      </c>
      <c r="B17" s="58" t="s">
        <v>98</v>
      </c>
      <c r="C17" s="105"/>
    </row>
    <row r="18" spans="1:3" s="322" customFormat="1" ht="12" customHeight="1">
      <c r="A18" s="321" t="s">
        <v>204</v>
      </c>
      <c r="B18" s="58" t="s">
        <v>100</v>
      </c>
      <c r="C18" s="112"/>
    </row>
    <row r="19" spans="1:3" s="322" customFormat="1" ht="12" customHeight="1">
      <c r="A19" s="321" t="s">
        <v>206</v>
      </c>
      <c r="B19" s="76" t="s">
        <v>102</v>
      </c>
      <c r="C19" s="112"/>
    </row>
    <row r="20" spans="1:3" s="318" customFormat="1" ht="12" customHeight="1">
      <c r="A20" s="266" t="s">
        <v>35</v>
      </c>
      <c r="B20" s="317" t="s">
        <v>464</v>
      </c>
      <c r="C20" s="116">
        <f>SUM(C21:C23)</f>
        <v>0</v>
      </c>
    </row>
    <row r="21" spans="1:3" s="322" customFormat="1" ht="12" customHeight="1">
      <c r="A21" s="321" t="s">
        <v>37</v>
      </c>
      <c r="B21" s="75" t="s">
        <v>38</v>
      </c>
      <c r="C21" s="105"/>
    </row>
    <row r="22" spans="1:3" s="322" customFormat="1" ht="12" customHeight="1">
      <c r="A22" s="321" t="s">
        <v>39</v>
      </c>
      <c r="B22" s="58" t="s">
        <v>465</v>
      </c>
      <c r="C22" s="105"/>
    </row>
    <row r="23" spans="1:3" s="322" customFormat="1" ht="12" customHeight="1">
      <c r="A23" s="321" t="s">
        <v>41</v>
      </c>
      <c r="B23" s="58" t="s">
        <v>466</v>
      </c>
      <c r="C23" s="105"/>
    </row>
    <row r="24" spans="1:3" s="322" customFormat="1" ht="12" customHeight="1">
      <c r="A24" s="321" t="s">
        <v>43</v>
      </c>
      <c r="B24" s="58" t="s">
        <v>491</v>
      </c>
      <c r="C24" s="105"/>
    </row>
    <row r="25" spans="1:3" s="322" customFormat="1" ht="12" customHeight="1">
      <c r="A25" s="266" t="s">
        <v>49</v>
      </c>
      <c r="B25" s="18" t="s">
        <v>295</v>
      </c>
      <c r="C25" s="323"/>
    </row>
    <row r="26" spans="1:3" s="322" customFormat="1" ht="12" customHeight="1">
      <c r="A26" s="266" t="s">
        <v>246</v>
      </c>
      <c r="B26" s="18" t="s">
        <v>492</v>
      </c>
      <c r="C26" s="116">
        <f>+C27+C28</f>
        <v>0</v>
      </c>
    </row>
    <row r="27" spans="1:3" s="322" customFormat="1" ht="12" customHeight="1">
      <c r="A27" s="324" t="s">
        <v>65</v>
      </c>
      <c r="B27" s="75" t="s">
        <v>465</v>
      </c>
      <c r="C27" s="101"/>
    </row>
    <row r="28" spans="1:3" s="322" customFormat="1" ht="12" customHeight="1">
      <c r="A28" s="324" t="s">
        <v>67</v>
      </c>
      <c r="B28" s="58" t="s">
        <v>469</v>
      </c>
      <c r="C28" s="120"/>
    </row>
    <row r="29" spans="1:3" s="322" customFormat="1" ht="12" customHeight="1">
      <c r="A29" s="321" t="s">
        <v>69</v>
      </c>
      <c r="B29" s="325" t="s">
        <v>493</v>
      </c>
      <c r="C29" s="326"/>
    </row>
    <row r="30" spans="1:3" s="322" customFormat="1" ht="12" customHeight="1">
      <c r="A30" s="266" t="s">
        <v>79</v>
      </c>
      <c r="B30" s="18" t="s">
        <v>471</v>
      </c>
      <c r="C30" s="116">
        <f>+C31+C32+C33</f>
        <v>0</v>
      </c>
    </row>
    <row r="31" spans="1:3" s="322" customFormat="1" ht="12" customHeight="1">
      <c r="A31" s="324" t="s">
        <v>81</v>
      </c>
      <c r="B31" s="75" t="s">
        <v>106</v>
      </c>
      <c r="C31" s="101"/>
    </row>
    <row r="32" spans="1:3" s="322" customFormat="1" ht="12" customHeight="1">
      <c r="A32" s="324" t="s">
        <v>83</v>
      </c>
      <c r="B32" s="58" t="s">
        <v>108</v>
      </c>
      <c r="C32" s="120"/>
    </row>
    <row r="33" spans="1:3" s="322" customFormat="1" ht="12" customHeight="1">
      <c r="A33" s="321" t="s">
        <v>85</v>
      </c>
      <c r="B33" s="325" t="s">
        <v>110</v>
      </c>
      <c r="C33" s="326"/>
    </row>
    <row r="34" spans="1:3" s="318" customFormat="1" ht="12" customHeight="1">
      <c r="A34" s="266" t="s">
        <v>103</v>
      </c>
      <c r="B34" s="18" t="s">
        <v>297</v>
      </c>
      <c r="C34" s="323"/>
    </row>
    <row r="35" spans="1:3" s="318" customFormat="1" ht="12" customHeight="1">
      <c r="A35" s="266" t="s">
        <v>263</v>
      </c>
      <c r="B35" s="18" t="s">
        <v>472</v>
      </c>
      <c r="C35" s="327"/>
    </row>
    <row r="36" spans="1:3" s="318" customFormat="1" ht="12" customHeight="1">
      <c r="A36" s="266" t="s">
        <v>125</v>
      </c>
      <c r="B36" s="18" t="s">
        <v>494</v>
      </c>
      <c r="C36" s="290">
        <f>+C8+C20+C25+C26+C30+C34+C35</f>
        <v>0</v>
      </c>
    </row>
    <row r="37" spans="1:3" s="318" customFormat="1" ht="12" customHeight="1">
      <c r="A37" s="328" t="s">
        <v>272</v>
      </c>
      <c r="B37" s="18" t="s">
        <v>474</v>
      </c>
      <c r="C37" s="290">
        <f>+C38+C39+C40</f>
        <v>0</v>
      </c>
    </row>
    <row r="38" spans="1:3" s="318" customFormat="1" ht="12" customHeight="1">
      <c r="A38" s="324" t="s">
        <v>475</v>
      </c>
      <c r="B38" s="75" t="s">
        <v>353</v>
      </c>
      <c r="C38" s="101"/>
    </row>
    <row r="39" spans="1:3" s="318" customFormat="1" ht="12" customHeight="1">
      <c r="A39" s="324" t="s">
        <v>476</v>
      </c>
      <c r="B39" s="58" t="s">
        <v>477</v>
      </c>
      <c r="C39" s="120"/>
    </row>
    <row r="40" spans="1:3" s="322" customFormat="1" ht="12" customHeight="1">
      <c r="A40" s="321" t="s">
        <v>478</v>
      </c>
      <c r="B40" s="325" t="s">
        <v>479</v>
      </c>
      <c r="C40" s="326"/>
    </row>
    <row r="41" spans="1:3" s="322" customFormat="1" ht="15" customHeight="1">
      <c r="A41" s="328" t="s">
        <v>274</v>
      </c>
      <c r="B41" s="329" t="s">
        <v>480</v>
      </c>
      <c r="C41" s="290">
        <f>+C36+C37</f>
        <v>0</v>
      </c>
    </row>
    <row r="42" spans="1:3" s="322" customFormat="1" ht="15" customHeight="1">
      <c r="A42" s="285"/>
      <c r="B42" s="286"/>
      <c r="C42" s="287"/>
    </row>
    <row r="43" spans="1:3" ht="12.75">
      <c r="A43" s="330"/>
      <c r="B43" s="331"/>
      <c r="C43" s="332"/>
    </row>
    <row r="44" spans="1:3" s="315" customFormat="1" ht="16.5" customHeight="1">
      <c r="A44" s="288"/>
      <c r="B44" s="289" t="s">
        <v>286</v>
      </c>
      <c r="C44" s="290"/>
    </row>
    <row r="45" spans="1:3" s="333" customFormat="1" ht="12" customHeight="1">
      <c r="A45" s="266" t="s">
        <v>21</v>
      </c>
      <c r="B45" s="18" t="s">
        <v>481</v>
      </c>
      <c r="C45" s="116">
        <f>SUM(C46:C50)</f>
        <v>0</v>
      </c>
    </row>
    <row r="46" spans="1:3" ht="12" customHeight="1">
      <c r="A46" s="321" t="s">
        <v>23</v>
      </c>
      <c r="B46" s="75" t="s">
        <v>191</v>
      </c>
      <c r="C46" s="101"/>
    </row>
    <row r="47" spans="1:3" ht="12" customHeight="1">
      <c r="A47" s="321" t="s">
        <v>25</v>
      </c>
      <c r="B47" s="58" t="s">
        <v>192</v>
      </c>
      <c r="C47" s="105"/>
    </row>
    <row r="48" spans="1:3" ht="12" customHeight="1">
      <c r="A48" s="321" t="s">
        <v>27</v>
      </c>
      <c r="B48" s="58" t="s">
        <v>193</v>
      </c>
      <c r="C48" s="105"/>
    </row>
    <row r="49" spans="1:3" ht="12" customHeight="1">
      <c r="A49" s="321" t="s">
        <v>29</v>
      </c>
      <c r="B49" s="58" t="s">
        <v>194</v>
      </c>
      <c r="C49" s="105"/>
    </row>
    <row r="50" spans="1:3" ht="12" customHeight="1">
      <c r="A50" s="321" t="s">
        <v>31</v>
      </c>
      <c r="B50" s="58" t="s">
        <v>196</v>
      </c>
      <c r="C50" s="105"/>
    </row>
    <row r="51" spans="1:3" ht="12" customHeight="1">
      <c r="A51" s="266" t="s">
        <v>35</v>
      </c>
      <c r="B51" s="18" t="s">
        <v>482</v>
      </c>
      <c r="C51" s="116">
        <f>SUM(C52:C54)</f>
        <v>0</v>
      </c>
    </row>
    <row r="52" spans="1:3" s="333" customFormat="1" ht="12" customHeight="1">
      <c r="A52" s="321" t="s">
        <v>37</v>
      </c>
      <c r="B52" s="75" t="s">
        <v>227</v>
      </c>
      <c r="C52" s="101"/>
    </row>
    <row r="53" spans="1:3" ht="12" customHeight="1">
      <c r="A53" s="321" t="s">
        <v>39</v>
      </c>
      <c r="B53" s="58" t="s">
        <v>229</v>
      </c>
      <c r="C53" s="105"/>
    </row>
    <row r="54" spans="1:3" ht="12" customHeight="1">
      <c r="A54" s="321" t="s">
        <v>41</v>
      </c>
      <c r="B54" s="58" t="s">
        <v>483</v>
      </c>
      <c r="C54" s="105"/>
    </row>
    <row r="55" spans="1:3" ht="12" customHeight="1">
      <c r="A55" s="321" t="s">
        <v>43</v>
      </c>
      <c r="B55" s="58" t="s">
        <v>484</v>
      </c>
      <c r="C55" s="105"/>
    </row>
    <row r="56" spans="1:3" ht="15" customHeight="1">
      <c r="A56" s="266" t="s">
        <v>49</v>
      </c>
      <c r="B56" s="18" t="s">
        <v>485</v>
      </c>
      <c r="C56" s="323"/>
    </row>
    <row r="57" spans="1:3" ht="12.75">
      <c r="A57" s="266" t="s">
        <v>246</v>
      </c>
      <c r="B57" s="334" t="s">
        <v>486</v>
      </c>
      <c r="C57" s="116">
        <f>+C45+C51+C56</f>
        <v>0</v>
      </c>
    </row>
    <row r="58" ht="15" customHeight="1">
      <c r="C58" s="335"/>
    </row>
    <row r="59" spans="1:3" ht="14.25" customHeight="1">
      <c r="A59" s="298" t="s">
        <v>443</v>
      </c>
      <c r="B59" s="299"/>
      <c r="C59" s="301"/>
    </row>
    <row r="60" spans="1:3" ht="12.75">
      <c r="A60" s="298" t="s">
        <v>444</v>
      </c>
      <c r="B60" s="299"/>
      <c r="C60" s="301"/>
    </row>
  </sheetData>
  <sheetProtection selectLockedCells="1" selectUnlockedCells="1"/>
  <printOptions horizontalCentered="1"/>
  <pageMargins left="0.7875" right="0.7875" top="0.9840277777777777" bottom="0.9840277777777777" header="0.5118055555555555" footer="0.7875"/>
  <pageSetup firstPageNumber="57" useFirstPageNumber="1" horizontalDpi="300" verticalDpi="300" orientation="portrait" paperSize="9" scale="75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G24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5.50390625" style="221" customWidth="1"/>
    <col min="2" max="2" width="33.125" style="221" customWidth="1"/>
    <col min="3" max="3" width="12.375" style="221" customWidth="1"/>
    <col min="4" max="4" width="11.50390625" style="221" customWidth="1"/>
    <col min="5" max="5" width="11.375" style="221" customWidth="1"/>
    <col min="6" max="6" width="11.00390625" style="221" customWidth="1"/>
    <col min="7" max="7" width="14.375" style="221" customWidth="1"/>
    <col min="8" max="16384" width="9.375" style="221" customWidth="1"/>
  </cols>
  <sheetData>
    <row r="1" spans="1:7" ht="43.5" customHeight="1">
      <c r="A1" s="568" t="s">
        <v>496</v>
      </c>
      <c r="B1" s="568"/>
      <c r="C1" s="568"/>
      <c r="D1" s="568"/>
      <c r="E1" s="568"/>
      <c r="F1" s="568"/>
      <c r="G1" s="568"/>
    </row>
    <row r="3" spans="1:7" s="338" customFormat="1" ht="27" customHeight="1">
      <c r="A3" s="336" t="s">
        <v>497</v>
      </c>
      <c r="B3" s="337"/>
      <c r="C3" s="569" t="s">
        <v>498</v>
      </c>
      <c r="D3" s="569"/>
      <c r="E3" s="569"/>
      <c r="F3" s="569"/>
      <c r="G3" s="569"/>
    </row>
    <row r="4" spans="1:7" s="338" customFormat="1" ht="15.75">
      <c r="A4" s="337"/>
      <c r="B4" s="337"/>
      <c r="C4" s="337"/>
      <c r="D4" s="337"/>
      <c r="E4" s="337"/>
      <c r="F4" s="337"/>
      <c r="G4" s="337"/>
    </row>
    <row r="5" spans="1:7" s="338" customFormat="1" ht="24.75" customHeight="1">
      <c r="A5" s="336" t="s">
        <v>499</v>
      </c>
      <c r="B5" s="337"/>
      <c r="C5" s="569" t="s">
        <v>500</v>
      </c>
      <c r="D5" s="569"/>
      <c r="E5" s="569"/>
      <c r="F5" s="569"/>
      <c r="G5" s="337"/>
    </row>
    <row r="6" spans="1:7" s="339" customFormat="1" ht="12.75">
      <c r="A6" s="222"/>
      <c r="B6" s="222"/>
      <c r="C6" s="222"/>
      <c r="D6" s="222"/>
      <c r="E6" s="222"/>
      <c r="F6" s="222"/>
      <c r="G6" s="222"/>
    </row>
    <row r="7" spans="1:7" s="343" customFormat="1" ht="15" customHeight="1">
      <c r="A7" s="340" t="s">
        <v>653</v>
      </c>
      <c r="B7" s="341"/>
      <c r="C7" s="341"/>
      <c r="D7" s="342"/>
      <c r="E7" s="342"/>
      <c r="F7" s="342"/>
      <c r="G7" s="342"/>
    </row>
    <row r="8" spans="1:7" s="343" customFormat="1" ht="15" customHeight="1">
      <c r="A8" s="340" t="s">
        <v>501</v>
      </c>
      <c r="B8" s="342"/>
      <c r="C8" s="342"/>
      <c r="D8" s="342"/>
      <c r="E8" s="342"/>
      <c r="F8" s="342"/>
      <c r="G8" s="342"/>
    </row>
    <row r="9" spans="1:7" s="347" customFormat="1" ht="42" customHeight="1">
      <c r="A9" s="344" t="s">
        <v>376</v>
      </c>
      <c r="B9" s="345" t="s">
        <v>502</v>
      </c>
      <c r="C9" s="345" t="s">
        <v>503</v>
      </c>
      <c r="D9" s="345" t="s">
        <v>504</v>
      </c>
      <c r="E9" s="345" t="s">
        <v>505</v>
      </c>
      <c r="F9" s="345" t="s">
        <v>506</v>
      </c>
      <c r="G9" s="346" t="s">
        <v>419</v>
      </c>
    </row>
    <row r="10" spans="1:7" ht="24" customHeight="1">
      <c r="A10" s="348" t="s">
        <v>21</v>
      </c>
      <c r="B10" s="349" t="s">
        <v>507</v>
      </c>
      <c r="C10" s="350"/>
      <c r="D10" s="350"/>
      <c r="E10" s="350"/>
      <c r="F10" s="350"/>
      <c r="G10" s="351">
        <f aca="true" t="shared" si="0" ref="G10:G16">SUM(C10:F10)</f>
        <v>0</v>
      </c>
    </row>
    <row r="11" spans="1:7" ht="24" customHeight="1">
      <c r="A11" s="352" t="s">
        <v>35</v>
      </c>
      <c r="B11" s="353" t="s">
        <v>508</v>
      </c>
      <c r="C11" s="354"/>
      <c r="D11" s="354"/>
      <c r="E11" s="354"/>
      <c r="F11" s="354"/>
      <c r="G11" s="355">
        <f t="shared" si="0"/>
        <v>0</v>
      </c>
    </row>
    <row r="12" spans="1:7" ht="24" customHeight="1">
      <c r="A12" s="352" t="s">
        <v>49</v>
      </c>
      <c r="B12" s="353" t="s">
        <v>509</v>
      </c>
      <c r="C12" s="354"/>
      <c r="D12" s="354"/>
      <c r="E12" s="354"/>
      <c r="F12" s="354"/>
      <c r="G12" s="355">
        <f t="shared" si="0"/>
        <v>0</v>
      </c>
    </row>
    <row r="13" spans="1:7" ht="24" customHeight="1">
      <c r="A13" s="352" t="s">
        <v>246</v>
      </c>
      <c r="B13" s="353" t="s">
        <v>510</v>
      </c>
      <c r="C13" s="354"/>
      <c r="D13" s="354"/>
      <c r="E13" s="354"/>
      <c r="F13" s="354"/>
      <c r="G13" s="355">
        <f t="shared" si="0"/>
        <v>0</v>
      </c>
    </row>
    <row r="14" spans="1:7" ht="24" customHeight="1">
      <c r="A14" s="352" t="s">
        <v>79</v>
      </c>
      <c r="B14" s="353" t="s">
        <v>511</v>
      </c>
      <c r="C14" s="354"/>
      <c r="D14" s="354"/>
      <c r="E14" s="354"/>
      <c r="F14" s="354"/>
      <c r="G14" s="355">
        <f t="shared" si="0"/>
        <v>0</v>
      </c>
    </row>
    <row r="15" spans="1:7" ht="24" customHeight="1">
      <c r="A15" s="356" t="s">
        <v>103</v>
      </c>
      <c r="B15" s="357" t="s">
        <v>512</v>
      </c>
      <c r="C15" s="358"/>
      <c r="D15" s="358"/>
      <c r="E15" s="358"/>
      <c r="F15" s="358"/>
      <c r="G15" s="359">
        <f t="shared" si="0"/>
        <v>0</v>
      </c>
    </row>
    <row r="16" spans="1:7" s="364" customFormat="1" ht="24" customHeight="1">
      <c r="A16" s="360" t="s">
        <v>263</v>
      </c>
      <c r="B16" s="361" t="s">
        <v>419</v>
      </c>
      <c r="C16" s="362">
        <f>SUM(C10:C15)</f>
        <v>0</v>
      </c>
      <c r="D16" s="362">
        <f>SUM(D10:D15)</f>
        <v>0</v>
      </c>
      <c r="E16" s="362">
        <f>SUM(E10:E15)</f>
        <v>0</v>
      </c>
      <c r="F16" s="362">
        <f>SUM(F10:F15)</f>
        <v>0</v>
      </c>
      <c r="G16" s="363">
        <f t="shared" si="0"/>
        <v>0</v>
      </c>
    </row>
    <row r="17" spans="1:7" s="339" customFormat="1" ht="12.75">
      <c r="A17" s="222"/>
      <c r="B17" s="222"/>
      <c r="C17" s="222"/>
      <c r="D17" s="222"/>
      <c r="E17" s="222"/>
      <c r="F17" s="222"/>
      <c r="G17" s="222"/>
    </row>
    <row r="18" spans="1:7" s="339" customFormat="1" ht="12.75">
      <c r="A18" s="222"/>
      <c r="B18" s="222"/>
      <c r="C18" s="222"/>
      <c r="D18" s="222"/>
      <c r="E18" s="222"/>
      <c r="F18" s="222"/>
      <c r="G18" s="222"/>
    </row>
    <row r="19" spans="1:7" s="339" customFormat="1" ht="12.75">
      <c r="A19" s="222"/>
      <c r="B19" s="222"/>
      <c r="C19" s="222"/>
      <c r="D19" s="222"/>
      <c r="E19" s="222"/>
      <c r="F19" s="222"/>
      <c r="G19" s="222"/>
    </row>
    <row r="20" spans="1:7" s="339" customFormat="1" ht="15.75">
      <c r="A20" s="338" t="str">
        <f>+CONCATENATE("......................, ",LEFT(ÖSSZEFÜGGÉSEK!A5,4),". .......................... hó ..... nap")</f>
        <v>......................, 2017. .......................... hó ..... nap</v>
      </c>
      <c r="B20" s="222"/>
      <c r="C20" s="222"/>
      <c r="D20" s="222"/>
      <c r="E20" s="222"/>
      <c r="F20" s="222"/>
      <c r="G20" s="222"/>
    </row>
    <row r="21" spans="1:7" s="339" customFormat="1" ht="12.75">
      <c r="A21" s="222"/>
      <c r="B21" s="222"/>
      <c r="C21" s="222"/>
      <c r="D21" s="222"/>
      <c r="E21" s="222"/>
      <c r="F21" s="222"/>
      <c r="G21" s="222"/>
    </row>
    <row r="22" spans="1:7" ht="12.75">
      <c r="A22" s="222"/>
      <c r="B22" s="222"/>
      <c r="C22" s="222"/>
      <c r="D22" s="222"/>
      <c r="E22" s="222"/>
      <c r="F22" s="222"/>
      <c r="G22" s="222"/>
    </row>
    <row r="23" spans="1:7" ht="12.75">
      <c r="A23" s="222"/>
      <c r="B23" s="222"/>
      <c r="C23" s="339"/>
      <c r="D23" s="339"/>
      <c r="E23" s="339"/>
      <c r="F23" s="339"/>
      <c r="G23" s="222"/>
    </row>
    <row r="24" spans="1:7" ht="13.5">
      <c r="A24" s="222"/>
      <c r="B24" s="222"/>
      <c r="C24" s="365"/>
      <c r="D24" s="366" t="s">
        <v>513</v>
      </c>
      <c r="E24" s="366"/>
      <c r="F24" s="365"/>
      <c r="G24" s="222"/>
    </row>
  </sheetData>
  <sheetProtection sheet="1" objects="1" scenarios="1"/>
  <mergeCells count="3">
    <mergeCell ref="A1:G1"/>
    <mergeCell ref="C3:G3"/>
    <mergeCell ref="C5:F5"/>
  </mergeCells>
  <printOptions horizontalCentered="1"/>
  <pageMargins left="0.7875" right="0.7875" top="1.1416666666666666" bottom="0.9840277777777777" header="0.7875" footer="0.7875"/>
  <pageSetup firstPageNumber="58" useFirstPageNumber="1" horizontalDpi="300" verticalDpi="300" orientation="portrait" paperSize="9" scale="95" r:id="rId1"/>
  <headerFooter alignWithMargins="0">
    <oddHeader>&amp;R&amp;"Times New Roman CE,Félkövér dőlt"&amp;11 10.1. melléklet a ……/2017. (….) önkormányzati rendelethez</oddHead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0"/>
  </sheetPr>
  <dimension ref="A1:G24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50390625" style="221" customWidth="1"/>
    <col min="2" max="2" width="33.125" style="221" customWidth="1"/>
    <col min="3" max="3" width="12.375" style="221" customWidth="1"/>
    <col min="4" max="4" width="11.50390625" style="221" customWidth="1"/>
    <col min="5" max="5" width="11.375" style="221" customWidth="1"/>
    <col min="6" max="6" width="11.00390625" style="221" customWidth="1"/>
    <col min="7" max="7" width="14.375" style="221" customWidth="1"/>
    <col min="8" max="16384" width="9.375" style="221" customWidth="1"/>
  </cols>
  <sheetData>
    <row r="1" spans="1:7" ht="43.5" customHeight="1">
      <c r="A1" s="568" t="s">
        <v>496</v>
      </c>
      <c r="B1" s="568"/>
      <c r="C1" s="568"/>
      <c r="D1" s="568"/>
      <c r="E1" s="568"/>
      <c r="F1" s="568"/>
      <c r="G1" s="568"/>
    </row>
    <row r="3" spans="1:7" s="338" customFormat="1" ht="27" customHeight="1">
      <c r="A3" s="336" t="s">
        <v>497</v>
      </c>
      <c r="B3" s="337"/>
      <c r="C3" s="569" t="s">
        <v>514</v>
      </c>
      <c r="D3" s="569"/>
      <c r="E3" s="569"/>
      <c r="F3" s="569"/>
      <c r="G3" s="569"/>
    </row>
    <row r="4" spans="1:7" s="338" customFormat="1" ht="15.75">
      <c r="A4" s="337"/>
      <c r="B4" s="337"/>
      <c r="C4" s="337"/>
      <c r="D4" s="337"/>
      <c r="E4" s="337"/>
      <c r="F4" s="337"/>
      <c r="G4" s="337"/>
    </row>
    <row r="5" spans="1:7" s="338" customFormat="1" ht="24.75" customHeight="1">
      <c r="A5" s="336" t="s">
        <v>499</v>
      </c>
      <c r="B5" s="337"/>
      <c r="C5" s="569" t="s">
        <v>515</v>
      </c>
      <c r="D5" s="569"/>
      <c r="E5" s="569"/>
      <c r="F5" s="569"/>
      <c r="G5" s="337"/>
    </row>
    <row r="6" spans="1:7" s="339" customFormat="1" ht="12.75">
      <c r="A6" s="222"/>
      <c r="B6" s="222"/>
      <c r="C6" s="222"/>
      <c r="D6" s="222"/>
      <c r="E6" s="222"/>
      <c r="F6" s="222"/>
      <c r="G6" s="222"/>
    </row>
    <row r="7" spans="1:7" s="343" customFormat="1" ht="15" customHeight="1">
      <c r="A7" s="340" t="s">
        <v>516</v>
      </c>
      <c r="B7" s="341"/>
      <c r="C7" s="341"/>
      <c r="D7" s="342"/>
      <c r="E7" s="342"/>
      <c r="F7" s="342"/>
      <c r="G7" s="342"/>
    </row>
    <row r="8" spans="1:7" s="343" customFormat="1" ht="15" customHeight="1">
      <c r="A8" s="340" t="s">
        <v>501</v>
      </c>
      <c r="B8" s="342"/>
      <c r="C8" s="342"/>
      <c r="D8" s="342"/>
      <c r="E8" s="342"/>
      <c r="F8" s="342"/>
      <c r="G8" s="342"/>
    </row>
    <row r="9" spans="1:7" s="347" customFormat="1" ht="42" customHeight="1">
      <c r="A9" s="344" t="s">
        <v>376</v>
      </c>
      <c r="B9" s="345" t="s">
        <v>502</v>
      </c>
      <c r="C9" s="345" t="s">
        <v>503</v>
      </c>
      <c r="D9" s="345" t="s">
        <v>504</v>
      </c>
      <c r="E9" s="345" t="s">
        <v>505</v>
      </c>
      <c r="F9" s="345" t="s">
        <v>506</v>
      </c>
      <c r="G9" s="346" t="s">
        <v>419</v>
      </c>
    </row>
    <row r="10" spans="1:7" ht="24" customHeight="1">
      <c r="A10" s="348" t="s">
        <v>21</v>
      </c>
      <c r="B10" s="349" t="s">
        <v>507</v>
      </c>
      <c r="C10" s="350"/>
      <c r="D10" s="350"/>
      <c r="E10" s="350"/>
      <c r="F10" s="350"/>
      <c r="G10" s="351">
        <f aca="true" t="shared" si="0" ref="G10:G16">SUM(C10:F10)</f>
        <v>0</v>
      </c>
    </row>
    <row r="11" spans="1:7" ht="24" customHeight="1">
      <c r="A11" s="352" t="s">
        <v>35</v>
      </c>
      <c r="B11" s="353" t="s">
        <v>508</v>
      </c>
      <c r="C11" s="354"/>
      <c r="D11" s="354"/>
      <c r="E11" s="354"/>
      <c r="F11" s="354"/>
      <c r="G11" s="355">
        <f t="shared" si="0"/>
        <v>0</v>
      </c>
    </row>
    <row r="12" spans="1:7" ht="24" customHeight="1">
      <c r="A12" s="352" t="s">
        <v>49</v>
      </c>
      <c r="B12" s="353" t="s">
        <v>509</v>
      </c>
      <c r="C12" s="354"/>
      <c r="D12" s="354"/>
      <c r="E12" s="354"/>
      <c r="F12" s="354"/>
      <c r="G12" s="355">
        <f t="shared" si="0"/>
        <v>0</v>
      </c>
    </row>
    <row r="13" spans="1:7" ht="24" customHeight="1">
      <c r="A13" s="352" t="s">
        <v>246</v>
      </c>
      <c r="B13" s="353" t="s">
        <v>510</v>
      </c>
      <c r="C13" s="354"/>
      <c r="D13" s="354"/>
      <c r="E13" s="354"/>
      <c r="F13" s="354"/>
      <c r="G13" s="355">
        <f t="shared" si="0"/>
        <v>0</v>
      </c>
    </row>
    <row r="14" spans="1:7" ht="24" customHeight="1">
      <c r="A14" s="352" t="s">
        <v>79</v>
      </c>
      <c r="B14" s="353" t="s">
        <v>511</v>
      </c>
      <c r="C14" s="354"/>
      <c r="D14" s="354"/>
      <c r="E14" s="354"/>
      <c r="F14" s="354"/>
      <c r="G14" s="355">
        <f t="shared" si="0"/>
        <v>0</v>
      </c>
    </row>
    <row r="15" spans="1:7" ht="24" customHeight="1">
      <c r="A15" s="356" t="s">
        <v>103</v>
      </c>
      <c r="B15" s="357" t="s">
        <v>512</v>
      </c>
      <c r="C15" s="358"/>
      <c r="D15" s="358"/>
      <c r="E15" s="358"/>
      <c r="F15" s="358"/>
      <c r="G15" s="359">
        <f t="shared" si="0"/>
        <v>0</v>
      </c>
    </row>
    <row r="16" spans="1:7" s="364" customFormat="1" ht="24" customHeight="1">
      <c r="A16" s="360" t="s">
        <v>263</v>
      </c>
      <c r="B16" s="361" t="s">
        <v>419</v>
      </c>
      <c r="C16" s="362">
        <f>SUM(C10:C15)</f>
        <v>0</v>
      </c>
      <c r="D16" s="362">
        <f>SUM(D10:D15)</f>
        <v>0</v>
      </c>
      <c r="E16" s="362">
        <f>SUM(E10:E15)</f>
        <v>0</v>
      </c>
      <c r="F16" s="362">
        <f>SUM(F10:F15)</f>
        <v>0</v>
      </c>
      <c r="G16" s="363">
        <f t="shared" si="0"/>
        <v>0</v>
      </c>
    </row>
    <row r="17" spans="1:7" s="339" customFormat="1" ht="12.75">
      <c r="A17" s="222"/>
      <c r="B17" s="222"/>
      <c r="C17" s="222"/>
      <c r="D17" s="222"/>
      <c r="E17" s="222"/>
      <c r="F17" s="222"/>
      <c r="G17" s="222"/>
    </row>
    <row r="18" spans="1:7" s="339" customFormat="1" ht="12.75">
      <c r="A18" s="222"/>
      <c r="B18" s="222"/>
      <c r="C18" s="222"/>
      <c r="D18" s="222"/>
      <c r="E18" s="222"/>
      <c r="F18" s="222"/>
      <c r="G18" s="222"/>
    </row>
    <row r="19" spans="1:7" s="339" customFormat="1" ht="12.75">
      <c r="A19" s="222"/>
      <c r="B19" s="222"/>
      <c r="C19" s="222"/>
      <c r="D19" s="222"/>
      <c r="E19" s="222"/>
      <c r="F19" s="222"/>
      <c r="G19" s="222"/>
    </row>
    <row r="20" spans="1:7" s="339" customFormat="1" ht="15.75">
      <c r="A20" s="338" t="str">
        <f>+CONCATENATE("......................, ",LEFT(ÖSSZEFÜGGÉSEK!A5,4),". .......................... hó ..... nap")</f>
        <v>......................, 2017. .......................... hó ..... nap</v>
      </c>
      <c r="B20" s="222"/>
      <c r="C20" s="222"/>
      <c r="D20" s="222"/>
      <c r="E20" s="222"/>
      <c r="F20" s="222"/>
      <c r="G20" s="222"/>
    </row>
    <row r="21" spans="1:7" s="339" customFormat="1" ht="12.75">
      <c r="A21" s="222"/>
      <c r="B21" s="222"/>
      <c r="C21" s="222"/>
      <c r="D21" s="222"/>
      <c r="E21" s="222"/>
      <c r="F21" s="222"/>
      <c r="G21" s="222"/>
    </row>
    <row r="22" spans="1:7" ht="12.75">
      <c r="A22" s="222"/>
      <c r="B22" s="222"/>
      <c r="C22" s="222"/>
      <c r="D22" s="222"/>
      <c r="E22" s="222"/>
      <c r="F22" s="222"/>
      <c r="G22" s="222"/>
    </row>
    <row r="23" spans="1:7" ht="12.75">
      <c r="A23" s="222"/>
      <c r="B23" s="222"/>
      <c r="C23" s="339"/>
      <c r="D23" s="339"/>
      <c r="E23" s="339"/>
      <c r="F23" s="339"/>
      <c r="G23" s="222"/>
    </row>
    <row r="24" spans="1:7" ht="13.5">
      <c r="A24" s="222"/>
      <c r="B24" s="222"/>
      <c r="C24" s="365"/>
      <c r="D24" s="366" t="s">
        <v>513</v>
      </c>
      <c r="E24" s="366"/>
      <c r="F24" s="365"/>
      <c r="G24" s="222"/>
    </row>
  </sheetData>
  <sheetProtection sheet="1" objects="1" scenarios="1"/>
  <mergeCells count="3">
    <mergeCell ref="A1:G1"/>
    <mergeCell ref="C3:G3"/>
    <mergeCell ref="C5:F5"/>
  </mergeCells>
  <printOptions horizontalCentered="1"/>
  <pageMargins left="0.7875" right="0.7875" top="1.1416666666666666" bottom="0.9840277777777777" header="0.7875" footer="0.7875"/>
  <pageSetup firstPageNumber="59" useFirstPageNumber="1" horizontalDpi="300" verticalDpi="300" orientation="portrait" paperSize="9" scale="95" r:id="rId1"/>
  <headerFooter alignWithMargins="0">
    <oddHeader>&amp;R&amp;"Times New Roman CE,Félkövér dőlt"&amp;11 10.2. melléklet a ……/2017. (….) önkormányzati rendelethez</oddHeader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0"/>
  </sheetPr>
  <dimension ref="A1:G24"/>
  <sheetViews>
    <sheetView zoomScalePageLayoutView="0" workbookViewId="0" topLeftCell="A1">
      <selection activeCell="L29" sqref="L29"/>
    </sheetView>
  </sheetViews>
  <sheetFormatPr defaultColWidth="9.00390625" defaultRowHeight="12.75"/>
  <cols>
    <col min="1" max="1" width="5.50390625" style="221" customWidth="1"/>
    <col min="2" max="2" width="33.125" style="221" customWidth="1"/>
    <col min="3" max="3" width="12.375" style="221" customWidth="1"/>
    <col min="4" max="4" width="11.50390625" style="221" customWidth="1"/>
    <col min="5" max="5" width="11.375" style="221" customWidth="1"/>
    <col min="6" max="6" width="11.00390625" style="221" customWidth="1"/>
    <col min="7" max="7" width="14.375" style="221" customWidth="1"/>
    <col min="8" max="16384" width="9.375" style="221" customWidth="1"/>
  </cols>
  <sheetData>
    <row r="1" spans="1:7" ht="43.5" customHeight="1">
      <c r="A1" s="568" t="s">
        <v>496</v>
      </c>
      <c r="B1" s="568"/>
      <c r="C1" s="568"/>
      <c r="D1" s="568"/>
      <c r="E1" s="568"/>
      <c r="F1" s="568"/>
      <c r="G1" s="568"/>
    </row>
    <row r="3" spans="1:7" s="338" customFormat="1" ht="27" customHeight="1">
      <c r="A3" s="336" t="s">
        <v>497</v>
      </c>
      <c r="B3" s="337"/>
      <c r="C3" s="569" t="s">
        <v>490</v>
      </c>
      <c r="D3" s="569"/>
      <c r="E3" s="569"/>
      <c r="F3" s="569"/>
      <c r="G3" s="569"/>
    </row>
    <row r="4" spans="1:7" s="338" customFormat="1" ht="15.75">
      <c r="A4" s="337"/>
      <c r="B4" s="337"/>
      <c r="C4" s="337"/>
      <c r="D4" s="337"/>
      <c r="E4" s="337"/>
      <c r="F4" s="337"/>
      <c r="G4" s="337"/>
    </row>
    <row r="5" spans="1:7" s="338" customFormat="1" ht="24.75" customHeight="1">
      <c r="A5" s="336" t="s">
        <v>499</v>
      </c>
      <c r="B5" s="337"/>
      <c r="C5" s="569" t="s">
        <v>517</v>
      </c>
      <c r="D5" s="569"/>
      <c r="E5" s="569"/>
      <c r="F5" s="569"/>
      <c r="G5" s="337"/>
    </row>
    <row r="6" spans="1:7" s="339" customFormat="1" ht="12.75">
      <c r="A6" s="222"/>
      <c r="B6" s="222"/>
      <c r="C6" s="222"/>
      <c r="D6" s="222"/>
      <c r="E6" s="222"/>
      <c r="F6" s="222"/>
      <c r="G6" s="222"/>
    </row>
    <row r="7" spans="1:7" s="343" customFormat="1" ht="15" customHeight="1">
      <c r="A7" s="340" t="s">
        <v>518</v>
      </c>
      <c r="B7" s="341"/>
      <c r="C7" s="341"/>
      <c r="D7" s="342"/>
      <c r="E7" s="342"/>
      <c r="F7" s="342"/>
      <c r="G7" s="342"/>
    </row>
    <row r="8" spans="1:7" s="343" customFormat="1" ht="15" customHeight="1">
      <c r="A8" s="340" t="s">
        <v>501</v>
      </c>
      <c r="B8" s="342"/>
      <c r="C8" s="342"/>
      <c r="D8" s="342"/>
      <c r="E8" s="342"/>
      <c r="F8" s="342"/>
      <c r="G8" s="342"/>
    </row>
    <row r="9" spans="1:7" s="347" customFormat="1" ht="42" customHeight="1">
      <c r="A9" s="344" t="s">
        <v>376</v>
      </c>
      <c r="B9" s="345" t="s">
        <v>502</v>
      </c>
      <c r="C9" s="345" t="s">
        <v>503</v>
      </c>
      <c r="D9" s="345" t="s">
        <v>504</v>
      </c>
      <c r="E9" s="345" t="s">
        <v>505</v>
      </c>
      <c r="F9" s="345" t="s">
        <v>506</v>
      </c>
      <c r="G9" s="346" t="s">
        <v>419</v>
      </c>
    </row>
    <row r="10" spans="1:7" ht="24" customHeight="1">
      <c r="A10" s="348" t="s">
        <v>21</v>
      </c>
      <c r="B10" s="349" t="s">
        <v>507</v>
      </c>
      <c r="C10" s="350"/>
      <c r="D10" s="350"/>
      <c r="E10" s="350"/>
      <c r="F10" s="350"/>
      <c r="G10" s="351">
        <f aca="true" t="shared" si="0" ref="G10:G16">SUM(C10:F10)</f>
        <v>0</v>
      </c>
    </row>
    <row r="11" spans="1:7" ht="24" customHeight="1">
      <c r="A11" s="352" t="s">
        <v>35</v>
      </c>
      <c r="B11" s="353" t="s">
        <v>508</v>
      </c>
      <c r="C11" s="354"/>
      <c r="D11" s="354"/>
      <c r="E11" s="354"/>
      <c r="F11" s="354"/>
      <c r="G11" s="355">
        <f t="shared" si="0"/>
        <v>0</v>
      </c>
    </row>
    <row r="12" spans="1:7" ht="24" customHeight="1">
      <c r="A12" s="352" t="s">
        <v>49</v>
      </c>
      <c r="B12" s="353" t="s">
        <v>509</v>
      </c>
      <c r="C12" s="354"/>
      <c r="D12" s="354"/>
      <c r="E12" s="354"/>
      <c r="F12" s="354"/>
      <c r="G12" s="355">
        <f t="shared" si="0"/>
        <v>0</v>
      </c>
    </row>
    <row r="13" spans="1:7" ht="24" customHeight="1">
      <c r="A13" s="352" t="s">
        <v>246</v>
      </c>
      <c r="B13" s="353" t="s">
        <v>510</v>
      </c>
      <c r="C13" s="354"/>
      <c r="D13" s="354"/>
      <c r="E13" s="354"/>
      <c r="F13" s="354"/>
      <c r="G13" s="355">
        <f t="shared" si="0"/>
        <v>0</v>
      </c>
    </row>
    <row r="14" spans="1:7" ht="24" customHeight="1">
      <c r="A14" s="352" t="s">
        <v>79</v>
      </c>
      <c r="B14" s="353" t="s">
        <v>511</v>
      </c>
      <c r="C14" s="354"/>
      <c r="D14" s="354"/>
      <c r="E14" s="354"/>
      <c r="F14" s="354"/>
      <c r="G14" s="355">
        <f t="shared" si="0"/>
        <v>0</v>
      </c>
    </row>
    <row r="15" spans="1:7" ht="24" customHeight="1">
      <c r="A15" s="356" t="s">
        <v>103</v>
      </c>
      <c r="B15" s="357" t="s">
        <v>512</v>
      </c>
      <c r="C15" s="358"/>
      <c r="D15" s="358"/>
      <c r="E15" s="358"/>
      <c r="F15" s="358"/>
      <c r="G15" s="359">
        <f t="shared" si="0"/>
        <v>0</v>
      </c>
    </row>
    <row r="16" spans="1:7" s="364" customFormat="1" ht="24" customHeight="1">
      <c r="A16" s="360" t="s">
        <v>263</v>
      </c>
      <c r="B16" s="361" t="s">
        <v>419</v>
      </c>
      <c r="C16" s="362">
        <f>SUM(C10:C15)</f>
        <v>0</v>
      </c>
      <c r="D16" s="362">
        <f>SUM(D10:D15)</f>
        <v>0</v>
      </c>
      <c r="E16" s="362">
        <f>SUM(E10:E15)</f>
        <v>0</v>
      </c>
      <c r="F16" s="362">
        <f>SUM(F10:F15)</f>
        <v>0</v>
      </c>
      <c r="G16" s="363">
        <f t="shared" si="0"/>
        <v>0</v>
      </c>
    </row>
    <row r="17" spans="1:7" s="339" customFormat="1" ht="12.75">
      <c r="A17" s="222"/>
      <c r="B17" s="222"/>
      <c r="C17" s="222"/>
      <c r="D17" s="222"/>
      <c r="E17" s="222"/>
      <c r="F17" s="222"/>
      <c r="G17" s="222"/>
    </row>
    <row r="18" spans="1:7" s="339" customFormat="1" ht="12.75">
      <c r="A18" s="222"/>
      <c r="B18" s="222"/>
      <c r="C18" s="222"/>
      <c r="D18" s="222"/>
      <c r="E18" s="222"/>
      <c r="F18" s="222"/>
      <c r="G18" s="222"/>
    </row>
    <row r="19" spans="1:7" s="339" customFormat="1" ht="12.75">
      <c r="A19" s="222"/>
      <c r="B19" s="222"/>
      <c r="C19" s="222"/>
      <c r="D19" s="222"/>
      <c r="E19" s="222"/>
      <c r="F19" s="222"/>
      <c r="G19" s="222"/>
    </row>
    <row r="20" spans="1:7" s="339" customFormat="1" ht="15.75">
      <c r="A20" s="338" t="str">
        <f>+CONCATENATE("......................, ",LEFT(ÖSSZEFÜGGÉSEK!A5,4),". .......................... hó ..... nap")</f>
        <v>......................, 2017. .......................... hó ..... nap</v>
      </c>
      <c r="B20" s="222"/>
      <c r="C20" s="222"/>
      <c r="D20" s="222"/>
      <c r="E20" s="222"/>
      <c r="F20" s="222"/>
      <c r="G20" s="222"/>
    </row>
    <row r="21" spans="1:7" s="339" customFormat="1" ht="12.75">
      <c r="A21" s="222"/>
      <c r="B21" s="222"/>
      <c r="C21" s="222"/>
      <c r="D21" s="222"/>
      <c r="E21" s="222"/>
      <c r="F21" s="222"/>
      <c r="G21" s="222"/>
    </row>
    <row r="22" spans="1:7" ht="12.75">
      <c r="A22" s="222"/>
      <c r="B22" s="222"/>
      <c r="C22" s="222"/>
      <c r="D22" s="222"/>
      <c r="E22" s="222"/>
      <c r="F22" s="222"/>
      <c r="G22" s="222"/>
    </row>
    <row r="23" spans="1:7" ht="12.75">
      <c r="A23" s="222"/>
      <c r="B23" s="222"/>
      <c r="C23" s="339"/>
      <c r="D23" s="339"/>
      <c r="E23" s="339"/>
      <c r="F23" s="339"/>
      <c r="G23" s="222"/>
    </row>
    <row r="24" spans="1:7" ht="13.5">
      <c r="A24" s="222"/>
      <c r="B24" s="222"/>
      <c r="C24" s="365"/>
      <c r="D24" s="366" t="s">
        <v>513</v>
      </c>
      <c r="E24" s="366"/>
      <c r="F24" s="365"/>
      <c r="G24" s="222"/>
    </row>
  </sheetData>
  <sheetProtection sheet="1" objects="1" scenarios="1"/>
  <mergeCells count="3">
    <mergeCell ref="A1:G1"/>
    <mergeCell ref="C3:G3"/>
    <mergeCell ref="C5:F5"/>
  </mergeCells>
  <printOptions horizontalCentered="1"/>
  <pageMargins left="0.7875" right="0.7875" top="1.1416666666666666" bottom="0.9840277777777777" header="0.7875" footer="0.7875"/>
  <pageSetup firstPageNumber="60" useFirstPageNumber="1" horizontalDpi="300" verticalDpi="300" orientation="portrait" paperSize="9" scale="95" r:id="rId1"/>
  <headerFooter alignWithMargins="0">
    <oddHeader>&amp;R&amp;"Times New Roman CE,Félkövér dőlt"&amp;11 10.3. melléklet a ……/2017. (….) önkormányzati rendelethez</oddHead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0"/>
  </sheetPr>
  <dimension ref="A1:G24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5.50390625" style="221" customWidth="1"/>
    <col min="2" max="2" width="33.125" style="221" customWidth="1"/>
    <col min="3" max="3" width="12.375" style="221" customWidth="1"/>
    <col min="4" max="4" width="11.50390625" style="221" customWidth="1"/>
    <col min="5" max="5" width="11.375" style="221" customWidth="1"/>
    <col min="6" max="6" width="11.00390625" style="221" customWidth="1"/>
    <col min="7" max="7" width="14.375" style="221" customWidth="1"/>
    <col min="8" max="16384" width="9.375" style="221" customWidth="1"/>
  </cols>
  <sheetData>
    <row r="1" spans="1:7" ht="43.5" customHeight="1">
      <c r="A1" s="568" t="s">
        <v>496</v>
      </c>
      <c r="B1" s="568"/>
      <c r="C1" s="568"/>
      <c r="D1" s="568"/>
      <c r="E1" s="568"/>
      <c r="F1" s="568"/>
      <c r="G1" s="568"/>
    </row>
    <row r="3" spans="1:7" s="338" customFormat="1" ht="27" customHeight="1">
      <c r="A3" s="336" t="s">
        <v>497</v>
      </c>
      <c r="B3" s="337"/>
      <c r="C3" s="569" t="s">
        <v>495</v>
      </c>
      <c r="D3" s="569"/>
      <c r="E3" s="569"/>
      <c r="F3" s="569"/>
      <c r="G3" s="569"/>
    </row>
    <row r="4" spans="1:7" s="338" customFormat="1" ht="15.75">
      <c r="A4" s="337"/>
      <c r="B4" s="337"/>
      <c r="C4" s="337"/>
      <c r="D4" s="337"/>
      <c r="E4" s="337"/>
      <c r="F4" s="337"/>
      <c r="G4" s="337"/>
    </row>
    <row r="5" spans="1:7" s="338" customFormat="1" ht="24.75" customHeight="1">
      <c r="A5" s="336" t="s">
        <v>499</v>
      </c>
      <c r="B5" s="337"/>
      <c r="C5" s="569" t="s">
        <v>519</v>
      </c>
      <c r="D5" s="569"/>
      <c r="E5" s="569"/>
      <c r="F5" s="569"/>
      <c r="G5" s="337"/>
    </row>
    <row r="6" spans="1:7" s="339" customFormat="1" ht="12.75">
      <c r="A6" s="222"/>
      <c r="B6" s="222"/>
      <c r="C6" s="222"/>
      <c r="D6" s="222"/>
      <c r="E6" s="222"/>
      <c r="F6" s="222"/>
      <c r="G6" s="222"/>
    </row>
    <row r="7" spans="1:7" s="343" customFormat="1" ht="15" customHeight="1">
      <c r="A7" s="340" t="s">
        <v>520</v>
      </c>
      <c r="B7" s="341"/>
      <c r="C7" s="341"/>
      <c r="D7" s="342"/>
      <c r="E7" s="342"/>
      <c r="F7" s="342"/>
      <c r="G7" s="342"/>
    </row>
    <row r="8" spans="1:7" s="343" customFormat="1" ht="15" customHeight="1">
      <c r="A8" s="340" t="s">
        <v>501</v>
      </c>
      <c r="B8" s="342"/>
      <c r="C8" s="342"/>
      <c r="D8" s="342"/>
      <c r="E8" s="342"/>
      <c r="F8" s="342"/>
      <c r="G8" s="342"/>
    </row>
    <row r="9" spans="1:7" s="347" customFormat="1" ht="42" customHeight="1">
      <c r="A9" s="344" t="s">
        <v>376</v>
      </c>
      <c r="B9" s="345" t="s">
        <v>502</v>
      </c>
      <c r="C9" s="345" t="s">
        <v>503</v>
      </c>
      <c r="D9" s="345" t="s">
        <v>504</v>
      </c>
      <c r="E9" s="345" t="s">
        <v>505</v>
      </c>
      <c r="F9" s="345" t="s">
        <v>506</v>
      </c>
      <c r="G9" s="346" t="s">
        <v>419</v>
      </c>
    </row>
    <row r="10" spans="1:7" ht="24" customHeight="1">
      <c r="A10" s="348" t="s">
        <v>21</v>
      </c>
      <c r="B10" s="349" t="s">
        <v>507</v>
      </c>
      <c r="C10" s="350"/>
      <c r="D10" s="350"/>
      <c r="E10" s="350"/>
      <c r="F10" s="350"/>
      <c r="G10" s="351">
        <f aca="true" t="shared" si="0" ref="G10:G16">SUM(C10:F10)</f>
        <v>0</v>
      </c>
    </row>
    <row r="11" spans="1:7" ht="24" customHeight="1">
      <c r="A11" s="352" t="s">
        <v>35</v>
      </c>
      <c r="B11" s="353" t="s">
        <v>508</v>
      </c>
      <c r="C11" s="354"/>
      <c r="D11" s="354"/>
      <c r="E11" s="354"/>
      <c r="F11" s="354"/>
      <c r="G11" s="355">
        <f t="shared" si="0"/>
        <v>0</v>
      </c>
    </row>
    <row r="12" spans="1:7" ht="24" customHeight="1">
      <c r="A12" s="352" t="s">
        <v>49</v>
      </c>
      <c r="B12" s="353" t="s">
        <v>509</v>
      </c>
      <c r="C12" s="354"/>
      <c r="D12" s="354"/>
      <c r="E12" s="354"/>
      <c r="F12" s="354"/>
      <c r="G12" s="355">
        <f t="shared" si="0"/>
        <v>0</v>
      </c>
    </row>
    <row r="13" spans="1:7" ht="24" customHeight="1">
      <c r="A13" s="352" t="s">
        <v>246</v>
      </c>
      <c r="B13" s="353" t="s">
        <v>510</v>
      </c>
      <c r="C13" s="354"/>
      <c r="D13" s="354"/>
      <c r="E13" s="354"/>
      <c r="F13" s="354"/>
      <c r="G13" s="355">
        <f t="shared" si="0"/>
        <v>0</v>
      </c>
    </row>
    <row r="14" spans="1:7" ht="24" customHeight="1">
      <c r="A14" s="352" t="s">
        <v>79</v>
      </c>
      <c r="B14" s="353" t="s">
        <v>511</v>
      </c>
      <c r="C14" s="354"/>
      <c r="D14" s="354"/>
      <c r="E14" s="354"/>
      <c r="F14" s="354"/>
      <c r="G14" s="355">
        <f t="shared" si="0"/>
        <v>0</v>
      </c>
    </row>
    <row r="15" spans="1:7" ht="24" customHeight="1">
      <c r="A15" s="356" t="s">
        <v>103</v>
      </c>
      <c r="B15" s="357" t="s">
        <v>512</v>
      </c>
      <c r="C15" s="358"/>
      <c r="D15" s="358"/>
      <c r="E15" s="358"/>
      <c r="F15" s="358"/>
      <c r="G15" s="359">
        <f t="shared" si="0"/>
        <v>0</v>
      </c>
    </row>
    <row r="16" spans="1:7" s="364" customFormat="1" ht="24" customHeight="1">
      <c r="A16" s="360" t="s">
        <v>263</v>
      </c>
      <c r="B16" s="361" t="s">
        <v>419</v>
      </c>
      <c r="C16" s="362">
        <f>SUM(C10:C15)</f>
        <v>0</v>
      </c>
      <c r="D16" s="362">
        <f>SUM(D10:D15)</f>
        <v>0</v>
      </c>
      <c r="E16" s="362">
        <f>SUM(E10:E15)</f>
        <v>0</v>
      </c>
      <c r="F16" s="362">
        <f>SUM(F10:F15)</f>
        <v>0</v>
      </c>
      <c r="G16" s="363">
        <f t="shared" si="0"/>
        <v>0</v>
      </c>
    </row>
    <row r="17" spans="1:7" s="339" customFormat="1" ht="12.75">
      <c r="A17" s="222"/>
      <c r="B17" s="222"/>
      <c r="C17" s="222"/>
      <c r="D17" s="222"/>
      <c r="E17" s="222"/>
      <c r="F17" s="222"/>
      <c r="G17" s="222"/>
    </row>
    <row r="18" spans="1:7" s="339" customFormat="1" ht="12.75">
      <c r="A18" s="222"/>
      <c r="B18" s="222"/>
      <c r="C18" s="222"/>
      <c r="D18" s="222"/>
      <c r="E18" s="222"/>
      <c r="F18" s="222"/>
      <c r="G18" s="222"/>
    </row>
    <row r="19" spans="1:7" s="339" customFormat="1" ht="12.75">
      <c r="A19" s="222"/>
      <c r="B19" s="222"/>
      <c r="C19" s="222"/>
      <c r="D19" s="222"/>
      <c r="E19" s="222"/>
      <c r="F19" s="222"/>
      <c r="G19" s="222"/>
    </row>
    <row r="20" spans="1:7" s="339" customFormat="1" ht="15.75">
      <c r="A20" s="338" t="str">
        <f>+CONCATENATE("......................, ",LEFT(ÖSSZEFÜGGÉSEK!A5,4),". .......................... hó ..... nap")</f>
        <v>......................, 2017. .......................... hó ..... nap</v>
      </c>
      <c r="B20" s="222"/>
      <c r="C20" s="222"/>
      <c r="D20" s="222"/>
      <c r="E20" s="222"/>
      <c r="F20" s="222"/>
      <c r="G20" s="222"/>
    </row>
    <row r="21" spans="1:7" s="339" customFormat="1" ht="12.75">
      <c r="A21" s="222"/>
      <c r="B21" s="222"/>
      <c r="C21" s="222"/>
      <c r="D21" s="222"/>
      <c r="E21" s="222"/>
      <c r="F21" s="222"/>
      <c r="G21" s="222"/>
    </row>
    <row r="22" spans="1:7" ht="12.75">
      <c r="A22" s="222"/>
      <c r="B22" s="222"/>
      <c r="C22" s="222"/>
      <c r="D22" s="222"/>
      <c r="E22" s="222"/>
      <c r="F22" s="222"/>
      <c r="G22" s="222"/>
    </row>
    <row r="23" spans="1:7" ht="12.75">
      <c r="A23" s="222"/>
      <c r="B23" s="222"/>
      <c r="C23" s="339"/>
      <c r="D23" s="339"/>
      <c r="E23" s="339"/>
      <c r="F23" s="339"/>
      <c r="G23" s="222"/>
    </row>
    <row r="24" spans="1:7" ht="13.5">
      <c r="A24" s="222"/>
      <c r="B24" s="222"/>
      <c r="C24" s="365"/>
      <c r="D24" s="366" t="s">
        <v>513</v>
      </c>
      <c r="E24" s="366"/>
      <c r="F24" s="365"/>
      <c r="G24" s="222"/>
    </row>
  </sheetData>
  <sheetProtection sheet="1" objects="1" scenarios="1"/>
  <mergeCells count="3">
    <mergeCell ref="A1:G1"/>
    <mergeCell ref="C3:G3"/>
    <mergeCell ref="C5:F5"/>
  </mergeCells>
  <printOptions horizontalCentered="1"/>
  <pageMargins left="0.7875" right="0.7875" top="1.1416666666666666" bottom="0.9840277777777777" header="0.7875" footer="0.7875"/>
  <pageSetup firstPageNumber="61" useFirstPageNumber="1" horizontalDpi="300" verticalDpi="300" orientation="portrait" paperSize="9" scale="95" r:id="rId1"/>
  <headerFooter alignWithMargins="0">
    <oddHeader>&amp;L&amp;P&amp;R&amp;"Times New Roman CE,Félkövér dőlt"&amp;11 10.4. melléklet a ……/2016. (….) önkormányzati rendelethez</oddHeader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G154"/>
  <sheetViews>
    <sheetView zoomScale="120" zoomScaleNormal="120" zoomScaleSheetLayoutView="100" zoomScalePageLayoutView="0" workbookViewId="0" topLeftCell="A82">
      <selection activeCell="E113" sqref="E113"/>
    </sheetView>
  </sheetViews>
  <sheetFormatPr defaultColWidth="9.00390625" defaultRowHeight="12.75"/>
  <cols>
    <col min="1" max="1" width="9.00390625" style="367" customWidth="1"/>
    <col min="2" max="2" width="75.875" style="367" customWidth="1"/>
    <col min="3" max="3" width="15.50390625" style="368" customWidth="1"/>
    <col min="4" max="5" width="15.50390625" style="367" customWidth="1"/>
    <col min="6" max="6" width="9.00390625" style="369" customWidth="1"/>
    <col min="7" max="16384" width="9.375" style="369" customWidth="1"/>
  </cols>
  <sheetData>
    <row r="1" spans="1:5" ht="15.75" customHeight="1">
      <c r="A1" s="540" t="s">
        <v>14</v>
      </c>
      <c r="B1" s="540"/>
      <c r="C1" s="540"/>
      <c r="D1" s="540"/>
      <c r="E1" s="540"/>
    </row>
    <row r="2" spans="1:5" ht="15.75" customHeight="1">
      <c r="A2" s="539" t="s">
        <v>15</v>
      </c>
      <c r="B2" s="539"/>
      <c r="D2" s="8"/>
      <c r="E2" s="9" t="s">
        <v>16</v>
      </c>
    </row>
    <row r="3" spans="1:5" ht="37.5" customHeight="1">
      <c r="A3" s="10" t="s">
        <v>17</v>
      </c>
      <c r="B3" s="11" t="s">
        <v>18</v>
      </c>
      <c r="C3" s="11" t="str">
        <f>+CONCATENATE(LEFT(ÖSSZEFÜGGÉSEK!A5,4)-2,". évi tény")</f>
        <v>2015. évi tény</v>
      </c>
      <c r="D3" s="370" t="str">
        <f>+CONCATENATE(LEFT(ÖSSZEFÜGGÉSEK!A5,4)-1,". évi várható")</f>
        <v>2016. évi várható</v>
      </c>
      <c r="E3" s="371" t="str">
        <f>+'1.1.sz.mell.'!C3</f>
        <v>2017. évi előirányzat</v>
      </c>
    </row>
    <row r="4" spans="1:5" s="373" customFormat="1" ht="12" customHeight="1">
      <c r="A4" s="49" t="s">
        <v>19</v>
      </c>
      <c r="B4" s="50" t="s">
        <v>20</v>
      </c>
      <c r="C4" s="50" t="s">
        <v>288</v>
      </c>
      <c r="D4" s="50" t="s">
        <v>289</v>
      </c>
      <c r="E4" s="372" t="s">
        <v>380</v>
      </c>
    </row>
    <row r="5" spans="1:5" s="376" customFormat="1" ht="12" customHeight="1">
      <c r="A5" s="17" t="s">
        <v>21</v>
      </c>
      <c r="B5" s="18" t="s">
        <v>22</v>
      </c>
      <c r="C5" s="374">
        <f>+C6+C7+C8+C9+C10+C11</f>
        <v>147413000</v>
      </c>
      <c r="D5" s="374">
        <f>+D6+D7+D8+D9+D10+D11</f>
        <v>142121121</v>
      </c>
      <c r="E5" s="375">
        <f>+E6+E7+E8+E9+E10+E11</f>
        <v>147675782</v>
      </c>
    </row>
    <row r="6" spans="1:5" s="376" customFormat="1" ht="12" customHeight="1">
      <c r="A6" s="21" t="s">
        <v>23</v>
      </c>
      <c r="B6" s="22" t="s">
        <v>24</v>
      </c>
      <c r="C6" s="377">
        <v>43531000</v>
      </c>
      <c r="D6" s="377">
        <v>43438845</v>
      </c>
      <c r="E6" s="23">
        <v>45576459</v>
      </c>
    </row>
    <row r="7" spans="1:5" s="376" customFormat="1" ht="12" customHeight="1">
      <c r="A7" s="24" t="s">
        <v>25</v>
      </c>
      <c r="B7" s="25" t="s">
        <v>26</v>
      </c>
      <c r="C7" s="378">
        <v>39531000</v>
      </c>
      <c r="D7" s="378">
        <v>39025276</v>
      </c>
      <c r="E7" s="26">
        <v>38809966</v>
      </c>
    </row>
    <row r="8" spans="1:5" s="376" customFormat="1" ht="12" customHeight="1">
      <c r="A8" s="24" t="s">
        <v>27</v>
      </c>
      <c r="B8" s="25" t="s">
        <v>521</v>
      </c>
      <c r="C8" s="378">
        <v>52497000</v>
      </c>
      <c r="D8" s="378">
        <v>57329120</v>
      </c>
      <c r="E8" s="26">
        <v>60980857</v>
      </c>
    </row>
    <row r="9" spans="1:5" s="376" customFormat="1" ht="12" customHeight="1">
      <c r="A9" s="24" t="s">
        <v>29</v>
      </c>
      <c r="B9" s="25" t="s">
        <v>30</v>
      </c>
      <c r="C9" s="378">
        <v>2376000</v>
      </c>
      <c r="D9" s="378">
        <v>2327880</v>
      </c>
      <c r="E9" s="26">
        <v>2308500</v>
      </c>
    </row>
    <row r="10" spans="1:5" s="376" customFormat="1" ht="12" customHeight="1">
      <c r="A10" s="24" t="s">
        <v>31</v>
      </c>
      <c r="B10" s="27" t="s">
        <v>32</v>
      </c>
      <c r="C10" s="378">
        <v>9478000</v>
      </c>
      <c r="D10" s="378"/>
      <c r="E10" s="26"/>
    </row>
    <row r="11" spans="1:5" s="376" customFormat="1" ht="12" customHeight="1">
      <c r="A11" s="28" t="s">
        <v>33</v>
      </c>
      <c r="B11" s="29" t="s">
        <v>34</v>
      </c>
      <c r="C11" s="378"/>
      <c r="D11" s="378"/>
      <c r="E11" s="26"/>
    </row>
    <row r="12" spans="1:5" s="376" customFormat="1" ht="12" customHeight="1">
      <c r="A12" s="17" t="s">
        <v>35</v>
      </c>
      <c r="B12" s="30" t="s">
        <v>36</v>
      </c>
      <c r="C12" s="374">
        <f>+C13+C14+C15+C16+C17</f>
        <v>95222000</v>
      </c>
      <c r="D12" s="374">
        <f>+D13+D14+D15+D16+D17</f>
        <v>106824853</v>
      </c>
      <c r="E12" s="375">
        <f>+E13+E14+E15+E16+E17</f>
        <v>81444646</v>
      </c>
    </row>
    <row r="13" spans="1:5" s="376" customFormat="1" ht="12" customHeight="1">
      <c r="A13" s="21" t="s">
        <v>37</v>
      </c>
      <c r="B13" s="22" t="s">
        <v>38</v>
      </c>
      <c r="C13" s="377"/>
      <c r="D13" s="377"/>
      <c r="E13" s="23"/>
    </row>
    <row r="14" spans="1:5" s="376" customFormat="1" ht="12" customHeight="1">
      <c r="A14" s="24" t="s">
        <v>39</v>
      </c>
      <c r="B14" s="25" t="s">
        <v>40</v>
      </c>
      <c r="C14" s="378"/>
      <c r="D14" s="378"/>
      <c r="E14" s="26"/>
    </row>
    <row r="15" spans="1:5" s="376" customFormat="1" ht="12" customHeight="1">
      <c r="A15" s="24" t="s">
        <v>41</v>
      </c>
      <c r="B15" s="25" t="s">
        <v>42</v>
      </c>
      <c r="C15" s="378"/>
      <c r="D15" s="378"/>
      <c r="E15" s="26"/>
    </row>
    <row r="16" spans="1:5" s="376" customFormat="1" ht="12" customHeight="1">
      <c r="A16" s="24" t="s">
        <v>43</v>
      </c>
      <c r="B16" s="25" t="s">
        <v>44</v>
      </c>
      <c r="C16" s="378"/>
      <c r="D16" s="378"/>
      <c r="E16" s="26"/>
    </row>
    <row r="17" spans="1:5" s="376" customFormat="1" ht="12" customHeight="1">
      <c r="A17" s="24" t="s">
        <v>45</v>
      </c>
      <c r="B17" s="25" t="s">
        <v>46</v>
      </c>
      <c r="C17" s="378">
        <v>95222000</v>
      </c>
      <c r="D17" s="378">
        <v>106824853</v>
      </c>
      <c r="E17" s="26">
        <v>81444646</v>
      </c>
    </row>
    <row r="18" spans="1:5" s="376" customFormat="1" ht="12" customHeight="1">
      <c r="A18" s="28" t="s">
        <v>47</v>
      </c>
      <c r="B18" s="29" t="s">
        <v>48</v>
      </c>
      <c r="C18" s="379">
        <v>738000</v>
      </c>
      <c r="D18" s="379"/>
      <c r="E18" s="31"/>
    </row>
    <row r="19" spans="1:5" s="376" customFormat="1" ht="12" customHeight="1">
      <c r="A19" s="17" t="s">
        <v>49</v>
      </c>
      <c r="B19" s="18" t="s">
        <v>50</v>
      </c>
      <c r="C19" s="374">
        <f>+C20+C21+C22+C23+C24</f>
        <v>25096000</v>
      </c>
      <c r="D19" s="374">
        <f>+D20+D21+D22+D23+D24</f>
        <v>4382000</v>
      </c>
      <c r="E19" s="375">
        <f>+E20+E21+E22+E23+E24</f>
        <v>0</v>
      </c>
    </row>
    <row r="20" spans="1:5" s="376" customFormat="1" ht="12" customHeight="1">
      <c r="A20" s="21" t="s">
        <v>51</v>
      </c>
      <c r="B20" s="22" t="s">
        <v>52</v>
      </c>
      <c r="C20" s="377"/>
      <c r="D20" s="377"/>
      <c r="E20" s="23"/>
    </row>
    <row r="21" spans="1:5" s="376" customFormat="1" ht="12" customHeight="1">
      <c r="A21" s="24" t="s">
        <v>53</v>
      </c>
      <c r="B21" s="25" t="s">
        <v>54</v>
      </c>
      <c r="C21" s="378"/>
      <c r="D21" s="378"/>
      <c r="E21" s="26"/>
    </row>
    <row r="22" spans="1:5" s="376" customFormat="1" ht="12" customHeight="1">
      <c r="A22" s="24" t="s">
        <v>55</v>
      </c>
      <c r="B22" s="25" t="s">
        <v>56</v>
      </c>
      <c r="C22" s="378"/>
      <c r="D22" s="378"/>
      <c r="E22" s="26"/>
    </row>
    <row r="23" spans="1:5" s="376" customFormat="1" ht="12" customHeight="1">
      <c r="A23" s="24" t="s">
        <v>57</v>
      </c>
      <c r="B23" s="25" t="s">
        <v>58</v>
      </c>
      <c r="C23" s="378"/>
      <c r="D23" s="378"/>
      <c r="E23" s="26"/>
    </row>
    <row r="24" spans="1:5" s="376" customFormat="1" ht="12" customHeight="1">
      <c r="A24" s="24" t="s">
        <v>59</v>
      </c>
      <c r="B24" s="25" t="s">
        <v>60</v>
      </c>
      <c r="C24" s="378">
        <v>25096000</v>
      </c>
      <c r="D24" s="378">
        <v>4382000</v>
      </c>
      <c r="E24" s="26"/>
    </row>
    <row r="25" spans="1:5" s="376" customFormat="1" ht="12" customHeight="1">
      <c r="A25" s="28" t="s">
        <v>61</v>
      </c>
      <c r="B25" s="32" t="s">
        <v>62</v>
      </c>
      <c r="C25" s="379">
        <v>2506000</v>
      </c>
      <c r="D25" s="379"/>
      <c r="E25" s="31"/>
    </row>
    <row r="26" spans="1:5" s="376" customFormat="1" ht="12" customHeight="1">
      <c r="A26" s="17" t="s">
        <v>63</v>
      </c>
      <c r="B26" s="18" t="s">
        <v>453</v>
      </c>
      <c r="C26" s="374">
        <f>SUM(C27:C33)</f>
        <v>47140000</v>
      </c>
      <c r="D26" s="374">
        <f>SUM(D27:D33)</f>
        <v>34020000</v>
      </c>
      <c r="E26" s="375">
        <f>SUM(E27:E33)</f>
        <v>34000000</v>
      </c>
    </row>
    <row r="27" spans="1:5" s="376" customFormat="1" ht="12" customHeight="1">
      <c r="A27" s="21" t="s">
        <v>65</v>
      </c>
      <c r="B27" s="22" t="s">
        <v>66</v>
      </c>
      <c r="C27" s="377"/>
      <c r="D27" s="377"/>
      <c r="E27" s="23"/>
    </row>
    <row r="28" spans="1:5" s="376" customFormat="1" ht="12" customHeight="1">
      <c r="A28" s="24" t="s">
        <v>67</v>
      </c>
      <c r="B28" s="25" t="s">
        <v>68</v>
      </c>
      <c r="C28" s="378">
        <v>4654000</v>
      </c>
      <c r="D28" s="378">
        <v>2500000</v>
      </c>
      <c r="E28" s="378">
        <v>2500000</v>
      </c>
    </row>
    <row r="29" spans="1:5" s="376" customFormat="1" ht="12" customHeight="1">
      <c r="A29" s="24" t="s">
        <v>69</v>
      </c>
      <c r="B29" s="25" t="s">
        <v>70</v>
      </c>
      <c r="C29" s="378">
        <v>33903000</v>
      </c>
      <c r="D29" s="378">
        <v>25000000</v>
      </c>
      <c r="E29" s="378">
        <v>25000000</v>
      </c>
    </row>
    <row r="30" spans="1:5" s="376" customFormat="1" ht="12" customHeight="1">
      <c r="A30" s="24" t="s">
        <v>71</v>
      </c>
      <c r="B30" s="25" t="s">
        <v>72</v>
      </c>
      <c r="C30" s="378">
        <v>3631000</v>
      </c>
      <c r="D30" s="378">
        <v>2500000</v>
      </c>
      <c r="E30" s="378">
        <v>2500000</v>
      </c>
    </row>
    <row r="31" spans="1:5" s="376" customFormat="1" ht="12" customHeight="1">
      <c r="A31" s="24" t="s">
        <v>73</v>
      </c>
      <c r="B31" s="25" t="s">
        <v>74</v>
      </c>
      <c r="C31" s="378">
        <v>4157000</v>
      </c>
      <c r="D31" s="378">
        <v>3500000</v>
      </c>
      <c r="E31" s="378">
        <v>3500000</v>
      </c>
    </row>
    <row r="32" spans="1:5" s="376" customFormat="1" ht="12" customHeight="1">
      <c r="A32" s="24" t="s">
        <v>75</v>
      </c>
      <c r="B32" s="25" t="s">
        <v>76</v>
      </c>
      <c r="C32" s="378"/>
      <c r="D32" s="378"/>
      <c r="E32" s="378"/>
    </row>
    <row r="33" spans="1:5" s="376" customFormat="1" ht="12" customHeight="1">
      <c r="A33" s="28" t="s">
        <v>77</v>
      </c>
      <c r="B33" s="33" t="s">
        <v>78</v>
      </c>
      <c r="C33" s="379">
        <v>795000</v>
      </c>
      <c r="D33" s="379">
        <v>520000</v>
      </c>
      <c r="E33" s="379">
        <v>500000</v>
      </c>
    </row>
    <row r="34" spans="1:5" s="376" customFormat="1" ht="12" customHeight="1">
      <c r="A34" s="17" t="s">
        <v>79</v>
      </c>
      <c r="B34" s="18" t="s">
        <v>80</v>
      </c>
      <c r="C34" s="374">
        <f>SUM(C35:C45)</f>
        <v>33292000</v>
      </c>
      <c r="D34" s="374">
        <f>SUM(D35:D45)</f>
        <v>32879614</v>
      </c>
      <c r="E34" s="375">
        <f>SUM(E35:E45)</f>
        <v>28018635</v>
      </c>
    </row>
    <row r="35" spans="1:5" s="376" customFormat="1" ht="12" customHeight="1">
      <c r="A35" s="21" t="s">
        <v>81</v>
      </c>
      <c r="B35" s="22" t="s">
        <v>82</v>
      </c>
      <c r="C35" s="377">
        <f>4496000</f>
        <v>4496000</v>
      </c>
      <c r="D35" s="377">
        <v>300000</v>
      </c>
      <c r="E35" s="23"/>
    </row>
    <row r="36" spans="1:5" s="376" customFormat="1" ht="12" customHeight="1">
      <c r="A36" s="24" t="s">
        <v>83</v>
      </c>
      <c r="B36" s="25" t="s">
        <v>84</v>
      </c>
      <c r="C36" s="378">
        <v>11328000</v>
      </c>
      <c r="D36" s="378">
        <v>7449000</v>
      </c>
      <c r="E36" s="26">
        <v>11688601</v>
      </c>
    </row>
    <row r="37" spans="1:5" s="376" customFormat="1" ht="12" customHeight="1">
      <c r="A37" s="24" t="s">
        <v>85</v>
      </c>
      <c r="B37" s="25" t="s">
        <v>86</v>
      </c>
      <c r="C37" s="378">
        <v>1840000</v>
      </c>
      <c r="D37" s="378">
        <v>559000</v>
      </c>
      <c r="E37" s="26">
        <v>1342608</v>
      </c>
    </row>
    <row r="38" spans="1:5" s="376" customFormat="1" ht="12" customHeight="1">
      <c r="A38" s="24" t="s">
        <v>87</v>
      </c>
      <c r="B38" s="25" t="s">
        <v>88</v>
      </c>
      <c r="C38" s="378">
        <f>1893000</f>
        <v>1893000</v>
      </c>
      <c r="D38" s="378">
        <v>3100000</v>
      </c>
      <c r="E38" s="26">
        <v>1200000</v>
      </c>
    </row>
    <row r="39" spans="1:5" s="376" customFormat="1" ht="12" customHeight="1">
      <c r="A39" s="24" t="s">
        <v>89</v>
      </c>
      <c r="B39" s="25" t="s">
        <v>90</v>
      </c>
      <c r="C39" s="378">
        <v>7712000</v>
      </c>
      <c r="D39" s="378">
        <v>11376000</v>
      </c>
      <c r="E39" s="26">
        <v>8361577</v>
      </c>
    </row>
    <row r="40" spans="1:5" s="376" customFormat="1" ht="12" customHeight="1">
      <c r="A40" s="24" t="s">
        <v>91</v>
      </c>
      <c r="B40" s="25" t="s">
        <v>92</v>
      </c>
      <c r="C40" s="378">
        <v>5087000</v>
      </c>
      <c r="D40" s="378">
        <v>4183000</v>
      </c>
      <c r="E40" s="26">
        <v>4416849</v>
      </c>
    </row>
    <row r="41" spans="1:5" s="376" customFormat="1" ht="12" customHeight="1">
      <c r="A41" s="24" t="s">
        <v>93</v>
      </c>
      <c r="B41" s="25" t="s">
        <v>94</v>
      </c>
      <c r="C41" s="378">
        <f>699000</f>
        <v>699000</v>
      </c>
      <c r="D41" s="378">
        <v>1551000</v>
      </c>
      <c r="E41" s="26">
        <v>1000000</v>
      </c>
    </row>
    <row r="42" spans="1:5" s="376" customFormat="1" ht="12" customHeight="1">
      <c r="A42" s="24" t="s">
        <v>95</v>
      </c>
      <c r="B42" s="25" t="s">
        <v>96</v>
      </c>
      <c r="C42" s="378">
        <f>187000</f>
        <v>187000</v>
      </c>
      <c r="D42" s="378"/>
      <c r="E42" s="26"/>
    </row>
    <row r="43" spans="1:5" s="376" customFormat="1" ht="12" customHeight="1">
      <c r="A43" s="24" t="s">
        <v>97</v>
      </c>
      <c r="B43" s="25" t="s">
        <v>98</v>
      </c>
      <c r="C43" s="378"/>
      <c r="D43" s="378"/>
      <c r="E43" s="26"/>
    </row>
    <row r="44" spans="1:5" s="376" customFormat="1" ht="12" customHeight="1">
      <c r="A44" s="28" t="s">
        <v>99</v>
      </c>
      <c r="B44" s="32" t="s">
        <v>100</v>
      </c>
      <c r="C44" s="379"/>
      <c r="D44" s="379"/>
      <c r="E44" s="31"/>
    </row>
    <row r="45" spans="1:5" s="376" customFormat="1" ht="12" customHeight="1">
      <c r="A45" s="28" t="s">
        <v>101</v>
      </c>
      <c r="B45" s="29" t="s">
        <v>102</v>
      </c>
      <c r="C45" s="379">
        <v>50000</v>
      </c>
      <c r="D45" s="379">
        <v>4361614</v>
      </c>
      <c r="E45" s="31">
        <v>9000</v>
      </c>
    </row>
    <row r="46" spans="1:5" s="376" customFormat="1" ht="12" customHeight="1">
      <c r="A46" s="17" t="s">
        <v>103</v>
      </c>
      <c r="B46" s="18" t="s">
        <v>104</v>
      </c>
      <c r="C46" s="374">
        <f>SUM(C47:C51)</f>
        <v>300000</v>
      </c>
      <c r="D46" s="374">
        <f>SUM(D47:D51)</f>
        <v>0</v>
      </c>
      <c r="E46" s="375">
        <f>SUM(E47:E51)</f>
        <v>0</v>
      </c>
    </row>
    <row r="47" spans="1:5" s="376" customFormat="1" ht="12" customHeight="1">
      <c r="A47" s="21" t="s">
        <v>105</v>
      </c>
      <c r="B47" s="22" t="s">
        <v>106</v>
      </c>
      <c r="C47" s="377"/>
      <c r="D47" s="377"/>
      <c r="E47" s="380"/>
    </row>
    <row r="48" spans="1:5" s="376" customFormat="1" ht="12" customHeight="1">
      <c r="A48" s="24" t="s">
        <v>107</v>
      </c>
      <c r="B48" s="25" t="s">
        <v>108</v>
      </c>
      <c r="C48" s="378">
        <v>300000</v>
      </c>
      <c r="D48" s="378"/>
      <c r="E48" s="72"/>
    </row>
    <row r="49" spans="1:5" s="376" customFormat="1" ht="12" customHeight="1">
      <c r="A49" s="24" t="s">
        <v>109</v>
      </c>
      <c r="B49" s="25" t="s">
        <v>110</v>
      </c>
      <c r="C49" s="378"/>
      <c r="D49" s="378"/>
      <c r="E49" s="72"/>
    </row>
    <row r="50" spans="1:5" s="376" customFormat="1" ht="12" customHeight="1">
      <c r="A50" s="24" t="s">
        <v>111</v>
      </c>
      <c r="B50" s="25" t="s">
        <v>112</v>
      </c>
      <c r="C50" s="378"/>
      <c r="D50" s="378"/>
      <c r="E50" s="72"/>
    </row>
    <row r="51" spans="1:5" s="376" customFormat="1" ht="12" customHeight="1">
      <c r="A51" s="28" t="s">
        <v>113</v>
      </c>
      <c r="B51" s="29" t="s">
        <v>114</v>
      </c>
      <c r="C51" s="379"/>
      <c r="D51" s="379"/>
      <c r="E51" s="74"/>
    </row>
    <row r="52" spans="1:5" s="376" customFormat="1" ht="12" customHeight="1">
      <c r="A52" s="17" t="s">
        <v>115</v>
      </c>
      <c r="B52" s="18" t="s">
        <v>116</v>
      </c>
      <c r="C52" s="374">
        <f>SUM(C53:C55)</f>
        <v>456000</v>
      </c>
      <c r="D52" s="374">
        <f>SUM(D53:D55)</f>
        <v>1063711</v>
      </c>
      <c r="E52" s="375">
        <f>SUM(E53:E55)</f>
        <v>30000</v>
      </c>
    </row>
    <row r="53" spans="1:5" s="376" customFormat="1" ht="12" customHeight="1">
      <c r="A53" s="21" t="s">
        <v>117</v>
      </c>
      <c r="B53" s="22" t="s">
        <v>118</v>
      </c>
      <c r="C53" s="377"/>
      <c r="D53" s="377"/>
      <c r="E53" s="380"/>
    </row>
    <row r="54" spans="1:5" s="376" customFormat="1" ht="12" customHeight="1">
      <c r="A54" s="24" t="s">
        <v>119</v>
      </c>
      <c r="B54" s="25" t="s">
        <v>120</v>
      </c>
      <c r="C54" s="378"/>
      <c r="D54" s="378"/>
      <c r="E54" s="72"/>
    </row>
    <row r="55" spans="1:5" s="376" customFormat="1" ht="12" customHeight="1">
      <c r="A55" s="24" t="s">
        <v>121</v>
      </c>
      <c r="B55" s="25" t="s">
        <v>122</v>
      </c>
      <c r="C55" s="378">
        <v>456000</v>
      </c>
      <c r="D55" s="378">
        <v>1063711</v>
      </c>
      <c r="E55" s="72">
        <v>30000</v>
      </c>
    </row>
    <row r="56" spans="1:5" s="376" customFormat="1" ht="12" customHeight="1">
      <c r="A56" s="28" t="s">
        <v>123</v>
      </c>
      <c r="B56" s="29" t="s">
        <v>124</v>
      </c>
      <c r="C56" s="379"/>
      <c r="D56" s="379"/>
      <c r="E56" s="74"/>
    </row>
    <row r="57" spans="1:5" s="376" customFormat="1" ht="12" customHeight="1">
      <c r="A57" s="17" t="s">
        <v>125</v>
      </c>
      <c r="B57" s="30" t="s">
        <v>126</v>
      </c>
      <c r="C57" s="374">
        <f>SUM(C58:C60)</f>
        <v>5622000</v>
      </c>
      <c r="D57" s="374">
        <f>SUM(D58:D60)</f>
        <v>33500000</v>
      </c>
      <c r="E57" s="375">
        <f>SUM(E58:E60)</f>
        <v>500000</v>
      </c>
    </row>
    <row r="58" spans="1:5" s="376" customFormat="1" ht="12" customHeight="1">
      <c r="A58" s="21" t="s">
        <v>127</v>
      </c>
      <c r="B58" s="22" t="s">
        <v>128</v>
      </c>
      <c r="C58" s="378"/>
      <c r="D58" s="378">
        <v>33500000</v>
      </c>
      <c r="E58" s="26">
        <v>500000</v>
      </c>
    </row>
    <row r="59" spans="1:5" s="376" customFormat="1" ht="12" customHeight="1">
      <c r="A59" s="24" t="s">
        <v>129</v>
      </c>
      <c r="B59" s="25" t="s">
        <v>130</v>
      </c>
      <c r="C59" s="378">
        <v>5622000</v>
      </c>
      <c r="D59" s="378"/>
      <c r="E59" s="26"/>
    </row>
    <row r="60" spans="1:5" s="376" customFormat="1" ht="12" customHeight="1">
      <c r="A60" s="24" t="s">
        <v>131</v>
      </c>
      <c r="B60" s="25" t="s">
        <v>132</v>
      </c>
      <c r="C60" s="378"/>
      <c r="D60" s="378"/>
      <c r="E60" s="26"/>
    </row>
    <row r="61" spans="1:5" s="376" customFormat="1" ht="12" customHeight="1">
      <c r="A61" s="28" t="s">
        <v>133</v>
      </c>
      <c r="B61" s="29" t="s">
        <v>134</v>
      </c>
      <c r="C61" s="378"/>
      <c r="D61" s="378"/>
      <c r="E61" s="26"/>
    </row>
    <row r="62" spans="1:5" s="376" customFormat="1" ht="12" customHeight="1">
      <c r="A62" s="34" t="s">
        <v>135</v>
      </c>
      <c r="B62" s="18" t="s">
        <v>136</v>
      </c>
      <c r="C62" s="374">
        <f>+C5+C12+C19+C26+C34+C46+C52+C57</f>
        <v>354541000</v>
      </c>
      <c r="D62" s="374">
        <f>+D5+D12+D19+D26+D34+D46+D52+D57</f>
        <v>354791299</v>
      </c>
      <c r="E62" s="375">
        <f>+E5+E12+E19+E26+E34+E46+E52+E57</f>
        <v>291669063</v>
      </c>
    </row>
    <row r="63" spans="1:5" s="376" customFormat="1" ht="12" customHeight="1">
      <c r="A63" s="35" t="s">
        <v>137</v>
      </c>
      <c r="B63" s="30" t="s">
        <v>522</v>
      </c>
      <c r="C63" s="374">
        <f>SUM(C64:C66)</f>
        <v>0</v>
      </c>
      <c r="D63" s="374">
        <f>SUM(D64:D66)</f>
        <v>0</v>
      </c>
      <c r="E63" s="375">
        <f>SUM(E64:E66)</f>
        <v>0</v>
      </c>
    </row>
    <row r="64" spans="1:5" s="376" customFormat="1" ht="12" customHeight="1">
      <c r="A64" s="21" t="s">
        <v>139</v>
      </c>
      <c r="B64" s="22" t="s">
        <v>140</v>
      </c>
      <c r="C64" s="378"/>
      <c r="D64" s="378"/>
      <c r="E64" s="72"/>
    </row>
    <row r="65" spans="1:5" s="376" customFormat="1" ht="12" customHeight="1">
      <c r="A65" s="24" t="s">
        <v>141</v>
      </c>
      <c r="B65" s="25" t="s">
        <v>142</v>
      </c>
      <c r="C65" s="378"/>
      <c r="D65" s="378"/>
      <c r="E65" s="72"/>
    </row>
    <row r="66" spans="1:5" s="376" customFormat="1" ht="12" customHeight="1">
      <c r="A66" s="28" t="s">
        <v>143</v>
      </c>
      <c r="B66" s="36" t="s">
        <v>144</v>
      </c>
      <c r="C66" s="378"/>
      <c r="D66" s="378"/>
      <c r="E66" s="72"/>
    </row>
    <row r="67" spans="1:5" s="376" customFormat="1" ht="12" customHeight="1">
      <c r="A67" s="35" t="s">
        <v>145</v>
      </c>
      <c r="B67" s="30" t="s">
        <v>146</v>
      </c>
      <c r="C67" s="374">
        <f>SUM(C68:C71)</f>
        <v>0</v>
      </c>
      <c r="D67" s="374">
        <f>SUM(D68:D71)</f>
        <v>0</v>
      </c>
      <c r="E67" s="375">
        <f>SUM(E68:E71)</f>
        <v>0</v>
      </c>
    </row>
    <row r="68" spans="1:5" s="376" customFormat="1" ht="12" customHeight="1">
      <c r="A68" s="21" t="s">
        <v>147</v>
      </c>
      <c r="B68" s="22" t="s">
        <v>148</v>
      </c>
      <c r="C68" s="378"/>
      <c r="D68" s="378"/>
      <c r="E68" s="72"/>
    </row>
    <row r="69" spans="1:7" s="376" customFormat="1" ht="17.25" customHeight="1">
      <c r="A69" s="24" t="s">
        <v>149</v>
      </c>
      <c r="B69" s="25" t="s">
        <v>150</v>
      </c>
      <c r="C69" s="378"/>
      <c r="D69" s="378"/>
      <c r="E69" s="72"/>
      <c r="G69" s="381"/>
    </row>
    <row r="70" spans="1:5" s="376" customFormat="1" ht="12" customHeight="1">
      <c r="A70" s="24" t="s">
        <v>151</v>
      </c>
      <c r="B70" s="25" t="s">
        <v>152</v>
      </c>
      <c r="C70" s="378"/>
      <c r="D70" s="378"/>
      <c r="E70" s="72"/>
    </row>
    <row r="71" spans="1:5" s="376" customFormat="1" ht="12" customHeight="1">
      <c r="A71" s="28" t="s">
        <v>153</v>
      </c>
      <c r="B71" s="29" t="s">
        <v>154</v>
      </c>
      <c r="C71" s="378"/>
      <c r="D71" s="378"/>
      <c r="E71" s="72"/>
    </row>
    <row r="72" spans="1:5" s="376" customFormat="1" ht="12" customHeight="1">
      <c r="A72" s="35" t="s">
        <v>155</v>
      </c>
      <c r="B72" s="30" t="s">
        <v>156</v>
      </c>
      <c r="C72" s="374">
        <f>SUM(C73:C74)</f>
        <v>60264000</v>
      </c>
      <c r="D72" s="374">
        <f>SUM(D73:D74)</f>
        <v>57989136</v>
      </c>
      <c r="E72" s="375">
        <f>SUM(E73:E74)</f>
        <v>57402646</v>
      </c>
    </row>
    <row r="73" spans="1:5" s="376" customFormat="1" ht="12" customHeight="1">
      <c r="A73" s="21" t="s">
        <v>157</v>
      </c>
      <c r="B73" s="22" t="s">
        <v>158</v>
      </c>
      <c r="C73" s="378">
        <v>60264000</v>
      </c>
      <c r="D73" s="378">
        <v>57989136</v>
      </c>
      <c r="E73" s="26">
        <v>57402646</v>
      </c>
    </row>
    <row r="74" spans="1:5" s="376" customFormat="1" ht="12" customHeight="1">
      <c r="A74" s="28" t="s">
        <v>159</v>
      </c>
      <c r="B74" s="29" t="s">
        <v>160</v>
      </c>
      <c r="C74" s="378"/>
      <c r="D74" s="378"/>
      <c r="E74" s="72"/>
    </row>
    <row r="75" spans="1:5" s="376" customFormat="1" ht="12" customHeight="1">
      <c r="A75" s="35" t="s">
        <v>161</v>
      </c>
      <c r="B75" s="30" t="s">
        <v>162</v>
      </c>
      <c r="C75" s="374">
        <f>SUM(C76:C78)</f>
        <v>124074000</v>
      </c>
      <c r="D75" s="374">
        <f>SUM(D76:D78)</f>
        <v>107722000</v>
      </c>
      <c r="E75" s="375">
        <f>SUM(E76:E78)</f>
        <v>104500379</v>
      </c>
    </row>
    <row r="76" spans="1:5" s="376" customFormat="1" ht="12" customHeight="1">
      <c r="A76" s="21" t="s">
        <v>163</v>
      </c>
      <c r="B76" s="22" t="s">
        <v>164</v>
      </c>
      <c r="C76" s="378">
        <v>4852000</v>
      </c>
      <c r="D76" s="378"/>
      <c r="E76" s="72"/>
    </row>
    <row r="77" spans="1:5" s="376" customFormat="1" ht="12" customHeight="1">
      <c r="A77" s="24" t="s">
        <v>165</v>
      </c>
      <c r="B77" s="25" t="s">
        <v>166</v>
      </c>
      <c r="C77" s="378"/>
      <c r="D77" s="378"/>
      <c r="E77" s="72"/>
    </row>
    <row r="78" spans="1:5" s="376" customFormat="1" ht="12" customHeight="1">
      <c r="A78" s="28" t="s">
        <v>167</v>
      </c>
      <c r="B78" s="29" t="s">
        <v>627</v>
      </c>
      <c r="C78" s="378">
        <v>119222000</v>
      </c>
      <c r="D78" s="378">
        <v>107722000</v>
      </c>
      <c r="E78" s="72">
        <v>104500379</v>
      </c>
    </row>
    <row r="79" spans="1:5" s="376" customFormat="1" ht="12" customHeight="1">
      <c r="A79" s="35" t="s">
        <v>169</v>
      </c>
      <c r="B79" s="30" t="s">
        <v>170</v>
      </c>
      <c r="C79" s="374">
        <f>SUM(C80:C83)</f>
        <v>0</v>
      </c>
      <c r="D79" s="374">
        <f>SUM(D80:D83)</f>
        <v>0</v>
      </c>
      <c r="E79" s="375">
        <f>SUM(E80:E83)</f>
        <v>0</v>
      </c>
    </row>
    <row r="80" spans="1:5" s="376" customFormat="1" ht="12" customHeight="1">
      <c r="A80" s="37" t="s">
        <v>171</v>
      </c>
      <c r="B80" s="22" t="s">
        <v>172</v>
      </c>
      <c r="C80" s="378"/>
      <c r="D80" s="378"/>
      <c r="E80" s="72"/>
    </row>
    <row r="81" spans="1:5" s="376" customFormat="1" ht="12" customHeight="1">
      <c r="A81" s="38" t="s">
        <v>173</v>
      </c>
      <c r="B81" s="25" t="s">
        <v>174</v>
      </c>
      <c r="C81" s="378"/>
      <c r="D81" s="378"/>
      <c r="E81" s="72"/>
    </row>
    <row r="82" spans="1:5" s="376" customFormat="1" ht="12" customHeight="1">
      <c r="A82" s="38" t="s">
        <v>175</v>
      </c>
      <c r="B82" s="25" t="s">
        <v>176</v>
      </c>
      <c r="C82" s="378"/>
      <c r="D82" s="378"/>
      <c r="E82" s="72"/>
    </row>
    <row r="83" spans="1:5" s="376" customFormat="1" ht="12" customHeight="1">
      <c r="A83" s="39" t="s">
        <v>177</v>
      </c>
      <c r="B83" s="29" t="s">
        <v>178</v>
      </c>
      <c r="C83" s="378"/>
      <c r="D83" s="378"/>
      <c r="E83" s="72"/>
    </row>
    <row r="84" spans="1:5" s="376" customFormat="1" ht="12" customHeight="1">
      <c r="A84" s="35" t="s">
        <v>179</v>
      </c>
      <c r="B84" s="30" t="s">
        <v>180</v>
      </c>
      <c r="C84" s="382"/>
      <c r="D84" s="382"/>
      <c r="E84" s="383"/>
    </row>
    <row r="85" spans="1:5" s="376" customFormat="1" ht="12" customHeight="1">
      <c r="A85" s="35" t="s">
        <v>181</v>
      </c>
      <c r="B85" s="30" t="s">
        <v>182</v>
      </c>
      <c r="C85" s="382"/>
      <c r="D85" s="382"/>
      <c r="E85" s="383"/>
    </row>
    <row r="86" spans="1:5" s="376" customFormat="1" ht="12" customHeight="1">
      <c r="A86" s="35" t="s">
        <v>183</v>
      </c>
      <c r="B86" s="41" t="s">
        <v>184</v>
      </c>
      <c r="C86" s="374">
        <f>+C63+C67+C72+C75+C79+C85+C84</f>
        <v>184338000</v>
      </c>
      <c r="D86" s="374">
        <f>+D63+D67+D72+D75+D79+D85+D84</f>
        <v>165711136</v>
      </c>
      <c r="E86" s="375">
        <f>+E63+E67+E72+E75+E79+E85+E84</f>
        <v>161903025</v>
      </c>
    </row>
    <row r="87" spans="1:5" s="376" customFormat="1" ht="12" customHeight="1">
      <c r="A87" s="42" t="s">
        <v>185</v>
      </c>
      <c r="B87" s="43" t="s">
        <v>186</v>
      </c>
      <c r="C87" s="374">
        <f>+C62+C86</f>
        <v>538879000</v>
      </c>
      <c r="D87" s="374">
        <f>+D62+D86</f>
        <v>520502435</v>
      </c>
      <c r="E87" s="375">
        <f>+E62+E86</f>
        <v>453572088</v>
      </c>
    </row>
    <row r="88" spans="1:5" s="376" customFormat="1" ht="12" customHeight="1">
      <c r="A88" s="384"/>
      <c r="B88" s="385"/>
      <c r="C88" s="386"/>
      <c r="D88" s="387"/>
      <c r="E88" s="388"/>
    </row>
    <row r="89" spans="1:5" s="376" customFormat="1" ht="12" customHeight="1">
      <c r="A89" s="540" t="s">
        <v>187</v>
      </c>
      <c r="B89" s="540"/>
      <c r="C89" s="540"/>
      <c r="D89" s="540"/>
      <c r="E89" s="540"/>
    </row>
    <row r="90" spans="1:5" s="376" customFormat="1" ht="12" customHeight="1">
      <c r="A90" s="541" t="s">
        <v>188</v>
      </c>
      <c r="B90" s="541"/>
      <c r="C90" s="368"/>
      <c r="D90" s="8"/>
      <c r="E90" s="9" t="s">
        <v>459</v>
      </c>
    </row>
    <row r="91" spans="1:6" s="376" customFormat="1" ht="24" customHeight="1">
      <c r="A91" s="10" t="s">
        <v>376</v>
      </c>
      <c r="B91" s="11" t="s">
        <v>189</v>
      </c>
      <c r="C91" s="11" t="str">
        <f>+C3</f>
        <v>2015. évi tény</v>
      </c>
      <c r="D91" s="11" t="str">
        <f>+D3</f>
        <v>2016. évi várható</v>
      </c>
      <c r="E91" s="371" t="str">
        <f>+E3</f>
        <v>2017. évi előirányzat</v>
      </c>
      <c r="F91" s="389"/>
    </row>
    <row r="92" spans="1:6" s="376" customFormat="1" ht="12" customHeight="1">
      <c r="A92" s="49" t="s">
        <v>19</v>
      </c>
      <c r="B92" s="50" t="s">
        <v>20</v>
      </c>
      <c r="C92" s="50" t="s">
        <v>288</v>
      </c>
      <c r="D92" s="50" t="s">
        <v>289</v>
      </c>
      <c r="E92" s="372" t="s">
        <v>380</v>
      </c>
      <c r="F92" s="389"/>
    </row>
    <row r="93" spans="1:6" s="376" customFormat="1" ht="15" customHeight="1">
      <c r="A93" s="52" t="s">
        <v>21</v>
      </c>
      <c r="B93" s="53" t="s">
        <v>190</v>
      </c>
      <c r="C93" s="390">
        <f>C94+C95+C96+C97+C98+C111</f>
        <v>326262000</v>
      </c>
      <c r="D93" s="390">
        <f>D94+D95+D96+D97+D98</f>
        <v>380571446</v>
      </c>
      <c r="E93" s="391">
        <f>E94+E95+E96+E97+E98</f>
        <v>317848244</v>
      </c>
      <c r="F93" s="389"/>
    </row>
    <row r="94" spans="1:5" s="376" customFormat="1" ht="12.75" customHeight="1">
      <c r="A94" s="55" t="s">
        <v>23</v>
      </c>
      <c r="B94" s="56" t="s">
        <v>191</v>
      </c>
      <c r="C94" s="392">
        <v>154057000</v>
      </c>
      <c r="D94" s="392">
        <v>164035660</v>
      </c>
      <c r="E94" s="57">
        <v>159495817</v>
      </c>
    </row>
    <row r="95" spans="1:5" ht="16.5" customHeight="1">
      <c r="A95" s="24" t="s">
        <v>25</v>
      </c>
      <c r="B95" s="58" t="s">
        <v>192</v>
      </c>
      <c r="C95" s="378">
        <v>33704000</v>
      </c>
      <c r="D95" s="378">
        <v>37597155</v>
      </c>
      <c r="E95" s="26">
        <v>31279691</v>
      </c>
    </row>
    <row r="96" spans="1:5" ht="15.75">
      <c r="A96" s="24" t="s">
        <v>27</v>
      </c>
      <c r="B96" s="58" t="s">
        <v>193</v>
      </c>
      <c r="C96" s="379">
        <v>108691000</v>
      </c>
      <c r="D96" s="379">
        <v>134363038</v>
      </c>
      <c r="E96" s="31">
        <v>90951604</v>
      </c>
    </row>
    <row r="97" spans="1:5" s="373" customFormat="1" ht="12" customHeight="1">
      <c r="A97" s="24" t="s">
        <v>29</v>
      </c>
      <c r="B97" s="59" t="s">
        <v>194</v>
      </c>
      <c r="C97" s="379">
        <v>21238000</v>
      </c>
      <c r="D97" s="379">
        <v>7748000</v>
      </c>
      <c r="E97" s="31">
        <v>1550000</v>
      </c>
    </row>
    <row r="98" spans="1:5" ht="12" customHeight="1">
      <c r="A98" s="24" t="s">
        <v>195</v>
      </c>
      <c r="B98" s="60" t="s">
        <v>196</v>
      </c>
      <c r="C98" s="379">
        <v>8572000</v>
      </c>
      <c r="D98" s="379">
        <v>36827593</v>
      </c>
      <c r="E98" s="31">
        <v>34571132</v>
      </c>
    </row>
    <row r="99" spans="1:5" ht="12" customHeight="1">
      <c r="A99" s="24" t="s">
        <v>33</v>
      </c>
      <c r="B99" s="58" t="s">
        <v>197</v>
      </c>
      <c r="C99" s="379"/>
      <c r="D99" s="379"/>
      <c r="E99" s="31"/>
    </row>
    <row r="100" spans="1:5" ht="12" customHeight="1">
      <c r="A100" s="24" t="s">
        <v>198</v>
      </c>
      <c r="B100" s="61" t="s">
        <v>199</v>
      </c>
      <c r="C100" s="379"/>
      <c r="D100" s="379"/>
      <c r="E100" s="31"/>
    </row>
    <row r="101" spans="1:5" ht="12" customHeight="1">
      <c r="A101" s="24" t="s">
        <v>200</v>
      </c>
      <c r="B101" s="61" t="s">
        <v>201</v>
      </c>
      <c r="C101" s="379"/>
      <c r="D101" s="379"/>
      <c r="E101" s="31"/>
    </row>
    <row r="102" spans="1:5" ht="12" customHeight="1">
      <c r="A102" s="24" t="s">
        <v>202</v>
      </c>
      <c r="B102" s="62" t="s">
        <v>203</v>
      </c>
      <c r="C102" s="379"/>
      <c r="D102" s="379"/>
      <c r="E102" s="31"/>
    </row>
    <row r="103" spans="1:5" ht="12" customHeight="1">
      <c r="A103" s="24" t="s">
        <v>204</v>
      </c>
      <c r="B103" s="63" t="s">
        <v>205</v>
      </c>
      <c r="C103" s="379"/>
      <c r="D103" s="379"/>
      <c r="E103" s="31"/>
    </row>
    <row r="104" spans="1:5" ht="12" customHeight="1">
      <c r="A104" s="24" t="s">
        <v>206</v>
      </c>
      <c r="B104" s="63" t="s">
        <v>207</v>
      </c>
      <c r="C104" s="379"/>
      <c r="D104" s="379"/>
      <c r="E104" s="31"/>
    </row>
    <row r="105" spans="1:5" ht="12" customHeight="1">
      <c r="A105" s="24" t="s">
        <v>208</v>
      </c>
      <c r="B105" s="62" t="s">
        <v>209</v>
      </c>
      <c r="C105" s="379">
        <v>390000</v>
      </c>
      <c r="D105" s="379">
        <v>1762000</v>
      </c>
      <c r="E105" s="31">
        <v>219483</v>
      </c>
    </row>
    <row r="106" spans="1:5" ht="12" customHeight="1">
      <c r="A106" s="24" t="s">
        <v>210</v>
      </c>
      <c r="B106" s="62" t="s">
        <v>211</v>
      </c>
      <c r="C106" s="379"/>
      <c r="D106" s="379"/>
      <c r="E106" s="31">
        <v>4851000</v>
      </c>
    </row>
    <row r="107" spans="1:5" ht="12" customHeight="1">
      <c r="A107" s="24" t="s">
        <v>212</v>
      </c>
      <c r="B107" s="63" t="s">
        <v>213</v>
      </c>
      <c r="C107" s="379"/>
      <c r="D107" s="379"/>
      <c r="E107" s="31"/>
    </row>
    <row r="108" spans="1:5" ht="12" customHeight="1">
      <c r="A108" s="64" t="s">
        <v>214</v>
      </c>
      <c r="B108" s="61" t="s">
        <v>215</v>
      </c>
      <c r="C108" s="379"/>
      <c r="D108" s="379"/>
      <c r="E108" s="31"/>
    </row>
    <row r="109" spans="1:5" ht="12" customHeight="1">
      <c r="A109" s="24" t="s">
        <v>216</v>
      </c>
      <c r="B109" s="61" t="s">
        <v>217</v>
      </c>
      <c r="C109" s="379"/>
      <c r="D109" s="379"/>
      <c r="E109" s="31"/>
    </row>
    <row r="110" spans="1:5" ht="12" customHeight="1">
      <c r="A110" s="28" t="s">
        <v>218</v>
      </c>
      <c r="B110" s="61" t="s">
        <v>219</v>
      </c>
      <c r="C110" s="379"/>
      <c r="D110" s="379">
        <v>1985000</v>
      </c>
      <c r="E110" s="31">
        <v>2900000</v>
      </c>
    </row>
    <row r="111" spans="1:5" ht="12" customHeight="1">
      <c r="A111" s="24" t="s">
        <v>220</v>
      </c>
      <c r="B111" s="59" t="s">
        <v>221</v>
      </c>
      <c r="C111" s="378"/>
      <c r="D111" s="378">
        <v>32470593</v>
      </c>
      <c r="E111" s="26">
        <f>SUM(E112:E113)</f>
        <v>26600649</v>
      </c>
    </row>
    <row r="112" spans="1:5" ht="12" customHeight="1">
      <c r="A112" s="24" t="s">
        <v>222</v>
      </c>
      <c r="B112" s="58" t="s">
        <v>223</v>
      </c>
      <c r="C112" s="378"/>
      <c r="D112" s="378"/>
      <c r="E112" s="26">
        <v>18943439</v>
      </c>
    </row>
    <row r="113" spans="1:5" ht="12" customHeight="1">
      <c r="A113" s="65" t="s">
        <v>224</v>
      </c>
      <c r="B113" s="66" t="s">
        <v>225</v>
      </c>
      <c r="C113" s="393"/>
      <c r="D113" s="393"/>
      <c r="E113" s="67">
        <v>7657210</v>
      </c>
    </row>
    <row r="114" spans="1:5" ht="12" customHeight="1">
      <c r="A114" s="68" t="s">
        <v>35</v>
      </c>
      <c r="B114" s="69" t="s">
        <v>226</v>
      </c>
      <c r="C114" s="394">
        <f>+C115+C117+C119</f>
        <v>31412000</v>
      </c>
      <c r="D114" s="394">
        <f>+D115+D117+D119</f>
        <v>27356989</v>
      </c>
      <c r="E114" s="395">
        <f>+E115+E117+E119</f>
        <v>31223466</v>
      </c>
    </row>
    <row r="115" spans="1:5" ht="12" customHeight="1">
      <c r="A115" s="21" t="s">
        <v>37</v>
      </c>
      <c r="B115" s="58" t="s">
        <v>227</v>
      </c>
      <c r="C115" s="377">
        <v>6540000</v>
      </c>
      <c r="D115" s="377">
        <v>16325350</v>
      </c>
      <c r="E115" s="23">
        <v>21758845</v>
      </c>
    </row>
    <row r="116" spans="1:5" ht="15.75">
      <c r="A116" s="21" t="s">
        <v>39</v>
      </c>
      <c r="B116" s="71" t="s">
        <v>228</v>
      </c>
      <c r="C116" s="377"/>
      <c r="D116" s="377"/>
      <c r="E116" s="23"/>
    </row>
    <row r="117" spans="1:5" ht="12" customHeight="1">
      <c r="A117" s="21" t="s">
        <v>41</v>
      </c>
      <c r="B117" s="71" t="s">
        <v>229</v>
      </c>
      <c r="C117" s="378">
        <v>24872000</v>
      </c>
      <c r="D117" s="378">
        <v>11031639</v>
      </c>
      <c r="E117" s="26">
        <v>9464621</v>
      </c>
    </row>
    <row r="118" spans="1:5" ht="12" customHeight="1">
      <c r="A118" s="21" t="s">
        <v>43</v>
      </c>
      <c r="B118" s="71" t="s">
        <v>230</v>
      </c>
      <c r="C118" s="378"/>
      <c r="D118" s="378"/>
      <c r="E118" s="72"/>
    </row>
    <row r="119" spans="1:5" ht="12" customHeight="1">
      <c r="A119" s="21" t="s">
        <v>45</v>
      </c>
      <c r="B119" s="29" t="s">
        <v>231</v>
      </c>
      <c r="C119" s="378"/>
      <c r="D119" s="378"/>
      <c r="E119" s="72"/>
    </row>
    <row r="120" spans="1:5" ht="12" customHeight="1">
      <c r="A120" s="21" t="s">
        <v>47</v>
      </c>
      <c r="B120" s="27" t="s">
        <v>232</v>
      </c>
      <c r="C120" s="378"/>
      <c r="D120" s="378"/>
      <c r="E120" s="72"/>
    </row>
    <row r="121" spans="1:5" ht="12" customHeight="1">
      <c r="A121" s="21" t="s">
        <v>233</v>
      </c>
      <c r="B121" s="73" t="s">
        <v>234</v>
      </c>
      <c r="C121" s="378"/>
      <c r="D121" s="378"/>
      <c r="E121" s="72"/>
    </row>
    <row r="122" spans="1:5" ht="12" customHeight="1">
      <c r="A122" s="21" t="s">
        <v>235</v>
      </c>
      <c r="B122" s="63" t="s">
        <v>207</v>
      </c>
      <c r="C122" s="378"/>
      <c r="D122" s="378"/>
      <c r="E122" s="72"/>
    </row>
    <row r="123" spans="1:5" ht="12" customHeight="1">
      <c r="A123" s="21" t="s">
        <v>236</v>
      </c>
      <c r="B123" s="63" t="s">
        <v>237</v>
      </c>
      <c r="C123" s="378"/>
      <c r="D123" s="378"/>
      <c r="E123" s="72"/>
    </row>
    <row r="124" spans="1:5" ht="12" customHeight="1">
      <c r="A124" s="21" t="s">
        <v>238</v>
      </c>
      <c r="B124" s="63" t="s">
        <v>239</v>
      </c>
      <c r="C124" s="378"/>
      <c r="D124" s="378"/>
      <c r="E124" s="72"/>
    </row>
    <row r="125" spans="1:5" ht="12" customHeight="1">
      <c r="A125" s="21" t="s">
        <v>240</v>
      </c>
      <c r="B125" s="63" t="s">
        <v>213</v>
      </c>
      <c r="C125" s="378"/>
      <c r="D125" s="378"/>
      <c r="E125" s="72"/>
    </row>
    <row r="126" spans="1:5" ht="12" customHeight="1">
      <c r="A126" s="21" t="s">
        <v>241</v>
      </c>
      <c r="B126" s="63" t="s">
        <v>242</v>
      </c>
      <c r="C126" s="378"/>
      <c r="D126" s="378"/>
      <c r="E126" s="72"/>
    </row>
    <row r="127" spans="1:5" ht="12" customHeight="1">
      <c r="A127" s="64" t="s">
        <v>243</v>
      </c>
      <c r="B127" s="63" t="s">
        <v>244</v>
      </c>
      <c r="C127" s="379"/>
      <c r="D127" s="379"/>
      <c r="E127" s="74"/>
    </row>
    <row r="128" spans="1:5" ht="12" customHeight="1">
      <c r="A128" s="17" t="s">
        <v>49</v>
      </c>
      <c r="B128" s="18" t="s">
        <v>245</v>
      </c>
      <c r="C128" s="374">
        <f>+C93+C114</f>
        <v>357674000</v>
      </c>
      <c r="D128" s="374">
        <f>+D93+D114</f>
        <v>407928435</v>
      </c>
      <c r="E128" s="375">
        <f>+E93+E114</f>
        <v>349071710</v>
      </c>
    </row>
    <row r="129" spans="1:5" ht="12" customHeight="1">
      <c r="A129" s="17" t="s">
        <v>246</v>
      </c>
      <c r="B129" s="18" t="s">
        <v>247</v>
      </c>
      <c r="C129" s="374">
        <f>+C130+C131+C132</f>
        <v>0</v>
      </c>
      <c r="D129" s="374">
        <f>+D130+D131+D132</f>
        <v>0</v>
      </c>
      <c r="E129" s="375">
        <f>+E130+E131+E132</f>
        <v>0</v>
      </c>
    </row>
    <row r="130" spans="1:5" ht="12" customHeight="1">
      <c r="A130" s="21" t="s">
        <v>65</v>
      </c>
      <c r="B130" s="71" t="s">
        <v>248</v>
      </c>
      <c r="C130" s="378"/>
      <c r="D130" s="378"/>
      <c r="E130" s="72"/>
    </row>
    <row r="131" spans="1:5" ht="12" customHeight="1">
      <c r="A131" s="21" t="s">
        <v>67</v>
      </c>
      <c r="B131" s="71" t="s">
        <v>249</v>
      </c>
      <c r="C131" s="378"/>
      <c r="D131" s="378"/>
      <c r="E131" s="72"/>
    </row>
    <row r="132" spans="1:5" ht="12" customHeight="1">
      <c r="A132" s="64" t="s">
        <v>69</v>
      </c>
      <c r="B132" s="71" t="s">
        <v>250</v>
      </c>
      <c r="C132" s="378"/>
      <c r="D132" s="378"/>
      <c r="E132" s="72"/>
    </row>
    <row r="133" spans="1:5" ht="12" customHeight="1">
      <c r="A133" s="17" t="s">
        <v>79</v>
      </c>
      <c r="B133" s="18" t="s">
        <v>251</v>
      </c>
      <c r="C133" s="374">
        <f>SUM(C134:C139)</f>
        <v>0</v>
      </c>
      <c r="D133" s="374">
        <f>SUM(D134:D139)</f>
        <v>0</v>
      </c>
      <c r="E133" s="375">
        <f>SUM(E134:E139)</f>
        <v>0</v>
      </c>
    </row>
    <row r="134" spans="1:5" ht="12" customHeight="1">
      <c r="A134" s="21" t="s">
        <v>81</v>
      </c>
      <c r="B134" s="75" t="s">
        <v>252</v>
      </c>
      <c r="C134" s="378"/>
      <c r="D134" s="378"/>
      <c r="E134" s="72"/>
    </row>
    <row r="135" spans="1:5" ht="12" customHeight="1">
      <c r="A135" s="21" t="s">
        <v>83</v>
      </c>
      <c r="B135" s="75" t="s">
        <v>253</v>
      </c>
      <c r="C135" s="378"/>
      <c r="D135" s="378"/>
      <c r="E135" s="72"/>
    </row>
    <row r="136" spans="1:5" ht="12" customHeight="1">
      <c r="A136" s="21" t="s">
        <v>85</v>
      </c>
      <c r="B136" s="75" t="s">
        <v>254</v>
      </c>
      <c r="C136" s="378"/>
      <c r="D136" s="378"/>
      <c r="E136" s="72"/>
    </row>
    <row r="137" spans="1:5" ht="12" customHeight="1">
      <c r="A137" s="21" t="s">
        <v>87</v>
      </c>
      <c r="B137" s="75" t="s">
        <v>255</v>
      </c>
      <c r="C137" s="378"/>
      <c r="D137" s="378"/>
      <c r="E137" s="72"/>
    </row>
    <row r="138" spans="1:5" ht="12" customHeight="1">
      <c r="A138" s="21" t="s">
        <v>89</v>
      </c>
      <c r="B138" s="75" t="s">
        <v>256</v>
      </c>
      <c r="C138" s="378"/>
      <c r="D138" s="378"/>
      <c r="E138" s="72"/>
    </row>
    <row r="139" spans="1:5" ht="12" customHeight="1">
      <c r="A139" s="64" t="s">
        <v>91</v>
      </c>
      <c r="B139" s="75" t="s">
        <v>257</v>
      </c>
      <c r="C139" s="378"/>
      <c r="D139" s="378"/>
      <c r="E139" s="72"/>
    </row>
    <row r="140" spans="1:5" ht="12" customHeight="1">
      <c r="A140" s="17" t="s">
        <v>103</v>
      </c>
      <c r="B140" s="18" t="s">
        <v>258</v>
      </c>
      <c r="C140" s="374">
        <f>+C141+C142+C143+C144</f>
        <v>123501000</v>
      </c>
      <c r="D140" s="374">
        <f>+D141+D142+D143+D144</f>
        <v>112574000</v>
      </c>
      <c r="E140" s="375">
        <f>+E141+E142+E143+E144</f>
        <v>104500379</v>
      </c>
    </row>
    <row r="141" spans="1:5" ht="12" customHeight="1">
      <c r="A141" s="21" t="s">
        <v>105</v>
      </c>
      <c r="B141" s="75" t="s">
        <v>259</v>
      </c>
      <c r="C141" s="378"/>
      <c r="D141" s="378"/>
      <c r="E141" s="72"/>
    </row>
    <row r="142" spans="1:5" ht="12" customHeight="1">
      <c r="A142" s="21" t="s">
        <v>107</v>
      </c>
      <c r="B142" s="75" t="s">
        <v>260</v>
      </c>
      <c r="C142" s="378">
        <v>4279000</v>
      </c>
      <c r="D142" s="378">
        <v>4852000</v>
      </c>
      <c r="E142" s="72">
        <v>249309</v>
      </c>
    </row>
    <row r="143" spans="1:5" ht="12" customHeight="1">
      <c r="A143" s="21" t="s">
        <v>109</v>
      </c>
      <c r="B143" s="75" t="s">
        <v>261</v>
      </c>
      <c r="C143" s="378"/>
      <c r="D143" s="378"/>
      <c r="E143" s="72"/>
    </row>
    <row r="144" spans="1:5" ht="12" customHeight="1">
      <c r="A144" s="64" t="s">
        <v>111</v>
      </c>
      <c r="B144" s="76" t="s">
        <v>627</v>
      </c>
      <c r="C144" s="378">
        <v>119222000</v>
      </c>
      <c r="D144" s="378">
        <v>107722000</v>
      </c>
      <c r="E144" s="72">
        <v>104251070</v>
      </c>
    </row>
    <row r="145" spans="1:5" ht="12" customHeight="1">
      <c r="A145" s="17" t="s">
        <v>263</v>
      </c>
      <c r="B145" s="18" t="s">
        <v>264</v>
      </c>
      <c r="C145" s="396">
        <f>SUM(C146:C150)</f>
        <v>0</v>
      </c>
      <c r="D145" s="396">
        <f>SUM(D146:D150)</f>
        <v>0</v>
      </c>
      <c r="E145" s="397">
        <f>SUM(E146:E150)</f>
        <v>0</v>
      </c>
    </row>
    <row r="146" spans="1:5" ht="12" customHeight="1">
      <c r="A146" s="21" t="s">
        <v>117</v>
      </c>
      <c r="B146" s="75" t="s">
        <v>265</v>
      </c>
      <c r="C146" s="378"/>
      <c r="D146" s="378"/>
      <c r="E146" s="72"/>
    </row>
    <row r="147" spans="1:5" ht="12" customHeight="1">
      <c r="A147" s="21" t="s">
        <v>119</v>
      </c>
      <c r="B147" s="75" t="s">
        <v>266</v>
      </c>
      <c r="C147" s="378"/>
      <c r="D147" s="378"/>
      <c r="E147" s="72"/>
    </row>
    <row r="148" spans="1:5" ht="12" customHeight="1">
      <c r="A148" s="21" t="s">
        <v>121</v>
      </c>
      <c r="B148" s="75" t="s">
        <v>267</v>
      </c>
      <c r="C148" s="378"/>
      <c r="D148" s="378"/>
      <c r="E148" s="72"/>
    </row>
    <row r="149" spans="1:5" ht="12" customHeight="1">
      <c r="A149" s="21" t="s">
        <v>123</v>
      </c>
      <c r="B149" s="75" t="s">
        <v>268</v>
      </c>
      <c r="C149" s="378"/>
      <c r="D149" s="378"/>
      <c r="E149" s="72"/>
    </row>
    <row r="150" spans="1:5" ht="12" customHeight="1">
      <c r="A150" s="21" t="s">
        <v>269</v>
      </c>
      <c r="B150" s="75" t="s">
        <v>270</v>
      </c>
      <c r="C150" s="378"/>
      <c r="D150" s="378"/>
      <c r="E150" s="72"/>
    </row>
    <row r="151" spans="1:5" ht="12" customHeight="1">
      <c r="A151" s="17" t="s">
        <v>125</v>
      </c>
      <c r="B151" s="18" t="s">
        <v>271</v>
      </c>
      <c r="C151" s="398"/>
      <c r="D151" s="398"/>
      <c r="E151" s="399"/>
    </row>
    <row r="152" spans="1:5" ht="12" customHeight="1">
      <c r="A152" s="17" t="s">
        <v>272</v>
      </c>
      <c r="B152" s="18" t="s">
        <v>273</v>
      </c>
      <c r="C152" s="398"/>
      <c r="D152" s="398"/>
      <c r="E152" s="399"/>
    </row>
    <row r="153" spans="1:6" ht="15" customHeight="1">
      <c r="A153" s="17" t="s">
        <v>274</v>
      </c>
      <c r="B153" s="18" t="s">
        <v>275</v>
      </c>
      <c r="C153" s="400">
        <f>+C129+C133+C140+C145+C151+C152</f>
        <v>123501000</v>
      </c>
      <c r="D153" s="400">
        <f>+D129+D133+D140+D145+D151+D152</f>
        <v>112574000</v>
      </c>
      <c r="E153" s="401">
        <f>+E129+E133+E140+E145+E151+E152</f>
        <v>104500379</v>
      </c>
      <c r="F153" s="402"/>
    </row>
    <row r="154" spans="1:5" s="376" customFormat="1" ht="12.75" customHeight="1">
      <c r="A154" s="82" t="s">
        <v>276</v>
      </c>
      <c r="B154" s="83" t="s">
        <v>277</v>
      </c>
      <c r="C154" s="400">
        <f>+C128+C153</f>
        <v>481175000</v>
      </c>
      <c r="D154" s="400">
        <f>+D128+D153</f>
        <v>520502435</v>
      </c>
      <c r="E154" s="401">
        <f>+E128+E153</f>
        <v>453572089</v>
      </c>
    </row>
    <row r="158" ht="16.5" customHeight="1"/>
  </sheetData>
  <sheetProtection selectLockedCells="1" selectUnlockedCells="1"/>
  <mergeCells count="4">
    <mergeCell ref="A1:E1"/>
    <mergeCell ref="A2:B2"/>
    <mergeCell ref="A89:E89"/>
    <mergeCell ref="A90:B90"/>
  </mergeCells>
  <printOptions horizontalCentered="1"/>
  <pageMargins left="0.7875" right="0.7875" top="1.4569444444444444" bottom="0.8659722222222223" header="0.7875" footer="0.5902777777777778"/>
  <pageSetup firstPageNumber="62" useFirstPageNumber="1" horizontalDpi="300" verticalDpi="300" orientation="portrait" paperSize="9" scale="62" r:id="rId1"/>
  <headerFooter alignWithMargins="0">
    <oddHeader>&amp;C&amp;"Times New Roman CE,Félkövér"&amp;12&amp;UTájékoztató kimutatások, mérlegek
&amp;UAlattyán Község Önkormányzata
2017. ÉVI KÖLTSÉGVETÉSÉNEK ÖSSZEVONT MÉRLEGE&amp;R&amp;"Times New Roman CE,Félkövér dőlt"&amp;11 1. számú tájékoztató tábla</oddHeader>
    <oddFooter>&amp;C&amp;P</oddFooter>
  </headerFooter>
  <rowBreaks count="1" manualBreakCount="1">
    <brk id="88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0"/>
  </sheetPr>
  <dimension ref="A1:J18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6.875" style="87" customWidth="1"/>
    <col min="2" max="2" width="49.625" style="86" customWidth="1"/>
    <col min="3" max="8" width="12.875" style="86" customWidth="1"/>
    <col min="9" max="9" width="14.375" style="86" customWidth="1"/>
    <col min="10" max="10" width="3.375" style="86" customWidth="1"/>
    <col min="11" max="16384" width="9.375" style="86" customWidth="1"/>
  </cols>
  <sheetData>
    <row r="1" spans="1:9" ht="27.75" customHeight="1">
      <c r="A1" s="543" t="s">
        <v>523</v>
      </c>
      <c r="B1" s="543"/>
      <c r="C1" s="543"/>
      <c r="D1" s="543"/>
      <c r="E1" s="543"/>
      <c r="F1" s="543"/>
      <c r="G1" s="543"/>
      <c r="H1" s="543"/>
      <c r="I1" s="543"/>
    </row>
    <row r="2" spans="2:9" ht="20.25" customHeight="1">
      <c r="B2" s="86" t="s">
        <v>374</v>
      </c>
      <c r="I2" s="403" t="s">
        <v>284</v>
      </c>
    </row>
    <row r="3" spans="1:9" s="404" customFormat="1" ht="26.25" customHeight="1">
      <c r="A3" s="545" t="s">
        <v>17</v>
      </c>
      <c r="B3" s="572" t="s">
        <v>524</v>
      </c>
      <c r="C3" s="545" t="s">
        <v>525</v>
      </c>
      <c r="D3" s="545" t="str">
        <f>+CONCATENATE(LEFT(ÖSSZEFÜGGÉSEK!A5,4)," előtti kifizetés")</f>
        <v>2017 előtti kifizetés</v>
      </c>
      <c r="E3" s="573" t="s">
        <v>526</v>
      </c>
      <c r="F3" s="573"/>
      <c r="G3" s="573"/>
      <c r="H3" s="573"/>
      <c r="I3" s="572" t="s">
        <v>406</v>
      </c>
    </row>
    <row r="4" spans="1:9" s="407" customFormat="1" ht="32.25" customHeight="1">
      <c r="A4" s="545"/>
      <c r="B4" s="572"/>
      <c r="C4" s="572"/>
      <c r="D4" s="545"/>
      <c r="E4" s="405" t="str">
        <f>+CONCATENATE(LEFT(ÖSSZEFÜGGÉSEK!A5,4),".")</f>
        <v>2017.</v>
      </c>
      <c r="F4" s="405" t="str">
        <f>+CONCATENATE(LEFT(ÖSSZEFÜGGÉSEK!A5,4)+1,".")</f>
        <v>2018.</v>
      </c>
      <c r="G4" s="405" t="str">
        <f>+CONCATENATE(LEFT(ÖSSZEFÜGGÉSEK!A5,4)+2,".")</f>
        <v>2019.</v>
      </c>
      <c r="H4" s="406" t="str">
        <f>+CONCATENATE(LEFT(ÖSSZEFÜGGÉSEK!A5,4)+2,".",CHAR(10)," után")</f>
        <v>2019.
 után</v>
      </c>
      <c r="I4" s="572"/>
    </row>
    <row r="5" spans="1:9" s="411" customFormat="1" ht="12.75" customHeight="1">
      <c r="A5" s="408" t="s">
        <v>19</v>
      </c>
      <c r="B5" s="93" t="s">
        <v>20</v>
      </c>
      <c r="C5" s="409" t="s">
        <v>288</v>
      </c>
      <c r="D5" s="93" t="s">
        <v>289</v>
      </c>
      <c r="E5" s="408" t="s">
        <v>380</v>
      </c>
      <c r="F5" s="409" t="s">
        <v>527</v>
      </c>
      <c r="G5" s="409" t="s">
        <v>528</v>
      </c>
      <c r="H5" s="96" t="s">
        <v>529</v>
      </c>
      <c r="I5" s="410" t="s">
        <v>530</v>
      </c>
    </row>
    <row r="6" spans="1:9" ht="24.75" customHeight="1">
      <c r="A6" s="94" t="s">
        <v>21</v>
      </c>
      <c r="B6" s="412" t="s">
        <v>531</v>
      </c>
      <c r="C6" s="413"/>
      <c r="D6" s="414">
        <f>+D7+D8</f>
        <v>0</v>
      </c>
      <c r="E6" s="415">
        <f>+E7+E8</f>
        <v>0</v>
      </c>
      <c r="F6" s="416">
        <f>+F7+F8</f>
        <v>0</v>
      </c>
      <c r="G6" s="416">
        <f>+G7+G8</f>
        <v>0</v>
      </c>
      <c r="H6" s="417">
        <f>+H7+H8</f>
        <v>0</v>
      </c>
      <c r="I6" s="414">
        <f aca="true" t="shared" si="0" ref="I6:I17">SUM(D6:H6)</f>
        <v>0</v>
      </c>
    </row>
    <row r="7" spans="1:10" ht="19.5" customHeight="1">
      <c r="A7" s="418" t="s">
        <v>35</v>
      </c>
      <c r="B7" s="419" t="s">
        <v>532</v>
      </c>
      <c r="C7" s="420"/>
      <c r="D7" s="421"/>
      <c r="E7" s="422"/>
      <c r="F7" s="199"/>
      <c r="G7" s="199"/>
      <c r="H7" s="423"/>
      <c r="I7" s="424">
        <f t="shared" si="0"/>
        <v>0</v>
      </c>
      <c r="J7" s="570" t="s">
        <v>533</v>
      </c>
    </row>
    <row r="8" spans="1:10" ht="19.5" customHeight="1">
      <c r="A8" s="418" t="s">
        <v>49</v>
      </c>
      <c r="B8" s="419" t="s">
        <v>532</v>
      </c>
      <c r="C8" s="420"/>
      <c r="D8" s="421"/>
      <c r="E8" s="422"/>
      <c r="F8" s="199"/>
      <c r="G8" s="199"/>
      <c r="H8" s="423"/>
      <c r="I8" s="424">
        <f t="shared" si="0"/>
        <v>0</v>
      </c>
      <c r="J8" s="570"/>
    </row>
    <row r="9" spans="1:10" ht="25.5" customHeight="1">
      <c r="A9" s="94" t="s">
        <v>246</v>
      </c>
      <c r="B9" s="412" t="s">
        <v>534</v>
      </c>
      <c r="C9" s="425"/>
      <c r="D9" s="414">
        <f>+D10+D11</f>
        <v>0</v>
      </c>
      <c r="E9" s="415">
        <f>+E10+E11</f>
        <v>0</v>
      </c>
      <c r="F9" s="416">
        <f>+F10+F11</f>
        <v>0</v>
      </c>
      <c r="G9" s="416">
        <f>+G10+G11</f>
        <v>0</v>
      </c>
      <c r="H9" s="417">
        <f>+H10+H11</f>
        <v>0</v>
      </c>
      <c r="I9" s="414">
        <f t="shared" si="0"/>
        <v>0</v>
      </c>
      <c r="J9" s="570"/>
    </row>
    <row r="10" spans="1:10" ht="19.5" customHeight="1">
      <c r="A10" s="418" t="s">
        <v>79</v>
      </c>
      <c r="B10" s="419" t="s">
        <v>532</v>
      </c>
      <c r="C10" s="420"/>
      <c r="D10" s="421"/>
      <c r="E10" s="422"/>
      <c r="F10" s="199"/>
      <c r="G10" s="199"/>
      <c r="H10" s="423"/>
      <c r="I10" s="424">
        <f t="shared" si="0"/>
        <v>0</v>
      </c>
      <c r="J10" s="570"/>
    </row>
    <row r="11" spans="1:10" ht="19.5" customHeight="1">
      <c r="A11" s="418" t="s">
        <v>103</v>
      </c>
      <c r="B11" s="419" t="s">
        <v>532</v>
      </c>
      <c r="C11" s="420"/>
      <c r="D11" s="421"/>
      <c r="E11" s="422"/>
      <c r="F11" s="199"/>
      <c r="G11" s="199"/>
      <c r="H11" s="423"/>
      <c r="I11" s="424">
        <f t="shared" si="0"/>
        <v>0</v>
      </c>
      <c r="J11" s="570"/>
    </row>
    <row r="12" spans="1:10" ht="19.5" customHeight="1">
      <c r="A12" s="94" t="s">
        <v>263</v>
      </c>
      <c r="B12" s="412" t="s">
        <v>535</v>
      </c>
      <c r="C12" s="425"/>
      <c r="D12" s="414">
        <f>+D13</f>
        <v>0</v>
      </c>
      <c r="E12" s="415">
        <f>+E13</f>
        <v>0</v>
      </c>
      <c r="F12" s="416">
        <f>+F13</f>
        <v>0</v>
      </c>
      <c r="G12" s="416">
        <f>+G13</f>
        <v>0</v>
      </c>
      <c r="H12" s="417">
        <f>+H13</f>
        <v>0</v>
      </c>
      <c r="I12" s="414">
        <f t="shared" si="0"/>
        <v>0</v>
      </c>
      <c r="J12" s="570"/>
    </row>
    <row r="13" spans="1:10" ht="19.5" customHeight="1">
      <c r="A13" s="418" t="s">
        <v>125</v>
      </c>
      <c r="B13" s="419" t="s">
        <v>532</v>
      </c>
      <c r="C13" s="420"/>
      <c r="D13" s="421"/>
      <c r="E13" s="422"/>
      <c r="F13" s="199"/>
      <c r="G13" s="199"/>
      <c r="H13" s="423"/>
      <c r="I13" s="424">
        <f t="shared" si="0"/>
        <v>0</v>
      </c>
      <c r="J13" s="570"/>
    </row>
    <row r="14" spans="1:10" ht="19.5" customHeight="1">
      <c r="A14" s="94" t="s">
        <v>272</v>
      </c>
      <c r="B14" s="412" t="s">
        <v>536</v>
      </c>
      <c r="C14" s="425"/>
      <c r="D14" s="414">
        <f>+D15</f>
        <v>0</v>
      </c>
      <c r="E14" s="415">
        <f>+E15</f>
        <v>0</v>
      </c>
      <c r="F14" s="416">
        <f>+F15</f>
        <v>0</v>
      </c>
      <c r="G14" s="416">
        <f>+G15</f>
        <v>0</v>
      </c>
      <c r="H14" s="417">
        <f>+H15</f>
        <v>0</v>
      </c>
      <c r="I14" s="414">
        <f t="shared" si="0"/>
        <v>0</v>
      </c>
      <c r="J14" s="570"/>
    </row>
    <row r="15" spans="1:10" ht="19.5" customHeight="1">
      <c r="A15" s="426" t="s">
        <v>274</v>
      </c>
      <c r="B15" s="427" t="s">
        <v>532</v>
      </c>
      <c r="C15" s="428"/>
      <c r="D15" s="429"/>
      <c r="E15" s="430"/>
      <c r="F15" s="202"/>
      <c r="G15" s="202"/>
      <c r="H15" s="431"/>
      <c r="I15" s="432">
        <f t="shared" si="0"/>
        <v>0</v>
      </c>
      <c r="J15" s="570"/>
    </row>
    <row r="16" spans="1:10" ht="19.5" customHeight="1">
      <c r="A16" s="94" t="s">
        <v>276</v>
      </c>
      <c r="B16" s="412" t="s">
        <v>537</v>
      </c>
      <c r="C16" s="425"/>
      <c r="D16" s="414">
        <f>+D17</f>
        <v>0</v>
      </c>
      <c r="E16" s="415">
        <f>+E17</f>
        <v>0</v>
      </c>
      <c r="F16" s="416">
        <f>+F17</f>
        <v>0</v>
      </c>
      <c r="G16" s="416">
        <f>+G17</f>
        <v>0</v>
      </c>
      <c r="H16" s="417">
        <f>+H17</f>
        <v>0</v>
      </c>
      <c r="I16" s="414">
        <f t="shared" si="0"/>
        <v>0</v>
      </c>
      <c r="J16" s="570"/>
    </row>
    <row r="17" spans="1:10" ht="19.5" customHeight="1">
      <c r="A17" s="433" t="s">
        <v>300</v>
      </c>
      <c r="B17" s="434" t="s">
        <v>532</v>
      </c>
      <c r="C17" s="435"/>
      <c r="D17" s="436"/>
      <c r="E17" s="437"/>
      <c r="F17" s="438"/>
      <c r="G17" s="438"/>
      <c r="H17" s="439"/>
      <c r="I17" s="440">
        <f t="shared" si="0"/>
        <v>0</v>
      </c>
      <c r="J17" s="570"/>
    </row>
    <row r="18" spans="1:10" ht="19.5" customHeight="1">
      <c r="A18" s="571" t="s">
        <v>538</v>
      </c>
      <c r="B18" s="571"/>
      <c r="C18" s="441"/>
      <c r="D18" s="414">
        <f aca="true" t="shared" si="1" ref="D18:I18">+D6+D9+D12+D14+D16</f>
        <v>0</v>
      </c>
      <c r="E18" s="415">
        <f t="shared" si="1"/>
        <v>0</v>
      </c>
      <c r="F18" s="416">
        <f t="shared" si="1"/>
        <v>0</v>
      </c>
      <c r="G18" s="416">
        <f t="shared" si="1"/>
        <v>0</v>
      </c>
      <c r="H18" s="417">
        <f t="shared" si="1"/>
        <v>0</v>
      </c>
      <c r="I18" s="414">
        <f t="shared" si="1"/>
        <v>0</v>
      </c>
      <c r="J18" s="570"/>
    </row>
  </sheetData>
  <sheetProtection selectLockedCells="1" selectUnlockedCells="1"/>
  <mergeCells count="9">
    <mergeCell ref="J7:J18"/>
    <mergeCell ref="A18:B18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5" right="0.7875" top="1.0298611111111111" bottom="0.9840277777777777" header="0.5118055555555555" footer="0.7875"/>
  <pageSetup firstPageNumber="64" useFirstPageNumber="1" horizontalDpi="300" verticalDpi="300" orientation="landscape" paperSize="9" scale="95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</sheetPr>
  <dimension ref="A1:D31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5.875" style="442" customWidth="1"/>
    <col min="2" max="2" width="54.875" style="248" customWidth="1"/>
    <col min="3" max="4" width="17.625" style="248" customWidth="1"/>
    <col min="5" max="16384" width="9.375" style="248" customWidth="1"/>
  </cols>
  <sheetData>
    <row r="1" spans="2:4" ht="31.5" customHeight="1">
      <c r="B1" s="574" t="s">
        <v>539</v>
      </c>
      <c r="C1" s="574"/>
      <c r="D1" s="574"/>
    </row>
    <row r="2" spans="1:4" s="445" customFormat="1" ht="15.75">
      <c r="A2" s="443"/>
      <c r="B2" s="444"/>
      <c r="D2" s="446" t="s">
        <v>626</v>
      </c>
    </row>
    <row r="3" spans="1:4" s="347" customFormat="1" ht="48" customHeight="1">
      <c r="A3" s="447" t="s">
        <v>376</v>
      </c>
      <c r="B3" s="345" t="s">
        <v>18</v>
      </c>
      <c r="C3" s="345" t="s">
        <v>540</v>
      </c>
      <c r="D3" s="346" t="s">
        <v>541</v>
      </c>
    </row>
    <row r="4" spans="1:4" s="347" customFormat="1" ht="13.5" customHeight="1">
      <c r="A4" s="448" t="s">
        <v>19</v>
      </c>
      <c r="B4" s="267" t="s">
        <v>20</v>
      </c>
      <c r="C4" s="267" t="s">
        <v>288</v>
      </c>
      <c r="D4" s="268" t="s">
        <v>289</v>
      </c>
    </row>
    <row r="5" spans="1:4" ht="18" customHeight="1">
      <c r="A5" s="449" t="s">
        <v>21</v>
      </c>
      <c r="B5" s="450" t="s">
        <v>542</v>
      </c>
      <c r="C5" s="451">
        <v>83521000</v>
      </c>
      <c r="D5" s="101">
        <v>1697000</v>
      </c>
    </row>
    <row r="6" spans="1:4" ht="18" customHeight="1">
      <c r="A6" s="452" t="s">
        <v>35</v>
      </c>
      <c r="B6" s="453" t="s">
        <v>543</v>
      </c>
      <c r="C6" s="454"/>
      <c r="D6" s="105"/>
    </row>
    <row r="7" spans="1:4" ht="18" customHeight="1">
      <c r="A7" s="452" t="s">
        <v>49</v>
      </c>
      <c r="B7" s="453" t="s">
        <v>544</v>
      </c>
      <c r="C7" s="454"/>
      <c r="D7" s="105"/>
    </row>
    <row r="8" spans="1:4" ht="18" customHeight="1">
      <c r="A8" s="452" t="s">
        <v>246</v>
      </c>
      <c r="B8" s="453" t="s">
        <v>545</v>
      </c>
      <c r="C8" s="454"/>
      <c r="D8" s="105"/>
    </row>
    <row r="9" spans="1:4" ht="18" customHeight="1">
      <c r="A9" s="452" t="s">
        <v>79</v>
      </c>
      <c r="B9" s="453" t="s">
        <v>546</v>
      </c>
      <c r="C9" s="454"/>
      <c r="D9" s="105"/>
    </row>
    <row r="10" spans="1:4" ht="18" customHeight="1">
      <c r="A10" s="452" t="s">
        <v>103</v>
      </c>
      <c r="B10" s="453" t="s">
        <v>547</v>
      </c>
      <c r="C10" s="454"/>
      <c r="D10" s="105"/>
    </row>
    <row r="11" spans="1:4" ht="18" customHeight="1">
      <c r="A11" s="452" t="s">
        <v>263</v>
      </c>
      <c r="B11" s="455" t="s">
        <v>548</v>
      </c>
      <c r="C11" s="454"/>
      <c r="D11" s="105"/>
    </row>
    <row r="12" spans="1:4" ht="18" customHeight="1">
      <c r="A12" s="452" t="s">
        <v>272</v>
      </c>
      <c r="B12" s="455" t="s">
        <v>549</v>
      </c>
      <c r="C12" s="454"/>
      <c r="D12" s="105"/>
    </row>
    <row r="13" spans="1:4" ht="18" customHeight="1">
      <c r="A13" s="452" t="s">
        <v>274</v>
      </c>
      <c r="B13" s="455" t="s">
        <v>550</v>
      </c>
      <c r="C13" s="454"/>
      <c r="D13" s="105"/>
    </row>
    <row r="14" spans="1:4" ht="18" customHeight="1">
      <c r="A14" s="452" t="s">
        <v>276</v>
      </c>
      <c r="B14" s="455" t="s">
        <v>551</v>
      </c>
      <c r="C14" s="454"/>
      <c r="D14" s="105"/>
    </row>
    <row r="15" spans="1:4" ht="22.5" customHeight="1">
      <c r="A15" s="452" t="s">
        <v>300</v>
      </c>
      <c r="B15" s="455" t="s">
        <v>552</v>
      </c>
      <c r="C15" s="454"/>
      <c r="D15" s="105"/>
    </row>
    <row r="16" spans="1:4" ht="18" customHeight="1">
      <c r="A16" s="452" t="s">
        <v>301</v>
      </c>
      <c r="B16" s="453" t="s">
        <v>553</v>
      </c>
      <c r="C16" s="454"/>
      <c r="D16" s="105"/>
    </row>
    <row r="17" spans="1:4" ht="18" customHeight="1">
      <c r="A17" s="452" t="s">
        <v>304</v>
      </c>
      <c r="B17" s="453" t="s">
        <v>554</v>
      </c>
      <c r="C17" s="454"/>
      <c r="D17" s="105"/>
    </row>
    <row r="18" spans="1:4" ht="18" customHeight="1">
      <c r="A18" s="452" t="s">
        <v>307</v>
      </c>
      <c r="B18" s="453" t="s">
        <v>555</v>
      </c>
      <c r="C18" s="454"/>
      <c r="D18" s="105"/>
    </row>
    <row r="19" spans="1:4" ht="18" customHeight="1">
      <c r="A19" s="452" t="s">
        <v>310</v>
      </c>
      <c r="B19" s="453" t="s">
        <v>556</v>
      </c>
      <c r="C19" s="454">
        <v>635400</v>
      </c>
      <c r="D19" s="105">
        <v>635400</v>
      </c>
    </row>
    <row r="20" spans="1:4" ht="18" customHeight="1">
      <c r="A20" s="452" t="s">
        <v>313</v>
      </c>
      <c r="B20" s="453" t="s">
        <v>557</v>
      </c>
      <c r="C20" s="454"/>
      <c r="D20" s="105"/>
    </row>
    <row r="21" spans="1:4" ht="18" customHeight="1">
      <c r="A21" s="452" t="s">
        <v>315</v>
      </c>
      <c r="B21" s="456"/>
      <c r="C21" s="104"/>
      <c r="D21" s="105"/>
    </row>
    <row r="22" spans="1:4" ht="18" customHeight="1">
      <c r="A22" s="452" t="s">
        <v>318</v>
      </c>
      <c r="B22" s="457"/>
      <c r="C22" s="104"/>
      <c r="D22" s="105"/>
    </row>
    <row r="23" spans="1:4" ht="18" customHeight="1">
      <c r="A23" s="452" t="s">
        <v>321</v>
      </c>
      <c r="B23" s="457"/>
      <c r="C23" s="104"/>
      <c r="D23" s="105"/>
    </row>
    <row r="24" spans="1:4" ht="18" customHeight="1">
      <c r="A24" s="452" t="s">
        <v>323</v>
      </c>
      <c r="B24" s="457"/>
      <c r="C24" s="104"/>
      <c r="D24" s="105"/>
    </row>
    <row r="25" spans="1:4" ht="18" customHeight="1">
      <c r="A25" s="452" t="s">
        <v>325</v>
      </c>
      <c r="B25" s="457"/>
      <c r="C25" s="104"/>
      <c r="D25" s="105"/>
    </row>
    <row r="26" spans="1:4" ht="18" customHeight="1">
      <c r="A26" s="452" t="s">
        <v>326</v>
      </c>
      <c r="B26" s="457"/>
      <c r="C26" s="104"/>
      <c r="D26" s="105"/>
    </row>
    <row r="27" spans="1:4" ht="18" customHeight="1">
      <c r="A27" s="452" t="s">
        <v>328</v>
      </c>
      <c r="B27" s="457"/>
      <c r="C27" s="104"/>
      <c r="D27" s="105"/>
    </row>
    <row r="28" spans="1:4" ht="18" customHeight="1">
      <c r="A28" s="452" t="s">
        <v>331</v>
      </c>
      <c r="B28" s="457"/>
      <c r="C28" s="104"/>
      <c r="D28" s="105"/>
    </row>
    <row r="29" spans="1:4" ht="18" customHeight="1">
      <c r="A29" s="458" t="s">
        <v>334</v>
      </c>
      <c r="B29" s="459"/>
      <c r="C29" s="460"/>
      <c r="D29" s="326"/>
    </row>
    <row r="30" spans="1:4" ht="18" customHeight="1">
      <c r="A30" s="448" t="s">
        <v>337</v>
      </c>
      <c r="B30" s="461" t="s">
        <v>419</v>
      </c>
      <c r="C30" s="462">
        <f>+C5+C6+C7+C8+C9+C16+C17+C18+C19+C20+C21+C22+C23+C24+C25+C26+C27+C28+C29</f>
        <v>84156400</v>
      </c>
      <c r="D30" s="463">
        <f>+D5+D6+D7+D8+D9+D16+D17+D18+D19+D20+D21+D22+D23+D24+D25+D26+D27+D28+D29</f>
        <v>2332400</v>
      </c>
    </row>
    <row r="31" spans="1:4" ht="8.25" customHeight="1">
      <c r="A31" s="464"/>
      <c r="B31" s="575"/>
      <c r="C31" s="575"/>
      <c r="D31" s="575"/>
    </row>
  </sheetData>
  <sheetProtection selectLockedCells="1" selectUnlockedCells="1"/>
  <mergeCells count="2">
    <mergeCell ref="B1:D1"/>
    <mergeCell ref="B31:D31"/>
  </mergeCells>
  <printOptions horizontalCentered="1"/>
  <pageMargins left="0.7875" right="0.7875" top="1.0604166666666666" bottom="0.9840277777777777" header="0.7875" footer="0.7875"/>
  <pageSetup firstPageNumber="65" useFirstPageNumber="1" horizontalDpi="300" verticalDpi="300" orientation="portrait" paperSize="9" scale="95" r:id="rId1"/>
  <headerFooter alignWithMargins="0">
    <oddHeader>&amp;R&amp;"Times New Roman CE,Félkövér dőlt"3. tájékoztató tábla</oddHeader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0"/>
  </sheetPr>
  <dimension ref="A1:Q26"/>
  <sheetViews>
    <sheetView view="pageBreakPreview" zoomScale="75" zoomScaleSheetLayoutView="75" zoomScalePageLayoutView="0" workbookViewId="0" topLeftCell="A1">
      <selection activeCell="G20" sqref="G20"/>
    </sheetView>
  </sheetViews>
  <sheetFormatPr defaultColWidth="9.00390625" defaultRowHeight="12.75"/>
  <cols>
    <col min="1" max="1" width="4.875" style="465" customWidth="1"/>
    <col min="2" max="2" width="28.375" style="466" customWidth="1"/>
    <col min="3" max="3" width="11.50390625" style="466" customWidth="1"/>
    <col min="4" max="4" width="11.00390625" style="466" customWidth="1"/>
    <col min="5" max="5" width="11.875" style="466" customWidth="1"/>
    <col min="6" max="6" width="10.50390625" style="466" customWidth="1"/>
    <col min="7" max="7" width="11.375" style="466" customWidth="1"/>
    <col min="8" max="8" width="10.875" style="466" customWidth="1"/>
    <col min="9" max="9" width="11.625" style="466" customWidth="1"/>
    <col min="10" max="10" width="12.625" style="466" customWidth="1"/>
    <col min="11" max="11" width="11.625" style="466" customWidth="1"/>
    <col min="12" max="12" width="12.50390625" style="466" customWidth="1"/>
    <col min="13" max="13" width="12.375" style="466" customWidth="1"/>
    <col min="14" max="14" width="11.625" style="466" customWidth="1"/>
    <col min="15" max="15" width="12.625" style="465" customWidth="1"/>
    <col min="16" max="16" width="18.50390625" style="467" customWidth="1"/>
    <col min="17" max="17" width="15.125" style="467" customWidth="1"/>
    <col min="18" max="16384" width="9.375" style="466" customWidth="1"/>
  </cols>
  <sheetData>
    <row r="1" spans="1:15" ht="31.5" customHeight="1">
      <c r="A1" s="576" t="str">
        <f>+CONCATENATE("Előirányzat-felhasználási terv",CHAR(10),LEFT(ÖSSZEFÜGGÉSEK!A5,4),". évre")</f>
        <v>Előirányzat-felhasználási terv
2017. évre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</row>
    <row r="2" ht="15.75">
      <c r="O2" s="468" t="s">
        <v>626</v>
      </c>
    </row>
    <row r="3" spans="1:17" s="465" customFormat="1" ht="25.5" customHeight="1">
      <c r="A3" s="469" t="s">
        <v>376</v>
      </c>
      <c r="B3" s="470" t="s">
        <v>287</v>
      </c>
      <c r="C3" s="470" t="s">
        <v>558</v>
      </c>
      <c r="D3" s="470" t="s">
        <v>559</v>
      </c>
      <c r="E3" s="470" t="s">
        <v>560</v>
      </c>
      <c r="F3" s="470" t="s">
        <v>561</v>
      </c>
      <c r="G3" s="470" t="s">
        <v>562</v>
      </c>
      <c r="H3" s="470" t="s">
        <v>563</v>
      </c>
      <c r="I3" s="470" t="s">
        <v>564</v>
      </c>
      <c r="J3" s="470" t="s">
        <v>565</v>
      </c>
      <c r="K3" s="470" t="s">
        <v>566</v>
      </c>
      <c r="L3" s="470" t="s">
        <v>567</v>
      </c>
      <c r="M3" s="470" t="s">
        <v>568</v>
      </c>
      <c r="N3" s="470" t="s">
        <v>569</v>
      </c>
      <c r="O3" s="471" t="s">
        <v>419</v>
      </c>
      <c r="P3" s="472"/>
      <c r="Q3" s="472"/>
    </row>
    <row r="4" spans="1:17" s="475" customFormat="1" ht="15" customHeight="1">
      <c r="A4" s="473" t="s">
        <v>21</v>
      </c>
      <c r="B4" s="577" t="s">
        <v>285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474"/>
      <c r="Q4" s="474"/>
    </row>
    <row r="5" spans="1:17" s="475" customFormat="1" ht="22.5">
      <c r="A5" s="476" t="s">
        <v>35</v>
      </c>
      <c r="B5" s="477" t="s">
        <v>290</v>
      </c>
      <c r="C5" s="478">
        <f>P5/12</f>
        <v>12306315.166666666</v>
      </c>
      <c r="D5" s="478">
        <f>C5</f>
        <v>12306315.166666666</v>
      </c>
      <c r="E5" s="478">
        <f aca="true" t="shared" si="0" ref="E5:N5">D5</f>
        <v>12306315.166666666</v>
      </c>
      <c r="F5" s="478">
        <f t="shared" si="0"/>
        <v>12306315.166666666</v>
      </c>
      <c r="G5" s="478">
        <f t="shared" si="0"/>
        <v>12306315.166666666</v>
      </c>
      <c r="H5" s="478">
        <f t="shared" si="0"/>
        <v>12306315.166666666</v>
      </c>
      <c r="I5" s="478">
        <f t="shared" si="0"/>
        <v>12306315.166666666</v>
      </c>
      <c r="J5" s="478">
        <f t="shared" si="0"/>
        <v>12306315.166666666</v>
      </c>
      <c r="K5" s="478">
        <f t="shared" si="0"/>
        <v>12306315.166666666</v>
      </c>
      <c r="L5" s="478">
        <f t="shared" si="0"/>
        <v>12306315.166666666</v>
      </c>
      <c r="M5" s="478">
        <f t="shared" si="0"/>
        <v>12306315.166666666</v>
      </c>
      <c r="N5" s="478">
        <f t="shared" si="0"/>
        <v>12306315.166666666</v>
      </c>
      <c r="O5" s="479">
        <f aca="true" t="shared" si="1" ref="O5:O14">SUM(C5:N5)</f>
        <v>147675782</v>
      </c>
      <c r="P5" s="474">
        <f>'1.1.sz.mell.'!C5</f>
        <v>147675782</v>
      </c>
      <c r="Q5" s="480">
        <f aca="true" t="shared" si="2" ref="Q5:Q25">P5-O5</f>
        <v>0</v>
      </c>
    </row>
    <row r="6" spans="1:17" s="486" customFormat="1" ht="22.5">
      <c r="A6" s="481" t="s">
        <v>49</v>
      </c>
      <c r="B6" s="482" t="s">
        <v>570</v>
      </c>
      <c r="C6" s="483">
        <f>P6/12</f>
        <v>6787053.833333333</v>
      </c>
      <c r="D6" s="483">
        <f>C6</f>
        <v>6787053.833333333</v>
      </c>
      <c r="E6" s="483">
        <f aca="true" t="shared" si="3" ref="E6:N6">D6</f>
        <v>6787053.833333333</v>
      </c>
      <c r="F6" s="483">
        <f t="shared" si="3"/>
        <v>6787053.833333333</v>
      </c>
      <c r="G6" s="483">
        <f t="shared" si="3"/>
        <v>6787053.833333333</v>
      </c>
      <c r="H6" s="483">
        <f t="shared" si="3"/>
        <v>6787053.833333333</v>
      </c>
      <c r="I6" s="483">
        <f t="shared" si="3"/>
        <v>6787053.833333333</v>
      </c>
      <c r="J6" s="483">
        <f t="shared" si="3"/>
        <v>6787053.833333333</v>
      </c>
      <c r="K6" s="483">
        <f t="shared" si="3"/>
        <v>6787053.833333333</v>
      </c>
      <c r="L6" s="483">
        <f t="shared" si="3"/>
        <v>6787053.833333333</v>
      </c>
      <c r="M6" s="483">
        <f t="shared" si="3"/>
        <v>6787053.833333333</v>
      </c>
      <c r="N6" s="483">
        <f t="shared" si="3"/>
        <v>6787053.833333333</v>
      </c>
      <c r="O6" s="484">
        <f t="shared" si="1"/>
        <v>81444646</v>
      </c>
      <c r="P6" s="485">
        <f>'1.1.sz.mell.'!C12</f>
        <v>81444646</v>
      </c>
      <c r="Q6" s="480">
        <f t="shared" si="2"/>
        <v>0</v>
      </c>
    </row>
    <row r="7" spans="1:17" s="486" customFormat="1" ht="22.5">
      <c r="A7" s="481" t="s">
        <v>246</v>
      </c>
      <c r="B7" s="487" t="s">
        <v>571</v>
      </c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9">
        <f t="shared" si="1"/>
        <v>0</v>
      </c>
      <c r="P7" s="485">
        <f>'1.1.sz.mell.'!C19</f>
        <v>0</v>
      </c>
      <c r="Q7" s="480">
        <f t="shared" si="2"/>
        <v>0</v>
      </c>
    </row>
    <row r="8" spans="1:17" s="486" customFormat="1" ht="13.5" customHeight="1">
      <c r="A8" s="481" t="s">
        <v>79</v>
      </c>
      <c r="B8" s="490" t="s">
        <v>295</v>
      </c>
      <c r="C8" s="483"/>
      <c r="D8" s="483"/>
      <c r="E8" s="483">
        <v>17000000</v>
      </c>
      <c r="F8" s="483"/>
      <c r="G8" s="483"/>
      <c r="H8" s="483"/>
      <c r="I8" s="483"/>
      <c r="J8" s="483"/>
      <c r="K8" s="483">
        <v>17000000</v>
      </c>
      <c r="L8" s="483"/>
      <c r="M8" s="483"/>
      <c r="N8" s="483"/>
      <c r="O8" s="484">
        <f t="shared" si="1"/>
        <v>34000000</v>
      </c>
      <c r="P8" s="485">
        <f>'1.1.sz.mell.'!C26</f>
        <v>34000000</v>
      </c>
      <c r="Q8" s="480">
        <f t="shared" si="2"/>
        <v>0</v>
      </c>
    </row>
    <row r="9" spans="1:17" s="486" customFormat="1" ht="13.5" customHeight="1">
      <c r="A9" s="481" t="s">
        <v>103</v>
      </c>
      <c r="B9" s="490" t="s">
        <v>296</v>
      </c>
      <c r="C9" s="483">
        <v>2803000</v>
      </c>
      <c r="D9" s="483">
        <v>2803000</v>
      </c>
      <c r="E9" s="483">
        <v>2803000</v>
      </c>
      <c r="F9" s="483">
        <v>2803000</v>
      </c>
      <c r="G9" s="483">
        <v>2803000</v>
      </c>
      <c r="H9" s="483">
        <v>2803000</v>
      </c>
      <c r="I9" s="483"/>
      <c r="J9" s="483"/>
      <c r="K9" s="483">
        <v>2803000</v>
      </c>
      <c r="L9" s="483">
        <v>2803000</v>
      </c>
      <c r="M9" s="483">
        <v>2803000</v>
      </c>
      <c r="N9" s="483">
        <v>2791635</v>
      </c>
      <c r="O9" s="484">
        <f t="shared" si="1"/>
        <v>28018635</v>
      </c>
      <c r="P9" s="485">
        <f>'1.1.sz.mell.'!C34</f>
        <v>28018635</v>
      </c>
      <c r="Q9" s="480">
        <f t="shared" si="2"/>
        <v>0</v>
      </c>
    </row>
    <row r="10" spans="1:17" s="486" customFormat="1" ht="13.5" customHeight="1">
      <c r="A10" s="481" t="s">
        <v>263</v>
      </c>
      <c r="B10" s="490" t="s">
        <v>344</v>
      </c>
      <c r="C10" s="483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4">
        <f t="shared" si="1"/>
        <v>0</v>
      </c>
      <c r="P10" s="485">
        <f>'1.1.sz.mell.'!C46</f>
        <v>0</v>
      </c>
      <c r="Q10" s="480">
        <f t="shared" si="2"/>
        <v>0</v>
      </c>
    </row>
    <row r="11" spans="1:17" s="486" customFormat="1" ht="13.5" customHeight="1">
      <c r="A11" s="481" t="s">
        <v>125</v>
      </c>
      <c r="B11" s="490" t="s">
        <v>297</v>
      </c>
      <c r="C11" s="483"/>
      <c r="D11" s="483"/>
      <c r="E11" s="483"/>
      <c r="F11" s="483"/>
      <c r="G11" s="483"/>
      <c r="H11" s="483">
        <v>30000</v>
      </c>
      <c r="I11" s="483"/>
      <c r="J11" s="483"/>
      <c r="K11" s="483"/>
      <c r="L11" s="483"/>
      <c r="M11" s="483"/>
      <c r="N11" s="483"/>
      <c r="O11" s="484">
        <f t="shared" si="1"/>
        <v>30000</v>
      </c>
      <c r="P11" s="485">
        <f>'1.1.sz.mell.'!C52</f>
        <v>30000</v>
      </c>
      <c r="Q11" s="480">
        <f t="shared" si="2"/>
        <v>0</v>
      </c>
    </row>
    <row r="12" spans="1:17" s="486" customFormat="1" ht="22.5">
      <c r="A12" s="481" t="s">
        <v>272</v>
      </c>
      <c r="B12" s="482" t="s">
        <v>472</v>
      </c>
      <c r="C12" s="483"/>
      <c r="D12" s="483"/>
      <c r="E12" s="483">
        <v>500000</v>
      </c>
      <c r="F12" s="483"/>
      <c r="G12" s="483"/>
      <c r="H12" s="483"/>
      <c r="I12" s="483"/>
      <c r="J12" s="483"/>
      <c r="K12" s="483"/>
      <c r="L12" s="483"/>
      <c r="M12" s="483"/>
      <c r="N12" s="483"/>
      <c r="O12" s="484">
        <f t="shared" si="1"/>
        <v>500000</v>
      </c>
      <c r="P12" s="485">
        <f>'1.1.sz.mell.'!C57</f>
        <v>500000</v>
      </c>
      <c r="Q12" s="480">
        <f t="shared" si="2"/>
        <v>0</v>
      </c>
    </row>
    <row r="13" spans="1:17" s="486" customFormat="1" ht="13.5" customHeight="1">
      <c r="A13" s="481" t="s">
        <v>274</v>
      </c>
      <c r="B13" s="490" t="s">
        <v>572</v>
      </c>
      <c r="C13" s="483">
        <f>P13/12</f>
        <v>13491918.75</v>
      </c>
      <c r="D13" s="483">
        <f>C13</f>
        <v>13491918.75</v>
      </c>
      <c r="E13" s="483">
        <f aca="true" t="shared" si="4" ref="E13:N13">D13</f>
        <v>13491918.75</v>
      </c>
      <c r="F13" s="483">
        <f t="shared" si="4"/>
        <v>13491918.75</v>
      </c>
      <c r="G13" s="483">
        <f t="shared" si="4"/>
        <v>13491918.75</v>
      </c>
      <c r="H13" s="483">
        <f t="shared" si="4"/>
        <v>13491918.75</v>
      </c>
      <c r="I13" s="483">
        <f t="shared" si="4"/>
        <v>13491918.75</v>
      </c>
      <c r="J13" s="483">
        <f t="shared" si="4"/>
        <v>13491918.75</v>
      </c>
      <c r="K13" s="483">
        <f t="shared" si="4"/>
        <v>13491918.75</v>
      </c>
      <c r="L13" s="483">
        <f t="shared" si="4"/>
        <v>13491918.75</v>
      </c>
      <c r="M13" s="483">
        <f t="shared" si="4"/>
        <v>13491918.75</v>
      </c>
      <c r="N13" s="483">
        <f t="shared" si="4"/>
        <v>13491918.75</v>
      </c>
      <c r="O13" s="484">
        <f t="shared" si="1"/>
        <v>161903025</v>
      </c>
      <c r="P13" s="485">
        <f>'1.1.sz.mell.'!C86</f>
        <v>161903025</v>
      </c>
      <c r="Q13" s="480">
        <f t="shared" si="2"/>
        <v>0</v>
      </c>
    </row>
    <row r="14" spans="1:17" s="475" customFormat="1" ht="15.75" customHeight="1">
      <c r="A14" s="473" t="s">
        <v>276</v>
      </c>
      <c r="B14" s="491" t="s">
        <v>573</v>
      </c>
      <c r="C14" s="492">
        <f aca="true" t="shared" si="5" ref="C14:N14">SUM(C5:C13)</f>
        <v>35388287.75</v>
      </c>
      <c r="D14" s="492">
        <f t="shared" si="5"/>
        <v>35388287.75</v>
      </c>
      <c r="E14" s="492">
        <f t="shared" si="5"/>
        <v>52888287.75</v>
      </c>
      <c r="F14" s="492">
        <f t="shared" si="5"/>
        <v>35388287.75</v>
      </c>
      <c r="G14" s="492">
        <f t="shared" si="5"/>
        <v>35388287.75</v>
      </c>
      <c r="H14" s="492">
        <f t="shared" si="5"/>
        <v>35418287.75</v>
      </c>
      <c r="I14" s="492">
        <f t="shared" si="5"/>
        <v>32585287.75</v>
      </c>
      <c r="J14" s="492">
        <f t="shared" si="5"/>
        <v>32585287.75</v>
      </c>
      <c r="K14" s="492">
        <f t="shared" si="5"/>
        <v>52388287.75</v>
      </c>
      <c r="L14" s="492">
        <f t="shared" si="5"/>
        <v>35388287.75</v>
      </c>
      <c r="M14" s="492">
        <f t="shared" si="5"/>
        <v>35388287.75</v>
      </c>
      <c r="N14" s="492">
        <f t="shared" si="5"/>
        <v>35376922.75</v>
      </c>
      <c r="O14" s="493">
        <f t="shared" si="1"/>
        <v>453572088</v>
      </c>
      <c r="P14" s="474">
        <f>SUM(P5:P13)</f>
        <v>453572088</v>
      </c>
      <c r="Q14" s="480">
        <f t="shared" si="2"/>
        <v>0</v>
      </c>
    </row>
    <row r="15" spans="1:17" s="475" customFormat="1" ht="15" customHeight="1">
      <c r="A15" s="473" t="s">
        <v>300</v>
      </c>
      <c r="B15" s="577" t="s">
        <v>286</v>
      </c>
      <c r="C15" s="577"/>
      <c r="D15" s="577"/>
      <c r="E15" s="577"/>
      <c r="F15" s="577"/>
      <c r="G15" s="577"/>
      <c r="H15" s="577"/>
      <c r="I15" s="577"/>
      <c r="J15" s="577"/>
      <c r="K15" s="577"/>
      <c r="L15" s="577"/>
      <c r="M15" s="577"/>
      <c r="N15" s="577"/>
      <c r="O15" s="577"/>
      <c r="P15" s="474"/>
      <c r="Q15" s="480">
        <f t="shared" si="2"/>
        <v>0</v>
      </c>
    </row>
    <row r="16" spans="1:17" s="486" customFormat="1" ht="13.5" customHeight="1">
      <c r="A16" s="494" t="s">
        <v>301</v>
      </c>
      <c r="B16" s="495" t="s">
        <v>291</v>
      </c>
      <c r="C16" s="488">
        <f>P16/12</f>
        <v>13291318.083333334</v>
      </c>
      <c r="D16" s="488">
        <f>C16</f>
        <v>13291318.083333334</v>
      </c>
      <c r="E16" s="488">
        <f aca="true" t="shared" si="6" ref="E16:N16">D16</f>
        <v>13291318.083333334</v>
      </c>
      <c r="F16" s="488">
        <f t="shared" si="6"/>
        <v>13291318.083333334</v>
      </c>
      <c r="G16" s="488">
        <f t="shared" si="6"/>
        <v>13291318.083333334</v>
      </c>
      <c r="H16" s="488">
        <f t="shared" si="6"/>
        <v>13291318.083333334</v>
      </c>
      <c r="I16" s="488">
        <f t="shared" si="6"/>
        <v>13291318.083333334</v>
      </c>
      <c r="J16" s="488">
        <f t="shared" si="6"/>
        <v>13291318.083333334</v>
      </c>
      <c r="K16" s="488">
        <f t="shared" si="6"/>
        <v>13291318.083333334</v>
      </c>
      <c r="L16" s="488">
        <f t="shared" si="6"/>
        <v>13291318.083333334</v>
      </c>
      <c r="M16" s="488">
        <f t="shared" si="6"/>
        <v>13291318.083333334</v>
      </c>
      <c r="N16" s="488">
        <f t="shared" si="6"/>
        <v>13291318.083333334</v>
      </c>
      <c r="O16" s="489">
        <f aca="true" t="shared" si="7" ref="O16:O25">SUM(C16:N16)</f>
        <v>159495817</v>
      </c>
      <c r="P16" s="485">
        <f>'1.1.sz.mell.'!C94</f>
        <v>159495817</v>
      </c>
      <c r="Q16" s="480">
        <f t="shared" si="2"/>
        <v>0</v>
      </c>
    </row>
    <row r="17" spans="1:17" s="486" customFormat="1" ht="27" customHeight="1">
      <c r="A17" s="481" t="s">
        <v>304</v>
      </c>
      <c r="B17" s="482" t="s">
        <v>192</v>
      </c>
      <c r="C17" s="483">
        <f>P17/12</f>
        <v>2606640.9166666665</v>
      </c>
      <c r="D17" s="483">
        <f>C17</f>
        <v>2606640.9166666665</v>
      </c>
      <c r="E17" s="483">
        <f aca="true" t="shared" si="8" ref="E17:N17">D17</f>
        <v>2606640.9166666665</v>
      </c>
      <c r="F17" s="483">
        <f t="shared" si="8"/>
        <v>2606640.9166666665</v>
      </c>
      <c r="G17" s="483">
        <f t="shared" si="8"/>
        <v>2606640.9166666665</v>
      </c>
      <c r="H17" s="483">
        <f t="shared" si="8"/>
        <v>2606640.9166666665</v>
      </c>
      <c r="I17" s="483">
        <f t="shared" si="8"/>
        <v>2606640.9166666665</v>
      </c>
      <c r="J17" s="483">
        <f t="shared" si="8"/>
        <v>2606640.9166666665</v>
      </c>
      <c r="K17" s="483">
        <f t="shared" si="8"/>
        <v>2606640.9166666665</v>
      </c>
      <c r="L17" s="483">
        <f t="shared" si="8"/>
        <v>2606640.9166666665</v>
      </c>
      <c r="M17" s="483">
        <f t="shared" si="8"/>
        <v>2606640.9166666665</v>
      </c>
      <c r="N17" s="483">
        <f t="shared" si="8"/>
        <v>2606640.9166666665</v>
      </c>
      <c r="O17" s="484">
        <f t="shared" si="7"/>
        <v>31279691.000000004</v>
      </c>
      <c r="P17" s="485">
        <f>'1.1.sz.mell.'!C95</f>
        <v>31279691</v>
      </c>
      <c r="Q17" s="480">
        <f t="shared" si="2"/>
        <v>0</v>
      </c>
    </row>
    <row r="18" spans="1:17" s="486" customFormat="1" ht="13.5" customHeight="1">
      <c r="A18" s="481" t="s">
        <v>307</v>
      </c>
      <c r="B18" s="490" t="s">
        <v>193</v>
      </c>
      <c r="C18" s="483">
        <f>6485*1000</f>
        <v>6485000</v>
      </c>
      <c r="D18" s="483">
        <f>6485*1000</f>
        <v>6485000</v>
      </c>
      <c r="E18" s="483">
        <f>6485*1000+1500000</f>
        <v>7985000</v>
      </c>
      <c r="F18" s="483">
        <f>6485*1000+3870000</f>
        <v>10355000</v>
      </c>
      <c r="G18" s="483">
        <f>6485*1000+2906604</f>
        <v>9391604</v>
      </c>
      <c r="H18" s="483">
        <v>7540000</v>
      </c>
      <c r="I18" s="483">
        <f>6485*1000+600000</f>
        <v>7085000</v>
      </c>
      <c r="J18" s="483">
        <f>6485*1000</f>
        <v>6485000</v>
      </c>
      <c r="K18" s="483">
        <f>6485*1000+1500000</f>
        <v>7985000</v>
      </c>
      <c r="L18" s="483">
        <f>6485*1000</f>
        <v>6485000</v>
      </c>
      <c r="M18" s="483">
        <f>6485*1000</f>
        <v>6485000</v>
      </c>
      <c r="N18" s="483">
        <f>6485*1000+1700000</f>
        <v>8185000</v>
      </c>
      <c r="O18" s="484">
        <f t="shared" si="7"/>
        <v>90951604</v>
      </c>
      <c r="P18" s="485">
        <f>'1.1.sz.mell.'!C96</f>
        <v>90951604</v>
      </c>
      <c r="Q18" s="480">
        <f t="shared" si="2"/>
        <v>0</v>
      </c>
    </row>
    <row r="19" spans="1:17" s="486" customFormat="1" ht="13.5" customHeight="1">
      <c r="A19" s="481" t="s">
        <v>310</v>
      </c>
      <c r="B19" s="490" t="s">
        <v>194</v>
      </c>
      <c r="C19" s="483"/>
      <c r="D19" s="483"/>
      <c r="E19" s="483"/>
      <c r="F19" s="483">
        <v>412000</v>
      </c>
      <c r="G19" s="483">
        <v>400000</v>
      </c>
      <c r="H19" s="483"/>
      <c r="I19" s="483"/>
      <c r="J19" s="483"/>
      <c r="K19" s="483">
        <v>130000</v>
      </c>
      <c r="L19" s="483">
        <v>130000</v>
      </c>
      <c r="M19" s="483">
        <v>130000</v>
      </c>
      <c r="N19" s="483">
        <v>348000</v>
      </c>
      <c r="O19" s="484">
        <f t="shared" si="7"/>
        <v>1550000</v>
      </c>
      <c r="P19" s="485">
        <f>'1.1.sz.mell.'!C97</f>
        <v>1550000</v>
      </c>
      <c r="Q19" s="480">
        <f t="shared" si="2"/>
        <v>0</v>
      </c>
    </row>
    <row r="20" spans="1:17" s="486" customFormat="1" ht="13.5" customHeight="1">
      <c r="A20" s="481" t="s">
        <v>313</v>
      </c>
      <c r="B20" s="490" t="s">
        <v>574</v>
      </c>
      <c r="C20" s="483">
        <f>P20/12</f>
        <v>2880927.6666666665</v>
      </c>
      <c r="D20" s="483">
        <f>C20</f>
        <v>2880927.6666666665</v>
      </c>
      <c r="E20" s="483">
        <f aca="true" t="shared" si="9" ref="E20:N20">D20</f>
        <v>2880927.6666666665</v>
      </c>
      <c r="F20" s="483">
        <f t="shared" si="9"/>
        <v>2880927.6666666665</v>
      </c>
      <c r="G20" s="483">
        <f t="shared" si="9"/>
        <v>2880927.6666666665</v>
      </c>
      <c r="H20" s="483">
        <f t="shared" si="9"/>
        <v>2880927.6666666665</v>
      </c>
      <c r="I20" s="483">
        <f t="shared" si="9"/>
        <v>2880927.6666666665</v>
      </c>
      <c r="J20" s="483">
        <f t="shared" si="9"/>
        <v>2880927.6666666665</v>
      </c>
      <c r="K20" s="483">
        <f t="shared" si="9"/>
        <v>2880927.6666666665</v>
      </c>
      <c r="L20" s="483">
        <f t="shared" si="9"/>
        <v>2880927.6666666665</v>
      </c>
      <c r="M20" s="483">
        <f t="shared" si="9"/>
        <v>2880927.6666666665</v>
      </c>
      <c r="N20" s="483">
        <f t="shared" si="9"/>
        <v>2880927.6666666665</v>
      </c>
      <c r="O20" s="484">
        <f t="shared" si="7"/>
        <v>34571132.00000001</v>
      </c>
      <c r="P20" s="485">
        <f>'1.1.sz.mell.'!C98</f>
        <v>34571132</v>
      </c>
      <c r="Q20" s="480">
        <f t="shared" si="2"/>
        <v>0</v>
      </c>
    </row>
    <row r="21" spans="1:17" s="486" customFormat="1" ht="13.5" customHeight="1">
      <c r="A21" s="481" t="s">
        <v>315</v>
      </c>
      <c r="B21" s="490" t="s">
        <v>227</v>
      </c>
      <c r="C21" s="483"/>
      <c r="D21" s="483"/>
      <c r="E21" s="483">
        <v>6525000</v>
      </c>
      <c r="F21" s="483">
        <v>0</v>
      </c>
      <c r="G21" s="483">
        <v>652000</v>
      </c>
      <c r="H21" s="483"/>
      <c r="I21" s="483">
        <v>756000</v>
      </c>
      <c r="J21" s="483">
        <v>626910</v>
      </c>
      <c r="K21" s="483"/>
      <c r="L21" s="483">
        <v>513500</v>
      </c>
      <c r="M21" s="483"/>
      <c r="N21" s="483">
        <v>12685435</v>
      </c>
      <c r="O21" s="484">
        <f t="shared" si="7"/>
        <v>21758845</v>
      </c>
      <c r="P21" s="485">
        <f>'1.1.sz.mell.'!C115</f>
        <v>21758845</v>
      </c>
      <c r="Q21" s="480">
        <f t="shared" si="2"/>
        <v>0</v>
      </c>
    </row>
    <row r="22" spans="1:17" s="486" customFormat="1" ht="15.75">
      <c r="A22" s="481" t="s">
        <v>318</v>
      </c>
      <c r="B22" s="482" t="s">
        <v>229</v>
      </c>
      <c r="C22" s="483"/>
      <c r="D22" s="483"/>
      <c r="E22" s="483">
        <v>1500000</v>
      </c>
      <c r="F22" s="483"/>
      <c r="G22" s="483">
        <v>2510000</v>
      </c>
      <c r="H22" s="483"/>
      <c r="I22" s="483">
        <v>511000</v>
      </c>
      <c r="J22" s="483">
        <v>2541000</v>
      </c>
      <c r="K22" s="483">
        <v>511000</v>
      </c>
      <c r="L22" s="483">
        <v>135000</v>
      </c>
      <c r="M22" s="483"/>
      <c r="N22" s="483">
        <v>1756620</v>
      </c>
      <c r="O22" s="484">
        <f t="shared" si="7"/>
        <v>9464620</v>
      </c>
      <c r="P22" s="485">
        <f>'1.1.sz.mell.'!C117</f>
        <v>9464620</v>
      </c>
      <c r="Q22" s="480">
        <f t="shared" si="2"/>
        <v>0</v>
      </c>
    </row>
    <row r="23" spans="1:17" s="486" customFormat="1" ht="13.5" customHeight="1">
      <c r="A23" s="481" t="s">
        <v>321</v>
      </c>
      <c r="B23" s="490" t="s">
        <v>231</v>
      </c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4">
        <f t="shared" si="7"/>
        <v>0</v>
      </c>
      <c r="P23" s="485"/>
      <c r="Q23" s="480">
        <f t="shared" si="2"/>
        <v>0</v>
      </c>
    </row>
    <row r="24" spans="1:17" s="486" customFormat="1" ht="13.5" customHeight="1">
      <c r="A24" s="481" t="s">
        <v>323</v>
      </c>
      <c r="B24" s="490" t="s">
        <v>485</v>
      </c>
      <c r="C24" s="483">
        <f>P24/12</f>
        <v>8708364.916666666</v>
      </c>
      <c r="D24" s="483">
        <f>C24</f>
        <v>8708364.916666666</v>
      </c>
      <c r="E24" s="483">
        <f aca="true" t="shared" si="10" ref="E24:N24">D24</f>
        <v>8708364.916666666</v>
      </c>
      <c r="F24" s="483">
        <f t="shared" si="10"/>
        <v>8708364.916666666</v>
      </c>
      <c r="G24" s="483">
        <f t="shared" si="10"/>
        <v>8708364.916666666</v>
      </c>
      <c r="H24" s="483">
        <f t="shared" si="10"/>
        <v>8708364.916666666</v>
      </c>
      <c r="I24" s="483">
        <f t="shared" si="10"/>
        <v>8708364.916666666</v>
      </c>
      <c r="J24" s="483">
        <f t="shared" si="10"/>
        <v>8708364.916666666</v>
      </c>
      <c r="K24" s="483">
        <f t="shared" si="10"/>
        <v>8708364.916666666</v>
      </c>
      <c r="L24" s="483">
        <f t="shared" si="10"/>
        <v>8708364.916666666</v>
      </c>
      <c r="M24" s="483">
        <f t="shared" si="10"/>
        <v>8708364.916666666</v>
      </c>
      <c r="N24" s="483">
        <f t="shared" si="10"/>
        <v>8708364.916666666</v>
      </c>
      <c r="O24" s="484">
        <f t="shared" si="7"/>
        <v>104500379.00000001</v>
      </c>
      <c r="P24" s="485">
        <f>'1.1.sz.mell.'!C153</f>
        <v>104500379</v>
      </c>
      <c r="Q24" s="480">
        <f t="shared" si="2"/>
        <v>0</v>
      </c>
    </row>
    <row r="25" spans="1:17" s="475" customFormat="1" ht="15.75" customHeight="1">
      <c r="A25" s="496" t="s">
        <v>325</v>
      </c>
      <c r="B25" s="491" t="s">
        <v>575</v>
      </c>
      <c r="C25" s="492">
        <f aca="true" t="shared" si="11" ref="C25:N25">SUM(C16:C24)</f>
        <v>33972251.583333336</v>
      </c>
      <c r="D25" s="492">
        <f t="shared" si="11"/>
        <v>33972251.583333336</v>
      </c>
      <c r="E25" s="492">
        <f t="shared" si="11"/>
        <v>43497251.583333336</v>
      </c>
      <c r="F25" s="492">
        <f t="shared" si="11"/>
        <v>38254251.583333336</v>
      </c>
      <c r="G25" s="492">
        <f t="shared" si="11"/>
        <v>40440855.583333336</v>
      </c>
      <c r="H25" s="492">
        <f t="shared" si="11"/>
        <v>35027251.583333336</v>
      </c>
      <c r="I25" s="492">
        <f t="shared" si="11"/>
        <v>35839251.583333336</v>
      </c>
      <c r="J25" s="492">
        <f t="shared" si="11"/>
        <v>37140161.583333336</v>
      </c>
      <c r="K25" s="492">
        <f t="shared" si="11"/>
        <v>36113251.583333336</v>
      </c>
      <c r="L25" s="492">
        <f t="shared" si="11"/>
        <v>34750751.583333336</v>
      </c>
      <c r="M25" s="492">
        <f t="shared" si="11"/>
        <v>34102251.583333336</v>
      </c>
      <c r="N25" s="492">
        <f t="shared" si="11"/>
        <v>50462306.583333336</v>
      </c>
      <c r="O25" s="493">
        <f t="shared" si="7"/>
        <v>453572087.99999994</v>
      </c>
      <c r="P25" s="474">
        <f>SUM(P16:P24)</f>
        <v>453572088</v>
      </c>
      <c r="Q25" s="480">
        <f t="shared" si="2"/>
        <v>0</v>
      </c>
    </row>
    <row r="26" spans="1:15" ht="15.75">
      <c r="A26" s="496" t="s">
        <v>326</v>
      </c>
      <c r="B26" s="497" t="s">
        <v>576</v>
      </c>
      <c r="C26" s="498">
        <f>C14-C25</f>
        <v>1416036.1666666642</v>
      </c>
      <c r="D26" s="498">
        <f aca="true" t="shared" si="12" ref="D26:O26">C26+D14-D25</f>
        <v>2832072.3333333284</v>
      </c>
      <c r="E26" s="498">
        <f t="shared" si="12"/>
        <v>12223108.499999993</v>
      </c>
      <c r="F26" s="498">
        <f t="shared" si="12"/>
        <v>9357144.666666657</v>
      </c>
      <c r="G26" s="498">
        <f t="shared" si="12"/>
        <v>4304576.833333321</v>
      </c>
      <c r="H26" s="498">
        <f t="shared" si="12"/>
        <v>4695612.999999985</v>
      </c>
      <c r="I26" s="498">
        <f t="shared" si="12"/>
        <v>1441649.1666666493</v>
      </c>
      <c r="J26" s="498">
        <f t="shared" si="12"/>
        <v>-3113224.6666666865</v>
      </c>
      <c r="K26" s="498">
        <f t="shared" si="12"/>
        <v>13161811.499999978</v>
      </c>
      <c r="L26" s="498">
        <f t="shared" si="12"/>
        <v>13799347.666666642</v>
      </c>
      <c r="M26" s="498">
        <f t="shared" si="12"/>
        <v>15085383.833333306</v>
      </c>
      <c r="N26" s="498">
        <f t="shared" si="12"/>
        <v>0</v>
      </c>
      <c r="O26" s="498">
        <f t="shared" si="12"/>
        <v>0</v>
      </c>
    </row>
  </sheetData>
  <sheetProtection selectLockedCells="1" selectUnlockedCells="1"/>
  <mergeCells count="3">
    <mergeCell ref="A1:O1"/>
    <mergeCell ref="B4:O4"/>
    <mergeCell ref="B15:O15"/>
  </mergeCells>
  <printOptions horizontalCentered="1"/>
  <pageMargins left="0.7875" right="0.7875" top="1.06875" bottom="0.9840277777777777" header="0.7875" footer="0.7875"/>
  <pageSetup firstPageNumber="66" useFirstPageNumber="1" horizontalDpi="300" verticalDpi="300" orientation="landscape" paperSize="9" scale="77" r:id="rId1"/>
  <headerFooter alignWithMargins="0">
    <oddHeader>&amp;R&amp;"Times New Roman CE,Félkövér dőlt"&amp;11 4. tájékoztató tábla</oddHeader>
    <oddFooter>&amp;C&amp;P</oddFooter>
  </headerFooter>
  <colBreaks count="1" manualBreakCount="1">
    <brk id="15" max="655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24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88.625" style="221" customWidth="1"/>
    <col min="2" max="2" width="27.875" style="221" customWidth="1"/>
    <col min="3" max="3" width="3.50390625" style="221" customWidth="1"/>
    <col min="4" max="16384" width="9.375" style="221" customWidth="1"/>
  </cols>
  <sheetData>
    <row r="1" spans="1:2" ht="47.25" customHeight="1">
      <c r="A1" s="578" t="str">
        <f>+CONCATENATE("A ",LEFT(ÖSSZEFÜGGÉSEK!A5,4),". évi általános működés és ágazati feladatok támogatásának alakulása jogcímenként")</f>
        <v>A 2017. évi általános működés és ágazati feladatok támogatásának alakulása jogcímenként</v>
      </c>
      <c r="B1" s="578"/>
    </row>
    <row r="2" spans="1:2" ht="22.5" customHeight="1">
      <c r="A2" s="499"/>
      <c r="B2" s="500" t="s">
        <v>577</v>
      </c>
    </row>
    <row r="3" spans="1:2" s="244" customFormat="1" ht="24" customHeight="1">
      <c r="A3" s="501" t="s">
        <v>578</v>
      </c>
      <c r="B3" s="502" t="str">
        <f>+CONCATENATE(LEFT(ÖSSZEFÜGGÉSEK!A5,4),". évi támogatás összesen")</f>
        <v>2017. évi támogatás összesen</v>
      </c>
    </row>
    <row r="4" spans="1:2" s="505" customFormat="1" ht="12.75">
      <c r="A4" s="503" t="s">
        <v>19</v>
      </c>
      <c r="B4" s="504" t="s">
        <v>20</v>
      </c>
    </row>
    <row r="5" spans="1:2" ht="12.75">
      <c r="A5" s="506" t="s">
        <v>579</v>
      </c>
      <c r="B5" s="507">
        <v>27709000</v>
      </c>
    </row>
    <row r="6" spans="1:2" ht="12.75" customHeight="1">
      <c r="A6" s="508" t="s">
        <v>580</v>
      </c>
      <c r="B6" s="507">
        <v>4147800</v>
      </c>
    </row>
    <row r="7" spans="1:2" ht="12.75">
      <c r="A7" s="508" t="s">
        <v>581</v>
      </c>
      <c r="B7" s="507">
        <v>5216000</v>
      </c>
    </row>
    <row r="8" spans="1:2" ht="12.75">
      <c r="A8" s="508" t="s">
        <v>582</v>
      </c>
      <c r="B8" s="507">
        <v>100000</v>
      </c>
    </row>
    <row r="9" spans="1:2" ht="12.75">
      <c r="A9" s="508" t="s">
        <v>583</v>
      </c>
      <c r="B9" s="507">
        <v>4651230</v>
      </c>
    </row>
    <row r="10" spans="1:2" ht="12.75">
      <c r="A10" s="508" t="s">
        <v>584</v>
      </c>
      <c r="B10" s="507">
        <v>3724379</v>
      </c>
    </row>
    <row r="11" spans="1:2" ht="12.75">
      <c r="A11" s="508" t="s">
        <v>585</v>
      </c>
      <c r="B11" s="507">
        <v>28050</v>
      </c>
    </row>
    <row r="12" spans="1:2" ht="12.75">
      <c r="A12" s="508" t="s">
        <v>586</v>
      </c>
      <c r="B12" s="507">
        <v>32758633</v>
      </c>
    </row>
    <row r="13" spans="1:3" ht="12.75">
      <c r="A13" s="508" t="s">
        <v>587</v>
      </c>
      <c r="B13" s="507">
        <v>4520733</v>
      </c>
      <c r="C13" s="579" t="s">
        <v>588</v>
      </c>
    </row>
    <row r="14" spans="1:3" ht="12.75">
      <c r="A14" s="508" t="s">
        <v>589</v>
      </c>
      <c r="B14" s="507">
        <v>1530600</v>
      </c>
      <c r="C14" s="579"/>
    </row>
    <row r="15" spans="1:3" ht="12.75">
      <c r="A15" s="508" t="s">
        <v>590</v>
      </c>
      <c r="B15" s="507">
        <v>18639000</v>
      </c>
      <c r="C15" s="579"/>
    </row>
    <row r="16" spans="1:3" ht="12.75">
      <c r="A16" s="508" t="s">
        <v>591</v>
      </c>
      <c r="B16" s="507">
        <v>2768000</v>
      </c>
      <c r="C16" s="579"/>
    </row>
    <row r="17" spans="1:3" ht="12.75">
      <c r="A17" s="508" t="s">
        <v>592</v>
      </c>
      <c r="B17" s="507">
        <v>175000</v>
      </c>
      <c r="C17" s="579"/>
    </row>
    <row r="18" spans="1:3" ht="12.75">
      <c r="A18" s="508" t="s">
        <v>593</v>
      </c>
      <c r="B18" s="507">
        <v>109000</v>
      </c>
      <c r="C18" s="579"/>
    </row>
    <row r="19" spans="1:3" ht="12.75">
      <c r="A19" s="508" t="s">
        <v>594</v>
      </c>
      <c r="B19" s="507">
        <v>9000000</v>
      </c>
      <c r="C19" s="579"/>
    </row>
    <row r="20" spans="1:3" ht="12.75">
      <c r="A20" s="508" t="s">
        <v>595</v>
      </c>
      <c r="B20" s="507">
        <v>9694080</v>
      </c>
      <c r="C20" s="579"/>
    </row>
    <row r="21" spans="1:3" ht="12.75">
      <c r="A21" s="508" t="s">
        <v>596</v>
      </c>
      <c r="B21" s="507">
        <v>15857367</v>
      </c>
      <c r="C21" s="579"/>
    </row>
    <row r="22" spans="1:3" ht="12.75">
      <c r="A22" s="508" t="s">
        <v>597</v>
      </c>
      <c r="B22" s="507">
        <v>4738410</v>
      </c>
      <c r="C22" s="579"/>
    </row>
    <row r="23" spans="1:3" ht="12.75">
      <c r="A23" s="508" t="s">
        <v>598</v>
      </c>
      <c r="B23" s="507">
        <v>2308500</v>
      </c>
      <c r="C23" s="579"/>
    </row>
    <row r="24" spans="1:3" s="241" customFormat="1" ht="19.5" customHeight="1">
      <c r="A24" s="509" t="s">
        <v>419</v>
      </c>
      <c r="B24" s="510">
        <f>SUM(B5:B23)</f>
        <v>147675782</v>
      </c>
      <c r="C24" s="579"/>
    </row>
  </sheetData>
  <sheetProtection selectLockedCells="1" selectUnlockedCells="1"/>
  <mergeCells count="2">
    <mergeCell ref="A1:B1"/>
    <mergeCell ref="C13:C24"/>
  </mergeCells>
  <printOptions horizontalCentered="1"/>
  <pageMargins left="0.7875" right="0.7875" top="0.9840277777777777" bottom="0.9840277777777777" header="0.5118055555555555" footer="0.7875"/>
  <pageSetup firstPageNumber="67" useFirstPageNumber="1" fitToHeight="1" fitToWidth="1"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zoomScale="130" zoomScaleNormal="130" zoomScaleSheetLayoutView="100" zoomScalePageLayoutView="0" workbookViewId="0" topLeftCell="A79">
      <selection activeCell="C74" sqref="C74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3" width="21.625" style="6" customWidth="1"/>
    <col min="4" max="4" width="9.00390625" style="7" customWidth="1"/>
    <col min="5" max="16384" width="9.375" style="7" customWidth="1"/>
  </cols>
  <sheetData>
    <row r="1" spans="1:3" ht="15.75" customHeight="1">
      <c r="A1" s="540" t="s">
        <v>14</v>
      </c>
      <c r="B1" s="540"/>
      <c r="C1" s="540"/>
    </row>
    <row r="2" spans="1:3" ht="15.75" customHeight="1">
      <c r="A2" s="539" t="s">
        <v>15</v>
      </c>
      <c r="B2" s="539"/>
      <c r="C2" s="9" t="s">
        <v>459</v>
      </c>
    </row>
    <row r="3" spans="1:3" ht="37.5" customHeight="1">
      <c r="A3" s="10" t="s">
        <v>17</v>
      </c>
      <c r="B3" s="11" t="s">
        <v>18</v>
      </c>
      <c r="C3" s="12" t="str">
        <f>+CONCATENATE(LEFT(ÖSSZEFÜGGÉSEK!A5,4),". évi előirányzat")</f>
        <v>2017. évi előirányzat</v>
      </c>
    </row>
    <row r="4" spans="1:3" s="16" customFormat="1" ht="12" customHeight="1">
      <c r="A4" s="13"/>
      <c r="B4" s="14" t="s">
        <v>19</v>
      </c>
      <c r="C4" s="15" t="s">
        <v>20</v>
      </c>
    </row>
    <row r="5" spans="1:3" s="20" customFormat="1" ht="12" customHeight="1">
      <c r="A5" s="17" t="s">
        <v>21</v>
      </c>
      <c r="B5" s="18" t="s">
        <v>22</v>
      </c>
      <c r="C5" s="19">
        <f>+C6+C7+C8+C9+C10+C11</f>
        <v>0</v>
      </c>
    </row>
    <row r="6" spans="1:3" s="20" customFormat="1" ht="12" customHeight="1">
      <c r="A6" s="21" t="s">
        <v>23</v>
      </c>
      <c r="B6" s="22" t="s">
        <v>24</v>
      </c>
      <c r="C6" s="23"/>
    </row>
    <row r="7" spans="1:3" s="20" customFormat="1" ht="12" customHeight="1">
      <c r="A7" s="24" t="s">
        <v>25</v>
      </c>
      <c r="B7" s="25" t="s">
        <v>26</v>
      </c>
      <c r="C7" s="26"/>
    </row>
    <row r="8" spans="1:3" s="20" customFormat="1" ht="12" customHeight="1">
      <c r="A8" s="24" t="s">
        <v>27</v>
      </c>
      <c r="B8" s="25" t="s">
        <v>28</v>
      </c>
      <c r="C8" s="26"/>
    </row>
    <row r="9" spans="1:3" s="20" customFormat="1" ht="12" customHeight="1">
      <c r="A9" s="24" t="s">
        <v>29</v>
      </c>
      <c r="B9" s="25" t="s">
        <v>30</v>
      </c>
      <c r="C9" s="26"/>
    </row>
    <row r="10" spans="1:3" s="20" customFormat="1" ht="12" customHeight="1">
      <c r="A10" s="24" t="s">
        <v>31</v>
      </c>
      <c r="B10" s="27" t="s">
        <v>32</v>
      </c>
      <c r="C10" s="26"/>
    </row>
    <row r="11" spans="1:3" s="20" customFormat="1" ht="12" customHeight="1">
      <c r="A11" s="28" t="s">
        <v>33</v>
      </c>
      <c r="B11" s="29" t="s">
        <v>34</v>
      </c>
      <c r="C11" s="26"/>
    </row>
    <row r="12" spans="1:3" s="20" customFormat="1" ht="12" customHeight="1">
      <c r="A12" s="17" t="s">
        <v>35</v>
      </c>
      <c r="B12" s="30" t="s">
        <v>36</v>
      </c>
      <c r="C12" s="19">
        <f>+C13+C14+C15+C16+C17</f>
        <v>0</v>
      </c>
    </row>
    <row r="13" spans="1:3" s="20" customFormat="1" ht="12" customHeight="1">
      <c r="A13" s="21" t="s">
        <v>37</v>
      </c>
      <c r="B13" s="22" t="s">
        <v>38</v>
      </c>
      <c r="C13" s="23"/>
    </row>
    <row r="14" spans="1:3" s="20" customFormat="1" ht="12" customHeight="1">
      <c r="A14" s="24" t="s">
        <v>39</v>
      </c>
      <c r="B14" s="25" t="s">
        <v>40</v>
      </c>
      <c r="C14" s="26"/>
    </row>
    <row r="15" spans="1:3" s="20" customFormat="1" ht="12" customHeight="1">
      <c r="A15" s="24" t="s">
        <v>41</v>
      </c>
      <c r="B15" s="25" t="s">
        <v>42</v>
      </c>
      <c r="C15" s="26"/>
    </row>
    <row r="16" spans="1:3" s="20" customFormat="1" ht="12" customHeight="1">
      <c r="A16" s="24" t="s">
        <v>43</v>
      </c>
      <c r="B16" s="25" t="s">
        <v>44</v>
      </c>
      <c r="C16" s="26"/>
    </row>
    <row r="17" spans="1:3" s="20" customFormat="1" ht="12" customHeight="1">
      <c r="A17" s="24" t="s">
        <v>45</v>
      </c>
      <c r="B17" s="25" t="s">
        <v>46</v>
      </c>
      <c r="C17" s="26"/>
    </row>
    <row r="18" spans="1:3" s="20" customFormat="1" ht="12" customHeight="1">
      <c r="A18" s="28" t="s">
        <v>47</v>
      </c>
      <c r="B18" s="29" t="s">
        <v>48</v>
      </c>
      <c r="C18" s="31"/>
    </row>
    <row r="19" spans="1:3" s="20" customFormat="1" ht="12" customHeight="1">
      <c r="A19" s="17" t="s">
        <v>49</v>
      </c>
      <c r="B19" s="18" t="s">
        <v>50</v>
      </c>
      <c r="C19" s="19">
        <f>+C20+C21+C22+C23+C24</f>
        <v>0</v>
      </c>
    </row>
    <row r="20" spans="1:3" s="20" customFormat="1" ht="12" customHeight="1">
      <c r="A20" s="21" t="s">
        <v>51</v>
      </c>
      <c r="B20" s="22" t="s">
        <v>52</v>
      </c>
      <c r="C20" s="23"/>
    </row>
    <row r="21" spans="1:3" s="20" customFormat="1" ht="12" customHeight="1">
      <c r="A21" s="24" t="s">
        <v>53</v>
      </c>
      <c r="B21" s="25" t="s">
        <v>54</v>
      </c>
      <c r="C21" s="26"/>
    </row>
    <row r="22" spans="1:3" s="20" customFormat="1" ht="12" customHeight="1">
      <c r="A22" s="24" t="s">
        <v>55</v>
      </c>
      <c r="B22" s="25" t="s">
        <v>56</v>
      </c>
      <c r="C22" s="26"/>
    </row>
    <row r="23" spans="1:3" s="20" customFormat="1" ht="12" customHeight="1">
      <c r="A23" s="24" t="s">
        <v>57</v>
      </c>
      <c r="B23" s="25" t="s">
        <v>58</v>
      </c>
      <c r="C23" s="26"/>
    </row>
    <row r="24" spans="1:3" s="20" customFormat="1" ht="12" customHeight="1">
      <c r="A24" s="24" t="s">
        <v>59</v>
      </c>
      <c r="B24" s="25" t="s">
        <v>60</v>
      </c>
      <c r="C24" s="26"/>
    </row>
    <row r="25" spans="1:3" s="20" customFormat="1" ht="12" customHeight="1">
      <c r="A25" s="28" t="s">
        <v>61</v>
      </c>
      <c r="B25" s="32" t="s">
        <v>62</v>
      </c>
      <c r="C25" s="31"/>
    </row>
    <row r="26" spans="1:3" s="20" customFormat="1" ht="12" customHeight="1">
      <c r="A26" s="17" t="s">
        <v>63</v>
      </c>
      <c r="B26" s="18" t="s">
        <v>64</v>
      </c>
      <c r="C26" s="19">
        <f>SUM(C27:C33)</f>
        <v>0</v>
      </c>
    </row>
    <row r="27" spans="1:3" s="20" customFormat="1" ht="12" customHeight="1">
      <c r="A27" s="21" t="s">
        <v>65</v>
      </c>
      <c r="B27" s="22" t="s">
        <v>66</v>
      </c>
      <c r="C27" s="23"/>
    </row>
    <row r="28" spans="1:3" s="20" customFormat="1" ht="12" customHeight="1">
      <c r="A28" s="24" t="s">
        <v>67</v>
      </c>
      <c r="B28" s="25" t="s">
        <v>68</v>
      </c>
      <c r="C28" s="26"/>
    </row>
    <row r="29" spans="1:3" s="20" customFormat="1" ht="12" customHeight="1">
      <c r="A29" s="24" t="s">
        <v>69</v>
      </c>
      <c r="B29" s="25" t="s">
        <v>70</v>
      </c>
      <c r="C29" s="26"/>
    </row>
    <row r="30" spans="1:3" s="20" customFormat="1" ht="12" customHeight="1">
      <c r="A30" s="24" t="s">
        <v>71</v>
      </c>
      <c r="B30" s="25" t="s">
        <v>72</v>
      </c>
      <c r="C30" s="26"/>
    </row>
    <row r="31" spans="1:3" s="20" customFormat="1" ht="12" customHeight="1">
      <c r="A31" s="24" t="s">
        <v>73</v>
      </c>
      <c r="B31" s="25" t="s">
        <v>74</v>
      </c>
      <c r="C31" s="26"/>
    </row>
    <row r="32" spans="1:3" s="20" customFormat="1" ht="12" customHeight="1">
      <c r="A32" s="24" t="s">
        <v>75</v>
      </c>
      <c r="B32" s="25" t="s">
        <v>76</v>
      </c>
      <c r="C32" s="26"/>
    </row>
    <row r="33" spans="1:3" s="20" customFormat="1" ht="12" customHeight="1">
      <c r="A33" s="28" t="s">
        <v>77</v>
      </c>
      <c r="B33" s="33" t="s">
        <v>78</v>
      </c>
      <c r="C33" s="31"/>
    </row>
    <row r="34" spans="1:3" s="20" customFormat="1" ht="12" customHeight="1">
      <c r="A34" s="17" t="s">
        <v>79</v>
      </c>
      <c r="B34" s="18" t="s">
        <v>80</v>
      </c>
      <c r="C34" s="19">
        <f>SUM(C35:C45)</f>
        <v>0</v>
      </c>
    </row>
    <row r="35" spans="1:3" s="20" customFormat="1" ht="12" customHeight="1">
      <c r="A35" s="21" t="s">
        <v>81</v>
      </c>
      <c r="B35" s="22" t="s">
        <v>82</v>
      </c>
      <c r="C35" s="23"/>
    </row>
    <row r="36" spans="1:3" s="20" customFormat="1" ht="12" customHeight="1">
      <c r="A36" s="24" t="s">
        <v>83</v>
      </c>
      <c r="B36" s="25" t="s">
        <v>84</v>
      </c>
      <c r="C36" s="26"/>
    </row>
    <row r="37" spans="1:3" s="20" customFormat="1" ht="12" customHeight="1">
      <c r="A37" s="24" t="s">
        <v>85</v>
      </c>
      <c r="B37" s="25" t="s">
        <v>86</v>
      </c>
      <c r="C37" s="26"/>
    </row>
    <row r="38" spans="1:3" s="20" customFormat="1" ht="12" customHeight="1">
      <c r="A38" s="24" t="s">
        <v>87</v>
      </c>
      <c r="B38" s="25" t="s">
        <v>88</v>
      </c>
      <c r="C38" s="26"/>
    </row>
    <row r="39" spans="1:3" s="20" customFormat="1" ht="12" customHeight="1">
      <c r="A39" s="24" t="s">
        <v>89</v>
      </c>
      <c r="B39" s="25" t="s">
        <v>90</v>
      </c>
      <c r="C39" s="26"/>
    </row>
    <row r="40" spans="1:3" s="20" customFormat="1" ht="12" customHeight="1">
      <c r="A40" s="24" t="s">
        <v>91</v>
      </c>
      <c r="B40" s="25" t="s">
        <v>92</v>
      </c>
      <c r="C40" s="26"/>
    </row>
    <row r="41" spans="1:3" s="20" customFormat="1" ht="12" customHeight="1">
      <c r="A41" s="24" t="s">
        <v>93</v>
      </c>
      <c r="B41" s="25" t="s">
        <v>94</v>
      </c>
      <c r="C41" s="26"/>
    </row>
    <row r="42" spans="1:3" s="20" customFormat="1" ht="12" customHeight="1">
      <c r="A42" s="24" t="s">
        <v>95</v>
      </c>
      <c r="B42" s="25" t="s">
        <v>96</v>
      </c>
      <c r="C42" s="26"/>
    </row>
    <row r="43" spans="1:3" s="20" customFormat="1" ht="12" customHeight="1">
      <c r="A43" s="24" t="s">
        <v>97</v>
      </c>
      <c r="B43" s="25" t="s">
        <v>98</v>
      </c>
      <c r="C43" s="26"/>
    </row>
    <row r="44" spans="1:3" s="20" customFormat="1" ht="12" customHeight="1">
      <c r="A44" s="28" t="s">
        <v>99</v>
      </c>
      <c r="B44" s="32" t="s">
        <v>100</v>
      </c>
      <c r="C44" s="31"/>
    </row>
    <row r="45" spans="1:3" s="20" customFormat="1" ht="12" customHeight="1">
      <c r="A45" s="28" t="s">
        <v>101</v>
      </c>
      <c r="B45" s="29" t="s">
        <v>102</v>
      </c>
      <c r="C45" s="31"/>
    </row>
    <row r="46" spans="1:3" s="20" customFormat="1" ht="12" customHeight="1">
      <c r="A46" s="17" t="s">
        <v>103</v>
      </c>
      <c r="B46" s="18" t="s">
        <v>104</v>
      </c>
      <c r="C46" s="19">
        <f>SUM(C47:C51)</f>
        <v>0</v>
      </c>
    </row>
    <row r="47" spans="1:3" s="20" customFormat="1" ht="12" customHeight="1">
      <c r="A47" s="21" t="s">
        <v>105</v>
      </c>
      <c r="B47" s="22" t="s">
        <v>106</v>
      </c>
      <c r="C47" s="23"/>
    </row>
    <row r="48" spans="1:3" s="20" customFormat="1" ht="12" customHeight="1">
      <c r="A48" s="24" t="s">
        <v>107</v>
      </c>
      <c r="B48" s="25" t="s">
        <v>108</v>
      </c>
      <c r="C48" s="26"/>
    </row>
    <row r="49" spans="1:3" s="20" customFormat="1" ht="12" customHeight="1">
      <c r="A49" s="24" t="s">
        <v>109</v>
      </c>
      <c r="B49" s="25" t="s">
        <v>110</v>
      </c>
      <c r="C49" s="26"/>
    </row>
    <row r="50" spans="1:3" s="20" customFormat="1" ht="12" customHeight="1">
      <c r="A50" s="24" t="s">
        <v>111</v>
      </c>
      <c r="B50" s="25" t="s">
        <v>112</v>
      </c>
      <c r="C50" s="26"/>
    </row>
    <row r="51" spans="1:3" s="20" customFormat="1" ht="12" customHeight="1">
      <c r="A51" s="28" t="s">
        <v>113</v>
      </c>
      <c r="B51" s="29" t="s">
        <v>114</v>
      </c>
      <c r="C51" s="31"/>
    </row>
    <row r="52" spans="1:3" s="20" customFormat="1" ht="12" customHeight="1">
      <c r="A52" s="17" t="s">
        <v>115</v>
      </c>
      <c r="B52" s="18" t="s">
        <v>116</v>
      </c>
      <c r="C52" s="19">
        <f>SUM(C53:C55)</f>
        <v>0</v>
      </c>
    </row>
    <row r="53" spans="1:3" s="20" customFormat="1" ht="12" customHeight="1">
      <c r="A53" s="21" t="s">
        <v>117</v>
      </c>
      <c r="B53" s="22" t="s">
        <v>118</v>
      </c>
      <c r="C53" s="23"/>
    </row>
    <row r="54" spans="1:3" s="20" customFormat="1" ht="12" customHeight="1">
      <c r="A54" s="24" t="s">
        <v>119</v>
      </c>
      <c r="B54" s="25" t="s">
        <v>120</v>
      </c>
      <c r="C54" s="26"/>
    </row>
    <row r="55" spans="1:3" s="20" customFormat="1" ht="12" customHeight="1">
      <c r="A55" s="24" t="s">
        <v>121</v>
      </c>
      <c r="B55" s="25" t="s">
        <v>122</v>
      </c>
      <c r="C55" s="26"/>
    </row>
    <row r="56" spans="1:3" s="20" customFormat="1" ht="12" customHeight="1">
      <c r="A56" s="28" t="s">
        <v>123</v>
      </c>
      <c r="B56" s="29" t="s">
        <v>124</v>
      </c>
      <c r="C56" s="31"/>
    </row>
    <row r="57" spans="1:3" s="20" customFormat="1" ht="12" customHeight="1">
      <c r="A57" s="17" t="s">
        <v>125</v>
      </c>
      <c r="B57" s="30" t="s">
        <v>126</v>
      </c>
      <c r="C57" s="19">
        <f>SUM(C58:C60)</f>
        <v>0</v>
      </c>
    </row>
    <row r="58" spans="1:3" s="20" customFormat="1" ht="12" customHeight="1">
      <c r="A58" s="21" t="s">
        <v>127</v>
      </c>
      <c r="B58" s="22" t="s">
        <v>128</v>
      </c>
      <c r="C58" s="26"/>
    </row>
    <row r="59" spans="1:3" s="20" customFormat="1" ht="12" customHeight="1">
      <c r="A59" s="24" t="s">
        <v>129</v>
      </c>
      <c r="B59" s="25" t="s">
        <v>130</v>
      </c>
      <c r="C59" s="26"/>
    </row>
    <row r="60" spans="1:3" s="20" customFormat="1" ht="12" customHeight="1">
      <c r="A60" s="24" t="s">
        <v>131</v>
      </c>
      <c r="B60" s="25" t="s">
        <v>132</v>
      </c>
      <c r="C60" s="26"/>
    </row>
    <row r="61" spans="1:3" s="20" customFormat="1" ht="12" customHeight="1">
      <c r="A61" s="28" t="s">
        <v>133</v>
      </c>
      <c r="B61" s="29" t="s">
        <v>134</v>
      </c>
      <c r="C61" s="26"/>
    </row>
    <row r="62" spans="1:3" s="20" customFormat="1" ht="12" customHeight="1">
      <c r="A62" s="34" t="s">
        <v>135</v>
      </c>
      <c r="B62" s="18" t="s">
        <v>136</v>
      </c>
      <c r="C62" s="19">
        <f>+C5+C12+C19+C26+C34+C46+C52+C57</f>
        <v>0</v>
      </c>
    </row>
    <row r="63" spans="1:3" s="20" customFormat="1" ht="12" customHeight="1">
      <c r="A63" s="35" t="s">
        <v>137</v>
      </c>
      <c r="B63" s="30" t="s">
        <v>138</v>
      </c>
      <c r="C63" s="19">
        <f>SUM(C64:C66)</f>
        <v>0</v>
      </c>
    </row>
    <row r="64" spans="1:3" s="20" customFormat="1" ht="12" customHeight="1">
      <c r="A64" s="21" t="s">
        <v>139</v>
      </c>
      <c r="B64" s="22" t="s">
        <v>140</v>
      </c>
      <c r="C64" s="26"/>
    </row>
    <row r="65" spans="1:3" s="20" customFormat="1" ht="12" customHeight="1">
      <c r="A65" s="24" t="s">
        <v>141</v>
      </c>
      <c r="B65" s="25" t="s">
        <v>142</v>
      </c>
      <c r="C65" s="26"/>
    </row>
    <row r="66" spans="1:3" s="20" customFormat="1" ht="12" customHeight="1">
      <c r="A66" s="28" t="s">
        <v>143</v>
      </c>
      <c r="B66" s="36" t="s">
        <v>144</v>
      </c>
      <c r="C66" s="26"/>
    </row>
    <row r="67" spans="1:3" s="20" customFormat="1" ht="12" customHeight="1">
      <c r="A67" s="35" t="s">
        <v>145</v>
      </c>
      <c r="B67" s="30" t="s">
        <v>146</v>
      </c>
      <c r="C67" s="19">
        <f>SUM(C68:C71)</f>
        <v>0</v>
      </c>
    </row>
    <row r="68" spans="1:3" s="20" customFormat="1" ht="12" customHeight="1">
      <c r="A68" s="21" t="s">
        <v>147</v>
      </c>
      <c r="B68" s="22" t="s">
        <v>148</v>
      </c>
      <c r="C68" s="26"/>
    </row>
    <row r="69" spans="1:3" s="20" customFormat="1" ht="12" customHeight="1">
      <c r="A69" s="24" t="s">
        <v>149</v>
      </c>
      <c r="B69" s="25" t="s">
        <v>150</v>
      </c>
      <c r="C69" s="26"/>
    </row>
    <row r="70" spans="1:3" s="20" customFormat="1" ht="12" customHeight="1">
      <c r="A70" s="24" t="s">
        <v>151</v>
      </c>
      <c r="B70" s="25" t="s">
        <v>152</v>
      </c>
      <c r="C70" s="26"/>
    </row>
    <row r="71" spans="1:3" s="20" customFormat="1" ht="12" customHeight="1">
      <c r="A71" s="28" t="s">
        <v>153</v>
      </c>
      <c r="B71" s="29" t="s">
        <v>154</v>
      </c>
      <c r="C71" s="26"/>
    </row>
    <row r="72" spans="1:3" s="20" customFormat="1" ht="12" customHeight="1">
      <c r="A72" s="35" t="s">
        <v>155</v>
      </c>
      <c r="B72" s="30" t="s">
        <v>156</v>
      </c>
      <c r="C72" s="19">
        <f>SUM(C73:C74)</f>
        <v>3779951</v>
      </c>
    </row>
    <row r="73" spans="1:3" s="20" customFormat="1" ht="12" customHeight="1">
      <c r="A73" s="21" t="s">
        <v>157</v>
      </c>
      <c r="B73" s="22" t="s">
        <v>158</v>
      </c>
      <c r="C73" s="57">
        <v>3779951</v>
      </c>
    </row>
    <row r="74" spans="1:3" s="20" customFormat="1" ht="12" customHeight="1">
      <c r="A74" s="28" t="s">
        <v>159</v>
      </c>
      <c r="B74" s="29" t="s">
        <v>160</v>
      </c>
      <c r="C74" s="26"/>
    </row>
    <row r="75" spans="1:3" s="20" customFormat="1" ht="12" customHeight="1">
      <c r="A75" s="35" t="s">
        <v>161</v>
      </c>
      <c r="B75" s="30" t="s">
        <v>162</v>
      </c>
      <c r="C75" s="19">
        <f>SUM(C76:C78)</f>
        <v>0</v>
      </c>
    </row>
    <row r="76" spans="1:3" s="20" customFormat="1" ht="12" customHeight="1">
      <c r="A76" s="21" t="s">
        <v>163</v>
      </c>
      <c r="B76" s="22" t="s">
        <v>164</v>
      </c>
      <c r="C76" s="26"/>
    </row>
    <row r="77" spans="1:3" s="20" customFormat="1" ht="12" customHeight="1">
      <c r="A77" s="24" t="s">
        <v>165</v>
      </c>
      <c r="B77" s="25" t="s">
        <v>166</v>
      </c>
      <c r="C77" s="26"/>
    </row>
    <row r="78" spans="1:3" s="20" customFormat="1" ht="12" customHeight="1">
      <c r="A78" s="28" t="s">
        <v>167</v>
      </c>
      <c r="B78" s="29" t="s">
        <v>168</v>
      </c>
      <c r="C78" s="26"/>
    </row>
    <row r="79" spans="1:3" s="20" customFormat="1" ht="12" customHeight="1">
      <c r="A79" s="35" t="s">
        <v>169</v>
      </c>
      <c r="B79" s="30" t="s">
        <v>170</v>
      </c>
      <c r="C79" s="19">
        <f>SUM(C80:C83)</f>
        <v>0</v>
      </c>
    </row>
    <row r="80" spans="1:3" s="20" customFormat="1" ht="12" customHeight="1">
      <c r="A80" s="37" t="s">
        <v>171</v>
      </c>
      <c r="B80" s="22" t="s">
        <v>172</v>
      </c>
      <c r="C80" s="26"/>
    </row>
    <row r="81" spans="1:3" s="20" customFormat="1" ht="12" customHeight="1">
      <c r="A81" s="38" t="s">
        <v>173</v>
      </c>
      <c r="B81" s="25" t="s">
        <v>174</v>
      </c>
      <c r="C81" s="26"/>
    </row>
    <row r="82" spans="1:3" s="20" customFormat="1" ht="12" customHeight="1">
      <c r="A82" s="38" t="s">
        <v>175</v>
      </c>
      <c r="B82" s="25" t="s">
        <v>176</v>
      </c>
      <c r="C82" s="26"/>
    </row>
    <row r="83" spans="1:3" s="20" customFormat="1" ht="12" customHeight="1">
      <c r="A83" s="39" t="s">
        <v>177</v>
      </c>
      <c r="B83" s="29" t="s">
        <v>178</v>
      </c>
      <c r="C83" s="26"/>
    </row>
    <row r="84" spans="1:3" s="20" customFormat="1" ht="12" customHeight="1">
      <c r="A84" s="35" t="s">
        <v>179</v>
      </c>
      <c r="B84" s="30" t="s">
        <v>180</v>
      </c>
      <c r="C84" s="40"/>
    </row>
    <row r="85" spans="1:3" s="20" customFormat="1" ht="13.5" customHeight="1">
      <c r="A85" s="35" t="s">
        <v>181</v>
      </c>
      <c r="B85" s="30" t="s">
        <v>182</v>
      </c>
      <c r="C85" s="40"/>
    </row>
    <row r="86" spans="1:3" s="20" customFormat="1" ht="15.75" customHeight="1">
      <c r="A86" s="35" t="s">
        <v>183</v>
      </c>
      <c r="B86" s="41" t="s">
        <v>184</v>
      </c>
      <c r="C86" s="19">
        <f>+C63+C67+C72+C75+C79+C85+C84</f>
        <v>3779951</v>
      </c>
    </row>
    <row r="87" spans="1:3" s="20" customFormat="1" ht="16.5" customHeight="1">
      <c r="A87" s="42" t="s">
        <v>185</v>
      </c>
      <c r="B87" s="43" t="s">
        <v>186</v>
      </c>
      <c r="C87" s="19">
        <f>+C62+C86</f>
        <v>3779951</v>
      </c>
    </row>
    <row r="88" spans="1:3" s="20" customFormat="1" ht="83.25" customHeight="1">
      <c r="A88" s="44"/>
      <c r="B88" s="45"/>
      <c r="C88" s="46"/>
    </row>
    <row r="89" spans="1:3" ht="16.5" customHeight="1">
      <c r="A89" s="540" t="s">
        <v>187</v>
      </c>
      <c r="B89" s="540"/>
      <c r="C89" s="540"/>
    </row>
    <row r="90" spans="1:3" s="48" customFormat="1" ht="16.5" customHeight="1">
      <c r="A90" s="541" t="s">
        <v>188</v>
      </c>
      <c r="B90" s="541"/>
      <c r="C90" s="47" t="s">
        <v>459</v>
      </c>
    </row>
    <row r="91" spans="1:3" ht="37.5" customHeight="1">
      <c r="A91" s="10" t="s">
        <v>17</v>
      </c>
      <c r="B91" s="11" t="s">
        <v>189</v>
      </c>
      <c r="C91" s="12" t="str">
        <f>+C3</f>
        <v>2017. évi előirányzat</v>
      </c>
    </row>
    <row r="92" spans="1:3" s="16" customFormat="1" ht="12" customHeight="1">
      <c r="A92" s="49"/>
      <c r="B92" s="50" t="s">
        <v>19</v>
      </c>
      <c r="C92" s="51" t="s">
        <v>20</v>
      </c>
    </row>
    <row r="93" spans="1:3" ht="12" customHeight="1">
      <c r="A93" s="52" t="s">
        <v>21</v>
      </c>
      <c r="B93" s="53" t="s">
        <v>190</v>
      </c>
      <c r="C93" s="54">
        <f>C94+C95+C96+C97+C98+C111</f>
        <v>3779951</v>
      </c>
    </row>
    <row r="94" spans="1:3" ht="12" customHeight="1">
      <c r="A94" s="55" t="s">
        <v>23</v>
      </c>
      <c r="B94" s="56" t="s">
        <v>191</v>
      </c>
      <c r="C94" s="57">
        <f>'9.1.2. sz. mell '!C94+'9.3.2. sz. mell'!C46+'9.4.2. sz. mell'!C46</f>
        <v>2816000</v>
      </c>
    </row>
    <row r="95" spans="1:3" ht="12" customHeight="1">
      <c r="A95" s="24" t="s">
        <v>25</v>
      </c>
      <c r="B95" s="58" t="s">
        <v>192</v>
      </c>
      <c r="C95" s="26">
        <f>'9.1.2. sz. mell '!C95+'9.3.2. sz. mell'!C47+'9.4.2. sz. mell'!C47</f>
        <v>963951</v>
      </c>
    </row>
    <row r="96" spans="1:3" ht="12" customHeight="1">
      <c r="A96" s="24" t="s">
        <v>27</v>
      </c>
      <c r="B96" s="58" t="s">
        <v>193</v>
      </c>
      <c r="C96" s="26">
        <f>'9.1.2. sz. mell '!C96+'9.3.2. sz. mell'!C48+'9.4.2. sz. mell'!C48</f>
        <v>0</v>
      </c>
    </row>
    <row r="97" spans="1:3" ht="12" customHeight="1">
      <c r="A97" s="24" t="s">
        <v>29</v>
      </c>
      <c r="B97" s="59" t="s">
        <v>194</v>
      </c>
      <c r="C97" s="26">
        <f>'9.1.2. sz. mell '!C97+'9.3.2. sz. mell'!C49+'9.4.2. sz. mell'!C49</f>
        <v>0</v>
      </c>
    </row>
    <row r="98" spans="1:3" ht="12" customHeight="1">
      <c r="A98" s="24" t="s">
        <v>195</v>
      </c>
      <c r="B98" s="60" t="s">
        <v>196</v>
      </c>
      <c r="C98" s="23">
        <f>SUM(C99:C111)</f>
        <v>0</v>
      </c>
    </row>
    <row r="99" spans="1:3" ht="12" customHeight="1">
      <c r="A99" s="24" t="s">
        <v>33</v>
      </c>
      <c r="B99" s="58" t="s">
        <v>197</v>
      </c>
      <c r="C99" s="26">
        <f>'9.1.2. sz. mell '!C99+'9.3.2. sz. mell'!C51+'9.4.2. sz. mell'!C51</f>
        <v>0</v>
      </c>
    </row>
    <row r="100" spans="1:3" ht="12" customHeight="1">
      <c r="A100" s="24" t="s">
        <v>198</v>
      </c>
      <c r="B100" s="61" t="s">
        <v>199</v>
      </c>
      <c r="C100" s="26">
        <f>'9.1.2. sz. mell '!C100+'9.3.2. sz. mell'!C52+'9.4.2. sz. mell'!C52</f>
        <v>0</v>
      </c>
    </row>
    <row r="101" spans="1:3" ht="12" customHeight="1">
      <c r="A101" s="24" t="s">
        <v>200</v>
      </c>
      <c r="B101" s="61" t="s">
        <v>201</v>
      </c>
      <c r="C101" s="26">
        <f>'9.1.2. sz. mell '!C101+'9.3.2. sz. mell'!C53+'9.4.2. sz. mell'!C53</f>
        <v>0</v>
      </c>
    </row>
    <row r="102" spans="1:3" ht="12" customHeight="1">
      <c r="A102" s="24" t="s">
        <v>202</v>
      </c>
      <c r="B102" s="62" t="s">
        <v>203</v>
      </c>
      <c r="C102" s="26">
        <f>'9.1.2. sz. mell '!C102+'9.3.2. sz. mell'!C54+'9.4.2. sz. mell'!C54</f>
        <v>0</v>
      </c>
    </row>
    <row r="103" spans="1:3" ht="12" customHeight="1">
      <c r="A103" s="24" t="s">
        <v>204</v>
      </c>
      <c r="B103" s="63" t="s">
        <v>205</v>
      </c>
      <c r="C103" s="26">
        <f>'9.1.2. sz. mell '!C103+'9.3.2. sz. mell'!C55+'9.4.2. sz. mell'!C55</f>
        <v>0</v>
      </c>
    </row>
    <row r="104" spans="1:3" ht="12" customHeight="1">
      <c r="A104" s="24" t="s">
        <v>206</v>
      </c>
      <c r="B104" s="63" t="s">
        <v>207</v>
      </c>
      <c r="C104" s="26">
        <f>'9.1.2. sz. mell '!C104+'9.3.2. sz. mell'!C56+'9.4.2. sz. mell'!C56</f>
        <v>0</v>
      </c>
    </row>
    <row r="105" spans="1:3" ht="12" customHeight="1">
      <c r="A105" s="24" t="s">
        <v>208</v>
      </c>
      <c r="B105" s="62" t="s">
        <v>209</v>
      </c>
      <c r="C105" s="26"/>
    </row>
    <row r="106" spans="1:3" ht="12" customHeight="1">
      <c r="A106" s="24" t="s">
        <v>210</v>
      </c>
      <c r="B106" s="62" t="s">
        <v>211</v>
      </c>
      <c r="C106" s="26">
        <f>'9.1.2. sz. mell '!C106+'9.3.2. sz. mell'!C58+'9.4.2. sz. mell'!C58</f>
        <v>0</v>
      </c>
    </row>
    <row r="107" spans="1:3" ht="12" customHeight="1">
      <c r="A107" s="24" t="s">
        <v>212</v>
      </c>
      <c r="B107" s="63" t="s">
        <v>213</v>
      </c>
      <c r="C107" s="26">
        <f>'9.1.2. sz. mell '!C107+'9.3.2. sz. mell'!C59+'9.4.2. sz. mell'!C59</f>
        <v>0</v>
      </c>
    </row>
    <row r="108" spans="1:3" ht="12" customHeight="1">
      <c r="A108" s="64" t="s">
        <v>214</v>
      </c>
      <c r="B108" s="61" t="s">
        <v>215</v>
      </c>
      <c r="C108" s="26">
        <f>'9.1.2. sz. mell '!C108+'9.3.2. sz. mell'!C60+'9.4.2. sz. mell'!C60</f>
        <v>0</v>
      </c>
    </row>
    <row r="109" spans="1:3" ht="12" customHeight="1">
      <c r="A109" s="24" t="s">
        <v>216</v>
      </c>
      <c r="B109" s="61" t="s">
        <v>217</v>
      </c>
      <c r="C109" s="26">
        <f>'9.1.2. sz. mell '!C109+'9.3.2. sz. mell'!C61+'9.4.2. sz. mell'!C61</f>
        <v>0</v>
      </c>
    </row>
    <row r="110" spans="1:3" ht="12" customHeight="1">
      <c r="A110" s="28" t="s">
        <v>218</v>
      </c>
      <c r="B110" s="61" t="s">
        <v>219</v>
      </c>
      <c r="C110" s="26">
        <f>'9.1.2. sz. mell '!C110+'9.3.2. sz. mell'!C62+'9.4.2. sz. mell'!C62</f>
        <v>0</v>
      </c>
    </row>
    <row r="111" spans="1:3" ht="12" customHeight="1">
      <c r="A111" s="24" t="s">
        <v>220</v>
      </c>
      <c r="B111" s="59" t="s">
        <v>221</v>
      </c>
      <c r="C111" s="26">
        <f>'9.1.2. sz. mell '!C111+'9.3.2. sz. mell'!C63+'9.4.2. sz. mell'!C63</f>
        <v>0</v>
      </c>
    </row>
    <row r="112" spans="1:3" ht="12" customHeight="1">
      <c r="A112" s="24" t="s">
        <v>222</v>
      </c>
      <c r="B112" s="58" t="s">
        <v>223</v>
      </c>
      <c r="C112" s="26">
        <f>'9.1.2. sz. mell '!C112+'9.3.2. sz. mell'!C64+'9.4.2. sz. mell'!C64</f>
        <v>0</v>
      </c>
    </row>
    <row r="113" spans="1:3" ht="12" customHeight="1">
      <c r="A113" s="65" t="s">
        <v>224</v>
      </c>
      <c r="B113" s="66" t="s">
        <v>225</v>
      </c>
      <c r="C113" s="31">
        <f>'9.1.2. sz. mell '!C113+'9.3.2. sz. mell'!C65+'9.4.2. sz. mell'!C65</f>
        <v>0</v>
      </c>
    </row>
    <row r="114" spans="1:3" ht="12" customHeight="1">
      <c r="A114" s="68" t="s">
        <v>35</v>
      </c>
      <c r="B114" s="69" t="s">
        <v>226</v>
      </c>
      <c r="C114" s="19">
        <f>+C115+C117+C119</f>
        <v>0</v>
      </c>
    </row>
    <row r="115" spans="1:3" ht="12" customHeight="1">
      <c r="A115" s="21" t="s">
        <v>37</v>
      </c>
      <c r="B115" s="58" t="s">
        <v>227</v>
      </c>
      <c r="C115" s="26">
        <f>'9.1.2. sz. mell '!C115+'9.3.2. sz. mell'!C67+'9.4.2. sz. mell'!C67</f>
        <v>0</v>
      </c>
    </row>
    <row r="116" spans="1:3" ht="12" customHeight="1">
      <c r="A116" s="21" t="s">
        <v>39</v>
      </c>
      <c r="B116" s="71" t="s">
        <v>228</v>
      </c>
      <c r="C116" s="26">
        <f>'9.1.2. sz. mell '!C116+'9.3.2. sz. mell'!C68+'9.4.2. sz. mell'!C68</f>
        <v>0</v>
      </c>
    </row>
    <row r="117" spans="1:3" ht="12" customHeight="1">
      <c r="A117" s="21" t="s">
        <v>41</v>
      </c>
      <c r="B117" s="71" t="s">
        <v>229</v>
      </c>
      <c r="C117" s="26">
        <f>'9.1.2. sz. mell '!C117+'9.3.2. sz. mell'!C69+'9.4.2. sz. mell'!C69</f>
        <v>0</v>
      </c>
    </row>
    <row r="118" spans="1:3" ht="12" customHeight="1">
      <c r="A118" s="21" t="s">
        <v>43</v>
      </c>
      <c r="B118" s="71" t="s">
        <v>230</v>
      </c>
      <c r="C118" s="26">
        <f>'9.1.2. sz. mell '!C118+'9.3.2. sz. mell'!C70+'9.4.2. sz. mell'!C70</f>
        <v>0</v>
      </c>
    </row>
    <row r="119" spans="1:3" ht="12" customHeight="1">
      <c r="A119" s="21" t="s">
        <v>45</v>
      </c>
      <c r="B119" s="29" t="s">
        <v>231</v>
      </c>
      <c r="C119" s="26">
        <f>'9.1.2. sz. mell '!C119+'9.3.2. sz. mell'!C71+'9.4.2. sz. mell'!C71</f>
        <v>0</v>
      </c>
    </row>
    <row r="120" spans="1:3" ht="12" customHeight="1">
      <c r="A120" s="21" t="s">
        <v>47</v>
      </c>
      <c r="B120" s="27" t="s">
        <v>232</v>
      </c>
      <c r="C120" s="26">
        <f>'9.1.2. sz. mell '!C120+'9.3.2. sz. mell'!C72+'9.4.2. sz. mell'!C72</f>
        <v>0</v>
      </c>
    </row>
    <row r="121" spans="1:3" ht="12" customHeight="1">
      <c r="A121" s="21" t="s">
        <v>233</v>
      </c>
      <c r="B121" s="73" t="s">
        <v>234</v>
      </c>
      <c r="C121" s="26">
        <f>'9.1.2. sz. mell '!C121+'9.3.2. sz. mell'!C73+'9.4.2. sz. mell'!C73</f>
        <v>0</v>
      </c>
    </row>
    <row r="122" spans="1:3" ht="15.75">
      <c r="A122" s="21" t="s">
        <v>235</v>
      </c>
      <c r="B122" s="63" t="s">
        <v>207</v>
      </c>
      <c r="C122" s="26">
        <f>'9.1.2. sz. mell '!C122+'9.3.2. sz. mell'!C74+'9.4.2. sz. mell'!C74</f>
        <v>0</v>
      </c>
    </row>
    <row r="123" spans="1:3" ht="12" customHeight="1">
      <c r="A123" s="21" t="s">
        <v>236</v>
      </c>
      <c r="B123" s="63" t="s">
        <v>237</v>
      </c>
      <c r="C123" s="26">
        <f>'9.1.2. sz. mell '!C123+'9.3.2. sz. mell'!C75+'9.4.2. sz. mell'!C75</f>
        <v>0</v>
      </c>
    </row>
    <row r="124" spans="1:3" ht="12" customHeight="1">
      <c r="A124" s="21" t="s">
        <v>238</v>
      </c>
      <c r="B124" s="63" t="s">
        <v>239</v>
      </c>
      <c r="C124" s="26">
        <f>'9.1.2. sz. mell '!C124+'9.3.2. sz. mell'!C76+'9.4.2. sz. mell'!C76</f>
        <v>0</v>
      </c>
    </row>
    <row r="125" spans="1:3" ht="12" customHeight="1">
      <c r="A125" s="21" t="s">
        <v>240</v>
      </c>
      <c r="B125" s="63" t="s">
        <v>213</v>
      </c>
      <c r="C125" s="26">
        <f>'9.1.2. sz. mell '!C125+'9.3.2. sz. mell'!C77+'9.4.2. sz. mell'!C77</f>
        <v>0</v>
      </c>
    </row>
    <row r="126" spans="1:3" ht="12" customHeight="1">
      <c r="A126" s="21" t="s">
        <v>241</v>
      </c>
      <c r="B126" s="63" t="s">
        <v>242</v>
      </c>
      <c r="C126" s="26">
        <f>'9.1.2. sz. mell '!C126+'9.3.2. sz. mell'!C78+'9.4.2. sz. mell'!C78</f>
        <v>0</v>
      </c>
    </row>
    <row r="127" spans="1:3" ht="15.75">
      <c r="A127" s="64" t="s">
        <v>243</v>
      </c>
      <c r="B127" s="63" t="s">
        <v>244</v>
      </c>
      <c r="C127" s="26">
        <f>'9.1.2. sz. mell '!C127+'9.3.2. sz. mell'!C79+'9.4.2. sz. mell'!C79</f>
        <v>0</v>
      </c>
    </row>
    <row r="128" spans="1:3" ht="12" customHeight="1">
      <c r="A128" s="17" t="s">
        <v>49</v>
      </c>
      <c r="B128" s="18" t="s">
        <v>245</v>
      </c>
      <c r="C128" s="19">
        <f>+C93+C114</f>
        <v>3779951</v>
      </c>
    </row>
    <row r="129" spans="1:3" ht="12" customHeight="1">
      <c r="A129" s="17" t="s">
        <v>246</v>
      </c>
      <c r="B129" s="18" t="s">
        <v>247</v>
      </c>
      <c r="C129" s="19">
        <f>+C130+C131+C132</f>
        <v>0</v>
      </c>
    </row>
    <row r="130" spans="1:3" ht="12" customHeight="1">
      <c r="A130" s="21" t="s">
        <v>65</v>
      </c>
      <c r="B130" s="71" t="s">
        <v>248</v>
      </c>
      <c r="C130" s="72"/>
    </row>
    <row r="131" spans="1:3" ht="12" customHeight="1">
      <c r="A131" s="21" t="s">
        <v>67</v>
      </c>
      <c r="B131" s="71" t="s">
        <v>249</v>
      </c>
      <c r="C131" s="72"/>
    </row>
    <row r="132" spans="1:3" ht="12" customHeight="1">
      <c r="A132" s="64" t="s">
        <v>69</v>
      </c>
      <c r="B132" s="71" t="s">
        <v>250</v>
      </c>
      <c r="C132" s="72"/>
    </row>
    <row r="133" spans="1:3" ht="12" customHeight="1">
      <c r="A133" s="17" t="s">
        <v>79</v>
      </c>
      <c r="B133" s="18" t="s">
        <v>251</v>
      </c>
      <c r="C133" s="19">
        <f>SUM(C134:C139)</f>
        <v>0</v>
      </c>
    </row>
    <row r="134" spans="1:3" ht="12" customHeight="1">
      <c r="A134" s="21" t="s">
        <v>81</v>
      </c>
      <c r="B134" s="75" t="s">
        <v>252</v>
      </c>
      <c r="C134" s="72"/>
    </row>
    <row r="135" spans="1:3" ht="12" customHeight="1">
      <c r="A135" s="21" t="s">
        <v>83</v>
      </c>
      <c r="B135" s="75" t="s">
        <v>253</v>
      </c>
      <c r="C135" s="72"/>
    </row>
    <row r="136" spans="1:3" ht="12" customHeight="1">
      <c r="A136" s="21" t="s">
        <v>85</v>
      </c>
      <c r="B136" s="75" t="s">
        <v>254</v>
      </c>
      <c r="C136" s="72"/>
    </row>
    <row r="137" spans="1:3" ht="12" customHeight="1">
      <c r="A137" s="21" t="s">
        <v>87</v>
      </c>
      <c r="B137" s="75" t="s">
        <v>255</v>
      </c>
      <c r="C137" s="72"/>
    </row>
    <row r="138" spans="1:3" ht="12" customHeight="1">
      <c r="A138" s="21" t="s">
        <v>89</v>
      </c>
      <c r="B138" s="75" t="s">
        <v>256</v>
      </c>
      <c r="C138" s="72"/>
    </row>
    <row r="139" spans="1:3" ht="12" customHeight="1">
      <c r="A139" s="64" t="s">
        <v>91</v>
      </c>
      <c r="B139" s="75" t="s">
        <v>257</v>
      </c>
      <c r="C139" s="72"/>
    </row>
    <row r="140" spans="1:3" ht="12" customHeight="1">
      <c r="A140" s="17" t="s">
        <v>103</v>
      </c>
      <c r="B140" s="18" t="s">
        <v>258</v>
      </c>
      <c r="C140" s="19">
        <f>+C141+C142+C143+C144</f>
        <v>0</v>
      </c>
    </row>
    <row r="141" spans="1:3" ht="12" customHeight="1">
      <c r="A141" s="21" t="s">
        <v>105</v>
      </c>
      <c r="B141" s="75" t="s">
        <v>259</v>
      </c>
      <c r="C141" s="72"/>
    </row>
    <row r="142" spans="1:3" ht="12" customHeight="1">
      <c r="A142" s="21" t="s">
        <v>107</v>
      </c>
      <c r="B142" s="75" t="s">
        <v>260</v>
      </c>
      <c r="C142" s="72"/>
    </row>
    <row r="143" spans="1:3" ht="12" customHeight="1">
      <c r="A143" s="21" t="s">
        <v>109</v>
      </c>
      <c r="B143" s="75" t="s">
        <v>261</v>
      </c>
      <c r="C143" s="72"/>
    </row>
    <row r="144" spans="1:3" ht="12" customHeight="1">
      <c r="A144" s="64" t="s">
        <v>111</v>
      </c>
      <c r="B144" s="76" t="s">
        <v>262</v>
      </c>
      <c r="C144" s="72"/>
    </row>
    <row r="145" spans="1:3" ht="12" customHeight="1">
      <c r="A145" s="17" t="s">
        <v>263</v>
      </c>
      <c r="B145" s="18" t="s">
        <v>264</v>
      </c>
      <c r="C145" s="77">
        <f>SUM(C146:C150)</f>
        <v>0</v>
      </c>
    </row>
    <row r="146" spans="1:3" ht="12" customHeight="1">
      <c r="A146" s="21" t="s">
        <v>117</v>
      </c>
      <c r="B146" s="75" t="s">
        <v>265</v>
      </c>
      <c r="C146" s="72"/>
    </row>
    <row r="147" spans="1:3" ht="12" customHeight="1">
      <c r="A147" s="21" t="s">
        <v>119</v>
      </c>
      <c r="B147" s="75" t="s">
        <v>266</v>
      </c>
      <c r="C147" s="72"/>
    </row>
    <row r="148" spans="1:3" ht="12" customHeight="1">
      <c r="A148" s="21" t="s">
        <v>121</v>
      </c>
      <c r="B148" s="75" t="s">
        <v>267</v>
      </c>
      <c r="C148" s="72"/>
    </row>
    <row r="149" spans="1:3" ht="12" customHeight="1">
      <c r="A149" s="21" t="s">
        <v>123</v>
      </c>
      <c r="B149" s="75" t="s">
        <v>268</v>
      </c>
      <c r="C149" s="72"/>
    </row>
    <row r="150" spans="1:3" ht="12" customHeight="1">
      <c r="A150" s="21" t="s">
        <v>269</v>
      </c>
      <c r="B150" s="75" t="s">
        <v>270</v>
      </c>
      <c r="C150" s="72"/>
    </row>
    <row r="151" spans="1:3" ht="12" customHeight="1">
      <c r="A151" s="17" t="s">
        <v>125</v>
      </c>
      <c r="B151" s="18" t="s">
        <v>271</v>
      </c>
      <c r="C151" s="78"/>
    </row>
    <row r="152" spans="1:3" ht="12" customHeight="1">
      <c r="A152" s="17" t="s">
        <v>272</v>
      </c>
      <c r="B152" s="18" t="s">
        <v>273</v>
      </c>
      <c r="C152" s="78"/>
    </row>
    <row r="153" spans="1:9" ht="15" customHeight="1">
      <c r="A153" s="17" t="s">
        <v>274</v>
      </c>
      <c r="B153" s="18" t="s">
        <v>275</v>
      </c>
      <c r="C153" s="79">
        <f>+C129+C133+C140+C145+C151+C152</f>
        <v>0</v>
      </c>
      <c r="F153" s="80"/>
      <c r="G153" s="81"/>
      <c r="H153" s="81"/>
      <c r="I153" s="81"/>
    </row>
    <row r="154" spans="1:3" s="20" customFormat="1" ht="12.75" customHeight="1">
      <c r="A154" s="82" t="s">
        <v>276</v>
      </c>
      <c r="B154" s="83" t="s">
        <v>277</v>
      </c>
      <c r="C154" s="79">
        <f>+C128+C153</f>
        <v>3779951</v>
      </c>
    </row>
    <row r="155" ht="7.5" customHeight="1"/>
    <row r="156" spans="1:3" ht="15.75">
      <c r="A156" s="538" t="s">
        <v>278</v>
      </c>
      <c r="B156" s="538"/>
      <c r="C156" s="538"/>
    </row>
    <row r="157" spans="1:3" ht="15" customHeight="1">
      <c r="A157" s="539" t="s">
        <v>279</v>
      </c>
      <c r="B157" s="539"/>
      <c r="C157" s="9" t="s">
        <v>16</v>
      </c>
    </row>
    <row r="158" spans="1:4" ht="13.5" customHeight="1">
      <c r="A158" s="17">
        <v>1</v>
      </c>
      <c r="B158" s="84" t="s">
        <v>280</v>
      </c>
      <c r="C158" s="19">
        <f>+C62-C128</f>
        <v>-3779951</v>
      </c>
      <c r="D158" s="85"/>
    </row>
    <row r="159" spans="1:3" ht="27.75" customHeight="1">
      <c r="A159" s="17" t="s">
        <v>35</v>
      </c>
      <c r="B159" s="84" t="s">
        <v>281</v>
      </c>
      <c r="C159" s="19">
        <f>+C86-C153</f>
        <v>3779951</v>
      </c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4569444444444444" bottom="0.8659722222222223" header="0.7875" footer="0.5902777777777778"/>
  <pageSetup firstPageNumber="20" useFirstPageNumber="1" horizontalDpi="300" verticalDpi="300" orientation="portrait" paperSize="9" scale="71" r:id="rId1"/>
  <headerFooter alignWithMargins="0">
    <oddHeader>&amp;C&amp;"Times New Roman CE,Félkövér"&amp;12Alattyán Község Önkormányzata
2017. ÉVI KÖLTSÉGVETÉS
ÖNKÉNT VÁLLALT FELADATAINAK MÉRLEGE&amp;R&amp;"Times New Roman CE,Félkövér dőlt"&amp;11 1.3. melléklet a ........./2017. (.......) önkormányzati rendelethez</oddHeader>
    <oddFooter>&amp;C&amp;P</oddFooter>
  </headerFooter>
  <rowBreaks count="1" manualBreakCount="1">
    <brk id="88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0"/>
  </sheetPr>
  <dimension ref="A1:D39"/>
  <sheetViews>
    <sheetView zoomScalePageLayoutView="0" workbookViewId="0" topLeftCell="A13">
      <selection activeCell="C9" sqref="C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580" t="str">
        <f>+CONCATENATE("K I M U T A T Á S",CHAR(10),"a ",LEFT(ÖSSZEFÜGGÉSEK!A5,4),". évben céljelleggel juttatott támogatásokról")</f>
        <v>K I M U T A T Á S
a 2017. évben céljelleggel juttatott támogatásokról</v>
      </c>
      <c r="B1" s="580"/>
      <c r="C1" s="580"/>
      <c r="D1" s="580"/>
    </row>
    <row r="2" spans="1:4" ht="17.25" customHeight="1">
      <c r="A2" s="511"/>
      <c r="B2" s="511"/>
      <c r="C2" s="511"/>
      <c r="D2" s="511"/>
    </row>
    <row r="3" spans="1:4" ht="12.75">
      <c r="A3" s="512"/>
      <c r="B3" s="512"/>
      <c r="C3" s="581" t="s">
        <v>626</v>
      </c>
      <c r="D3" s="581"/>
    </row>
    <row r="4" spans="1:4" ht="42.75" customHeight="1">
      <c r="A4" s="513" t="s">
        <v>17</v>
      </c>
      <c r="B4" s="514" t="s">
        <v>599</v>
      </c>
      <c r="C4" s="514" t="s">
        <v>600</v>
      </c>
      <c r="D4" s="515" t="s">
        <v>601</v>
      </c>
    </row>
    <row r="5" spans="1:4" ht="15.75" customHeight="1">
      <c r="A5" s="516" t="s">
        <v>21</v>
      </c>
      <c r="B5" s="521" t="s">
        <v>609</v>
      </c>
      <c r="C5" s="519" t="s">
        <v>602</v>
      </c>
      <c r="D5" s="520">
        <v>10000</v>
      </c>
    </row>
    <row r="6" spans="1:4" ht="15.75" customHeight="1">
      <c r="A6" s="517" t="s">
        <v>35</v>
      </c>
      <c r="B6" s="518" t="s">
        <v>607</v>
      </c>
      <c r="C6" s="519" t="s">
        <v>608</v>
      </c>
      <c r="D6" s="520">
        <v>2900000</v>
      </c>
    </row>
    <row r="7" spans="1:4" ht="15.75" customHeight="1">
      <c r="A7" s="517" t="s">
        <v>49</v>
      </c>
      <c r="B7" s="518" t="s">
        <v>603</v>
      </c>
      <c r="C7" s="519" t="s">
        <v>604</v>
      </c>
      <c r="D7" s="520">
        <v>145982</v>
      </c>
    </row>
    <row r="8" spans="1:4" ht="15.75" customHeight="1">
      <c r="A8" s="517" t="s">
        <v>246</v>
      </c>
      <c r="B8" s="518" t="s">
        <v>606</v>
      </c>
      <c r="C8" s="519" t="s">
        <v>602</v>
      </c>
      <c r="D8" s="520">
        <v>32000</v>
      </c>
    </row>
    <row r="9" spans="1:4" ht="15.75" customHeight="1">
      <c r="A9" s="517" t="s">
        <v>79</v>
      </c>
      <c r="B9" s="518" t="s">
        <v>605</v>
      </c>
      <c r="C9" s="519" t="s">
        <v>602</v>
      </c>
      <c r="D9" s="520">
        <v>241500</v>
      </c>
    </row>
    <row r="10" spans="1:4" ht="15.75" customHeight="1">
      <c r="A10" s="517" t="s">
        <v>103</v>
      </c>
      <c r="B10" s="518"/>
      <c r="C10" s="519"/>
      <c r="D10" s="520">
        <v>32000</v>
      </c>
    </row>
    <row r="11" spans="1:4" ht="15.75" customHeight="1">
      <c r="A11" s="517" t="s">
        <v>263</v>
      </c>
      <c r="B11" s="518"/>
      <c r="C11" s="519"/>
      <c r="D11" s="520"/>
    </row>
    <row r="12" spans="1:4" ht="15.75" customHeight="1">
      <c r="A12" s="517" t="s">
        <v>125</v>
      </c>
      <c r="B12" s="518"/>
      <c r="C12" s="519"/>
      <c r="D12" s="520"/>
    </row>
    <row r="13" spans="1:4" ht="15.75" customHeight="1">
      <c r="A13" s="517" t="s">
        <v>272</v>
      </c>
      <c r="B13" s="521"/>
      <c r="C13" s="519"/>
      <c r="D13" s="520"/>
    </row>
    <row r="14" spans="1:4" ht="15.75" customHeight="1">
      <c r="A14" s="517" t="s">
        <v>274</v>
      </c>
      <c r="B14" s="519"/>
      <c r="C14" s="519"/>
      <c r="D14" s="520"/>
    </row>
    <row r="15" spans="1:4" ht="15.75" customHeight="1">
      <c r="A15" s="517" t="s">
        <v>276</v>
      </c>
      <c r="B15" s="519"/>
      <c r="C15" s="519"/>
      <c r="D15" s="520"/>
    </row>
    <row r="16" spans="1:4" ht="15.75" customHeight="1">
      <c r="A16" s="517" t="s">
        <v>300</v>
      </c>
      <c r="B16" s="519"/>
      <c r="C16" s="519"/>
      <c r="D16" s="520"/>
    </row>
    <row r="17" spans="1:4" ht="15.75" customHeight="1">
      <c r="A17" s="517" t="s">
        <v>301</v>
      </c>
      <c r="B17" s="519"/>
      <c r="C17" s="519"/>
      <c r="D17" s="520"/>
    </row>
    <row r="18" spans="1:4" ht="15.75" customHeight="1">
      <c r="A18" s="517" t="s">
        <v>304</v>
      </c>
      <c r="B18" s="519"/>
      <c r="C18" s="519"/>
      <c r="D18" s="520"/>
    </row>
    <row r="19" spans="1:4" ht="15.75" customHeight="1">
      <c r="A19" s="517" t="s">
        <v>307</v>
      </c>
      <c r="B19" s="519"/>
      <c r="C19" s="519"/>
      <c r="D19" s="520"/>
    </row>
    <row r="20" spans="1:4" ht="15.75" customHeight="1">
      <c r="A20" s="517" t="s">
        <v>310</v>
      </c>
      <c r="B20" s="519"/>
      <c r="C20" s="519"/>
      <c r="D20" s="520"/>
    </row>
    <row r="21" spans="1:4" ht="15.75" customHeight="1">
      <c r="A21" s="517" t="s">
        <v>313</v>
      </c>
      <c r="B21" s="519"/>
      <c r="C21" s="519"/>
      <c r="D21" s="520"/>
    </row>
    <row r="22" spans="1:4" ht="15.75" customHeight="1">
      <c r="A22" s="517" t="s">
        <v>315</v>
      </c>
      <c r="B22" s="519"/>
      <c r="C22" s="519"/>
      <c r="D22" s="520"/>
    </row>
    <row r="23" spans="1:4" ht="15.75" customHeight="1">
      <c r="A23" s="517" t="s">
        <v>318</v>
      </c>
      <c r="B23" s="519"/>
      <c r="C23" s="519"/>
      <c r="D23" s="520"/>
    </row>
    <row r="24" spans="1:4" ht="15.75" customHeight="1">
      <c r="A24" s="517" t="s">
        <v>321</v>
      </c>
      <c r="B24" s="519"/>
      <c r="C24" s="519"/>
      <c r="D24" s="520"/>
    </row>
    <row r="25" spans="1:4" ht="15.75" customHeight="1">
      <c r="A25" s="517" t="s">
        <v>323</v>
      </c>
      <c r="B25" s="519"/>
      <c r="C25" s="519"/>
      <c r="D25" s="520"/>
    </row>
    <row r="26" spans="1:4" ht="15.75" customHeight="1">
      <c r="A26" s="517" t="s">
        <v>325</v>
      </c>
      <c r="B26" s="519"/>
      <c r="C26" s="519"/>
      <c r="D26" s="520"/>
    </row>
    <row r="27" spans="1:4" ht="15.75" customHeight="1">
      <c r="A27" s="517" t="s">
        <v>326</v>
      </c>
      <c r="B27" s="519"/>
      <c r="C27" s="519"/>
      <c r="D27" s="520"/>
    </row>
    <row r="28" spans="1:4" ht="15.75" customHeight="1">
      <c r="A28" s="517" t="s">
        <v>328</v>
      </c>
      <c r="B28" s="519"/>
      <c r="C28" s="519"/>
      <c r="D28" s="520"/>
    </row>
    <row r="29" spans="1:4" ht="15.75" customHeight="1">
      <c r="A29" s="517" t="s">
        <v>331</v>
      </c>
      <c r="B29" s="519"/>
      <c r="C29" s="519"/>
      <c r="D29" s="520"/>
    </row>
    <row r="30" spans="1:4" ht="15.75" customHeight="1">
      <c r="A30" s="517" t="s">
        <v>334</v>
      </c>
      <c r="B30" s="519"/>
      <c r="C30" s="519"/>
      <c r="D30" s="520"/>
    </row>
    <row r="31" spans="1:4" ht="15.75" customHeight="1">
      <c r="A31" s="517" t="s">
        <v>337</v>
      </c>
      <c r="B31" s="519"/>
      <c r="C31" s="519"/>
      <c r="D31" s="520"/>
    </row>
    <row r="32" spans="1:4" ht="15.75" customHeight="1">
      <c r="A32" s="517" t="s">
        <v>371</v>
      </c>
      <c r="B32" s="519"/>
      <c r="C32" s="519"/>
      <c r="D32" s="520"/>
    </row>
    <row r="33" spans="1:4" ht="15.75" customHeight="1">
      <c r="A33" s="517" t="s">
        <v>610</v>
      </c>
      <c r="B33" s="519"/>
      <c r="C33" s="519"/>
      <c r="D33" s="520"/>
    </row>
    <row r="34" spans="1:4" ht="15.75" customHeight="1">
      <c r="A34" s="517" t="s">
        <v>611</v>
      </c>
      <c r="B34" s="519"/>
      <c r="C34" s="519"/>
      <c r="D34" s="522"/>
    </row>
    <row r="35" spans="1:4" ht="15.75" customHeight="1">
      <c r="A35" s="517" t="s">
        <v>612</v>
      </c>
      <c r="B35" s="519"/>
      <c r="C35" s="519"/>
      <c r="D35" s="522"/>
    </row>
    <row r="36" spans="1:4" ht="15.75" customHeight="1">
      <c r="A36" s="517" t="s">
        <v>613</v>
      </c>
      <c r="B36" s="519"/>
      <c r="C36" s="519"/>
      <c r="D36" s="522"/>
    </row>
    <row r="37" spans="1:4" ht="15.75" customHeight="1">
      <c r="A37" s="523" t="s">
        <v>614</v>
      </c>
      <c r="B37" s="524"/>
      <c r="C37" s="524"/>
      <c r="D37" s="525"/>
    </row>
    <row r="38" spans="1:4" ht="15.75" customHeight="1">
      <c r="A38" s="582" t="s">
        <v>419</v>
      </c>
      <c r="B38" s="582"/>
      <c r="C38" s="526"/>
      <c r="D38" s="527">
        <f>SUM(D5:D37)</f>
        <v>3361482</v>
      </c>
    </row>
    <row r="39" ht="12.75">
      <c r="A39" t="s">
        <v>615</v>
      </c>
    </row>
  </sheetData>
  <sheetProtection selectLockedCells="1" selectUnlockedCells="1"/>
  <mergeCells count="3">
    <mergeCell ref="A1:D1"/>
    <mergeCell ref="C3:D3"/>
    <mergeCell ref="A38:B38"/>
  </mergeCells>
  <conditionalFormatting sqref="D38">
    <cfRule type="cellIs" priority="1" dxfId="4" operator="equal" stopIfTrue="1">
      <formula>0</formula>
    </cfRule>
  </conditionalFormatting>
  <printOptions horizontalCentered="1"/>
  <pageMargins left="0.7875" right="0.7875" top="1.0604166666666666" bottom="0.9840277777777777" header="0.7875" footer="0.7875"/>
  <pageSetup firstPageNumber="68" useFirstPageNumber="1" horizontalDpi="300" verticalDpi="300" orientation="portrait" paperSize="9" scale="95" r:id="rId1"/>
  <headerFooter alignWithMargins="0">
    <oddHeader>&amp;R&amp;"Times New Roman CE,Félkövér dőlt"&amp;11 6. tájékoztató tábla</oddHeader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50"/>
  </sheetPr>
  <dimension ref="A1:F35"/>
  <sheetViews>
    <sheetView tabSelected="1" zoomScale="120" zoomScaleNormal="120" zoomScaleSheetLayoutView="100" zoomScalePageLayoutView="0" workbookViewId="0" topLeftCell="A13">
      <selection activeCell="H29" sqref="H29"/>
    </sheetView>
  </sheetViews>
  <sheetFormatPr defaultColWidth="9.00390625" defaultRowHeight="12.75"/>
  <cols>
    <col min="1" max="1" width="9.00390625" style="5" customWidth="1"/>
    <col min="2" max="2" width="66.375" style="5" customWidth="1"/>
    <col min="3" max="3" width="15.50390625" style="6" customWidth="1"/>
    <col min="4" max="5" width="15.50390625" style="5" customWidth="1"/>
    <col min="6" max="6" width="9.00390625" style="7" customWidth="1"/>
    <col min="7" max="16384" width="9.375" style="7" customWidth="1"/>
  </cols>
  <sheetData>
    <row r="1" spans="1:5" ht="15.75" customHeight="1">
      <c r="A1" s="540" t="s">
        <v>14</v>
      </c>
      <c r="B1" s="540"/>
      <c r="C1" s="540"/>
      <c r="D1" s="540"/>
      <c r="E1" s="540"/>
    </row>
    <row r="2" spans="1:5" ht="15.75" customHeight="1">
      <c r="A2" s="539" t="s">
        <v>15</v>
      </c>
      <c r="B2" s="539"/>
      <c r="D2" s="8"/>
      <c r="E2" s="9" t="s">
        <v>459</v>
      </c>
    </row>
    <row r="3" spans="1:5" ht="37.5" customHeight="1">
      <c r="A3" s="10" t="s">
        <v>17</v>
      </c>
      <c r="B3" s="11" t="s">
        <v>18</v>
      </c>
      <c r="C3" s="11" t="str">
        <f>+CONCATENATE(LEFT(ÖSSZEFÜGGÉSEK!A5,4)+1,". évi")</f>
        <v>2018. évi</v>
      </c>
      <c r="D3" s="370" t="str">
        <f>+CONCATENATE(LEFT(ÖSSZEFÜGGÉSEK!A5,4)+2,". évi")</f>
        <v>2019. évi</v>
      </c>
      <c r="E3" s="371" t="str">
        <f>+CONCATENATE(LEFT(ÖSSZEFÜGGÉSEK!A5,4)+3,". évi")</f>
        <v>2020. évi</v>
      </c>
    </row>
    <row r="4" spans="1:5" s="16" customFormat="1" ht="12" customHeight="1">
      <c r="A4" s="49" t="s">
        <v>19</v>
      </c>
      <c r="B4" s="50" t="s">
        <v>20</v>
      </c>
      <c r="C4" s="50" t="s">
        <v>288</v>
      </c>
      <c r="D4" s="50" t="s">
        <v>289</v>
      </c>
      <c r="E4" s="372" t="s">
        <v>380</v>
      </c>
    </row>
    <row r="5" spans="1:5" s="20" customFormat="1" ht="12" customHeight="1">
      <c r="A5" s="17" t="s">
        <v>21</v>
      </c>
      <c r="B5" s="18" t="s">
        <v>616</v>
      </c>
      <c r="C5" s="382">
        <v>140559</v>
      </c>
      <c r="D5" s="382">
        <v>140559</v>
      </c>
      <c r="E5" s="382">
        <v>140559</v>
      </c>
    </row>
    <row r="6" spans="1:5" s="20" customFormat="1" ht="12" customHeight="1">
      <c r="A6" s="17" t="s">
        <v>35</v>
      </c>
      <c r="B6" s="30" t="s">
        <v>292</v>
      </c>
      <c r="C6" s="382">
        <v>104758</v>
      </c>
      <c r="D6" s="382">
        <v>104758</v>
      </c>
      <c r="E6" s="382">
        <v>104758</v>
      </c>
    </row>
    <row r="7" spans="1:5" s="20" customFormat="1" ht="12" customHeight="1">
      <c r="A7" s="17" t="s">
        <v>49</v>
      </c>
      <c r="B7" s="18" t="s">
        <v>341</v>
      </c>
      <c r="C7" s="382">
        <v>4382</v>
      </c>
      <c r="D7" s="382">
        <v>4382</v>
      </c>
      <c r="E7" s="382">
        <v>4382</v>
      </c>
    </row>
    <row r="8" spans="1:5" s="20" customFormat="1" ht="12" customHeight="1">
      <c r="A8" s="17" t="s">
        <v>63</v>
      </c>
      <c r="B8" s="18" t="s">
        <v>453</v>
      </c>
      <c r="C8" s="374">
        <f>SUM(C9:C15)</f>
        <v>34020</v>
      </c>
      <c r="D8" s="374">
        <f>SUM(D9:D15)</f>
        <v>34020</v>
      </c>
      <c r="E8" s="374">
        <f>SUM(E9:E15)</f>
        <v>34020</v>
      </c>
    </row>
    <row r="9" spans="1:5" s="20" customFormat="1" ht="12" customHeight="1">
      <c r="A9" s="21" t="s">
        <v>65</v>
      </c>
      <c r="B9" s="22" t="s">
        <v>66</v>
      </c>
      <c r="C9" s="377"/>
      <c r="D9" s="377"/>
      <c r="E9" s="377"/>
    </row>
    <row r="10" spans="1:5" s="20" customFormat="1" ht="12" customHeight="1">
      <c r="A10" s="24" t="s">
        <v>67</v>
      </c>
      <c r="B10" s="25" t="s">
        <v>68</v>
      </c>
      <c r="C10" s="378">
        <v>2500</v>
      </c>
      <c r="D10" s="378">
        <v>2500</v>
      </c>
      <c r="E10" s="378">
        <v>2500</v>
      </c>
    </row>
    <row r="11" spans="1:5" s="20" customFormat="1" ht="12" customHeight="1">
      <c r="A11" s="24" t="s">
        <v>69</v>
      </c>
      <c r="B11" s="25" t="s">
        <v>70</v>
      </c>
      <c r="C11" s="378">
        <v>25000</v>
      </c>
      <c r="D11" s="378">
        <v>25000</v>
      </c>
      <c r="E11" s="378">
        <v>25000</v>
      </c>
    </row>
    <row r="12" spans="1:5" s="20" customFormat="1" ht="12" customHeight="1">
      <c r="A12" s="24" t="s">
        <v>71</v>
      </c>
      <c r="B12" s="25" t="s">
        <v>72</v>
      </c>
      <c r="C12" s="378">
        <v>2500</v>
      </c>
      <c r="D12" s="378">
        <v>2500</v>
      </c>
      <c r="E12" s="378">
        <v>2500</v>
      </c>
    </row>
    <row r="13" spans="1:5" s="20" customFormat="1" ht="12" customHeight="1">
      <c r="A13" s="24" t="s">
        <v>73</v>
      </c>
      <c r="B13" s="25" t="s">
        <v>74</v>
      </c>
      <c r="C13" s="378">
        <v>3500</v>
      </c>
      <c r="D13" s="378">
        <v>3500</v>
      </c>
      <c r="E13" s="378">
        <v>3500</v>
      </c>
    </row>
    <row r="14" spans="1:5" s="20" customFormat="1" ht="12" customHeight="1">
      <c r="A14" s="24" t="s">
        <v>75</v>
      </c>
      <c r="B14" s="25" t="s">
        <v>76</v>
      </c>
      <c r="C14" s="378"/>
      <c r="D14" s="378"/>
      <c r="E14" s="378"/>
    </row>
    <row r="15" spans="1:5" s="20" customFormat="1" ht="12" customHeight="1">
      <c r="A15" s="28" t="s">
        <v>77</v>
      </c>
      <c r="B15" s="32" t="s">
        <v>78</v>
      </c>
      <c r="C15" s="379">
        <v>520</v>
      </c>
      <c r="D15" s="379">
        <v>520</v>
      </c>
      <c r="E15" s="379">
        <v>520</v>
      </c>
    </row>
    <row r="16" spans="1:5" s="20" customFormat="1" ht="12" customHeight="1">
      <c r="A16" s="17" t="s">
        <v>79</v>
      </c>
      <c r="B16" s="18" t="s">
        <v>617</v>
      </c>
      <c r="C16" s="382">
        <v>28031</v>
      </c>
      <c r="D16" s="382">
        <v>28031</v>
      </c>
      <c r="E16" s="382">
        <v>28031</v>
      </c>
    </row>
    <row r="17" spans="1:5" s="20" customFormat="1" ht="12" customHeight="1">
      <c r="A17" s="17" t="s">
        <v>103</v>
      </c>
      <c r="B17" s="18" t="s">
        <v>344</v>
      </c>
      <c r="C17" s="382"/>
      <c r="D17" s="382"/>
      <c r="E17" s="382"/>
    </row>
    <row r="18" spans="1:5" s="20" customFormat="1" ht="12" customHeight="1">
      <c r="A18" s="17" t="s">
        <v>115</v>
      </c>
      <c r="B18" s="18" t="s">
        <v>618</v>
      </c>
      <c r="C18" s="382"/>
      <c r="D18" s="382"/>
      <c r="E18" s="382"/>
    </row>
    <row r="19" spans="1:5" s="20" customFormat="1" ht="12" customHeight="1">
      <c r="A19" s="17" t="s">
        <v>125</v>
      </c>
      <c r="B19" s="30" t="s">
        <v>619</v>
      </c>
      <c r="C19" s="382"/>
      <c r="D19" s="382"/>
      <c r="E19" s="382"/>
    </row>
    <row r="20" spans="1:5" s="20" customFormat="1" ht="12" customHeight="1">
      <c r="A20" s="17" t="s">
        <v>272</v>
      </c>
      <c r="B20" s="18" t="s">
        <v>136</v>
      </c>
      <c r="C20" s="374">
        <f>+C5+C6+C7+C8+C16+C17+C18+C19</f>
        <v>311750</v>
      </c>
      <c r="D20" s="374">
        <f>+D5+D6+D7+D8+D16+D17+D18+D19</f>
        <v>311750</v>
      </c>
      <c r="E20" s="374">
        <f>+E5+E6+E7+E8+E16+E17+E18+E19</f>
        <v>311750</v>
      </c>
    </row>
    <row r="21" spans="1:5" s="20" customFormat="1" ht="12" customHeight="1">
      <c r="A21" s="17" t="s">
        <v>274</v>
      </c>
      <c r="B21" s="18" t="s">
        <v>620</v>
      </c>
      <c r="C21" s="382"/>
      <c r="D21" s="382"/>
      <c r="E21" s="383"/>
    </row>
    <row r="22" spans="1:5" s="20" customFormat="1" ht="12" customHeight="1">
      <c r="A22" s="17" t="s">
        <v>276</v>
      </c>
      <c r="B22" s="18" t="s">
        <v>621</v>
      </c>
      <c r="C22" s="374">
        <f>+C20+C21</f>
        <v>311750</v>
      </c>
      <c r="D22" s="374">
        <f>+D20+D21</f>
        <v>311750</v>
      </c>
      <c r="E22" s="375">
        <f>+E20+E21</f>
        <v>311750</v>
      </c>
    </row>
    <row r="23" spans="1:5" s="20" customFormat="1" ht="12" customHeight="1">
      <c r="A23" s="384"/>
      <c r="B23" s="385"/>
      <c r="C23" s="386"/>
      <c r="D23" s="528"/>
      <c r="E23" s="529"/>
    </row>
    <row r="24" spans="1:5" s="20" customFormat="1" ht="12" customHeight="1">
      <c r="A24" s="540" t="s">
        <v>187</v>
      </c>
      <c r="B24" s="540"/>
      <c r="C24" s="540"/>
      <c r="D24" s="540"/>
      <c r="E24" s="540"/>
    </row>
    <row r="25" spans="1:5" s="20" customFormat="1" ht="12" customHeight="1">
      <c r="A25" s="541" t="s">
        <v>188</v>
      </c>
      <c r="B25" s="541"/>
      <c r="C25" s="6"/>
      <c r="D25" s="8"/>
      <c r="E25" s="9" t="s">
        <v>658</v>
      </c>
    </row>
    <row r="26" spans="1:6" s="20" customFormat="1" ht="24" customHeight="1">
      <c r="A26" s="10" t="s">
        <v>376</v>
      </c>
      <c r="B26" s="11" t="s">
        <v>189</v>
      </c>
      <c r="C26" s="11" t="str">
        <f>+C3</f>
        <v>2018. évi</v>
      </c>
      <c r="D26" s="11" t="str">
        <f>+D3</f>
        <v>2019. évi</v>
      </c>
      <c r="E26" s="371" t="str">
        <f>+E3</f>
        <v>2020. évi</v>
      </c>
      <c r="F26" s="530"/>
    </row>
    <row r="27" spans="1:6" s="20" customFormat="1" ht="12" customHeight="1">
      <c r="A27" s="13" t="s">
        <v>19</v>
      </c>
      <c r="B27" s="14" t="s">
        <v>20</v>
      </c>
      <c r="C27" s="14" t="s">
        <v>288</v>
      </c>
      <c r="D27" s="14" t="s">
        <v>289</v>
      </c>
      <c r="E27" s="531" t="s">
        <v>380</v>
      </c>
      <c r="F27" s="530"/>
    </row>
    <row r="28" spans="1:6" s="20" customFormat="1" ht="15" customHeight="1">
      <c r="A28" s="17" t="s">
        <v>21</v>
      </c>
      <c r="B28" s="84" t="s">
        <v>622</v>
      </c>
      <c r="C28" s="382">
        <v>311750</v>
      </c>
      <c r="D28" s="382">
        <v>311750</v>
      </c>
      <c r="E28" s="382">
        <v>311750</v>
      </c>
      <c r="F28" s="530"/>
    </row>
    <row r="29" spans="1:5" ht="12" customHeight="1">
      <c r="A29" s="68" t="s">
        <v>35</v>
      </c>
      <c r="B29" s="69" t="s">
        <v>623</v>
      </c>
      <c r="C29" s="394">
        <f>+C30+C31+C32</f>
        <v>0</v>
      </c>
      <c r="D29" s="394">
        <f>+D30+D31+D32</f>
        <v>0</v>
      </c>
      <c r="E29" s="395">
        <f>+E30+E31+E32</f>
        <v>0</v>
      </c>
    </row>
    <row r="30" spans="1:5" ht="12" customHeight="1">
      <c r="A30" s="21" t="s">
        <v>37</v>
      </c>
      <c r="B30" s="58" t="s">
        <v>227</v>
      </c>
      <c r="C30" s="377"/>
      <c r="D30" s="377"/>
      <c r="E30" s="380"/>
    </row>
    <row r="31" spans="1:5" ht="12" customHeight="1">
      <c r="A31" s="21" t="s">
        <v>39</v>
      </c>
      <c r="B31" s="71" t="s">
        <v>229</v>
      </c>
      <c r="C31" s="378"/>
      <c r="D31" s="378"/>
      <c r="E31" s="72"/>
    </row>
    <row r="32" spans="1:5" ht="12" customHeight="1">
      <c r="A32" s="21" t="s">
        <v>41</v>
      </c>
      <c r="B32" s="29" t="s">
        <v>231</v>
      </c>
      <c r="C32" s="378"/>
      <c r="D32" s="378"/>
      <c r="E32" s="72"/>
    </row>
    <row r="33" spans="1:5" ht="12" customHeight="1">
      <c r="A33" s="17" t="s">
        <v>49</v>
      </c>
      <c r="B33" s="18" t="s">
        <v>245</v>
      </c>
      <c r="C33" s="374">
        <f>+C28+C29</f>
        <v>311750</v>
      </c>
      <c r="D33" s="374">
        <f>+D28+D29</f>
        <v>311750</v>
      </c>
      <c r="E33" s="375">
        <f>+E28+E29</f>
        <v>311750</v>
      </c>
    </row>
    <row r="34" spans="1:6" ht="15" customHeight="1">
      <c r="A34" s="17" t="s">
        <v>246</v>
      </c>
      <c r="B34" s="18" t="s">
        <v>624</v>
      </c>
      <c r="C34" s="532"/>
      <c r="D34" s="532"/>
      <c r="E34" s="533"/>
      <c r="F34" s="81"/>
    </row>
    <row r="35" spans="1:5" s="20" customFormat="1" ht="12.75" customHeight="1">
      <c r="A35" s="82" t="s">
        <v>79</v>
      </c>
      <c r="B35" s="83" t="s">
        <v>625</v>
      </c>
      <c r="C35" s="400">
        <f>+C33+C34</f>
        <v>311750</v>
      </c>
      <c r="D35" s="400">
        <f>+D33+D34</f>
        <v>311750</v>
      </c>
      <c r="E35" s="401">
        <f>+E33+E34</f>
        <v>311750</v>
      </c>
    </row>
    <row r="39" ht="16.5" customHeight="1"/>
  </sheetData>
  <sheetProtection selectLockedCells="1" selectUnlockedCells="1"/>
  <mergeCells count="4">
    <mergeCell ref="A1:E1"/>
    <mergeCell ref="A2:B2"/>
    <mergeCell ref="A24:E24"/>
    <mergeCell ref="A25:B25"/>
  </mergeCells>
  <printOptions horizontalCentered="1"/>
  <pageMargins left="0.7875" right="0.7875" top="1.4569444444444444" bottom="0.8659722222222223" header="0.7875" footer="0.5902777777777778"/>
  <pageSetup firstPageNumber="69" useFirstPageNumber="1" horizontalDpi="300" verticalDpi="300" orientation="portrait" paperSize="9" scale="75" r:id="rId1"/>
  <headerFooter alignWithMargins="0">
    <oddHeader>&amp;C&amp;"Times New Roman CE,Félkövér"&amp;12Alattyán Község  Önkormányzata
2017. ÉVI KÖLTSÉGVETÉSI ÉVET KÖVETŐ 3 ÉV TERVEZETT BEVÉTELEI, KIADÁSAI&amp;R&amp;"Times New Roman CE,Félkövér dőlt"&amp;11 7. számú tájékoztató tábla</oddHeader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zoomScale="130" zoomScaleNormal="130" zoomScaleSheetLayoutView="100" zoomScalePageLayoutView="0" workbookViewId="0" topLeftCell="A97">
      <selection activeCell="C21" sqref="C21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3" width="21.625" style="6" customWidth="1"/>
    <col min="4" max="4" width="9.00390625" style="7" customWidth="1"/>
    <col min="5" max="16384" width="9.375" style="7" customWidth="1"/>
  </cols>
  <sheetData>
    <row r="1" spans="1:3" ht="15.75" customHeight="1">
      <c r="A1" s="540" t="s">
        <v>14</v>
      </c>
      <c r="B1" s="540"/>
      <c r="C1" s="540"/>
    </row>
    <row r="2" spans="1:3" ht="15.75" customHeight="1">
      <c r="A2" s="539" t="s">
        <v>15</v>
      </c>
      <c r="B2" s="539"/>
      <c r="C2" s="9" t="s">
        <v>459</v>
      </c>
    </row>
    <row r="3" spans="1:3" ht="37.5" customHeight="1">
      <c r="A3" s="10" t="s">
        <v>17</v>
      </c>
      <c r="B3" s="11" t="s">
        <v>18</v>
      </c>
      <c r="C3" s="12" t="str">
        <f>+CONCATENATE(LEFT(ÖSSZEFÜGGÉSEK!A5,4),". évi előirányzat")</f>
        <v>2017. évi előirányzat</v>
      </c>
    </row>
    <row r="4" spans="1:3" s="16" customFormat="1" ht="12" customHeight="1">
      <c r="A4" s="13"/>
      <c r="B4" s="14" t="s">
        <v>19</v>
      </c>
      <c r="C4" s="15" t="s">
        <v>20</v>
      </c>
    </row>
    <row r="5" spans="1:3" s="20" customFormat="1" ht="12" customHeight="1">
      <c r="A5" s="17" t="s">
        <v>21</v>
      </c>
      <c r="B5" s="18" t="s">
        <v>22</v>
      </c>
      <c r="C5" s="19">
        <f>+C6+C7+C8+C9+C10+C11</f>
        <v>0</v>
      </c>
    </row>
    <row r="6" spans="1:3" s="20" customFormat="1" ht="12" customHeight="1">
      <c r="A6" s="21" t="s">
        <v>23</v>
      </c>
      <c r="B6" s="22" t="s">
        <v>24</v>
      </c>
      <c r="C6" s="23"/>
    </row>
    <row r="7" spans="1:3" s="20" customFormat="1" ht="12" customHeight="1">
      <c r="A7" s="24" t="s">
        <v>25</v>
      </c>
      <c r="B7" s="25" t="s">
        <v>26</v>
      </c>
      <c r="C7" s="26"/>
    </row>
    <row r="8" spans="1:3" s="20" customFormat="1" ht="12" customHeight="1">
      <c r="A8" s="24" t="s">
        <v>27</v>
      </c>
      <c r="B8" s="25" t="s">
        <v>28</v>
      </c>
      <c r="C8" s="26"/>
    </row>
    <row r="9" spans="1:3" s="20" customFormat="1" ht="12" customHeight="1">
      <c r="A9" s="24" t="s">
        <v>29</v>
      </c>
      <c r="B9" s="25" t="s">
        <v>30</v>
      </c>
      <c r="C9" s="26"/>
    </row>
    <row r="10" spans="1:3" s="20" customFormat="1" ht="12" customHeight="1">
      <c r="A10" s="24" t="s">
        <v>31</v>
      </c>
      <c r="B10" s="27" t="s">
        <v>32</v>
      </c>
      <c r="C10" s="26"/>
    </row>
    <row r="11" spans="1:3" s="20" customFormat="1" ht="12" customHeight="1">
      <c r="A11" s="28" t="s">
        <v>33</v>
      </c>
      <c r="B11" s="29" t="s">
        <v>34</v>
      </c>
      <c r="C11" s="26"/>
    </row>
    <row r="12" spans="1:3" s="20" customFormat="1" ht="12" customHeight="1">
      <c r="A12" s="17" t="s">
        <v>35</v>
      </c>
      <c r="B12" s="30" t="s">
        <v>36</v>
      </c>
      <c r="C12" s="19">
        <f>+C13+C14+C15+C16+C17</f>
        <v>0</v>
      </c>
    </row>
    <row r="13" spans="1:3" s="20" customFormat="1" ht="12" customHeight="1">
      <c r="A13" s="21" t="s">
        <v>37</v>
      </c>
      <c r="B13" s="22" t="s">
        <v>38</v>
      </c>
      <c r="C13" s="23"/>
    </row>
    <row r="14" spans="1:3" s="20" customFormat="1" ht="12" customHeight="1">
      <c r="A14" s="24" t="s">
        <v>39</v>
      </c>
      <c r="B14" s="25" t="s">
        <v>40</v>
      </c>
      <c r="C14" s="26"/>
    </row>
    <row r="15" spans="1:3" s="20" customFormat="1" ht="12" customHeight="1">
      <c r="A15" s="24" t="s">
        <v>41</v>
      </c>
      <c r="B15" s="25" t="s">
        <v>42</v>
      </c>
      <c r="C15" s="26"/>
    </row>
    <row r="16" spans="1:3" s="20" customFormat="1" ht="12" customHeight="1">
      <c r="A16" s="24" t="s">
        <v>43</v>
      </c>
      <c r="B16" s="25" t="s">
        <v>44</v>
      </c>
      <c r="C16" s="26"/>
    </row>
    <row r="17" spans="1:3" s="20" customFormat="1" ht="12" customHeight="1">
      <c r="A17" s="24" t="s">
        <v>45</v>
      </c>
      <c r="B17" s="25" t="s">
        <v>46</v>
      </c>
      <c r="C17" s="26"/>
    </row>
    <row r="18" spans="1:3" s="20" customFormat="1" ht="12" customHeight="1">
      <c r="A18" s="28" t="s">
        <v>47</v>
      </c>
      <c r="B18" s="29" t="s">
        <v>48</v>
      </c>
      <c r="C18" s="31"/>
    </row>
    <row r="19" spans="1:3" s="20" customFormat="1" ht="12" customHeight="1">
      <c r="A19" s="17" t="s">
        <v>49</v>
      </c>
      <c r="B19" s="18" t="s">
        <v>50</v>
      </c>
      <c r="C19" s="19">
        <f>+C20+C21+C22+C23+C24</f>
        <v>0</v>
      </c>
    </row>
    <row r="20" spans="1:3" s="20" customFormat="1" ht="12" customHeight="1">
      <c r="A20" s="21" t="s">
        <v>51</v>
      </c>
      <c r="B20" s="22" t="s">
        <v>52</v>
      </c>
      <c r="C20" s="23"/>
    </row>
    <row r="21" spans="1:3" s="20" customFormat="1" ht="12" customHeight="1">
      <c r="A21" s="24" t="s">
        <v>53</v>
      </c>
      <c r="B21" s="25" t="s">
        <v>54</v>
      </c>
      <c r="C21" s="26"/>
    </row>
    <row r="22" spans="1:3" s="20" customFormat="1" ht="12" customHeight="1">
      <c r="A22" s="24" t="s">
        <v>55</v>
      </c>
      <c r="B22" s="25" t="s">
        <v>56</v>
      </c>
      <c r="C22" s="26"/>
    </row>
    <row r="23" spans="1:3" s="20" customFormat="1" ht="12" customHeight="1">
      <c r="A23" s="24" t="s">
        <v>57</v>
      </c>
      <c r="B23" s="25" t="s">
        <v>58</v>
      </c>
      <c r="C23" s="26"/>
    </row>
    <row r="24" spans="1:3" s="20" customFormat="1" ht="12" customHeight="1">
      <c r="A24" s="24" t="s">
        <v>59</v>
      </c>
      <c r="B24" s="25" t="s">
        <v>60</v>
      </c>
      <c r="C24" s="26"/>
    </row>
    <row r="25" spans="1:3" s="20" customFormat="1" ht="12" customHeight="1">
      <c r="A25" s="28" t="s">
        <v>61</v>
      </c>
      <c r="B25" s="32" t="s">
        <v>62</v>
      </c>
      <c r="C25" s="31"/>
    </row>
    <row r="26" spans="1:3" s="20" customFormat="1" ht="12" customHeight="1">
      <c r="A26" s="17" t="s">
        <v>63</v>
      </c>
      <c r="B26" s="18" t="s">
        <v>282</v>
      </c>
      <c r="C26" s="19">
        <f>SUM(C27:C33)</f>
        <v>0</v>
      </c>
    </row>
    <row r="27" spans="1:3" s="20" customFormat="1" ht="12" customHeight="1">
      <c r="A27" s="21" t="s">
        <v>65</v>
      </c>
      <c r="B27" s="22" t="s">
        <v>66</v>
      </c>
      <c r="C27" s="23"/>
    </row>
    <row r="28" spans="1:3" s="20" customFormat="1" ht="12" customHeight="1">
      <c r="A28" s="24" t="s">
        <v>67</v>
      </c>
      <c r="B28" s="25" t="s">
        <v>68</v>
      </c>
      <c r="C28" s="26"/>
    </row>
    <row r="29" spans="1:3" s="20" customFormat="1" ht="12" customHeight="1">
      <c r="A29" s="24" t="s">
        <v>69</v>
      </c>
      <c r="B29" s="25" t="s">
        <v>70</v>
      </c>
      <c r="C29" s="26"/>
    </row>
    <row r="30" spans="1:3" s="20" customFormat="1" ht="12" customHeight="1">
      <c r="A30" s="24" t="s">
        <v>71</v>
      </c>
      <c r="B30" s="25" t="s">
        <v>72</v>
      </c>
      <c r="C30" s="26"/>
    </row>
    <row r="31" spans="1:3" s="20" customFormat="1" ht="12" customHeight="1">
      <c r="A31" s="24" t="s">
        <v>73</v>
      </c>
      <c r="B31" s="25" t="s">
        <v>74</v>
      </c>
      <c r="C31" s="26"/>
    </row>
    <row r="32" spans="1:3" s="20" customFormat="1" ht="12" customHeight="1">
      <c r="A32" s="24" t="s">
        <v>75</v>
      </c>
      <c r="B32" s="25" t="s">
        <v>76</v>
      </c>
      <c r="C32" s="26"/>
    </row>
    <row r="33" spans="1:3" s="20" customFormat="1" ht="12" customHeight="1">
      <c r="A33" s="28" t="s">
        <v>77</v>
      </c>
      <c r="B33" s="33" t="s">
        <v>78</v>
      </c>
      <c r="C33" s="31"/>
    </row>
    <row r="34" spans="1:3" s="20" customFormat="1" ht="12" customHeight="1">
      <c r="A34" s="17" t="s">
        <v>79</v>
      </c>
      <c r="B34" s="18" t="s">
        <v>80</v>
      </c>
      <c r="C34" s="19">
        <f>SUM(C35:C45)</f>
        <v>0</v>
      </c>
    </row>
    <row r="35" spans="1:3" s="20" customFormat="1" ht="12" customHeight="1">
      <c r="A35" s="21" t="s">
        <v>81</v>
      </c>
      <c r="B35" s="22" t="s">
        <v>82</v>
      </c>
      <c r="C35" s="23"/>
    </row>
    <row r="36" spans="1:3" s="20" customFormat="1" ht="12" customHeight="1">
      <c r="A36" s="24" t="s">
        <v>83</v>
      </c>
      <c r="B36" s="25" t="s">
        <v>84</v>
      </c>
      <c r="C36" s="26"/>
    </row>
    <row r="37" spans="1:3" s="20" customFormat="1" ht="12" customHeight="1">
      <c r="A37" s="24" t="s">
        <v>85</v>
      </c>
      <c r="B37" s="25" t="s">
        <v>86</v>
      </c>
      <c r="C37" s="26"/>
    </row>
    <row r="38" spans="1:3" s="20" customFormat="1" ht="12" customHeight="1">
      <c r="A38" s="24" t="s">
        <v>87</v>
      </c>
      <c r="B38" s="25" t="s">
        <v>88</v>
      </c>
      <c r="C38" s="26"/>
    </row>
    <row r="39" spans="1:3" s="20" customFormat="1" ht="12" customHeight="1">
      <c r="A39" s="24" t="s">
        <v>89</v>
      </c>
      <c r="B39" s="25" t="s">
        <v>90</v>
      </c>
      <c r="C39" s="26"/>
    </row>
    <row r="40" spans="1:3" s="20" customFormat="1" ht="12" customHeight="1">
      <c r="A40" s="24" t="s">
        <v>91</v>
      </c>
      <c r="B40" s="25" t="s">
        <v>92</v>
      </c>
      <c r="C40" s="26"/>
    </row>
    <row r="41" spans="1:3" s="20" customFormat="1" ht="12" customHeight="1">
      <c r="A41" s="24" t="s">
        <v>93</v>
      </c>
      <c r="B41" s="25" t="s">
        <v>94</v>
      </c>
      <c r="C41" s="26"/>
    </row>
    <row r="42" spans="1:3" s="20" customFormat="1" ht="12" customHeight="1">
      <c r="A42" s="24" t="s">
        <v>95</v>
      </c>
      <c r="B42" s="25" t="s">
        <v>96</v>
      </c>
      <c r="C42" s="26"/>
    </row>
    <row r="43" spans="1:3" s="20" customFormat="1" ht="12" customHeight="1">
      <c r="A43" s="24" t="s">
        <v>97</v>
      </c>
      <c r="B43" s="25" t="s">
        <v>98</v>
      </c>
      <c r="C43" s="26"/>
    </row>
    <row r="44" spans="1:3" s="20" customFormat="1" ht="12" customHeight="1">
      <c r="A44" s="28" t="s">
        <v>99</v>
      </c>
      <c r="B44" s="32" t="s">
        <v>100</v>
      </c>
      <c r="C44" s="31"/>
    </row>
    <row r="45" spans="1:3" s="20" customFormat="1" ht="12" customHeight="1">
      <c r="A45" s="28" t="s">
        <v>101</v>
      </c>
      <c r="B45" s="29" t="s">
        <v>102</v>
      </c>
      <c r="C45" s="31"/>
    </row>
    <row r="46" spans="1:3" s="20" customFormat="1" ht="12" customHeight="1">
      <c r="A46" s="17" t="s">
        <v>103</v>
      </c>
      <c r="B46" s="18" t="s">
        <v>104</v>
      </c>
      <c r="C46" s="19">
        <f>SUM(C47:C51)</f>
        <v>0</v>
      </c>
    </row>
    <row r="47" spans="1:3" s="20" customFormat="1" ht="12" customHeight="1">
      <c r="A47" s="21" t="s">
        <v>105</v>
      </c>
      <c r="B47" s="22" t="s">
        <v>106</v>
      </c>
      <c r="C47" s="23"/>
    </row>
    <row r="48" spans="1:3" s="20" customFormat="1" ht="12" customHeight="1">
      <c r="A48" s="24" t="s">
        <v>107</v>
      </c>
      <c r="B48" s="25" t="s">
        <v>108</v>
      </c>
      <c r="C48" s="26"/>
    </row>
    <row r="49" spans="1:3" s="20" customFormat="1" ht="12" customHeight="1">
      <c r="A49" s="24" t="s">
        <v>109</v>
      </c>
      <c r="B49" s="25" t="s">
        <v>110</v>
      </c>
      <c r="C49" s="26"/>
    </row>
    <row r="50" spans="1:3" s="20" customFormat="1" ht="12" customHeight="1">
      <c r="A50" s="24" t="s">
        <v>111</v>
      </c>
      <c r="B50" s="25" t="s">
        <v>112</v>
      </c>
      <c r="C50" s="26"/>
    </row>
    <row r="51" spans="1:3" s="20" customFormat="1" ht="12" customHeight="1">
      <c r="A51" s="28" t="s">
        <v>113</v>
      </c>
      <c r="B51" s="29" t="s">
        <v>114</v>
      </c>
      <c r="C51" s="31"/>
    </row>
    <row r="52" spans="1:3" s="20" customFormat="1" ht="12" customHeight="1">
      <c r="A52" s="17" t="s">
        <v>115</v>
      </c>
      <c r="B52" s="18" t="s">
        <v>116</v>
      </c>
      <c r="C52" s="19">
        <f>SUM(C53:C55)</f>
        <v>0</v>
      </c>
    </row>
    <row r="53" spans="1:3" s="20" customFormat="1" ht="12" customHeight="1">
      <c r="A53" s="21" t="s">
        <v>117</v>
      </c>
      <c r="B53" s="22" t="s">
        <v>118</v>
      </c>
      <c r="C53" s="23"/>
    </row>
    <row r="54" spans="1:3" s="20" customFormat="1" ht="12" customHeight="1">
      <c r="A54" s="24" t="s">
        <v>119</v>
      </c>
      <c r="B54" s="25" t="s">
        <v>120</v>
      </c>
      <c r="C54" s="26"/>
    </row>
    <row r="55" spans="1:3" s="20" customFormat="1" ht="12" customHeight="1">
      <c r="A55" s="24" t="s">
        <v>121</v>
      </c>
      <c r="B55" s="25" t="s">
        <v>122</v>
      </c>
      <c r="C55" s="26"/>
    </row>
    <row r="56" spans="1:3" s="20" customFormat="1" ht="12" customHeight="1">
      <c r="A56" s="28" t="s">
        <v>123</v>
      </c>
      <c r="B56" s="29" t="s">
        <v>124</v>
      </c>
      <c r="C56" s="31"/>
    </row>
    <row r="57" spans="1:3" s="20" customFormat="1" ht="12" customHeight="1">
      <c r="A57" s="17" t="s">
        <v>125</v>
      </c>
      <c r="B57" s="30" t="s">
        <v>126</v>
      </c>
      <c r="C57" s="19">
        <f>SUM(C58:C60)</f>
        <v>0</v>
      </c>
    </row>
    <row r="58" spans="1:3" s="20" customFormat="1" ht="12" customHeight="1">
      <c r="A58" s="21" t="s">
        <v>127</v>
      </c>
      <c r="B58" s="22" t="s">
        <v>128</v>
      </c>
      <c r="C58" s="26"/>
    </row>
    <row r="59" spans="1:3" s="20" customFormat="1" ht="12" customHeight="1">
      <c r="A59" s="24" t="s">
        <v>129</v>
      </c>
      <c r="B59" s="25" t="s">
        <v>130</v>
      </c>
      <c r="C59" s="26"/>
    </row>
    <row r="60" spans="1:3" s="20" customFormat="1" ht="12" customHeight="1">
      <c r="A60" s="24" t="s">
        <v>131</v>
      </c>
      <c r="B60" s="25" t="s">
        <v>132</v>
      </c>
      <c r="C60" s="26"/>
    </row>
    <row r="61" spans="1:3" s="20" customFormat="1" ht="12" customHeight="1">
      <c r="A61" s="28" t="s">
        <v>133</v>
      </c>
      <c r="B61" s="29" t="s">
        <v>134</v>
      </c>
      <c r="C61" s="26"/>
    </row>
    <row r="62" spans="1:3" s="20" customFormat="1" ht="12" customHeight="1">
      <c r="A62" s="34" t="s">
        <v>135</v>
      </c>
      <c r="B62" s="18" t="s">
        <v>136</v>
      </c>
      <c r="C62" s="19">
        <f>+C5+C12+C19+C26+C34+C46+C52+C57</f>
        <v>0</v>
      </c>
    </row>
    <row r="63" spans="1:3" s="20" customFormat="1" ht="12" customHeight="1">
      <c r="A63" s="35" t="s">
        <v>137</v>
      </c>
      <c r="B63" s="30" t="s">
        <v>138</v>
      </c>
      <c r="C63" s="19">
        <f>SUM(C64:C66)</f>
        <v>0</v>
      </c>
    </row>
    <row r="64" spans="1:3" s="20" customFormat="1" ht="12" customHeight="1">
      <c r="A64" s="21" t="s">
        <v>139</v>
      </c>
      <c r="B64" s="22" t="s">
        <v>140</v>
      </c>
      <c r="C64" s="26"/>
    </row>
    <row r="65" spans="1:3" s="20" customFormat="1" ht="12" customHeight="1">
      <c r="A65" s="24" t="s">
        <v>141</v>
      </c>
      <c r="B65" s="25" t="s">
        <v>142</v>
      </c>
      <c r="C65" s="26"/>
    </row>
    <row r="66" spans="1:3" s="20" customFormat="1" ht="12" customHeight="1">
      <c r="A66" s="28" t="s">
        <v>143</v>
      </c>
      <c r="B66" s="36" t="s">
        <v>144</v>
      </c>
      <c r="C66" s="26"/>
    </row>
    <row r="67" spans="1:3" s="20" customFormat="1" ht="12" customHeight="1">
      <c r="A67" s="35" t="s">
        <v>145</v>
      </c>
      <c r="B67" s="30" t="s">
        <v>146</v>
      </c>
      <c r="C67" s="19">
        <f>SUM(C68:C71)</f>
        <v>0</v>
      </c>
    </row>
    <row r="68" spans="1:3" s="20" customFormat="1" ht="12" customHeight="1">
      <c r="A68" s="21" t="s">
        <v>147</v>
      </c>
      <c r="B68" s="22" t="s">
        <v>148</v>
      </c>
      <c r="C68" s="26"/>
    </row>
    <row r="69" spans="1:3" s="20" customFormat="1" ht="12" customHeight="1">
      <c r="A69" s="24" t="s">
        <v>149</v>
      </c>
      <c r="B69" s="25" t="s">
        <v>150</v>
      </c>
      <c r="C69" s="26"/>
    </row>
    <row r="70" spans="1:3" s="20" customFormat="1" ht="12" customHeight="1">
      <c r="A70" s="24" t="s">
        <v>151</v>
      </c>
      <c r="B70" s="25" t="s">
        <v>152</v>
      </c>
      <c r="C70" s="26"/>
    </row>
    <row r="71" spans="1:3" s="20" customFormat="1" ht="12" customHeight="1">
      <c r="A71" s="28" t="s">
        <v>153</v>
      </c>
      <c r="B71" s="29" t="s">
        <v>154</v>
      </c>
      <c r="C71" s="26"/>
    </row>
    <row r="72" spans="1:3" s="20" customFormat="1" ht="12" customHeight="1">
      <c r="A72" s="35" t="s">
        <v>155</v>
      </c>
      <c r="B72" s="30" t="s">
        <v>156</v>
      </c>
      <c r="C72" s="19">
        <f>SUM(C73:C74)</f>
        <v>0</v>
      </c>
    </row>
    <row r="73" spans="1:3" s="20" customFormat="1" ht="12" customHeight="1">
      <c r="A73" s="21" t="s">
        <v>157</v>
      </c>
      <c r="B73" s="22" t="s">
        <v>158</v>
      </c>
      <c r="C73" s="26"/>
    </row>
    <row r="74" spans="1:3" s="20" customFormat="1" ht="12" customHeight="1">
      <c r="A74" s="28" t="s">
        <v>159</v>
      </c>
      <c r="B74" s="29" t="s">
        <v>160</v>
      </c>
      <c r="C74" s="26"/>
    </row>
    <row r="75" spans="1:3" s="20" customFormat="1" ht="12" customHeight="1">
      <c r="A75" s="35" t="s">
        <v>161</v>
      </c>
      <c r="B75" s="30" t="s">
        <v>162</v>
      </c>
      <c r="C75" s="19">
        <f>SUM(C76:C78)</f>
        <v>0</v>
      </c>
    </row>
    <row r="76" spans="1:3" s="20" customFormat="1" ht="12" customHeight="1">
      <c r="A76" s="21" t="s">
        <v>163</v>
      </c>
      <c r="B76" s="22" t="s">
        <v>164</v>
      </c>
      <c r="C76" s="26"/>
    </row>
    <row r="77" spans="1:3" s="20" customFormat="1" ht="12" customHeight="1">
      <c r="A77" s="24" t="s">
        <v>165</v>
      </c>
      <c r="B77" s="25" t="s">
        <v>166</v>
      </c>
      <c r="C77" s="26"/>
    </row>
    <row r="78" spans="1:3" s="20" customFormat="1" ht="12" customHeight="1">
      <c r="A78" s="28" t="s">
        <v>167</v>
      </c>
      <c r="B78" s="29" t="s">
        <v>168</v>
      </c>
      <c r="C78" s="26"/>
    </row>
    <row r="79" spans="1:3" s="20" customFormat="1" ht="12" customHeight="1">
      <c r="A79" s="35" t="s">
        <v>169</v>
      </c>
      <c r="B79" s="30" t="s">
        <v>170</v>
      </c>
      <c r="C79" s="19">
        <f>SUM(C80:C83)</f>
        <v>0</v>
      </c>
    </row>
    <row r="80" spans="1:3" s="20" customFormat="1" ht="12" customHeight="1">
      <c r="A80" s="37" t="s">
        <v>171</v>
      </c>
      <c r="B80" s="22" t="s">
        <v>172</v>
      </c>
      <c r="C80" s="26"/>
    </row>
    <row r="81" spans="1:3" s="20" customFormat="1" ht="12" customHeight="1">
      <c r="A81" s="38" t="s">
        <v>173</v>
      </c>
      <c r="B81" s="25" t="s">
        <v>174</v>
      </c>
      <c r="C81" s="26"/>
    </row>
    <row r="82" spans="1:3" s="20" customFormat="1" ht="12" customHeight="1">
      <c r="A82" s="38" t="s">
        <v>175</v>
      </c>
      <c r="B82" s="25" t="s">
        <v>176</v>
      </c>
      <c r="C82" s="26"/>
    </row>
    <row r="83" spans="1:3" s="20" customFormat="1" ht="12" customHeight="1">
      <c r="A83" s="39" t="s">
        <v>177</v>
      </c>
      <c r="B83" s="29" t="s">
        <v>178</v>
      </c>
      <c r="C83" s="26"/>
    </row>
    <row r="84" spans="1:3" s="20" customFormat="1" ht="12" customHeight="1">
      <c r="A84" s="35" t="s">
        <v>179</v>
      </c>
      <c r="B84" s="30" t="s">
        <v>180</v>
      </c>
      <c r="C84" s="40"/>
    </row>
    <row r="85" spans="1:3" s="20" customFormat="1" ht="13.5" customHeight="1">
      <c r="A85" s="35" t="s">
        <v>181</v>
      </c>
      <c r="B85" s="30" t="s">
        <v>182</v>
      </c>
      <c r="C85" s="40"/>
    </row>
    <row r="86" spans="1:3" s="20" customFormat="1" ht="15.75" customHeight="1">
      <c r="A86" s="35" t="s">
        <v>183</v>
      </c>
      <c r="B86" s="41" t="s">
        <v>184</v>
      </c>
      <c r="C86" s="19">
        <f>+C63+C67+C72+C75+C79+C85+C84</f>
        <v>0</v>
      </c>
    </row>
    <row r="87" spans="1:3" s="20" customFormat="1" ht="16.5" customHeight="1">
      <c r="A87" s="42" t="s">
        <v>185</v>
      </c>
      <c r="B87" s="43" t="s">
        <v>186</v>
      </c>
      <c r="C87" s="19">
        <f>+C62+C86</f>
        <v>0</v>
      </c>
    </row>
    <row r="88" spans="1:3" s="20" customFormat="1" ht="83.25" customHeight="1">
      <c r="A88" s="44"/>
      <c r="B88" s="45"/>
      <c r="C88" s="46"/>
    </row>
    <row r="89" spans="1:3" ht="16.5" customHeight="1">
      <c r="A89" s="540" t="s">
        <v>187</v>
      </c>
      <c r="B89" s="540"/>
      <c r="C89" s="540"/>
    </row>
    <row r="90" spans="1:3" s="48" customFormat="1" ht="16.5" customHeight="1">
      <c r="A90" s="541" t="s">
        <v>188</v>
      </c>
      <c r="B90" s="541"/>
      <c r="C90" s="47" t="s">
        <v>459</v>
      </c>
    </row>
    <row r="91" spans="1:3" ht="37.5" customHeight="1">
      <c r="A91" s="10" t="s">
        <v>17</v>
      </c>
      <c r="B91" s="11" t="s">
        <v>189</v>
      </c>
      <c r="C91" s="12" t="str">
        <f>+C3</f>
        <v>2017. évi előirányzat</v>
      </c>
    </row>
    <row r="92" spans="1:3" s="16" customFormat="1" ht="12" customHeight="1">
      <c r="A92" s="49"/>
      <c r="B92" s="50" t="s">
        <v>19</v>
      </c>
      <c r="C92" s="51" t="s">
        <v>20</v>
      </c>
    </row>
    <row r="93" spans="1:3" ht="12" customHeight="1">
      <c r="A93" s="52" t="s">
        <v>21</v>
      </c>
      <c r="B93" s="53" t="s">
        <v>190</v>
      </c>
      <c r="C93" s="54">
        <f>C94+C95+C96+C97+C98+C111</f>
        <v>0</v>
      </c>
    </row>
    <row r="94" spans="1:3" ht="12" customHeight="1">
      <c r="A94" s="55" t="s">
        <v>23</v>
      </c>
      <c r="B94" s="56" t="s">
        <v>191</v>
      </c>
      <c r="C94" s="57"/>
    </row>
    <row r="95" spans="1:3" ht="12" customHeight="1">
      <c r="A95" s="24" t="s">
        <v>25</v>
      </c>
      <c r="B95" s="58" t="s">
        <v>192</v>
      </c>
      <c r="C95" s="26"/>
    </row>
    <row r="96" spans="1:3" ht="12" customHeight="1">
      <c r="A96" s="24" t="s">
        <v>27</v>
      </c>
      <c r="B96" s="58" t="s">
        <v>193</v>
      </c>
      <c r="C96" s="31"/>
    </row>
    <row r="97" spans="1:3" ht="12" customHeight="1">
      <c r="A97" s="24" t="s">
        <v>29</v>
      </c>
      <c r="B97" s="59" t="s">
        <v>194</v>
      </c>
      <c r="C97" s="31"/>
    </row>
    <row r="98" spans="1:3" ht="12" customHeight="1">
      <c r="A98" s="24" t="s">
        <v>195</v>
      </c>
      <c r="B98" s="60" t="s">
        <v>196</v>
      </c>
      <c r="C98" s="31"/>
    </row>
    <row r="99" spans="1:3" ht="12" customHeight="1">
      <c r="A99" s="24" t="s">
        <v>33</v>
      </c>
      <c r="B99" s="58" t="s">
        <v>197</v>
      </c>
      <c r="C99" s="31"/>
    </row>
    <row r="100" spans="1:3" ht="12" customHeight="1">
      <c r="A100" s="24" t="s">
        <v>198</v>
      </c>
      <c r="B100" s="61" t="s">
        <v>199</v>
      </c>
      <c r="C100" s="31"/>
    </row>
    <row r="101" spans="1:3" ht="12" customHeight="1">
      <c r="A101" s="24" t="s">
        <v>200</v>
      </c>
      <c r="B101" s="61" t="s">
        <v>201</v>
      </c>
      <c r="C101" s="31"/>
    </row>
    <row r="102" spans="1:3" ht="12" customHeight="1">
      <c r="A102" s="24" t="s">
        <v>202</v>
      </c>
      <c r="B102" s="62" t="s">
        <v>203</v>
      </c>
      <c r="C102" s="31"/>
    </row>
    <row r="103" spans="1:3" ht="12" customHeight="1">
      <c r="A103" s="24" t="s">
        <v>204</v>
      </c>
      <c r="B103" s="63" t="s">
        <v>205</v>
      </c>
      <c r="C103" s="31"/>
    </row>
    <row r="104" spans="1:3" ht="12" customHeight="1">
      <c r="A104" s="24" t="s">
        <v>206</v>
      </c>
      <c r="B104" s="63" t="s">
        <v>207</v>
      </c>
      <c r="C104" s="31"/>
    </row>
    <row r="105" spans="1:3" ht="12" customHeight="1">
      <c r="A105" s="24" t="s">
        <v>208</v>
      </c>
      <c r="B105" s="62" t="s">
        <v>209</v>
      </c>
      <c r="C105" s="31"/>
    </row>
    <row r="106" spans="1:3" ht="12" customHeight="1">
      <c r="A106" s="24" t="s">
        <v>210</v>
      </c>
      <c r="B106" s="62" t="s">
        <v>211</v>
      </c>
      <c r="C106" s="31"/>
    </row>
    <row r="107" spans="1:3" ht="12" customHeight="1">
      <c r="A107" s="24" t="s">
        <v>212</v>
      </c>
      <c r="B107" s="63" t="s">
        <v>213</v>
      </c>
      <c r="C107" s="31"/>
    </row>
    <row r="108" spans="1:3" ht="12" customHeight="1">
      <c r="A108" s="64" t="s">
        <v>214</v>
      </c>
      <c r="B108" s="61" t="s">
        <v>215</v>
      </c>
      <c r="C108" s="31"/>
    </row>
    <row r="109" spans="1:3" ht="12" customHeight="1">
      <c r="A109" s="24" t="s">
        <v>216</v>
      </c>
      <c r="B109" s="61" t="s">
        <v>217</v>
      </c>
      <c r="C109" s="31"/>
    </row>
    <row r="110" spans="1:3" ht="12" customHeight="1">
      <c r="A110" s="28" t="s">
        <v>218</v>
      </c>
      <c r="B110" s="61" t="s">
        <v>219</v>
      </c>
      <c r="C110" s="31"/>
    </row>
    <row r="111" spans="1:3" ht="12" customHeight="1">
      <c r="A111" s="24" t="s">
        <v>220</v>
      </c>
      <c r="B111" s="59" t="s">
        <v>221</v>
      </c>
      <c r="C111" s="26"/>
    </row>
    <row r="112" spans="1:3" ht="12" customHeight="1">
      <c r="A112" s="24" t="s">
        <v>222</v>
      </c>
      <c r="B112" s="58" t="s">
        <v>223</v>
      </c>
      <c r="C112" s="26"/>
    </row>
    <row r="113" spans="1:3" ht="12" customHeight="1">
      <c r="A113" s="65" t="s">
        <v>224</v>
      </c>
      <c r="B113" s="66" t="s">
        <v>225</v>
      </c>
      <c r="C113" s="67"/>
    </row>
    <row r="114" spans="1:3" ht="12" customHeight="1">
      <c r="A114" s="68" t="s">
        <v>35</v>
      </c>
      <c r="B114" s="69" t="s">
        <v>226</v>
      </c>
      <c r="C114" s="70">
        <f>+C115+C117+C119</f>
        <v>0</v>
      </c>
    </row>
    <row r="115" spans="1:3" ht="12" customHeight="1">
      <c r="A115" s="21" t="s">
        <v>37</v>
      </c>
      <c r="B115" s="58" t="s">
        <v>227</v>
      </c>
      <c r="C115" s="23"/>
    </row>
    <row r="116" spans="1:3" ht="12" customHeight="1">
      <c r="A116" s="21" t="s">
        <v>39</v>
      </c>
      <c r="B116" s="71" t="s">
        <v>228</v>
      </c>
      <c r="C116" s="23"/>
    </row>
    <row r="117" spans="1:3" ht="12" customHeight="1">
      <c r="A117" s="21" t="s">
        <v>41</v>
      </c>
      <c r="B117" s="71" t="s">
        <v>229</v>
      </c>
      <c r="C117" s="26"/>
    </row>
    <row r="118" spans="1:3" ht="12" customHeight="1">
      <c r="A118" s="21" t="s">
        <v>43</v>
      </c>
      <c r="B118" s="71" t="s">
        <v>230</v>
      </c>
      <c r="C118" s="72"/>
    </row>
    <row r="119" spans="1:3" ht="12" customHeight="1">
      <c r="A119" s="21" t="s">
        <v>45</v>
      </c>
      <c r="B119" s="29" t="s">
        <v>231</v>
      </c>
      <c r="C119" s="72"/>
    </row>
    <row r="120" spans="1:3" ht="12" customHeight="1">
      <c r="A120" s="21" t="s">
        <v>47</v>
      </c>
      <c r="B120" s="27" t="s">
        <v>232</v>
      </c>
      <c r="C120" s="72"/>
    </row>
    <row r="121" spans="1:3" ht="12" customHeight="1">
      <c r="A121" s="21" t="s">
        <v>233</v>
      </c>
      <c r="B121" s="73" t="s">
        <v>234</v>
      </c>
      <c r="C121" s="72"/>
    </row>
    <row r="122" spans="1:3" ht="15.75">
      <c r="A122" s="21" t="s">
        <v>235</v>
      </c>
      <c r="B122" s="63" t="s">
        <v>207</v>
      </c>
      <c r="C122" s="72"/>
    </row>
    <row r="123" spans="1:3" ht="12" customHeight="1">
      <c r="A123" s="21" t="s">
        <v>236</v>
      </c>
      <c r="B123" s="63" t="s">
        <v>237</v>
      </c>
      <c r="C123" s="72"/>
    </row>
    <row r="124" spans="1:3" ht="12" customHeight="1">
      <c r="A124" s="21" t="s">
        <v>238</v>
      </c>
      <c r="B124" s="63" t="s">
        <v>239</v>
      </c>
      <c r="C124" s="72"/>
    </row>
    <row r="125" spans="1:3" ht="12" customHeight="1">
      <c r="A125" s="21" t="s">
        <v>240</v>
      </c>
      <c r="B125" s="63" t="s">
        <v>213</v>
      </c>
      <c r="C125" s="72"/>
    </row>
    <row r="126" spans="1:3" ht="12" customHeight="1">
      <c r="A126" s="21" t="s">
        <v>241</v>
      </c>
      <c r="B126" s="63" t="s">
        <v>242</v>
      </c>
      <c r="C126" s="72"/>
    </row>
    <row r="127" spans="1:3" ht="15.75">
      <c r="A127" s="64" t="s">
        <v>243</v>
      </c>
      <c r="B127" s="63" t="s">
        <v>244</v>
      </c>
      <c r="C127" s="74"/>
    </row>
    <row r="128" spans="1:3" ht="12" customHeight="1">
      <c r="A128" s="17" t="s">
        <v>49</v>
      </c>
      <c r="B128" s="18" t="s">
        <v>245</v>
      </c>
      <c r="C128" s="19">
        <f>+C93+C114</f>
        <v>0</v>
      </c>
    </row>
    <row r="129" spans="1:3" ht="12" customHeight="1">
      <c r="A129" s="17" t="s">
        <v>246</v>
      </c>
      <c r="B129" s="18" t="s">
        <v>247</v>
      </c>
      <c r="C129" s="19">
        <f>+C130+C131+C132</f>
        <v>0</v>
      </c>
    </row>
    <row r="130" spans="1:3" ht="12" customHeight="1">
      <c r="A130" s="21" t="s">
        <v>65</v>
      </c>
      <c r="B130" s="71" t="s">
        <v>248</v>
      </c>
      <c r="C130" s="72"/>
    </row>
    <row r="131" spans="1:3" ht="12" customHeight="1">
      <c r="A131" s="21" t="s">
        <v>67</v>
      </c>
      <c r="B131" s="71" t="s">
        <v>249</v>
      </c>
      <c r="C131" s="72"/>
    </row>
    <row r="132" spans="1:3" ht="12" customHeight="1">
      <c r="A132" s="64" t="s">
        <v>69</v>
      </c>
      <c r="B132" s="71" t="s">
        <v>250</v>
      </c>
      <c r="C132" s="72"/>
    </row>
    <row r="133" spans="1:3" ht="12" customHeight="1">
      <c r="A133" s="17" t="s">
        <v>79</v>
      </c>
      <c r="B133" s="18" t="s">
        <v>251</v>
      </c>
      <c r="C133" s="19">
        <f>SUM(C134:C139)</f>
        <v>0</v>
      </c>
    </row>
    <row r="134" spans="1:3" ht="12" customHeight="1">
      <c r="A134" s="21" t="s">
        <v>81</v>
      </c>
      <c r="B134" s="75" t="s">
        <v>252</v>
      </c>
      <c r="C134" s="72"/>
    </row>
    <row r="135" spans="1:3" ht="12" customHeight="1">
      <c r="A135" s="21" t="s">
        <v>83</v>
      </c>
      <c r="B135" s="75" t="s">
        <v>253</v>
      </c>
      <c r="C135" s="72"/>
    </row>
    <row r="136" spans="1:3" ht="12" customHeight="1">
      <c r="A136" s="21" t="s">
        <v>85</v>
      </c>
      <c r="B136" s="75" t="s">
        <v>254</v>
      </c>
      <c r="C136" s="72"/>
    </row>
    <row r="137" spans="1:3" ht="12" customHeight="1">
      <c r="A137" s="21" t="s">
        <v>87</v>
      </c>
      <c r="B137" s="75" t="s">
        <v>255</v>
      </c>
      <c r="C137" s="72"/>
    </row>
    <row r="138" spans="1:3" ht="12" customHeight="1">
      <c r="A138" s="21" t="s">
        <v>89</v>
      </c>
      <c r="B138" s="75" t="s">
        <v>256</v>
      </c>
      <c r="C138" s="72"/>
    </row>
    <row r="139" spans="1:3" ht="12" customHeight="1">
      <c r="A139" s="64" t="s">
        <v>91</v>
      </c>
      <c r="B139" s="75" t="s">
        <v>257</v>
      </c>
      <c r="C139" s="72"/>
    </row>
    <row r="140" spans="1:3" ht="12" customHeight="1">
      <c r="A140" s="17" t="s">
        <v>103</v>
      </c>
      <c r="B140" s="18" t="s">
        <v>258</v>
      </c>
      <c r="C140" s="19">
        <f>+C141+C142+C143+C144</f>
        <v>0</v>
      </c>
    </row>
    <row r="141" spans="1:3" ht="12" customHeight="1">
      <c r="A141" s="21" t="s">
        <v>105</v>
      </c>
      <c r="B141" s="75" t="s">
        <v>259</v>
      </c>
      <c r="C141" s="72"/>
    </row>
    <row r="142" spans="1:3" ht="12" customHeight="1">
      <c r="A142" s="21" t="s">
        <v>107</v>
      </c>
      <c r="B142" s="75" t="s">
        <v>260</v>
      </c>
      <c r="C142" s="72"/>
    </row>
    <row r="143" spans="1:3" ht="12" customHeight="1">
      <c r="A143" s="21" t="s">
        <v>109</v>
      </c>
      <c r="B143" s="75" t="s">
        <v>261</v>
      </c>
      <c r="C143" s="72"/>
    </row>
    <row r="144" spans="1:3" ht="12" customHeight="1">
      <c r="A144" s="64" t="s">
        <v>111</v>
      </c>
      <c r="B144" s="76" t="s">
        <v>262</v>
      </c>
      <c r="C144" s="72"/>
    </row>
    <row r="145" spans="1:3" ht="12" customHeight="1">
      <c r="A145" s="17" t="s">
        <v>263</v>
      </c>
      <c r="B145" s="18" t="s">
        <v>264</v>
      </c>
      <c r="C145" s="77">
        <f>SUM(C146:C150)</f>
        <v>0</v>
      </c>
    </row>
    <row r="146" spans="1:3" ht="12" customHeight="1">
      <c r="A146" s="21" t="s">
        <v>117</v>
      </c>
      <c r="B146" s="75" t="s">
        <v>265</v>
      </c>
      <c r="C146" s="72"/>
    </row>
    <row r="147" spans="1:3" ht="12" customHeight="1">
      <c r="A147" s="21" t="s">
        <v>119</v>
      </c>
      <c r="B147" s="75" t="s">
        <v>266</v>
      </c>
      <c r="C147" s="72"/>
    </row>
    <row r="148" spans="1:3" ht="12" customHeight="1">
      <c r="A148" s="21" t="s">
        <v>121</v>
      </c>
      <c r="B148" s="75" t="s">
        <v>267</v>
      </c>
      <c r="C148" s="72"/>
    </row>
    <row r="149" spans="1:3" ht="12" customHeight="1">
      <c r="A149" s="21" t="s">
        <v>123</v>
      </c>
      <c r="B149" s="75" t="s">
        <v>268</v>
      </c>
      <c r="C149" s="72"/>
    </row>
    <row r="150" spans="1:3" ht="12" customHeight="1">
      <c r="A150" s="21" t="s">
        <v>269</v>
      </c>
      <c r="B150" s="75" t="s">
        <v>270</v>
      </c>
      <c r="C150" s="72"/>
    </row>
    <row r="151" spans="1:3" ht="12" customHeight="1">
      <c r="A151" s="17" t="s">
        <v>125</v>
      </c>
      <c r="B151" s="18" t="s">
        <v>271</v>
      </c>
      <c r="C151" s="78"/>
    </row>
    <row r="152" spans="1:3" ht="12" customHeight="1">
      <c r="A152" s="17" t="s">
        <v>272</v>
      </c>
      <c r="B152" s="18" t="s">
        <v>273</v>
      </c>
      <c r="C152" s="78"/>
    </row>
    <row r="153" spans="1:9" ht="15" customHeight="1">
      <c r="A153" s="17" t="s">
        <v>274</v>
      </c>
      <c r="B153" s="18" t="s">
        <v>275</v>
      </c>
      <c r="C153" s="79">
        <f>+C129+C133+C140+C145+C151+C152</f>
        <v>0</v>
      </c>
      <c r="F153" s="80"/>
      <c r="G153" s="81"/>
      <c r="H153" s="81"/>
      <c r="I153" s="81"/>
    </row>
    <row r="154" spans="1:3" s="20" customFormat="1" ht="12.75" customHeight="1">
      <c r="A154" s="82" t="s">
        <v>276</v>
      </c>
      <c r="B154" s="83" t="s">
        <v>277</v>
      </c>
      <c r="C154" s="79">
        <f>+C128+C153</f>
        <v>0</v>
      </c>
    </row>
    <row r="155" ht="7.5" customHeight="1"/>
    <row r="156" spans="1:3" ht="15.75">
      <c r="A156" s="538" t="s">
        <v>278</v>
      </c>
      <c r="B156" s="538"/>
      <c r="C156" s="538"/>
    </row>
    <row r="157" spans="1:3" ht="15" customHeight="1">
      <c r="A157" s="539" t="s">
        <v>279</v>
      </c>
      <c r="B157" s="539"/>
      <c r="C157" s="9" t="s">
        <v>16</v>
      </c>
    </row>
    <row r="158" spans="1:4" ht="13.5" customHeight="1">
      <c r="A158" s="17">
        <v>1</v>
      </c>
      <c r="B158" s="84" t="s">
        <v>280</v>
      </c>
      <c r="C158" s="19">
        <f>+C62-C128</f>
        <v>0</v>
      </c>
      <c r="D158" s="85"/>
    </row>
    <row r="159" spans="1:3" ht="27.75" customHeight="1">
      <c r="A159" s="17" t="s">
        <v>35</v>
      </c>
      <c r="B159" s="84" t="s">
        <v>281</v>
      </c>
      <c r="C159" s="19">
        <f>+C86-C153</f>
        <v>0</v>
      </c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4569444444444444" bottom="0.8659722222222223" header="0.7875" footer="0.5902777777777778"/>
  <pageSetup firstPageNumber="23" useFirstPageNumber="1" horizontalDpi="300" verticalDpi="300" orientation="portrait" paperSize="9" scale="71" r:id="rId1"/>
  <headerFooter alignWithMargins="0">
    <oddHeader>&amp;C&amp;"Times New Roman CE,Félkövér"&amp;12Alattyán Község Önkormányzata
2017. ÉVI KÖLTSÉGVETÉS
ÁLLAMIGAZGATÁSI FELADATAINAK MÉRLEGE&amp;R&amp;"Times New Roman CE,Félkövér dőlt"&amp;11 1.4. melléklet a ........./2017. (.......) önkormányzati rendelethez</oddHeader>
    <oddFooter>&amp;C&amp;P</oddFooter>
  </headerFooter>
  <rowBreaks count="1" manualBreakCount="1">
    <brk id="8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zoomScale="115" zoomScaleNormal="115" zoomScaleSheetLayoutView="100" zoomScalePageLayoutView="0" workbookViewId="0" topLeftCell="A7">
      <selection activeCell="E6" sqref="E6"/>
    </sheetView>
  </sheetViews>
  <sheetFormatPr defaultColWidth="9.00390625" defaultRowHeight="12.75"/>
  <cols>
    <col min="1" max="1" width="6.875" style="86" customWidth="1"/>
    <col min="2" max="2" width="55.125" style="87" customWidth="1"/>
    <col min="3" max="3" width="16.375" style="86" customWidth="1"/>
    <col min="4" max="4" width="55.125" style="86" customWidth="1"/>
    <col min="5" max="5" width="16.375" style="86" customWidth="1"/>
    <col min="6" max="6" width="4.875" style="86" customWidth="1"/>
    <col min="7" max="16384" width="9.375" style="86" customWidth="1"/>
  </cols>
  <sheetData>
    <row r="1" spans="2:6" ht="39.75" customHeight="1">
      <c r="B1" s="543" t="s">
        <v>283</v>
      </c>
      <c r="C1" s="543"/>
      <c r="D1" s="543"/>
      <c r="E1" s="543"/>
      <c r="F1" s="544" t="str">
        <f>+CONCATENATE("2.1. melléklet a ………../",LEFT(ÖSSZEFÜGGÉSEK!A5,4),". (……….) önkormányzati rendelethez")</f>
        <v>2.1. melléklet a ………../2017. (……….) önkormányzati rendelethez</v>
      </c>
    </row>
    <row r="2" spans="5:6" ht="13.5">
      <c r="E2" s="88" t="s">
        <v>284</v>
      </c>
      <c r="F2" s="544"/>
    </row>
    <row r="3" spans="1:6" ht="18" customHeight="1">
      <c r="A3" s="545" t="s">
        <v>17</v>
      </c>
      <c r="B3" s="546" t="s">
        <v>285</v>
      </c>
      <c r="C3" s="546"/>
      <c r="D3" s="545" t="s">
        <v>286</v>
      </c>
      <c r="E3" s="545"/>
      <c r="F3" s="544"/>
    </row>
    <row r="4" spans="1:6" s="92" customFormat="1" ht="35.25" customHeight="1">
      <c r="A4" s="545"/>
      <c r="B4" s="89" t="s">
        <v>287</v>
      </c>
      <c r="C4" s="90" t="str">
        <f>+'1.1.sz.mell.'!C3</f>
        <v>2017. évi előirányzat</v>
      </c>
      <c r="D4" s="89" t="s">
        <v>287</v>
      </c>
      <c r="E4" s="91" t="str">
        <f>+C4</f>
        <v>2017. évi előirányzat</v>
      </c>
      <c r="F4" s="544"/>
    </row>
    <row r="5" spans="1:6" s="97" customFormat="1" ht="12" customHeight="1">
      <c r="A5" s="93"/>
      <c r="B5" s="94" t="s">
        <v>19</v>
      </c>
      <c r="C5" s="95" t="s">
        <v>20</v>
      </c>
      <c r="D5" s="94" t="s">
        <v>288</v>
      </c>
      <c r="E5" s="96" t="s">
        <v>289</v>
      </c>
      <c r="F5" s="544"/>
    </row>
    <row r="6" spans="1:6" ht="12.75" customHeight="1">
      <c r="A6" s="98" t="s">
        <v>21</v>
      </c>
      <c r="B6" s="99" t="s">
        <v>290</v>
      </c>
      <c r="C6" s="100">
        <f>'1.1.sz.mell.'!C5</f>
        <v>147675782</v>
      </c>
      <c r="D6" s="99" t="s">
        <v>291</v>
      </c>
      <c r="E6" s="101">
        <f>'1.1.sz.mell.'!C94</f>
        <v>159495817</v>
      </c>
      <c r="F6" s="544"/>
    </row>
    <row r="7" spans="1:6" ht="12.75" customHeight="1">
      <c r="A7" s="102" t="s">
        <v>35</v>
      </c>
      <c r="B7" s="103" t="s">
        <v>292</v>
      </c>
      <c r="C7" s="104">
        <f>'1.1.sz.mell.'!C12</f>
        <v>81444646</v>
      </c>
      <c r="D7" s="103" t="s">
        <v>192</v>
      </c>
      <c r="E7" s="105">
        <f>'1.1.sz.mell.'!C95</f>
        <v>31279691</v>
      </c>
      <c r="F7" s="544"/>
    </row>
    <row r="8" spans="1:6" ht="12.75" customHeight="1">
      <c r="A8" s="102" t="s">
        <v>49</v>
      </c>
      <c r="B8" s="103" t="s">
        <v>293</v>
      </c>
      <c r="C8" s="104">
        <f>'1.1.sz.mell.'!C18</f>
        <v>0</v>
      </c>
      <c r="D8" s="103" t="s">
        <v>294</v>
      </c>
      <c r="E8" s="105">
        <f>'1.1.sz.mell.'!C96</f>
        <v>90951604</v>
      </c>
      <c r="F8" s="544"/>
    </row>
    <row r="9" spans="1:6" ht="12.75" customHeight="1">
      <c r="A9" s="102" t="s">
        <v>246</v>
      </c>
      <c r="B9" s="103" t="s">
        <v>295</v>
      </c>
      <c r="C9" s="104">
        <f>'1.1.sz.mell.'!C26</f>
        <v>34000000</v>
      </c>
      <c r="D9" s="103" t="s">
        <v>194</v>
      </c>
      <c r="E9" s="105">
        <f>'1.1.sz.mell.'!C97</f>
        <v>1550000</v>
      </c>
      <c r="F9" s="544"/>
    </row>
    <row r="10" spans="1:6" ht="12.75" customHeight="1">
      <c r="A10" s="102" t="s">
        <v>79</v>
      </c>
      <c r="B10" s="106" t="s">
        <v>296</v>
      </c>
      <c r="C10" s="104">
        <f>'1.1.sz.mell.'!C34</f>
        <v>28018635</v>
      </c>
      <c r="D10" s="103" t="s">
        <v>196</v>
      </c>
      <c r="E10" s="105">
        <f>'1.1.sz.mell.'!C98</f>
        <v>34571132</v>
      </c>
      <c r="F10" s="544"/>
    </row>
    <row r="11" spans="1:6" ht="12.75" customHeight="1">
      <c r="A11" s="102" t="s">
        <v>103</v>
      </c>
      <c r="B11" s="103" t="s">
        <v>297</v>
      </c>
      <c r="C11" s="107">
        <f>'1.1.sz.mell.'!C52</f>
        <v>30000</v>
      </c>
      <c r="D11" s="103" t="s">
        <v>298</v>
      </c>
      <c r="E11" s="105"/>
      <c r="F11" s="544"/>
    </row>
    <row r="12" spans="1:6" ht="12.75" customHeight="1">
      <c r="A12" s="102" t="s">
        <v>263</v>
      </c>
      <c r="B12" s="103" t="s">
        <v>299</v>
      </c>
      <c r="C12" s="104">
        <f>'1.1.sz.mell.'!C56</f>
        <v>0</v>
      </c>
      <c r="D12" s="108"/>
      <c r="E12" s="105"/>
      <c r="F12" s="544"/>
    </row>
    <row r="13" spans="1:6" ht="12.75" customHeight="1">
      <c r="A13" s="102" t="s">
        <v>125</v>
      </c>
      <c r="B13" s="108"/>
      <c r="C13" s="104"/>
      <c r="D13" s="108"/>
      <c r="E13" s="105"/>
      <c r="F13" s="544"/>
    </row>
    <row r="14" spans="1:6" ht="12.75" customHeight="1">
      <c r="A14" s="102" t="s">
        <v>272</v>
      </c>
      <c r="B14" s="109"/>
      <c r="C14" s="107"/>
      <c r="D14" s="108"/>
      <c r="E14" s="105"/>
      <c r="F14" s="544"/>
    </row>
    <row r="15" spans="1:6" ht="12.75" customHeight="1">
      <c r="A15" s="102" t="s">
        <v>274</v>
      </c>
      <c r="B15" s="108"/>
      <c r="C15" s="104"/>
      <c r="D15" s="108"/>
      <c r="E15" s="105"/>
      <c r="F15" s="544"/>
    </row>
    <row r="16" spans="1:6" ht="12.75" customHeight="1">
      <c r="A16" s="102" t="s">
        <v>276</v>
      </c>
      <c r="B16" s="108"/>
      <c r="C16" s="104"/>
      <c r="D16" s="108"/>
      <c r="E16" s="105"/>
      <c r="F16" s="544"/>
    </row>
    <row r="17" spans="1:6" ht="12.75" customHeight="1">
      <c r="A17" s="102" t="s">
        <v>300</v>
      </c>
      <c r="B17" s="110"/>
      <c r="C17" s="111"/>
      <c r="D17" s="108"/>
      <c r="E17" s="112"/>
      <c r="F17" s="544"/>
    </row>
    <row r="18" spans="1:6" ht="15.75" customHeight="1">
      <c r="A18" s="113" t="s">
        <v>301</v>
      </c>
      <c r="B18" s="114" t="s">
        <v>302</v>
      </c>
      <c r="C18" s="115">
        <f>SUM(C6:C17)</f>
        <v>291169063</v>
      </c>
      <c r="D18" s="114" t="s">
        <v>303</v>
      </c>
      <c r="E18" s="116">
        <f>SUM(E6:E17)</f>
        <v>317848244</v>
      </c>
      <c r="F18" s="544"/>
    </row>
    <row r="19" spans="1:6" ht="12.75" customHeight="1">
      <c r="A19" s="117" t="s">
        <v>304</v>
      </c>
      <c r="B19" s="118" t="s">
        <v>305</v>
      </c>
      <c r="C19" s="119">
        <f>+C20+C21+C22+C23</f>
        <v>161903025</v>
      </c>
      <c r="D19" s="103" t="s">
        <v>306</v>
      </c>
      <c r="E19" s="120"/>
      <c r="F19" s="544"/>
    </row>
    <row r="20" spans="1:6" ht="12.75" customHeight="1">
      <c r="A20" s="102" t="s">
        <v>307</v>
      </c>
      <c r="B20" s="103" t="s">
        <v>308</v>
      </c>
      <c r="C20" s="104">
        <f>'1.1.sz.mell.'!C73</f>
        <v>57402646</v>
      </c>
      <c r="D20" s="103" t="s">
        <v>309</v>
      </c>
      <c r="E20" s="105"/>
      <c r="F20" s="544"/>
    </row>
    <row r="21" spans="1:6" ht="12.75" customHeight="1">
      <c r="A21" s="102" t="s">
        <v>310</v>
      </c>
      <c r="B21" s="103" t="s">
        <v>311</v>
      </c>
      <c r="C21" s="104">
        <f>'1.1.sz.mell.'!C74</f>
        <v>0</v>
      </c>
      <c r="D21" s="103" t="s">
        <v>312</v>
      </c>
      <c r="E21" s="105"/>
      <c r="F21" s="544"/>
    </row>
    <row r="22" spans="1:6" ht="12.75" customHeight="1">
      <c r="A22" s="102" t="s">
        <v>313</v>
      </c>
      <c r="B22" s="103" t="s">
        <v>629</v>
      </c>
      <c r="C22" s="104">
        <v>104500379</v>
      </c>
      <c r="D22" s="103" t="s">
        <v>314</v>
      </c>
      <c r="E22" s="105"/>
      <c r="F22" s="544"/>
    </row>
    <row r="23" spans="1:6" ht="12.75" customHeight="1">
      <c r="A23" s="102" t="s">
        <v>315</v>
      </c>
      <c r="B23" s="103" t="s">
        <v>316</v>
      </c>
      <c r="C23" s="104"/>
      <c r="D23" s="118" t="s">
        <v>317</v>
      </c>
      <c r="E23" s="105"/>
      <c r="F23" s="544"/>
    </row>
    <row r="24" spans="1:6" ht="12.75" customHeight="1">
      <c r="A24" s="102" t="s">
        <v>318</v>
      </c>
      <c r="B24" s="103" t="s">
        <v>319</v>
      </c>
      <c r="C24" s="121">
        <f>+C25+C26</f>
        <v>0</v>
      </c>
      <c r="D24" s="103" t="s">
        <v>320</v>
      </c>
      <c r="E24" s="105"/>
      <c r="F24" s="544"/>
    </row>
    <row r="25" spans="1:6" ht="12.75" customHeight="1">
      <c r="A25" s="117" t="s">
        <v>321</v>
      </c>
      <c r="B25" s="118" t="s">
        <v>322</v>
      </c>
      <c r="C25" s="122"/>
      <c r="D25" s="99" t="s">
        <v>261</v>
      </c>
      <c r="E25" s="120"/>
      <c r="F25" s="544"/>
    </row>
    <row r="26" spans="1:6" ht="12.75" customHeight="1">
      <c r="A26" s="102" t="s">
        <v>323</v>
      </c>
      <c r="B26" s="103" t="s">
        <v>324</v>
      </c>
      <c r="C26" s="104"/>
      <c r="D26" s="103" t="s">
        <v>271</v>
      </c>
      <c r="E26" s="105"/>
      <c r="F26" s="544"/>
    </row>
    <row r="27" spans="1:6" ht="12.75" customHeight="1">
      <c r="A27" s="102" t="s">
        <v>325</v>
      </c>
      <c r="B27" s="103" t="s">
        <v>180</v>
      </c>
      <c r="C27" s="104"/>
      <c r="D27" s="103" t="s">
        <v>273</v>
      </c>
      <c r="E27" s="105"/>
      <c r="F27" s="544"/>
    </row>
    <row r="28" spans="1:6" ht="12.75" customHeight="1">
      <c r="A28" s="117" t="s">
        <v>326</v>
      </c>
      <c r="B28" s="118" t="s">
        <v>182</v>
      </c>
      <c r="C28" s="122"/>
      <c r="D28" s="123" t="s">
        <v>327</v>
      </c>
      <c r="E28" s="120">
        <f>'1.1.sz.mell.'!C140</f>
        <v>104500379</v>
      </c>
      <c r="F28" s="544"/>
    </row>
    <row r="29" spans="1:6" ht="15.75" customHeight="1">
      <c r="A29" s="113" t="s">
        <v>328</v>
      </c>
      <c r="B29" s="114" t="s">
        <v>329</v>
      </c>
      <c r="C29" s="115">
        <f>+C19+C24+C27+C28</f>
        <v>161903025</v>
      </c>
      <c r="D29" s="114" t="s">
        <v>330</v>
      </c>
      <c r="E29" s="116">
        <f>SUM(E19:E28)</f>
        <v>104500379</v>
      </c>
      <c r="F29" s="544"/>
    </row>
    <row r="30" spans="1:6" ht="12.75">
      <c r="A30" s="113" t="s">
        <v>331</v>
      </c>
      <c r="B30" s="124" t="s">
        <v>332</v>
      </c>
      <c r="C30" s="125">
        <f>+C18+C29</f>
        <v>453072088</v>
      </c>
      <c r="D30" s="124" t="s">
        <v>333</v>
      </c>
      <c r="E30" s="125">
        <f>+E18+E29</f>
        <v>422348623</v>
      </c>
      <c r="F30" s="544"/>
    </row>
    <row r="31" spans="1:6" ht="12.75">
      <c r="A31" s="113" t="s">
        <v>334</v>
      </c>
      <c r="B31" s="124" t="s">
        <v>335</v>
      </c>
      <c r="C31" s="125">
        <f>IF(C18-E18&lt;0,E18-C18,"-")</f>
        <v>26679181</v>
      </c>
      <c r="D31" s="124" t="s">
        <v>336</v>
      </c>
      <c r="E31" s="125" t="str">
        <f>IF(C18-E18&gt;0,C18-E18,"-")</f>
        <v>-</v>
      </c>
      <c r="F31" s="544"/>
    </row>
    <row r="32" spans="1:6" ht="12.75">
      <c r="A32" s="113" t="s">
        <v>337</v>
      </c>
      <c r="B32" s="124" t="s">
        <v>338</v>
      </c>
      <c r="C32" s="125" t="str">
        <f>IF(C18+C29-E30&lt;0,E30-(C18+C29),"-")</f>
        <v>-</v>
      </c>
      <c r="D32" s="124" t="s">
        <v>339</v>
      </c>
      <c r="E32" s="125">
        <f>IF(C18+C29-E30&gt;0,C18+C29-E30,"-")</f>
        <v>30723465</v>
      </c>
      <c r="F32" s="544"/>
    </row>
    <row r="33" spans="2:4" ht="18.75">
      <c r="B33" s="542"/>
      <c r="C33" s="542"/>
      <c r="D33" s="542"/>
    </row>
  </sheetData>
  <sheetProtection selectLockedCells="1" selectUnlockedCells="1"/>
  <mergeCells count="6">
    <mergeCell ref="B33:D33"/>
    <mergeCell ref="B1:E1"/>
    <mergeCell ref="F1:F32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2798611111111111"/>
  <pageSetup firstPageNumber="26" useFirstPageNumber="1" horizontalDpi="300" verticalDpi="300" orientation="landscape" paperSize="9" r:id="rId1"/>
  <headerFooter alignWithMargins="0">
    <oddHeader xml:space="preserve">&amp;R&amp;"Times New Roman CE,Félkövér dőlt"&amp;11 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zoomScaleSheetLayoutView="115" zoomScalePageLayoutView="0" workbookViewId="0" topLeftCell="A1">
      <selection activeCell="C6" sqref="C6"/>
    </sheetView>
  </sheetViews>
  <sheetFormatPr defaultColWidth="9.00390625" defaultRowHeight="12.75"/>
  <cols>
    <col min="1" max="1" width="6.875" style="86" customWidth="1"/>
    <col min="2" max="2" width="55.125" style="87" customWidth="1"/>
    <col min="3" max="3" width="16.375" style="86" customWidth="1"/>
    <col min="4" max="4" width="55.125" style="86" customWidth="1"/>
    <col min="5" max="5" width="16.375" style="86" customWidth="1"/>
    <col min="6" max="6" width="4.875" style="86" customWidth="1"/>
    <col min="7" max="16384" width="9.375" style="86" customWidth="1"/>
  </cols>
  <sheetData>
    <row r="1" spans="2:6" ht="30.75" customHeight="1">
      <c r="B1" s="543" t="s">
        <v>340</v>
      </c>
      <c r="C1" s="543"/>
      <c r="D1" s="543"/>
      <c r="E1" s="543"/>
      <c r="F1" s="544" t="str">
        <f>+CONCATENATE("2.2. melléklet a ………../",LEFT(ÖSSZEFÜGGÉSEK!A5,4),". (……….) önkormányzati rendelethez")</f>
        <v>2.2. melléklet a ………../2017. (……….) önkormányzati rendelethez</v>
      </c>
    </row>
    <row r="2" spans="5:6" ht="13.5">
      <c r="E2" s="88" t="s">
        <v>284</v>
      </c>
      <c r="F2" s="544"/>
    </row>
    <row r="3" spans="1:6" ht="13.5" customHeight="1">
      <c r="A3" s="545" t="s">
        <v>17</v>
      </c>
      <c r="B3" s="546" t="s">
        <v>285</v>
      </c>
      <c r="C3" s="546"/>
      <c r="D3" s="545" t="s">
        <v>286</v>
      </c>
      <c r="E3" s="545"/>
      <c r="F3" s="544"/>
    </row>
    <row r="4" spans="1:6" s="92" customFormat="1" ht="24">
      <c r="A4" s="545"/>
      <c r="B4" s="89" t="s">
        <v>287</v>
      </c>
      <c r="C4" s="90" t="str">
        <f>+'2.1.sz.mell  '!C4</f>
        <v>2017. évi előirányzat</v>
      </c>
      <c r="D4" s="89" t="s">
        <v>287</v>
      </c>
      <c r="E4" s="90" t="str">
        <f>+'2.1.sz.mell  '!C4</f>
        <v>2017. évi előirányzat</v>
      </c>
      <c r="F4" s="544"/>
    </row>
    <row r="5" spans="1:6" s="92" customFormat="1" ht="12.75">
      <c r="A5" s="93"/>
      <c r="B5" s="94" t="s">
        <v>19</v>
      </c>
      <c r="C5" s="95" t="s">
        <v>20</v>
      </c>
      <c r="D5" s="94" t="s">
        <v>288</v>
      </c>
      <c r="E5" s="96" t="s">
        <v>289</v>
      </c>
      <c r="F5" s="544"/>
    </row>
    <row r="6" spans="1:6" ht="12.75" customHeight="1">
      <c r="A6" s="98" t="s">
        <v>21</v>
      </c>
      <c r="B6" s="99" t="s">
        <v>341</v>
      </c>
      <c r="C6" s="100">
        <f>'1.1.sz.mell.'!C19</f>
        <v>0</v>
      </c>
      <c r="D6" s="99" t="s">
        <v>227</v>
      </c>
      <c r="E6" s="101">
        <f>'1.1.sz.mell.'!C115</f>
        <v>21758845</v>
      </c>
      <c r="F6" s="544"/>
    </row>
    <row r="7" spans="1:6" ht="12.75">
      <c r="A7" s="102" t="s">
        <v>35</v>
      </c>
      <c r="B7" s="103" t="s">
        <v>342</v>
      </c>
      <c r="C7" s="104">
        <f>'1.1.sz.mell.'!C25</f>
        <v>0</v>
      </c>
      <c r="D7" s="103" t="s">
        <v>343</v>
      </c>
      <c r="E7" s="105">
        <f>'1.1.sz.mell.'!C116</f>
        <v>0</v>
      </c>
      <c r="F7" s="544"/>
    </row>
    <row r="8" spans="1:6" ht="12.75" customHeight="1">
      <c r="A8" s="102" t="s">
        <v>49</v>
      </c>
      <c r="B8" s="103" t="s">
        <v>344</v>
      </c>
      <c r="C8" s="104">
        <f>'1.1.sz.mell.'!C46</f>
        <v>0</v>
      </c>
      <c r="D8" s="103" t="s">
        <v>229</v>
      </c>
      <c r="E8" s="105">
        <f>'1.1.sz.mell.'!C117</f>
        <v>9464620</v>
      </c>
      <c r="F8" s="544"/>
    </row>
    <row r="9" spans="1:6" ht="12.75" customHeight="1">
      <c r="A9" s="102" t="s">
        <v>246</v>
      </c>
      <c r="B9" s="103" t="s">
        <v>345</v>
      </c>
      <c r="C9" s="104">
        <f>'1.1.sz.mell.'!C57</f>
        <v>500000</v>
      </c>
      <c r="D9" s="103" t="s">
        <v>346</v>
      </c>
      <c r="E9" s="105">
        <f>'1.1.sz.mell.'!C118</f>
        <v>0</v>
      </c>
      <c r="F9" s="544"/>
    </row>
    <row r="10" spans="1:6" ht="12.75" customHeight="1">
      <c r="A10" s="102" t="s">
        <v>79</v>
      </c>
      <c r="B10" s="103" t="s">
        <v>347</v>
      </c>
      <c r="C10" s="104">
        <f>'1.1.sz.mell.'!C61</f>
        <v>0</v>
      </c>
      <c r="D10" s="103" t="s">
        <v>231</v>
      </c>
      <c r="E10" s="105">
        <f>'1.1.sz.mell.'!C119</f>
        <v>0</v>
      </c>
      <c r="F10" s="544"/>
    </row>
    <row r="11" spans="1:6" ht="12.75" customHeight="1">
      <c r="A11" s="102" t="s">
        <v>103</v>
      </c>
      <c r="B11" s="103" t="s">
        <v>348</v>
      </c>
      <c r="C11" s="107"/>
      <c r="D11" s="126"/>
      <c r="E11" s="105"/>
      <c r="F11" s="544"/>
    </row>
    <row r="12" spans="1:6" ht="12.75" customHeight="1">
      <c r="A12" s="102" t="s">
        <v>263</v>
      </c>
      <c r="B12" s="108"/>
      <c r="C12" s="104"/>
      <c r="D12" s="126"/>
      <c r="E12" s="105"/>
      <c r="F12" s="544"/>
    </row>
    <row r="13" spans="1:6" ht="12.75" customHeight="1">
      <c r="A13" s="102" t="s">
        <v>125</v>
      </c>
      <c r="B13" s="108"/>
      <c r="C13" s="104"/>
      <c r="D13" s="126"/>
      <c r="E13" s="105"/>
      <c r="F13" s="544"/>
    </row>
    <row r="14" spans="1:6" ht="12.75" customHeight="1">
      <c r="A14" s="102" t="s">
        <v>272</v>
      </c>
      <c r="B14" s="127"/>
      <c r="C14" s="107"/>
      <c r="D14" s="126"/>
      <c r="E14" s="105"/>
      <c r="F14" s="544"/>
    </row>
    <row r="15" spans="1:6" ht="12.75">
      <c r="A15" s="102" t="s">
        <v>274</v>
      </c>
      <c r="B15" s="108"/>
      <c r="C15" s="107"/>
      <c r="D15" s="126"/>
      <c r="E15" s="105"/>
      <c r="F15" s="544"/>
    </row>
    <row r="16" spans="1:6" ht="12.75" customHeight="1">
      <c r="A16" s="117" t="s">
        <v>276</v>
      </c>
      <c r="B16" s="123"/>
      <c r="C16" s="128"/>
      <c r="D16" s="118" t="s">
        <v>349</v>
      </c>
      <c r="E16" s="120"/>
      <c r="F16" s="544"/>
    </row>
    <row r="17" spans="1:6" ht="15.75" customHeight="1">
      <c r="A17" s="113" t="s">
        <v>300</v>
      </c>
      <c r="B17" s="114" t="s">
        <v>350</v>
      </c>
      <c r="C17" s="115">
        <f>+C6+C8+C9+C11+C12+C13+C14+C15+C16</f>
        <v>500000</v>
      </c>
      <c r="D17" s="114" t="s">
        <v>351</v>
      </c>
      <c r="E17" s="116">
        <f>+E6+E8+E10+E11+E12+E13+E14+E15+E16</f>
        <v>31223465</v>
      </c>
      <c r="F17" s="544"/>
    </row>
    <row r="18" spans="1:6" ht="12.75" customHeight="1">
      <c r="A18" s="98" t="s">
        <v>301</v>
      </c>
      <c r="B18" s="129" t="s">
        <v>352</v>
      </c>
      <c r="C18" s="130">
        <f>+C19+C20+C21+C22+C23</f>
        <v>0</v>
      </c>
      <c r="D18" s="103" t="s">
        <v>306</v>
      </c>
      <c r="E18" s="101"/>
      <c r="F18" s="544"/>
    </row>
    <row r="19" spans="1:6" ht="12.75" customHeight="1">
      <c r="A19" s="102" t="s">
        <v>304</v>
      </c>
      <c r="B19" s="131" t="s">
        <v>353</v>
      </c>
      <c r="C19" s="104"/>
      <c r="D19" s="103" t="s">
        <v>354</v>
      </c>
      <c r="E19" s="105"/>
      <c r="F19" s="544"/>
    </row>
    <row r="20" spans="1:6" ht="12.75" customHeight="1">
      <c r="A20" s="98" t="s">
        <v>307</v>
      </c>
      <c r="B20" s="131" t="s">
        <v>355</v>
      </c>
      <c r="C20" s="104"/>
      <c r="D20" s="103" t="s">
        <v>312</v>
      </c>
      <c r="E20" s="105"/>
      <c r="F20" s="544"/>
    </row>
    <row r="21" spans="1:6" ht="12.75" customHeight="1">
      <c r="A21" s="102" t="s">
        <v>310</v>
      </c>
      <c r="B21" s="131" t="s">
        <v>356</v>
      </c>
      <c r="C21" s="104"/>
      <c r="D21" s="103" t="s">
        <v>314</v>
      </c>
      <c r="E21" s="105"/>
      <c r="F21" s="544"/>
    </row>
    <row r="22" spans="1:6" ht="12.75" customHeight="1">
      <c r="A22" s="98" t="s">
        <v>313</v>
      </c>
      <c r="B22" s="131" t="s">
        <v>357</v>
      </c>
      <c r="C22" s="104"/>
      <c r="D22" s="118" t="s">
        <v>317</v>
      </c>
      <c r="E22" s="105"/>
      <c r="F22" s="544"/>
    </row>
    <row r="23" spans="1:6" ht="12.75" customHeight="1">
      <c r="A23" s="102" t="s">
        <v>315</v>
      </c>
      <c r="B23" s="132" t="s">
        <v>358</v>
      </c>
      <c r="C23" s="104"/>
      <c r="D23" s="103" t="s">
        <v>359</v>
      </c>
      <c r="E23" s="105"/>
      <c r="F23" s="544"/>
    </row>
    <row r="24" spans="1:6" ht="12.75" customHeight="1">
      <c r="A24" s="98" t="s">
        <v>318</v>
      </c>
      <c r="B24" s="133" t="s">
        <v>360</v>
      </c>
      <c r="C24" s="121">
        <f>+C25+C26+C27+C28+C29</f>
        <v>0</v>
      </c>
      <c r="D24" s="99" t="s">
        <v>361</v>
      </c>
      <c r="E24" s="105"/>
      <c r="F24" s="544"/>
    </row>
    <row r="25" spans="1:6" ht="12.75" customHeight="1">
      <c r="A25" s="102" t="s">
        <v>321</v>
      </c>
      <c r="B25" s="132" t="s">
        <v>362</v>
      </c>
      <c r="C25" s="104"/>
      <c r="D25" s="99" t="s">
        <v>262</v>
      </c>
      <c r="E25" s="105"/>
      <c r="F25" s="544"/>
    </row>
    <row r="26" spans="1:6" ht="12.75" customHeight="1">
      <c r="A26" s="98" t="s">
        <v>323</v>
      </c>
      <c r="B26" s="132" t="s">
        <v>363</v>
      </c>
      <c r="C26" s="104"/>
      <c r="D26" s="134"/>
      <c r="E26" s="105"/>
      <c r="F26" s="544"/>
    </row>
    <row r="27" spans="1:6" ht="12.75" customHeight="1">
      <c r="A27" s="102" t="s">
        <v>325</v>
      </c>
      <c r="B27" s="131" t="s">
        <v>364</v>
      </c>
      <c r="C27" s="104"/>
      <c r="D27" s="134"/>
      <c r="E27" s="105"/>
      <c r="F27" s="544"/>
    </row>
    <row r="28" spans="1:6" ht="12.75" customHeight="1">
      <c r="A28" s="98" t="s">
        <v>326</v>
      </c>
      <c r="B28" s="135" t="s">
        <v>365</v>
      </c>
      <c r="C28" s="104"/>
      <c r="D28" s="108"/>
      <c r="E28" s="105"/>
      <c r="F28" s="544"/>
    </row>
    <row r="29" spans="1:6" ht="12.75" customHeight="1">
      <c r="A29" s="102" t="s">
        <v>328</v>
      </c>
      <c r="B29" s="136" t="s">
        <v>366</v>
      </c>
      <c r="C29" s="104"/>
      <c r="D29" s="134"/>
      <c r="E29" s="105"/>
      <c r="F29" s="544"/>
    </row>
    <row r="30" spans="1:6" ht="21.75" customHeight="1">
      <c r="A30" s="113" t="s">
        <v>331</v>
      </c>
      <c r="B30" s="114" t="s">
        <v>367</v>
      </c>
      <c r="C30" s="115">
        <f>+C18+C24</f>
        <v>0</v>
      </c>
      <c r="D30" s="114" t="s">
        <v>368</v>
      </c>
      <c r="E30" s="116">
        <f>SUM(E18:E29)</f>
        <v>0</v>
      </c>
      <c r="F30" s="544"/>
    </row>
    <row r="31" spans="1:6" ht="12.75">
      <c r="A31" s="113" t="s">
        <v>334</v>
      </c>
      <c r="B31" s="124" t="s">
        <v>369</v>
      </c>
      <c r="C31" s="125">
        <f>+C17+C30</f>
        <v>500000</v>
      </c>
      <c r="D31" s="124" t="s">
        <v>370</v>
      </c>
      <c r="E31" s="125">
        <f>+E17+E30</f>
        <v>31223465</v>
      </c>
      <c r="F31" s="544"/>
    </row>
    <row r="32" spans="1:6" ht="12.75">
      <c r="A32" s="113" t="s">
        <v>337</v>
      </c>
      <c r="B32" s="124" t="s">
        <v>335</v>
      </c>
      <c r="C32" s="125">
        <f>IF(C17-E17&lt;0,E17-C17,"-")</f>
        <v>30723465</v>
      </c>
      <c r="D32" s="124" t="s">
        <v>336</v>
      </c>
      <c r="E32" s="125" t="str">
        <f>IF(C17-E17&gt;0,C17-E17,"-")</f>
        <v>-</v>
      </c>
      <c r="F32" s="544"/>
    </row>
    <row r="33" spans="1:6" ht="12.75">
      <c r="A33" s="113" t="s">
        <v>371</v>
      </c>
      <c r="B33" s="124" t="s">
        <v>338</v>
      </c>
      <c r="C33" s="125" t="str">
        <f>IF(C17+C30-E26&lt;0,E26-(C17+C30),"-")</f>
        <v>-</v>
      </c>
      <c r="D33" s="124" t="s">
        <v>339</v>
      </c>
      <c r="E33" s="125">
        <f>IF(C17+C30-E26&gt;0,C17+C30-E26,"-")</f>
        <v>500000</v>
      </c>
      <c r="F33" s="544"/>
    </row>
  </sheetData>
  <sheetProtection sheet="1"/>
  <mergeCells count="5">
    <mergeCell ref="B1:E1"/>
    <mergeCell ref="F1:F33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7875"/>
  <pageSetup firstPageNumber="27" useFirstPageNumber="1" horizontalDpi="300" verticalDpi="300" orientation="landscape" paperSize="9" scale="9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5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7" t="s">
        <v>0</v>
      </c>
      <c r="E1" s="138" t="s">
        <v>372</v>
      </c>
    </row>
    <row r="3" spans="1:5" ht="12.75">
      <c r="A3" s="1"/>
      <c r="B3" s="139"/>
      <c r="C3" s="1"/>
      <c r="D3" s="140"/>
      <c r="E3" s="139"/>
    </row>
    <row r="4" spans="1:5" ht="15.75">
      <c r="A4" s="2" t="str">
        <f>+ÖSSZEFÜGGÉSEK!A5</f>
        <v>2017. évi előirányzat BEVÉTELEK</v>
      </c>
      <c r="B4" s="141"/>
      <c r="C4" s="3"/>
      <c r="D4" s="140"/>
      <c r="E4" s="139"/>
    </row>
    <row r="5" spans="1:5" ht="12.75">
      <c r="A5" s="1"/>
      <c r="B5" s="139"/>
      <c r="C5" s="1"/>
      <c r="D5" s="140"/>
      <c r="E5" s="139"/>
    </row>
    <row r="6" spans="1:5" ht="12.75">
      <c r="A6" s="1" t="s">
        <v>2</v>
      </c>
      <c r="B6" s="139">
        <f>+'1.1.sz.mell.'!C62</f>
        <v>291669063</v>
      </c>
      <c r="C6" s="1" t="s">
        <v>3</v>
      </c>
      <c r="D6" s="140">
        <f>+'2.1.sz.mell  '!C18+'2.2.sz.mell  '!C17</f>
        <v>291669063</v>
      </c>
      <c r="E6" s="139">
        <f>+B6-D6</f>
        <v>0</v>
      </c>
    </row>
    <row r="7" spans="1:5" ht="12.75">
      <c r="A7" s="1" t="s">
        <v>4</v>
      </c>
      <c r="B7" s="139">
        <f>+'1.1.sz.mell.'!C86</f>
        <v>161903025</v>
      </c>
      <c r="C7" s="1" t="s">
        <v>5</v>
      </c>
      <c r="D7" s="140">
        <f>+'2.1.sz.mell  '!C29+'2.2.sz.mell  '!C30</f>
        <v>161903025</v>
      </c>
      <c r="E7" s="139">
        <f>+B7-D7</f>
        <v>0</v>
      </c>
    </row>
    <row r="8" spans="1:5" ht="12.75">
      <c r="A8" s="1" t="s">
        <v>6</v>
      </c>
      <c r="B8" s="139">
        <f>+'1.1.sz.mell.'!C87</f>
        <v>453572088</v>
      </c>
      <c r="C8" s="1" t="s">
        <v>7</v>
      </c>
      <c r="D8" s="140">
        <f>+'2.1.sz.mell  '!C30+'2.2.sz.mell  '!C31</f>
        <v>453572088</v>
      </c>
      <c r="E8" s="139">
        <f>+B8-D8</f>
        <v>0</v>
      </c>
    </row>
    <row r="9" spans="1:5" ht="12.75">
      <c r="A9" s="1"/>
      <c r="B9" s="139"/>
      <c r="C9" s="1"/>
      <c r="D9" s="140"/>
      <c r="E9" s="139"/>
    </row>
    <row r="10" spans="1:5" ht="12.75">
      <c r="A10" s="1"/>
      <c r="B10" s="139"/>
      <c r="C10" s="1"/>
      <c r="D10" s="140"/>
      <c r="E10" s="139"/>
    </row>
    <row r="11" spans="1:5" ht="15.75">
      <c r="A11" s="2" t="str">
        <f>+ÖSSZEFÜGGÉSEK!A12</f>
        <v>2017. évi előirányzat KIADÁSOK</v>
      </c>
      <c r="B11" s="141"/>
      <c r="C11" s="3"/>
      <c r="D11" s="140"/>
      <c r="E11" s="139"/>
    </row>
    <row r="12" spans="1:5" ht="12.75">
      <c r="A12" s="1"/>
      <c r="B12" s="139"/>
      <c r="C12" s="1"/>
      <c r="D12" s="140"/>
      <c r="E12" s="139"/>
    </row>
    <row r="13" spans="1:5" ht="12.75">
      <c r="A13" s="1" t="s">
        <v>8</v>
      </c>
      <c r="B13" s="139">
        <f>+'1.1.sz.mell.'!C128</f>
        <v>349071709</v>
      </c>
      <c r="C13" s="1" t="s">
        <v>9</v>
      </c>
      <c r="D13" s="140">
        <f>+'2.1.sz.mell  '!E18+'2.2.sz.mell  '!E17</f>
        <v>349071709</v>
      </c>
      <c r="E13" s="139">
        <f>+B13-D13</f>
        <v>0</v>
      </c>
    </row>
    <row r="14" spans="1:5" ht="12.75">
      <c r="A14" s="1" t="s">
        <v>10</v>
      </c>
      <c r="B14" s="139">
        <f>+'1.1.sz.mell.'!C153</f>
        <v>104500379</v>
      </c>
      <c r="C14" s="1" t="s">
        <v>11</v>
      </c>
      <c r="D14" s="140">
        <f>+'2.1.sz.mell  '!E29+'2.2.sz.mell  '!E30</f>
        <v>104500379</v>
      </c>
      <c r="E14" s="139">
        <f>+B14-D14</f>
        <v>0</v>
      </c>
    </row>
    <row r="15" spans="1:5" ht="12.75">
      <c r="A15" s="1" t="s">
        <v>12</v>
      </c>
      <c r="B15" s="139">
        <f>+'1.1.sz.mell.'!C154</f>
        <v>453572088</v>
      </c>
      <c r="C15" s="1" t="s">
        <v>13</v>
      </c>
      <c r="D15" s="140">
        <f>+'2.1.sz.mell  '!E30+'2.2.sz.mell  '!E31</f>
        <v>453572088</v>
      </c>
      <c r="E15" s="139">
        <f>+B15-D15</f>
        <v>0</v>
      </c>
    </row>
  </sheetData>
  <sheetProtection sheet="1" objects="1" scenarios="1"/>
  <conditionalFormatting sqref="E3:E15">
    <cfRule type="cellIs" priority="1" dxfId="3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G11"/>
  <sheetViews>
    <sheetView zoomScale="120" zoomScaleNormal="120" zoomScalePageLayoutView="0" workbookViewId="0" topLeftCell="A1">
      <selection activeCell="C6" sqref="C6"/>
    </sheetView>
  </sheetViews>
  <sheetFormatPr defaultColWidth="9.00390625" defaultRowHeight="12.75"/>
  <cols>
    <col min="1" max="1" width="5.625" style="142" customWidth="1"/>
    <col min="2" max="2" width="35.625" style="142" customWidth="1"/>
    <col min="3" max="6" width="14.00390625" style="142" customWidth="1"/>
    <col min="7" max="16384" width="9.375" style="142" customWidth="1"/>
  </cols>
  <sheetData>
    <row r="1" spans="1:6" ht="33" customHeight="1">
      <c r="A1" s="547" t="s">
        <v>373</v>
      </c>
      <c r="B1" s="547"/>
      <c r="C1" s="547"/>
      <c r="D1" s="547"/>
      <c r="E1" s="547"/>
      <c r="F1" s="547"/>
    </row>
    <row r="2" spans="1:7" ht="15.75" customHeight="1">
      <c r="A2" s="143"/>
      <c r="B2" s="143" t="s">
        <v>374</v>
      </c>
      <c r="C2" s="548"/>
      <c r="D2" s="548"/>
      <c r="E2" s="549" t="s">
        <v>375</v>
      </c>
      <c r="F2" s="549"/>
      <c r="G2" s="144"/>
    </row>
    <row r="3" spans="1:6" ht="63" customHeight="1">
      <c r="A3" s="550" t="s">
        <v>376</v>
      </c>
      <c r="B3" s="551" t="s">
        <v>377</v>
      </c>
      <c r="C3" s="552" t="s">
        <v>378</v>
      </c>
      <c r="D3" s="552"/>
      <c r="E3" s="552"/>
      <c r="F3" s="553" t="s">
        <v>379</v>
      </c>
    </row>
    <row r="4" spans="1:6" ht="15">
      <c r="A4" s="550"/>
      <c r="B4" s="551"/>
      <c r="C4" s="145">
        <f>+LEFT(ÖSSZEFÜGGÉSEK!A5,4)+1</f>
        <v>2018</v>
      </c>
      <c r="D4" s="145">
        <f>+C4+1</f>
        <v>2019</v>
      </c>
      <c r="E4" s="145">
        <f>+D4+1</f>
        <v>2020</v>
      </c>
      <c r="F4" s="553"/>
    </row>
    <row r="5" spans="1:6" ht="15">
      <c r="A5" s="146"/>
      <c r="B5" s="147" t="s">
        <v>19</v>
      </c>
      <c r="C5" s="147" t="s">
        <v>20</v>
      </c>
      <c r="D5" s="147" t="s">
        <v>288</v>
      </c>
      <c r="E5" s="147" t="s">
        <v>289</v>
      </c>
      <c r="F5" s="148" t="s">
        <v>380</v>
      </c>
    </row>
    <row r="6" spans="1:6" ht="15">
      <c r="A6" s="149" t="s">
        <v>21</v>
      </c>
      <c r="B6" s="150"/>
      <c r="C6" s="151"/>
      <c r="D6" s="151"/>
      <c r="E6" s="151"/>
      <c r="F6" s="152">
        <f>SUM(C6:E6)</f>
        <v>0</v>
      </c>
    </row>
    <row r="7" spans="1:6" ht="15">
      <c r="A7" s="153" t="s">
        <v>35</v>
      </c>
      <c r="B7" s="154"/>
      <c r="C7" s="155"/>
      <c r="D7" s="155"/>
      <c r="E7" s="155"/>
      <c r="F7" s="156">
        <f>SUM(C7:E7)</f>
        <v>0</v>
      </c>
    </row>
    <row r="8" spans="1:6" ht="15">
      <c r="A8" s="153" t="s">
        <v>49</v>
      </c>
      <c r="B8" s="154"/>
      <c r="C8" s="155"/>
      <c r="D8" s="155"/>
      <c r="E8" s="155"/>
      <c r="F8" s="156">
        <f>SUM(C8:E8)</f>
        <v>0</v>
      </c>
    </row>
    <row r="9" spans="1:6" ht="15">
      <c r="A9" s="153" t="s">
        <v>246</v>
      </c>
      <c r="B9" s="154"/>
      <c r="C9" s="155"/>
      <c r="D9" s="155"/>
      <c r="E9" s="155"/>
      <c r="F9" s="156">
        <f>SUM(C9:E9)</f>
        <v>0</v>
      </c>
    </row>
    <row r="10" spans="1:6" ht="15">
      <c r="A10" s="157" t="s">
        <v>79</v>
      </c>
      <c r="B10" s="158"/>
      <c r="C10" s="159"/>
      <c r="D10" s="159"/>
      <c r="E10" s="159"/>
      <c r="F10" s="156">
        <f>SUM(C10:E10)</f>
        <v>0</v>
      </c>
    </row>
    <row r="11" spans="1:6" s="164" customFormat="1" ht="14.25">
      <c r="A11" s="160" t="s">
        <v>103</v>
      </c>
      <c r="B11" s="161" t="s">
        <v>381</v>
      </c>
      <c r="C11" s="162">
        <f>SUM(C6:C10)</f>
        <v>0</v>
      </c>
      <c r="D11" s="162">
        <f>SUM(D6:D10)</f>
        <v>0</v>
      </c>
      <c r="E11" s="162">
        <f>SUM(E6:E10)</f>
        <v>0</v>
      </c>
      <c r="F11" s="163">
        <f>SUM(F6:F10)</f>
        <v>0</v>
      </c>
    </row>
  </sheetData>
  <sheetProtection selectLockedCells="1" selectUnlockedCells="1"/>
  <mergeCells count="7">
    <mergeCell ref="A1:F1"/>
    <mergeCell ref="C2:D2"/>
    <mergeCell ref="E2:F2"/>
    <mergeCell ref="A3:A4"/>
    <mergeCell ref="B3:B4"/>
    <mergeCell ref="C3:E3"/>
    <mergeCell ref="F3:F4"/>
  </mergeCells>
  <printOptions horizontalCentered="1"/>
  <pageMargins left="0.7875" right="0.7875" top="1.3777777777777778" bottom="0.9840277777777777" header="0.7875" footer="0.7875"/>
  <pageSetup firstPageNumber="28" useFirstPageNumber="1" horizontalDpi="300" verticalDpi="300" orientation="portrait" paperSize="9" scale="95" r:id="rId1"/>
  <headerFooter alignWithMargins="0">
    <oddHeader>&amp;R&amp;"Times New Roman CE,Félkövér dőlt"&amp;11 3. melléklet a ...../2017. (....) önkormányzati rendelethez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</cp:lastModifiedBy>
  <cp:lastPrinted>2017-02-21T14:31:53Z</cp:lastPrinted>
  <dcterms:modified xsi:type="dcterms:W3CDTF">2017-02-21T14:36:34Z</dcterms:modified>
  <cp:category/>
  <cp:version/>
  <cp:contentType/>
  <cp:contentStatus/>
</cp:coreProperties>
</file>