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firstSheet="7" activeTab="29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6.b" sheetId="9" r:id="rId9"/>
    <sheet name="7" sheetId="10" r:id="rId10"/>
    <sheet name="8" sheetId="11" r:id="rId11"/>
    <sheet name="9" sheetId="12" r:id="rId12"/>
    <sheet name="9.a " sheetId="13" r:id="rId13"/>
    <sheet name="9.b" sheetId="14" r:id="rId14"/>
    <sheet name="10" sheetId="15" r:id="rId15"/>
    <sheet name="10.a" sheetId="16" r:id="rId16"/>
    <sheet name="11" sheetId="17" r:id="rId17"/>
    <sheet name="12" sheetId="18" r:id="rId18"/>
    <sheet name="12a " sheetId="19" r:id="rId19"/>
    <sheet name="12b" sheetId="20" r:id="rId20"/>
    <sheet name="12c" sheetId="21" r:id="rId21"/>
    <sheet name="12d" sheetId="22" r:id="rId22"/>
    <sheet name="13" sheetId="23" r:id="rId23"/>
    <sheet name="14" sheetId="24" r:id="rId24"/>
    <sheet name="15" sheetId="25" r:id="rId25"/>
    <sheet name="16" sheetId="26" r:id="rId26"/>
    <sheet name="17" sheetId="27" r:id="rId27"/>
    <sheet name="18" sheetId="28" r:id="rId28"/>
    <sheet name="19" sheetId="29" r:id="rId29"/>
    <sheet name="20" sheetId="30" r:id="rId30"/>
  </sheets>
  <definedNames>
    <definedName name="_xlnm.Print_Titles" localSheetId="14">'10'!$2:$2</definedName>
    <definedName name="_xlnm.Print_Titles" localSheetId="16">'11'!$2:$2</definedName>
    <definedName name="_xlnm.Print_Titles" localSheetId="17">'12'!$1:$3</definedName>
    <definedName name="_xlnm.Print_Titles" localSheetId="18">'12a '!$A:$C,'12a '!$2:$3</definedName>
    <definedName name="_xlnm.Print_Titles" localSheetId="19">'12b'!$1:$3</definedName>
    <definedName name="_xlnm.Print_Titles" localSheetId="20">'12c'!$1:$2</definedName>
    <definedName name="_xlnm.Print_Titles" localSheetId="22">'13'!$1:$3</definedName>
    <definedName name="_xlnm.Print_Titles" localSheetId="26">'17'!$1:$4</definedName>
    <definedName name="_xlnm.Print_Titles" localSheetId="27">'18'!$2:$2</definedName>
    <definedName name="_xlnm.Print_Titles" localSheetId="28">'19'!$1:$1</definedName>
    <definedName name="_xlnm.Print_Titles" localSheetId="29">'20'!$2:$3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8">'6.b'!$1:$2</definedName>
    <definedName name="_xlnm.Print_Titles" localSheetId="11">'9'!$1:$1</definedName>
    <definedName name="_xlnm.Print_Titles" localSheetId="12">'9.a '!$1:$3</definedName>
    <definedName name="_xlnm.Print_Titles" localSheetId="13">'9.b'!$1:$3</definedName>
    <definedName name="_xlnm.Print_Area" localSheetId="22">'13'!$A$1:$I$32</definedName>
    <definedName name="_xlnm.Print_Area" localSheetId="2">'3'!$A$1:$M$84</definedName>
    <definedName name="_xlnm.Print_Area" localSheetId="5">'5.a'!$A$1:$R$221</definedName>
    <definedName name="_xlnm.Print_Area" localSheetId="7">'6.a'!$A$1:$T$813</definedName>
  </definedNames>
  <calcPr fullCalcOnLoad="1"/>
</workbook>
</file>

<file path=xl/sharedStrings.xml><?xml version="1.0" encoding="utf-8"?>
<sst xmlns="http://schemas.openxmlformats.org/spreadsheetml/2006/main" count="3488" uniqueCount="2471">
  <si>
    <t xml:space="preserve"> - Kárpátmedencei Ifjúsági tábor  </t>
  </si>
  <si>
    <t xml:space="preserve"> - Pozsonyi csata évfordulójának </t>
  </si>
  <si>
    <t xml:space="preserve"> - Rendezvények (KRESZ, Alsójánkahegyi Fesztivál stb)</t>
  </si>
  <si>
    <t>Képzőművészeti alkotások( Kefekötő mester szobra, makett, testvérvárosi címerek)</t>
  </si>
  <si>
    <t>Jótékonysági nap bevételéből az Idősek Otthonában lift felújításának támogatása</t>
  </si>
  <si>
    <t>Polgármesteri Kabinet kiadásai összesen:</t>
  </si>
  <si>
    <t xml:space="preserve"> - Zala Megyei Népművészeti Egyesület részére kamatmentes kölcsön nyújtása Culturevive programhoz</t>
  </si>
  <si>
    <t>9. Arany -  Mártírok új átkötő út építése</t>
  </si>
  <si>
    <t xml:space="preserve"> - "Hiszek Benned Sportprogram" úszásoktatás támogatása</t>
  </si>
  <si>
    <t xml:space="preserve"> - úszásoktatás</t>
  </si>
  <si>
    <t xml:space="preserve"> - Vágóhíd u.18. sz. atlétikai pálya korszerűsítéséhez pályázati támogatás</t>
  </si>
  <si>
    <t xml:space="preserve"> - Ebergényi u.45. Hrsz: 4581/5 alatti lőtér rekonstrukciós munkái pályázati támogatás</t>
  </si>
  <si>
    <t>151506</t>
  </si>
  <si>
    <t xml:space="preserve"> - ivóvíz és szennyvíz vagyon használati díja</t>
  </si>
  <si>
    <t>151611</t>
  </si>
  <si>
    <t xml:space="preserve"> - 2016. évi Vis maior pályázatból áthúzódó bevétel</t>
  </si>
  <si>
    <t>152920</t>
  </si>
  <si>
    <t xml:space="preserve"> - Szennyvíztársulástól felhalmozási célra átvett pénzeszköz</t>
  </si>
  <si>
    <t xml:space="preserve"> - TOP-6.2.1-15- ZL1-2016-00001 Andráshidai Óvoda éptése</t>
  </si>
  <si>
    <t xml:space="preserve"> - Zalabesenyői templom felújításához támogatás a Nemzeti Kulturális Alaptól</t>
  </si>
  <si>
    <t xml:space="preserve"> - Villámtöltő telepítéséhez pályázati támogatás</t>
  </si>
  <si>
    <t xml:space="preserve"> - Mindszenty Múzeum és Zarándokközpont fejlesztéséhez támogatás</t>
  </si>
  <si>
    <t xml:space="preserve"> - "Infrastukturális fejlesztések Zalaegerszegen" pályázati támogatás</t>
  </si>
  <si>
    <t xml:space="preserve"> - Boldogasszony kápolna építéséhez támogatás</t>
  </si>
  <si>
    <t>Önkormányzat stratégiai és egyéb feladataira</t>
  </si>
  <si>
    <t>Intézmények egyéb feladatainak évközi finanszírozása</t>
  </si>
  <si>
    <t>Szünidei étkeztetés</t>
  </si>
  <si>
    <t>Buszvárók telepítése</t>
  </si>
  <si>
    <t xml:space="preserve">Közösségi tér fejlesztése Újhegyen </t>
  </si>
  <si>
    <t>Hulladékgazdálkodás</t>
  </si>
  <si>
    <t>9.a/1</t>
  </si>
  <si>
    <t xml:space="preserve"> - iparűzési adó</t>
  </si>
  <si>
    <t xml:space="preserve"> - helyiséggazdálkodás kiadásai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</si>
  <si>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</si>
  <si>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</si>
  <si>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</si>
  <si>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</si>
  <si>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</si>
  <si>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</si>
  <si>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Hitel-, kölcsönfelvétel áht-n kívülről</t>
  </si>
  <si>
    <t>4./25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</si>
  <si>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</si>
  <si>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</si>
  <si>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</si>
  <si>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</si>
  <si>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</si>
  <si>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</si>
  <si>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</si>
  <si>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</si>
  <si>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</si>
  <si>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</si>
  <si>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Költségvetési szervek felújítási kerete (Vis maior)</t>
  </si>
  <si>
    <t>1.) Költségvetési szervek kiadásai</t>
  </si>
  <si>
    <t>B34</t>
  </si>
  <si>
    <t>2.) Önkormányzat szakosztályainak  kiadásai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</si>
  <si>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</si>
  <si>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</si>
  <si>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</si>
  <si>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</si>
  <si>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</si>
  <si>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</si>
  <si>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</si>
  <si>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Városüzemelési feladatok összesen:</t>
  </si>
  <si>
    <t>Építéshatósági feladatok</t>
  </si>
  <si>
    <t>1./4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</si>
  <si>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</si>
  <si>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</si>
  <si>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</si>
  <si>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</si>
  <si>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</si>
  <si>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</si>
  <si>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</si>
  <si>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</si>
  <si>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</si>
  <si>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</si>
  <si>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</si>
  <si>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</si>
  <si>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</si>
  <si>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</si>
  <si>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</si>
  <si>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</si>
  <si>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</si>
  <si>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</si>
  <si>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</si>
  <si>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</si>
  <si>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</si>
  <si>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</si>
  <si>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</si>
  <si>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 xml:space="preserve"> - térítésmentesen átadott közművekhez kapcsolódó Áfa bevétel</t>
  </si>
  <si>
    <t xml:space="preserve"> - volt Nyomda épület hasznosítása, lízinghez kapcsolódó Áfa megtérülés </t>
  </si>
  <si>
    <t>I.6.2016. évről áthúzódó bérkompenzáció</t>
  </si>
  <si>
    <r>
      <t>Önkormányzat mindösszesen,</t>
    </r>
    <r>
      <rPr>
        <sz val="10"/>
        <rFont val="Times New Roman CE"/>
        <family val="0"/>
      </rPr>
      <t xml:space="preserve">  ebből:</t>
    </r>
  </si>
  <si>
    <t>2018. aug. 17</t>
  </si>
  <si>
    <t xml:space="preserve">A sikeres közbeszerzési eljást követően, 2018. április 11-én megkötésre került a vállalkozási szerződés a projekt végrehajtására. </t>
  </si>
  <si>
    <t>A projekt megvalósult - csak  a személyi jellegű kiadások elszámolása húzódik át 2018-ra.</t>
  </si>
  <si>
    <t>Orvosi rendelők felújítása megvalósult, áthúzódó beruházás,Botfy,u. Andráshida  u.és Petőfi u.védőnői szolgálatok felújítási munkái.</t>
  </si>
  <si>
    <t>Áthúzódó beruházás.</t>
  </si>
  <si>
    <t>Az óvodai rész 2017-ben megújult, a bölcsődei rész áthúzódó beruházás.</t>
  </si>
  <si>
    <t>A projekt megvalósult</t>
  </si>
  <si>
    <t>A program 2017. március 15-én befejeződött</t>
  </si>
  <si>
    <t>2018.okt. 31.</t>
  </si>
  <si>
    <t xml:space="preserve">2018. dec. 10. </t>
  </si>
  <si>
    <t>2018. dec. 31.</t>
  </si>
  <si>
    <t xml:space="preserve">Projektzárás TSZ szerint: 2019. szep. 30. </t>
  </si>
  <si>
    <t xml:space="preserve">Projektzárás TSZ szerint: 2019. nov. 30. </t>
  </si>
  <si>
    <t xml:space="preserve">Projektzárás TSZ szerint: 2019.márc. 31. </t>
  </si>
  <si>
    <t xml:space="preserve">Projektzárás TSZ szerint: 2019.aug. 31. </t>
  </si>
  <si>
    <r>
      <t xml:space="preserve">A projekt 2016. évi 685 millió Ft-os Támogatói okirata 2017-ben módosízsra került és a 2017. évi 3,514 Mrd forint kiutalása megtörtént.  </t>
    </r>
    <r>
      <rPr>
        <b/>
        <u val="single"/>
        <sz val="9"/>
        <rFont val="Times New Roman"/>
        <family val="1"/>
      </rPr>
      <t>Mindszenty Múzeum és Zarándokközpont:</t>
    </r>
    <r>
      <rPr>
        <sz val="9"/>
        <rFont val="Times New Roman"/>
        <family val="1"/>
      </rPr>
      <t xml:space="preserve"> megtörtént a teljes felületű régészeti feltárás, mely során két feltárt téglaégető kemencét az Örökségvédelmi Hatóság épített örökséggé minősített. Megóvásuk a már elkészült kiviteli tervek átdolgozását teszi szükségessé
</t>
    </r>
    <r>
      <rPr>
        <b/>
        <u val="single"/>
        <sz val="9"/>
        <rFont val="Times New Roman"/>
        <family val="1"/>
      </rPr>
      <t xml:space="preserve">Göcseji Múzeum </t>
    </r>
    <r>
      <rPr>
        <sz val="9"/>
        <rFont val="Times New Roman"/>
        <family val="1"/>
      </rPr>
      <t xml:space="preserve">megújítása: a TOP támogatási kérelem 2017 őszén benyújtásra került, a projekt támogatási szerződése 2017. december 19-én hatályba lépett. A megítélt támogatás összege 1 300 000 000,- Ft. A projekt előkészítési szakaszban van.
</t>
    </r>
    <r>
      <rPr>
        <b/>
        <u val="single"/>
        <sz val="9"/>
        <rFont val="Times New Roman"/>
        <family val="1"/>
      </rPr>
      <t>Kvártélyház felújítása</t>
    </r>
    <r>
      <rPr>
        <sz val="9"/>
        <rFont val="Times New Roman"/>
        <family val="1"/>
      </rPr>
      <t xml:space="preserve">: 2018 januárjában a feltételes közbeszerzési eljárás indult, mely a beérkezett ajánlatok magas árszintje miatt eredménytelenül zárult. A megismételt eljárás előkészítése a műszaki tartalom felülvizsgálata folyamatban van.
</t>
    </r>
    <r>
      <rPr>
        <b/>
        <u val="single"/>
        <sz val="9"/>
        <rFont val="Times New Roman"/>
        <family val="1"/>
      </rPr>
      <t>Mária Magdolna plébánia épület felújítása:</t>
    </r>
    <r>
      <rPr>
        <sz val="9"/>
        <rFont val="Times New Roman"/>
        <family val="1"/>
      </rPr>
      <t xml:space="preserve"> A műszaki átadás-átvételi eljárás 2018. január 31-én lezárult. 
</t>
    </r>
    <r>
      <rPr>
        <sz val="9"/>
        <rFont val="Times New Roman"/>
        <family val="1"/>
      </rPr>
      <t xml:space="preserve">
</t>
    </r>
  </si>
  <si>
    <t xml:space="preserve">Mária Magdolna Plébániatemplom orgona beszerzése: A közbeszerzést 2018 . májusban tervezi indítani az Önkormányzat </t>
  </si>
  <si>
    <t>Botfai Erdődy-Hűvös-kastély, mint Mindszenty Zarándokszállás: 2017 decemberében megismételt közbeszerzési eljárás eredményesen lezárásra került. A szerződés hatálybalépésnek feltétele a hiányzó fedezet iránti ráemelés támogató általi megítélése.</t>
  </si>
  <si>
    <t>Mária Magdolna Plébániatemplom: 2018 januárjában a feltételes közbeszerzési eljárás indult, mely a beérkezett ajánlatok magas árszintje miatt eredménytelenül zárult. A megismételt eljárás előkészítése a műszaki tartalom felülvizsgálata folyamatban van.</t>
  </si>
  <si>
    <t>Megvalósult a Landorhegyi és a Belvárosi Idősek Klubja, a szociális Klub és a család- és Gyermekjóléti Szolgálat felújítási munkái, áthúzódó az Andráshidai Idősek Klubja felújítási munkái.</t>
  </si>
  <si>
    <t xml:space="preserve">Projektzárás TSZ szerint: 2019.aug..31. </t>
  </si>
  <si>
    <t xml:space="preserve"> - Zalavolán Női Kosárlabda Klub támogatása</t>
  </si>
  <si>
    <t xml:space="preserve"> - Göcsej Sportklub támogatása</t>
  </si>
  <si>
    <t xml:space="preserve"> - Restart sport fesztivál</t>
  </si>
  <si>
    <t xml:space="preserve"> - Életed az Egészséged Egyesület támogatása</t>
  </si>
  <si>
    <t xml:space="preserve"> - Zalaegerszegi Thai  Box   SE támogatása</t>
  </si>
  <si>
    <t xml:space="preserve"> - Sportlétesítmények üzemeltetésének támogatása</t>
  </si>
  <si>
    <t>1./1./1</t>
  </si>
  <si>
    <t>1./1./2</t>
  </si>
  <si>
    <t>1./1./3</t>
  </si>
  <si>
    <t>1./1./4</t>
  </si>
  <si>
    <t>Kis u. óvoda 4 terem és 4 mosdó ablakcsere</t>
  </si>
  <si>
    <t>1./1./5</t>
  </si>
  <si>
    <t>Radnóti u. óvoda sószoba felújítása</t>
  </si>
  <si>
    <t>1./1./6</t>
  </si>
  <si>
    <t>Radnóti u. óvoda zöldfelület rendezése</t>
  </si>
  <si>
    <t>1./1./7</t>
  </si>
  <si>
    <t>Landorhegyi úti tagóvoda bútorbeszerzés</t>
  </si>
  <si>
    <t>1./1./8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</si>
  <si>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</si>
  <si>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</si>
  <si>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</si>
  <si>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</si>
  <si>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 xml:space="preserve"> - ifjúsági rendezvények</t>
  </si>
  <si>
    <t>Működési költségvetés összesen:</t>
  </si>
  <si>
    <t>Beruházások</t>
  </si>
  <si>
    <t>Felújítások</t>
  </si>
  <si>
    <t>Felhalmozási költségvetés összesen:</t>
  </si>
  <si>
    <t>Önkormányzat kiadásai összesen</t>
  </si>
  <si>
    <t>7.a./1</t>
  </si>
  <si>
    <t>Közhatalmi bevételek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</si>
  <si>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</si>
  <si>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</si>
  <si>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</si>
  <si>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</si>
  <si>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</si>
  <si>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</si>
  <si>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</si>
  <si>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</si>
  <si>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</si>
  <si>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hatósági ügyintézés</t>
  </si>
  <si>
    <t xml:space="preserve"> - Nemzedékek kézfogása</t>
  </si>
  <si>
    <t>105010 Munkanélküli aktív korúak ellátásai</t>
  </si>
  <si>
    <t xml:space="preserve"> - belterületi fás szárú növények fenntartási munkái</t>
  </si>
  <si>
    <t>042180 Állat-egészségügy</t>
  </si>
  <si>
    <t xml:space="preserve"> - Nemzetközi kapcsolatokra</t>
  </si>
  <si>
    <t>013350 Önk-i vagyonnal való gazdálkodáshoz kapcs. fa.</t>
  </si>
  <si>
    <t xml:space="preserve">018030 Támogatás célú finanszírozási műveletek </t>
  </si>
  <si>
    <t>Előirányzat</t>
  </si>
  <si>
    <t>Eredeti</t>
  </si>
  <si>
    <t>Módosított</t>
  </si>
  <si>
    <t>Teljesítés</t>
  </si>
  <si>
    <t>%-a</t>
  </si>
  <si>
    <t>Összege</t>
  </si>
  <si>
    <t>Teljesítés %-a</t>
  </si>
  <si>
    <t>9./8</t>
  </si>
  <si>
    <t>9./9</t>
  </si>
  <si>
    <t>9./7</t>
  </si>
  <si>
    <t>Szociális és igazgatási fa. kiadásai összesen:</t>
  </si>
  <si>
    <t>Humánigazgatási feladatok működési kiadásai:</t>
  </si>
  <si>
    <t>Jogi és igazgatási feladatok:</t>
  </si>
  <si>
    <t>1.a/5</t>
  </si>
  <si>
    <t>1.a/6</t>
  </si>
  <si>
    <t>Városrehabilitáció II. ütem folytatása Lakásalapból</t>
  </si>
  <si>
    <t>Önkormányzat összesen költségetési szervek nélkül</t>
  </si>
  <si>
    <t>Városüzemelési kiadások összesen:</t>
  </si>
  <si>
    <t>Vagyonkezelési feladatok összesen:</t>
  </si>
  <si>
    <t>Jogi és igazgatási feladatok összesen:</t>
  </si>
  <si>
    <t>Céltartalék</t>
  </si>
  <si>
    <t>Tartalék összesen:</t>
  </si>
  <si>
    <t>Önkormányzat összesen:</t>
  </si>
  <si>
    <t>*</t>
  </si>
  <si>
    <t>Jogi és közig. feladatok</t>
  </si>
  <si>
    <t>Városépítészeti feladatok</t>
  </si>
  <si>
    <t>Dologi kiadások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</si>
  <si>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</si>
  <si>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</si>
  <si>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</si>
  <si>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</si>
  <si>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</si>
  <si>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</si>
  <si>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</si>
  <si>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</si>
  <si>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</si>
  <si>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>9.a/2</t>
  </si>
  <si>
    <t>1.a/1</t>
  </si>
  <si>
    <t>Részesedések értékesítése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</si>
  <si>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</si>
  <si>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</si>
  <si>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</si>
  <si>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</si>
  <si>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</si>
  <si>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</si>
  <si>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</si>
  <si>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</si>
  <si>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 xml:space="preserve"> - LÉSZ bérlemény üzemeltetés bevétele</t>
  </si>
  <si>
    <t xml:space="preserve"> - Inkubátorház bérleti díja</t>
  </si>
  <si>
    <t xml:space="preserve"> - volt laktanyával kapcsolatos bevétel</t>
  </si>
  <si>
    <t xml:space="preserve"> - helypénz és helybiztosítás</t>
  </si>
  <si>
    <t>051040 Nem veszélyes hulladék kezelése, ártalmatlanítása</t>
  </si>
  <si>
    <t>Eszközök elhasználódási foka (nettó/bruttó) (%)</t>
  </si>
  <si>
    <t>Tárgyévben elszámolt értékcsökkenés</t>
  </si>
  <si>
    <t>Tárgyévi eszköznövekedés</t>
  </si>
  <si>
    <t>Tárgyévi eszköznövekedés/ tárgyévben elszámolt értékcsökkenés (%)</t>
  </si>
  <si>
    <t>Nemzeti vagyonba tartozó befektetett eszközök összesen (2+7+8+9)</t>
  </si>
  <si>
    <t>Költségvetési szervek 2016.XII.31.</t>
  </si>
  <si>
    <t xml:space="preserve">                       2017.XII.31.</t>
  </si>
  <si>
    <t>Önkormányzat  2016.XII.31.</t>
  </si>
  <si>
    <t>Együtt       2016.XII.31.</t>
  </si>
  <si>
    <t xml:space="preserve">                   2017.XII.31.</t>
  </si>
  <si>
    <t>Önkormányzat 2016.XII.31.</t>
  </si>
  <si>
    <t>Egyéb működési célú kiadások, tartalékok</t>
  </si>
  <si>
    <t>Zalaegerszegi     Belvárosi I. sz. Óvoda</t>
  </si>
  <si>
    <t>Zalaegerszegi Belvárosi  II.sz.Óvoda</t>
  </si>
  <si>
    <t>Keresztury Dezső Városi Művelődési Központ</t>
  </si>
  <si>
    <t>Tourinform Iroda</t>
  </si>
  <si>
    <t xml:space="preserve">Hevesi Sándor Színház </t>
  </si>
  <si>
    <t>Költségvetési szervek összesen:</t>
  </si>
  <si>
    <t>II. Felhalmozási célú kiadások</t>
  </si>
  <si>
    <t xml:space="preserve">MŰKÖDÉSI CÉLÚ BEVÉTELEK ÖSSZ:                      </t>
  </si>
  <si>
    <t>II. Felhalmozási célú bevételek</t>
  </si>
  <si>
    <t>2.) Beruházás</t>
  </si>
  <si>
    <t>3.) Felújítás</t>
  </si>
  <si>
    <t>4.) Céltartalék</t>
  </si>
  <si>
    <t xml:space="preserve">     Költségvetési felhalm. bevételei összesen:</t>
  </si>
  <si>
    <t xml:space="preserve">      Költségvetési felh.célú kiadásai összesen:</t>
  </si>
  <si>
    <t>FELHALMOZÁSI CÉLÚ BEVÉTELEK  ÖSSZESEN:</t>
  </si>
  <si>
    <t>FELHALMOZÁSI CÉLÚ KIADÁSOK ÖSSZESEN:</t>
  </si>
  <si>
    <t>BEVÉTELEK</t>
  </si>
  <si>
    <t>Tartalékok</t>
  </si>
  <si>
    <t>1.a/2</t>
  </si>
  <si>
    <t>1.a/3</t>
  </si>
  <si>
    <t>1.a/4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</si>
  <si>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</si>
  <si>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</si>
  <si>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</si>
  <si>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</si>
  <si>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</si>
  <si>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</si>
  <si>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</si>
  <si>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</si>
  <si>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Zalaegerszegi Család- és Gyermekjóléti Központ</t>
  </si>
  <si>
    <t>Zalaegerszegi Egészségügyi Alapellátási Intézmény</t>
  </si>
  <si>
    <t>Zalaegerszegi Család-és Gyermekjóléti Központ</t>
  </si>
  <si>
    <t>221 902</t>
  </si>
  <si>
    <t xml:space="preserve"> - közművesítési hozzájárulás</t>
  </si>
  <si>
    <t xml:space="preserve"> - Idősek Otthona bérleti díj (Kolping OSZISZ)</t>
  </si>
  <si>
    <t xml:space="preserve"> - belterületbe vonással kapcsolatos bevétel</t>
  </si>
  <si>
    <t xml:space="preserve"> - Labdarúgó Stadion fejlesztéséhez költségvetési támogatás, áfa visszaigénylés</t>
  </si>
  <si>
    <t>151 907</t>
  </si>
  <si>
    <t>151 915</t>
  </si>
  <si>
    <t>152 908</t>
  </si>
  <si>
    <t>152 117</t>
  </si>
  <si>
    <t xml:space="preserve"> - Zalai Közszolgáltató Nonprofit Kft. bérleti díj eszközpark használata után</t>
  </si>
  <si>
    <t>151 910</t>
  </si>
  <si>
    <t xml:space="preserve"> - Városi strand pancsoló medence bérleti díj</t>
  </si>
  <si>
    <t xml:space="preserve"> - egyéb ingatlanhasznosítás (nem lakáscélú helyiségek bérl.díja)</t>
  </si>
  <si>
    <t xml:space="preserve"> - lakásalap  maradványának bevonása</t>
  </si>
  <si>
    <t xml:space="preserve"> - közterület reklám célú bérbeadása</t>
  </si>
  <si>
    <t xml:space="preserve"> - építmény adó</t>
  </si>
  <si>
    <t xml:space="preserve"> - kommunális adó</t>
  </si>
  <si>
    <t>082061 Múzeumi gyűjteményi tevékenység</t>
  </si>
  <si>
    <t xml:space="preserve"> - Göcseji Múzeum részére megelőlegezett támogatás visszafizetése</t>
  </si>
  <si>
    <t xml:space="preserve"> - átmeneti segély</t>
  </si>
  <si>
    <t xml:space="preserve"> - méltányossági segély</t>
  </si>
  <si>
    <t>"Hiszek Benned Sportprogram"</t>
  </si>
  <si>
    <t>Pénzügyi teljesítés 2017. évben</t>
  </si>
  <si>
    <t>Ovifoci plyázattal megvalósuló műfüves pályák építési munkái OVI-FOCI Alapítvány közreműködésével Napsugár úti és Radnóti úti óvodákban</t>
  </si>
  <si>
    <t>1./1./11</t>
  </si>
  <si>
    <t>Mikes óvoda külső villamos szekrény kiváltása</t>
  </si>
  <si>
    <t>Izsák Imre Iskola bővítés előkészítés</t>
  </si>
  <si>
    <t>Ady Isk. felújítás, támogatás</t>
  </si>
  <si>
    <t>Landorhegyi Ált. Iskola fedett kerékpártároló létesítése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</si>
  <si>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</si>
  <si>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Városi Középiskolai Kollégium felújítási munkák, eszközbeszerzés</t>
  </si>
  <si>
    <t>Gábriel József hagyatékából alkotások megvásárlása</t>
  </si>
  <si>
    <t>Botfai Közösségi Ház fejlesztésére pe. átadás a Keresztury VMK részére</t>
  </si>
  <si>
    <t xml:space="preserve"> Keresztury VMK részére  önrész közművelődési érdekeltségnövelő támogatás igényléséhez</t>
  </si>
  <si>
    <t>4./1.</t>
  </si>
  <si>
    <t>Vágóhíd u.18. sz. atlétikai pálya korszerűsítés, bővítés</t>
  </si>
  <si>
    <t>4./2.</t>
  </si>
  <si>
    <t>Eötvös Iskola rekortán sportpálya építéséhez önrész</t>
  </si>
  <si>
    <t>4./4.</t>
  </si>
  <si>
    <t>Ostoros Károly csarnok előkészítő munkák</t>
  </si>
  <si>
    <t>4./5.</t>
  </si>
  <si>
    <t>Egerszegi Kézilabda Klub TAO-s pályázathoz önrész 147/2016. (VIII.26.) kgy.határozat alapján</t>
  </si>
  <si>
    <t>2016. évről áthúzódó feladatok</t>
  </si>
  <si>
    <t>Liszt F.tagiskola tornaterem öltözőinek és kapcsolódó vizesblokkjainak felújítása</t>
  </si>
  <si>
    <t xml:space="preserve"> - területrendezési és egyéb eljárások költségei főépítészi feladatokhoz</t>
  </si>
  <si>
    <t xml:space="preserve"> - önkormányzati tulajdonú erdők ápolása, fenntartása</t>
  </si>
  <si>
    <t xml:space="preserve"> - Vizslaparki parkőrség megalapítása</t>
  </si>
  <si>
    <t xml:space="preserve"> - Gébárti tó partmenti részének rendbetétele</t>
  </si>
  <si>
    <t xml:space="preserve"> - csapadékvízelvezető és árvízvédelmi létesítmények fenntartása, tisztítása Zalavíz Zrt.</t>
  </si>
  <si>
    <r>
      <t xml:space="preserve"> - csapadékvízelvezető és árvízvédelmi létesítmények,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diagnosztika</t>
    </r>
  </si>
  <si>
    <t>Napsugár utcai óvoda, bölcsőde kerítés rehabilitációjának I. üteme</t>
  </si>
  <si>
    <t>1./1./9</t>
  </si>
  <si>
    <t>Csillagközi óvoda támogatása</t>
  </si>
  <si>
    <t>1./1./10</t>
  </si>
  <si>
    <r>
      <t xml:space="preserve"> Munkaerő-piaci mobilitást elősegítő munkásszállás építéséhez</t>
    </r>
    <r>
      <rPr>
        <sz val="9"/>
        <rFont val="Times New Roman"/>
        <family val="1"/>
      </rPr>
      <t xml:space="preserve"> pályázati támogatás</t>
    </r>
  </si>
  <si>
    <t>Zalabesenyői templom felújításához támogatás a Nemzeti Kulturális Alaptól</t>
  </si>
  <si>
    <t>Hazai költségvetési forrásokból nyújtott támogatások:</t>
  </si>
  <si>
    <t xml:space="preserve"> - Alsóerdei Sport- és Rekreációs Központ fejlesztése MVP projekt</t>
  </si>
  <si>
    <t xml:space="preserve"> -" Landorhegyi esték" rendezvény</t>
  </si>
  <si>
    <t xml:space="preserve"> - Egervári várkastéllyal való együttműködés</t>
  </si>
  <si>
    <t>084031 Civil szervezetek műk. támogatása</t>
  </si>
  <si>
    <t xml:space="preserve"> - Zalai Civil Életért Közhasznú Egy.támogatása (Civil ház működtetése)</t>
  </si>
  <si>
    <t xml:space="preserve">Zalaegerszegi Vívó Egylet </t>
  </si>
  <si>
    <t>Zalaegerszeg-Marosvásárhely Baráti Társaság</t>
  </si>
  <si>
    <t>Zalai 47. Honvédalj</t>
  </si>
  <si>
    <t>Zalai Bűnmegelőzési Klub</t>
  </si>
  <si>
    <t>Zalai Civil Életért Közhasznú Egyesület</t>
  </si>
  <si>
    <t>Zalai Építk Móricz Zs. Műv.Egyesület</t>
  </si>
  <si>
    <t>Zalai Harangláb Egyesület</t>
  </si>
  <si>
    <t>Zalai Kutyabarátok Egyesülete</t>
  </si>
  <si>
    <t xml:space="preserve">Zalai Magyar Nemzeti Szövetség </t>
  </si>
  <si>
    <t>Zalai Mentálhigiénés Egyesület</t>
  </si>
  <si>
    <t>Zalai Mentésügyi Alapítvány</t>
  </si>
  <si>
    <t>Zalai Nyitott Szív Egyesület</t>
  </si>
  <si>
    <t xml:space="preserve">Zalai Polgári Körök Egyesület </t>
  </si>
  <si>
    <t>Zalai Táncegyüttes Egyesület</t>
  </si>
  <si>
    <t>Zalai Waldorf Egyesület</t>
  </si>
  <si>
    <t>Zárda utcai Időskoruak Alapítvány</t>
  </si>
  <si>
    <t>Zeg. Football USC</t>
  </si>
  <si>
    <t>Zeg. Shotokan Karate Egyesület</t>
  </si>
  <si>
    <t>Zm. Magyar és Kínai Harcművészeti SE.</t>
  </si>
  <si>
    <t>ZM. Sportszövetségek Egyesülete</t>
  </si>
  <si>
    <t>Zrinyi Gimnáziumért Alapítvány</t>
  </si>
  <si>
    <t>ZTE Röplabda Klub</t>
  </si>
  <si>
    <t xml:space="preserve">ZTE Súlyemelő Klub </t>
  </si>
  <si>
    <t>ZTE Tenisz Klub</t>
  </si>
  <si>
    <t xml:space="preserve">ZTE ZÁÉV Teke Klub </t>
  </si>
  <si>
    <t>Zsidó Hitközség</t>
  </si>
  <si>
    <t>Zsigmond Winkler DSE</t>
  </si>
  <si>
    <t>Zsupánek Miklós /Terra Étterem/</t>
  </si>
  <si>
    <t>Gazdasági társaságok:</t>
  </si>
  <si>
    <t>DENTEAM Kft.</t>
  </si>
  <si>
    <t>Kaszás és Társa Kft.</t>
  </si>
  <si>
    <t>Zalaegerszegi Televízió és Rádió Kft</t>
  </si>
  <si>
    <t xml:space="preserve">Zala-Lap Könyv- és Lapkiadó Kft </t>
  </si>
  <si>
    <t>Gazdasági társaságok összesen:</t>
  </si>
  <si>
    <t>Mindösszesen</t>
  </si>
  <si>
    <t>2017. évi kiadások</t>
  </si>
  <si>
    <t>17</t>
  </si>
  <si>
    <t xml:space="preserve">                 pénztárak, forintszámlák,devizaszámlák 2017. január 1-én</t>
  </si>
  <si>
    <t>Önkormányzat 2017. évi pénzforgalmi bevételei a sajátos eszközoldali elszámolásokkal  együtt:</t>
  </si>
  <si>
    <t>Önkormányzat 2017. évi kiadások összesen:</t>
  </si>
  <si>
    <t>Önkormányzat 2017. évi kiadásai  a sajátos forrásoldali elszámolásokkal együtt:</t>
  </si>
  <si>
    <t xml:space="preserve">                 pénztárak, forintszámlák,devizaszámlák 2017. december 31-én</t>
  </si>
  <si>
    <t xml:space="preserve">                Záró pénzkészlet 2017. december 31-én </t>
  </si>
  <si>
    <t>2017. évi  eredeti létszám keret</t>
  </si>
  <si>
    <t xml:space="preserve">2017. évi  módosított létszám keret </t>
  </si>
  <si>
    <t>2017. évi tényleges létszám                  ( átlagos stat. állományi)</t>
  </si>
  <si>
    <t xml:space="preserve"> - védett síremlékek rendbetétele</t>
  </si>
  <si>
    <t xml:space="preserve"> - villamosenergia vásárlás</t>
  </si>
  <si>
    <t xml:space="preserve"> - ünnepi díszkivilágítás szerelés és bővítés</t>
  </si>
  <si>
    <t xml:space="preserve"> - közvilágítási hálózat karbantartása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</si>
  <si>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</si>
  <si>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</si>
  <si>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</si>
  <si>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</si>
  <si>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</si>
  <si>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Csapadékvízelvezetéssel, vízrendezésekkel kapcsolatos tervezési díjak</t>
  </si>
  <si>
    <t>Ivóvíz beruházások</t>
  </si>
  <si>
    <t>9./5</t>
  </si>
  <si>
    <t>9./6</t>
  </si>
  <si>
    <t>I. Helyi önkormányzatok működésének általános támogatása</t>
  </si>
  <si>
    <t>Vagyoni típusú adók (építményadó, magánszemélyek kommunális adója)</t>
  </si>
  <si>
    <t>II. Települési önkormányzatok egyes köznevelési feladatainak támogatása</t>
  </si>
  <si>
    <t>1. Óvodapedagógusok és az óvodapedagógusok nevelő munkáját közvetlenül segítők bértámogatása</t>
  </si>
  <si>
    <t>III. Települési önkormányzatok szociális és gyermekjóléti feladatainak támogatása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</si>
  <si>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</si>
  <si>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</si>
  <si>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</si>
  <si>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</si>
  <si>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>Egyéb finanszírozási kiadás</t>
  </si>
  <si>
    <t>Beruházási kiadások:</t>
  </si>
  <si>
    <t>1.) Működési célú támogatások államháztartáson belülről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</si>
  <si>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</si>
  <si>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</si>
  <si>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</si>
  <si>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</si>
  <si>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>5.) Előző év költségvetési maradványának igénybevétele</t>
  </si>
  <si>
    <t xml:space="preserve">1.) Felhalmozási célú támogatások államháztartáson belülről </t>
  </si>
  <si>
    <t>1.) Egyéb  felhalmozási célú kiadások</t>
  </si>
  <si>
    <t>5.)Fejlesztési hitel kamata</t>
  </si>
  <si>
    <t xml:space="preserve"> Finanszírozási kiadások</t>
  </si>
  <si>
    <t xml:space="preserve">6.) Hitel- és kölcsön törlesztések,lízing </t>
  </si>
  <si>
    <t xml:space="preserve"> - Aquapark üzemeltetés</t>
  </si>
  <si>
    <t xml:space="preserve"> - ZG3 kút üzemeltetése</t>
  </si>
  <si>
    <t>066010 Zöldterület kezelés</t>
  </si>
  <si>
    <t xml:space="preserve"> - Szennyvíztársulástól átvett viziközmű vagyon használati díja</t>
  </si>
  <si>
    <t>045170 Parkoló, garázs üzemeltetése, fenntartása</t>
  </si>
  <si>
    <t>Elnyert támogatás összege 2015-2016. években</t>
  </si>
  <si>
    <t>Elnyert támogatás összege 2017. évben</t>
  </si>
  <si>
    <t>Saját forrásból kiegészítés</t>
  </si>
  <si>
    <t xml:space="preserve">áfa </t>
  </si>
  <si>
    <t>Projekt mindösszesen</t>
  </si>
  <si>
    <t>Tárgyévet megelőző kifizetések</t>
  </si>
  <si>
    <t>Projekt státusza</t>
  </si>
  <si>
    <t>Befejezés várható határideje</t>
  </si>
  <si>
    <t>Terület- és Településfejlesztési Operatív Program</t>
  </si>
  <si>
    <t>TOP projektek mindösszesen:</t>
  </si>
  <si>
    <t>Modern Városok Program</t>
  </si>
  <si>
    <t xml:space="preserve">Uszoda tervezés </t>
  </si>
  <si>
    <t>Csarnoképítés a Tudományos Technológai parkban</t>
  </si>
  <si>
    <t>Alsóerdőn tervezett sport -és rekreációs kp. kialakítása</t>
  </si>
  <si>
    <t xml:space="preserve"> Intermodális Közösségi Közlekedési csomópont Zalaegerszegen</t>
  </si>
  <si>
    <t>Modern Városok Program összesen:</t>
  </si>
  <si>
    <t>Infrastukturális fejlesztések Zalaegerszegen</t>
  </si>
  <si>
    <t>Városfejlesztő Zrt.</t>
  </si>
  <si>
    <t>I.világháborús hadisírokés emlékművek felújítása</t>
  </si>
  <si>
    <t>Labdarugó stadion fejlesztése</t>
  </si>
  <si>
    <t>Vágóhíd u.18. sz. atlétikai pálya korszerűsítése</t>
  </si>
  <si>
    <t>Ebergényi u.45. Hrsz: 4581/5 alatti lőtér rekonstrukciós munkái</t>
  </si>
  <si>
    <t>Boldogasszony kápolna építése a Gébárti tónál</t>
  </si>
  <si>
    <t>Hazai költségvetési forrásokból nyújtott támogatások összesen:</t>
  </si>
  <si>
    <t>Mindössszesen:</t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</si>
  <si>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(nettó!)</t>
    </r>
  </si>
  <si>
    <t xml:space="preserve"> - intézmények és civil szervezetek támogatásának elszámolási különbözete</t>
  </si>
  <si>
    <t>Egyéb áruhasználati és szolgáltatási adók (idegenforgalmi adó)</t>
  </si>
  <si>
    <t>3.) Egyéb működési célú kiadások (költségvetési szervek és tartalék nélkül)</t>
  </si>
  <si>
    <t>Lőrinc barát parkoló magánerős burkolat felújítása</t>
  </si>
  <si>
    <t>4.a/17</t>
  </si>
  <si>
    <t>4.a/18</t>
  </si>
  <si>
    <t>Vorhota játszótér</t>
  </si>
  <si>
    <t>Andráshidai tanösvény</t>
  </si>
  <si>
    <t>Andráshidán játszótér, emlékmű fejlesztés, felújítás</t>
  </si>
  <si>
    <t>Kosztolányi  u. 4. belső térre gyerek játszótéri elemek és a park egy részének bekerítése</t>
  </si>
  <si>
    <t>Mária szobor környezetének megújítása</t>
  </si>
  <si>
    <t>Hegyi u. játszótér fejlesztése</t>
  </si>
  <si>
    <t>Gálafej-Széna tér felújítása</t>
  </si>
  <si>
    <t xml:space="preserve">Landorhegyi u. 14. sz. társasház keleti oldalán játszóeszközök létesítése </t>
  </si>
  <si>
    <t>Landorhegyi játszóterek felújítása (Landorhegyi u. 46-54. sz. házak között található játszótér megszüntetése, áttelepítése)</t>
  </si>
  <si>
    <t>Landorhegyi örökzöldek pótlása</t>
  </si>
  <si>
    <t>Jánkahegyi kereszt felújítása</t>
  </si>
  <si>
    <t>Pad beszerzés az Erkel u.18.A lépcsőház elé</t>
  </si>
  <si>
    <t>Zöldfelület gondozás, felújítás a Kertvárosban</t>
  </si>
  <si>
    <t>Játszótér felújítások (Erkel-Hajnal u., Bartók B.u.)</t>
  </si>
  <si>
    <t>Játszótér rehabilitáció Kertvárosban</t>
  </si>
  <si>
    <t>Göcseji u. 45. környékének rehabilitációja</t>
  </si>
  <si>
    <t>Cinke parkban járda kialakítása, parkosítás</t>
  </si>
  <si>
    <t>Kivágott fák pótlása a Kertvárosban</t>
  </si>
  <si>
    <t>Csácsi hegyi kápolnakert</t>
  </si>
  <si>
    <t>Kettős kereszt felállítása a csácsi körforgalomban</t>
  </si>
  <si>
    <t>9./17.</t>
  </si>
  <si>
    <t xml:space="preserve"> I.világháborús hadisírok és emlékművek felújítása</t>
  </si>
  <si>
    <t>Sportpark pályázattal megvalósuló pályák előkészítő  és járulékos munkái</t>
  </si>
  <si>
    <t>9.a/4</t>
  </si>
  <si>
    <t xml:space="preserve"> Gébárti kézművesek háza EFOP kreatív ház tervezése</t>
  </si>
  <si>
    <t>9.a/5</t>
  </si>
  <si>
    <t xml:space="preserve"> Ebergényi u.45.Hrsz:4581/5 alatti lőtér rekonstrukciós munkái </t>
  </si>
  <si>
    <t>9.a/6</t>
  </si>
  <si>
    <t>9.a/7.</t>
  </si>
  <si>
    <t>10.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</si>
  <si>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</si>
  <si>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</si>
  <si>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</si>
  <si>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</si>
  <si>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</si>
  <si>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AVAS ÁROK 2+633,5 km szelvényben – a Bíró M. út alatt - lévő áteresz átépítése</t>
  </si>
  <si>
    <t xml:space="preserve">  2.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</si>
  <si>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</si>
  <si>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</si>
  <si>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</si>
  <si>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</si>
  <si>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</si>
  <si>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</si>
  <si>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</si>
  <si>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 xml:space="preserve">                       Változás</t>
  </si>
  <si>
    <t xml:space="preserve">                   Változás</t>
  </si>
  <si>
    <t>Korlátozottan forgalomképes       vagyon</t>
  </si>
  <si>
    <t>1.+2.</t>
  </si>
  <si>
    <t>Törzsvagyon</t>
  </si>
  <si>
    <t xml:space="preserve">Üzleti vagyon   forgalomképes </t>
  </si>
  <si>
    <t>Önkormányzati vagyon összesen                            ( 1+2+3 )</t>
  </si>
  <si>
    <t>Intézmény 
megnevezése</t>
  </si>
  <si>
    <t>Immateriális  javak</t>
  </si>
  <si>
    <t xml:space="preserve">Tárgyi eszközök </t>
  </si>
  <si>
    <t>Összesen:</t>
  </si>
  <si>
    <t>Tenyészállatok</t>
  </si>
  <si>
    <t>Tárgyi eszközök összesen:</t>
  </si>
  <si>
    <t>Zalaegerszegi GESZ</t>
  </si>
  <si>
    <t>Zalaegerszegi Eü. Alapellátás</t>
  </si>
  <si>
    <t>Intézmény megnevezése</t>
  </si>
  <si>
    <t>Befektetett  eszközök év végi értéke</t>
  </si>
  <si>
    <t>Bruttó érték</t>
  </si>
  <si>
    <t>Elszámolt értékcsökkenés</t>
  </si>
  <si>
    <t>Nettó érték</t>
  </si>
  <si>
    <t>Városi Sportlétesítmény Gondnoksága</t>
  </si>
  <si>
    <t>Képzőművészeti alkotások</t>
  </si>
  <si>
    <t>Régészeti leletek</t>
  </si>
  <si>
    <t>Kép- és hangarchívum</t>
  </si>
  <si>
    <t>Gyűjtemények</t>
  </si>
  <si>
    <t>Kulturális javak</t>
  </si>
  <si>
    <t>A 01-02. számlacsoportban nyilvántartott eszközök</t>
  </si>
  <si>
    <t>menny (db)</t>
  </si>
  <si>
    <t>érték (eFt)</t>
  </si>
  <si>
    <t>Székhely</t>
  </si>
  <si>
    <t>Állomány 2016. december 31-én</t>
  </si>
  <si>
    <t>Névérték</t>
  </si>
  <si>
    <t>Nyilvántartás szerinti érték</t>
  </si>
  <si>
    <t>I. Törzsvagyon körébe tartozó részesedések</t>
  </si>
  <si>
    <t>100 %-os részesedéssel</t>
  </si>
  <si>
    <t>Városgazdálkodási Kft.</t>
  </si>
  <si>
    <t>100,00 %</t>
  </si>
  <si>
    <t>Zalaegerszeg</t>
  </si>
  <si>
    <t>Kontakt Humán Szolgáltató Nonprofit Kft.</t>
  </si>
  <si>
    <t>LÉSZ Kft.</t>
  </si>
  <si>
    <t>Zalai Közszolgáltató Nonprofit Kft.</t>
  </si>
  <si>
    <t>75 %-on felüli részesedéssel</t>
  </si>
  <si>
    <t xml:space="preserve">Zalavíz Zrt. (önkormányzat) </t>
  </si>
  <si>
    <t>79,34 %</t>
  </si>
  <si>
    <t xml:space="preserve"> Törzsvagyon körébe tartozó részesedések összesen:</t>
  </si>
  <si>
    <t xml:space="preserve">II. Törzsvagyonba körébe nem tartozó részesedések  </t>
  </si>
  <si>
    <t>ZalaegerszegiTelevízió  és Rádió Kft.</t>
  </si>
  <si>
    <t>Egerszegi Sport és Turizmus Kft.</t>
  </si>
  <si>
    <t>Kvártélyház Kft.</t>
  </si>
  <si>
    <t>11.</t>
  </si>
  <si>
    <t>ZTE-SPORTSZOLG Kft.</t>
  </si>
  <si>
    <t>ZTE Kosárlabda Klub Kft.</t>
  </si>
  <si>
    <t>94,00 %</t>
  </si>
  <si>
    <t>50 %-on felüli részesedéssel</t>
  </si>
  <si>
    <t>13.</t>
  </si>
  <si>
    <t>MÜLLEX Közszolgáltató Nonprofit Kft.</t>
  </si>
  <si>
    <t>52,00 %</t>
  </si>
  <si>
    <t>Körmend</t>
  </si>
  <si>
    <t xml:space="preserve"> 25 %-on aluli részesedéssel</t>
  </si>
  <si>
    <t>14.</t>
  </si>
  <si>
    <t>Nyugat-Pannon Járműipari és Mechatronikai Központ Nonprofit Kft.</t>
  </si>
  <si>
    <t>20,00 %</t>
  </si>
  <si>
    <t>Szombathely</t>
  </si>
  <si>
    <t>15.</t>
  </si>
  <si>
    <t>ZTE Football Club Zrt.</t>
  </si>
  <si>
    <t>0,01 %</t>
  </si>
  <si>
    <t>Nyugat-Pannon Zrt.</t>
  </si>
  <si>
    <t>17.</t>
  </si>
  <si>
    <t>Zalaegerszegi Duális Képzőközpont Kft.</t>
  </si>
  <si>
    <t>16,30 %</t>
  </si>
  <si>
    <t xml:space="preserve">Törzsvagyonba körébe nem tartozó részesedések  összesen: </t>
  </si>
  <si>
    <t>Részesedések összesen:</t>
  </si>
  <si>
    <t>a *-gal jelölt összegek tartalmazzák a törzstőkét és a tőketartalékba helyezett összeget is</t>
  </si>
  <si>
    <t>Cím    szám</t>
  </si>
  <si>
    <t>Teljesítés  %-a</t>
  </si>
  <si>
    <t xml:space="preserve"> Zalaegerszegi Egészségügyi Alapellátás</t>
  </si>
  <si>
    <t>Zalaegerszegi Belvárosi I. sz.Óvoda</t>
  </si>
  <si>
    <t>Zalaegerszegi Belvárosi II. sz.Óvoda</t>
  </si>
  <si>
    <t>Zalaegerszegi Kertvárosi  Óvoda</t>
  </si>
  <si>
    <t>Keresztury Dezső VMK.</t>
  </si>
  <si>
    <t>Göcsej Múzeum</t>
  </si>
  <si>
    <t>Közvetett támogatás jogcíme</t>
  </si>
  <si>
    <t>1. Ellátottak térítési díjának illetve kártérítésének méltányossági alapon történő elengedése</t>
  </si>
  <si>
    <t>2. Lakásépítéshez, lakásfelújításhoz nyújtott kölcsön elengedése</t>
  </si>
  <si>
    <t>3. Helyi adónál biztosított kedvezmény, mentesség *</t>
  </si>
  <si>
    <t xml:space="preserve"> a) a finanszírozás szempontjából elismert szakmai dolgozók bértámogatása</t>
  </si>
  <si>
    <t>b) Gyermekétkeztetés-üzemeltetési támogatás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</si>
  <si>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</si>
  <si>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</si>
  <si>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</si>
  <si>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</si>
  <si>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</si>
  <si>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</si>
  <si>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</si>
  <si>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</si>
  <si>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</si>
  <si>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</si>
  <si>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</si>
  <si>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</si>
  <si>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</si>
  <si>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6./1</t>
  </si>
  <si>
    <t>8.</t>
  </si>
  <si>
    <t>Köztemető</t>
  </si>
  <si>
    <t>9.</t>
  </si>
  <si>
    <t>Egyéb feladatok</t>
  </si>
  <si>
    <t>9./1</t>
  </si>
  <si>
    <t>9./2</t>
  </si>
  <si>
    <t>9./4</t>
  </si>
  <si>
    <t>Megnevezés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</si>
  <si>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</si>
  <si>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</si>
  <si>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</si>
  <si>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</si>
  <si>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</si>
  <si>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</si>
  <si>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Helyi építészeti értékek védelme</t>
  </si>
  <si>
    <t>Felhalmozási célú céltartalék</t>
  </si>
  <si>
    <t>107060 Egyéb szociális pénzbeli ellátások, támogatások</t>
  </si>
  <si>
    <t xml:space="preserve"> - parkfenntartás</t>
  </si>
  <si>
    <t xml:space="preserve"> - helyi utak, hidak fenntartása</t>
  </si>
  <si>
    <t xml:space="preserve"> - ÁFA befizetés</t>
  </si>
  <si>
    <t xml:space="preserve"> - Településrészi Önkormányzatok</t>
  </si>
  <si>
    <t>Költségvetési kiadások</t>
  </si>
  <si>
    <t>Ellátottak pénzbeli juttatásai</t>
  </si>
  <si>
    <t>Egyéb felhalmozási célú kiadások</t>
  </si>
  <si>
    <t>Finanszírozási kiadások</t>
  </si>
  <si>
    <t>Színész lakások balesetveszélyes erkélyek felújítása Lakásalapból</t>
  </si>
  <si>
    <t>9./12</t>
  </si>
  <si>
    <t>Boldogasszony  kápolna építése a Gébárti tónál</t>
  </si>
  <si>
    <t>9./13.</t>
  </si>
  <si>
    <t>Nyugdíjas Otthonházi lakások felújítása</t>
  </si>
  <si>
    <t>9./14.</t>
  </si>
  <si>
    <t>Zalaegerszegi Városfejlesztő Zrt. Inkubátorház bővítése hitelfelvételhez készfizető kezesség (1-1-12-4900-0321-8)</t>
  </si>
  <si>
    <t>140/2.pont/2012.</t>
  </si>
  <si>
    <t>3 havi EURIBOR+4,5 %</t>
  </si>
  <si>
    <t>Városgazdálkodási Kft.(1-1-12-4900-0311-5)</t>
  </si>
  <si>
    <t>133/2012.</t>
  </si>
  <si>
    <t>3 havi EURIBOR+3%</t>
  </si>
  <si>
    <t xml:space="preserve">   </t>
  </si>
  <si>
    <t>Zalaegerszegi Városfejlesztő Zrt. Belvárosi Társasház hitelfelvételhez készfizető kezesség (007/K/2014)</t>
  </si>
  <si>
    <t>153/2013.</t>
  </si>
  <si>
    <t>Jegybanki alapkamat + 4%</t>
  </si>
  <si>
    <t>Zala-Depo Kft. hitelfelvételéhez készfizető kezesség (1-1-14-4900-003-5)</t>
  </si>
  <si>
    <t>36/2014.</t>
  </si>
  <si>
    <t>3 havi Bubor+2,9%</t>
  </si>
  <si>
    <t>ZTE-SPORTSZOLG Kft. hitelfelvételéhez készfizető kezesség (1-1-14-4900-0340-5)</t>
  </si>
  <si>
    <t>27/2014.</t>
  </si>
  <si>
    <t>3 havi Bubor+2,5%</t>
  </si>
  <si>
    <t xml:space="preserve">    Összesen:</t>
  </si>
  <si>
    <t>Az európai uniós forrásokkal támogatott fejlesztés, program megnevezése</t>
  </si>
  <si>
    <t xml:space="preserve">Tervezett adatok </t>
  </si>
  <si>
    <t xml:space="preserve">Tényadatok </t>
  </si>
  <si>
    <t>elnyert európai uniós támogatás</t>
  </si>
  <si>
    <t>a projekt uniós támogatással el nem ismert költségei</t>
  </si>
  <si>
    <t>projekt összesen:</t>
  </si>
  <si>
    <t>Bevételek</t>
  </si>
  <si>
    <t>Kiadás összesen</t>
  </si>
  <si>
    <t>saját forrás</t>
  </si>
  <si>
    <t>európai uniós támogatás</t>
  </si>
  <si>
    <t xml:space="preserve">előző évek </t>
  </si>
  <si>
    <t>Projekt kiadásai összesen</t>
  </si>
  <si>
    <t>előző évek</t>
  </si>
  <si>
    <t>Összesen</t>
  </si>
  <si>
    <t>Területi Operatív Program projektjei</t>
  </si>
  <si>
    <t>Területi Opratív Program porjektjei összesen:</t>
  </si>
  <si>
    <r>
      <t xml:space="preserve">TOP-6.2.1-15- ZL1-2016-00001 </t>
    </r>
    <r>
      <rPr>
        <b/>
        <sz val="9"/>
        <rFont val="Times New Roman"/>
        <family val="1"/>
      </rPr>
      <t>Andráshidai Óvoda építése</t>
    </r>
  </si>
  <si>
    <r>
      <t xml:space="preserve">TOP-6.6.1-15-ZL1-2016-00001 </t>
    </r>
    <r>
      <rPr>
        <b/>
        <sz val="9"/>
        <rFont val="Times New Roman"/>
        <family val="1"/>
      </rPr>
      <t>Egészségügyi alapellátás  infrastrukturális fejlesztése Zalaegerszegen</t>
    </r>
  </si>
  <si>
    <r>
      <t xml:space="preserve">TOP-6.6.2-15- ZL1-2016-00001 </t>
    </r>
    <r>
      <rPr>
        <b/>
        <sz val="9"/>
        <rFont val="Times New Roman"/>
        <family val="1"/>
      </rPr>
      <t>Szociális Alapszolgáltatások  fejlesztése Zalaegerszegen</t>
    </r>
  </si>
  <si>
    <t>7. Egervári út  0831/205 hrsz-ú ingatlan környezetében buszforduló létesítése</t>
  </si>
  <si>
    <t>8. Kaszaházi u. járda felújítás</t>
  </si>
  <si>
    <t>10. Vorhota járdaépítés</t>
  </si>
  <si>
    <t xml:space="preserve"> - fa értékesítés bevétele</t>
  </si>
  <si>
    <t xml:space="preserve"> - erdészeti szakirányítás</t>
  </si>
  <si>
    <t>Közvilágítás kiépítése ellátatlan területen</t>
  </si>
  <si>
    <t>3.a/1</t>
  </si>
  <si>
    <t>Tervek készítése, műszaki ellenőrzések és egyéb hatósági díjak</t>
  </si>
  <si>
    <t>5./5</t>
  </si>
  <si>
    <t>5./6</t>
  </si>
  <si>
    <t>5./7</t>
  </si>
  <si>
    <t>5./8</t>
  </si>
  <si>
    <t>5./9</t>
  </si>
  <si>
    <t>Sport feladatok</t>
  </si>
  <si>
    <t>081043 Iskolai, diáksport-tevékenység és támogatása</t>
  </si>
  <si>
    <t xml:space="preserve"> - alapfokú versenyek rendezése és  támogatása</t>
  </si>
  <si>
    <t>5./10</t>
  </si>
  <si>
    <t>5./11</t>
  </si>
  <si>
    <t>5./12</t>
  </si>
  <si>
    <t>5./13</t>
  </si>
  <si>
    <t>5./14</t>
  </si>
  <si>
    <t>5./15</t>
  </si>
  <si>
    <t>Önkormányzati erdő telepítése</t>
  </si>
  <si>
    <t>9.a/3</t>
  </si>
  <si>
    <t>063020 Víztermelés, -kezelés, -ellátás</t>
  </si>
  <si>
    <t>6.) Egyéb finanszírozási kiadás</t>
  </si>
  <si>
    <t>Zárda u. - Alsójánkahegyi u. víztározó töltővezeték építés utáni helyreállítási munkálatok</t>
  </si>
  <si>
    <t>1.a/7</t>
  </si>
  <si>
    <t>Szennyvíztársulástól átvett víziközművagyon fejlesztése és eseményvezérelt felújítások használati díj terhére, társulási elszámolás</t>
  </si>
  <si>
    <t xml:space="preserve">Ivóvíz </t>
  </si>
  <si>
    <t xml:space="preserve">Közvilágítás és egyéb közmű </t>
  </si>
  <si>
    <t>4.a/8</t>
  </si>
  <si>
    <t>4.a/9</t>
  </si>
  <si>
    <t>4.a/10</t>
  </si>
  <si>
    <t>4.a/11</t>
  </si>
  <si>
    <t>Lakótelepek faállományának megújítása</t>
  </si>
  <si>
    <t>Önkormányzati erdő ápolási és megújítási feladatok</t>
  </si>
  <si>
    <t xml:space="preserve">        - követelés jellegű sajátos elszámolásokból az adott előlegek 145. sor</t>
  </si>
  <si>
    <t>106020 Lakásfenntartással, lakhatással összefüggő ellátások</t>
  </si>
  <si>
    <t xml:space="preserve"> - Zalaegerszegi Városi Diákönkormányzat </t>
  </si>
  <si>
    <t xml:space="preserve"> - Zalaegerszegi Ifjúsági Kerekasztal</t>
  </si>
  <si>
    <t xml:space="preserve"> - kulturális városi rendezvények</t>
  </si>
  <si>
    <t>074054 Komplex egészségfejl., prevenciós programok</t>
  </si>
  <si>
    <t xml:space="preserve"> - Egészséges Városok Mozgalom</t>
  </si>
  <si>
    <t>Értékesítési és forgalmi adók (iparűzési adó)</t>
  </si>
  <si>
    <t>B31</t>
  </si>
  <si>
    <t>Jövedelemadók</t>
  </si>
  <si>
    <t>2.) Felhalmozási bevételek</t>
  </si>
  <si>
    <t>3.) Felhalmozási célú átvett pénzeszközök</t>
  </si>
  <si>
    <t>4.) Fejlesztéshez működési jellegű bevétel (HD, áfa visszaigénylés)</t>
  </si>
  <si>
    <t>084010 Társ.tev., esélyegyenlőséggel, érdekképv., nemzetiségekkel, egyházakkal kapcs. felad.igazg.</t>
  </si>
  <si>
    <t>109010 Szociális szolgáltatás igazgatása</t>
  </si>
  <si>
    <t>081041 Versenysport- és utánpótlás-nevelési tevékenység</t>
  </si>
  <si>
    <t xml:space="preserve"> - DO rendezvények lebonyolítása</t>
  </si>
  <si>
    <t>081045 Szabadidősport-tevékenység és támogatása</t>
  </si>
  <si>
    <t xml:space="preserve"> - szabadidősport klubok támogatása</t>
  </si>
  <si>
    <t xml:space="preserve"> - városrészek környezetrendezési feladataira</t>
  </si>
  <si>
    <t xml:space="preserve"> - Kontakt Kft. tuskómarási munkálatok</t>
  </si>
  <si>
    <t xml:space="preserve"> - Kontakt Kft. graffiti eltávolítás</t>
  </si>
  <si>
    <t xml:space="preserve"> - forgalomtechnikai  és közlekedési feladatok</t>
  </si>
  <si>
    <t xml:space="preserve"> - rendezvényhez kapcsolódó forgalomkorlátozások</t>
  </si>
  <si>
    <t xml:space="preserve"> - utastájékoztatási rendszer üzemeltetése</t>
  </si>
  <si>
    <t xml:space="preserve"> - vízkészlethasználati járulék</t>
  </si>
  <si>
    <t xml:space="preserve"> - ár és belvízvédelmi feladatok</t>
  </si>
  <si>
    <t>031030 Közterület rendjének fenntartása</t>
  </si>
  <si>
    <t xml:space="preserve"> - közterület felügyelet működési kiadásai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</si>
  <si>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</si>
  <si>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</si>
  <si>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</si>
  <si>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Pénzügyi lebonyolítás:</t>
  </si>
  <si>
    <t>018020 Központi költségvetési befizetések</t>
  </si>
  <si>
    <t xml:space="preserve"> - forgalmi jutalék, számlavezetési díj</t>
  </si>
  <si>
    <t xml:space="preserve"> - könyvvizsgálat díja</t>
  </si>
  <si>
    <t xml:space="preserve"> - vagyon- és gépjármű biztosítás</t>
  </si>
  <si>
    <t>011140 Országos és helyi nemzetiségi önkorm.igazg. tev.</t>
  </si>
  <si>
    <t xml:space="preserve"> - Roma Nemzetiségi Önkormányzat támogatása</t>
  </si>
  <si>
    <t>107013 Hajléktalanok átmeneti ellátása</t>
  </si>
  <si>
    <t xml:space="preserve"> - Hajléktalanok szállása (Vöröskereszt) műk. támog.</t>
  </si>
  <si>
    <t>083050 Televízió-műsor szolgáltatása és támogatása</t>
  </si>
  <si>
    <t xml:space="preserve"> - Ágazati felad. postai szolg. és utalvány díja, illeték</t>
  </si>
  <si>
    <t>031060 Bűnmegelőzés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</si>
  <si>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</si>
  <si>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</si>
  <si>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Idősek Otthona férőhely megváltás visszafizetése</t>
  </si>
  <si>
    <t xml:space="preserve"> - szociális és egészségügyi rendezvények szervezése</t>
  </si>
  <si>
    <t>072311 Fogorvosi alapellátás</t>
  </si>
  <si>
    <t>állami támogatások elszámolásából adódó visszafizetések</t>
  </si>
  <si>
    <t>Maradvány visszatervezése</t>
  </si>
  <si>
    <t>Kötelezettséggel terhelt maradvány</t>
  </si>
  <si>
    <t>Célra, feladatra kapott összegek</t>
  </si>
  <si>
    <t>Eredeti költségvetésbe, hiány finanszírozására bevont maradvány</t>
  </si>
  <si>
    <t xml:space="preserve"> - az ideiglenesen nehéz helyzetbe került zeg-i polgárok számára (Lakásalapból) nyújtott kamatmentes kölcsön törlesztése</t>
  </si>
  <si>
    <t xml:space="preserve"> - Családok otthonteremtési kedvezménye (Lakásalap) kölcsön törlesztése</t>
  </si>
  <si>
    <t xml:space="preserve"> - jogtalanul felvett segélyek visszafizetése</t>
  </si>
  <si>
    <t xml:space="preserve"> - lakhatási krízissegély törlesztése</t>
  </si>
  <si>
    <t xml:space="preserve"> - igazgatási  bírság</t>
  </si>
  <si>
    <t xml:space="preserve"> - környezettanulmány készíttetése</t>
  </si>
  <si>
    <t xml:space="preserve"> - TOP-6.1.2-16-ZL1-2017-00001 Inkubátorház bővítés Zalaegerszegen-III.ütem</t>
  </si>
  <si>
    <t xml:space="preserve"> - Tankerületi Központ kezelésében lévő intézmények felújítására pénzeszköz átvétel</t>
  </si>
  <si>
    <r>
      <t xml:space="preserve"> - Munkaerő-piaci mobilitást elősegítő munkásszállás építéséhez</t>
    </r>
    <r>
      <rPr>
        <sz val="9"/>
        <rFont val="Times New Roman"/>
        <family val="1"/>
      </rPr>
      <t xml:space="preserve"> pályázati támogatás</t>
    </r>
  </si>
  <si>
    <t xml:space="preserve"> - Vágóhíd utcai tekecsarnok fejlesztéséhez pályázati támogatás</t>
  </si>
  <si>
    <t xml:space="preserve"> - Uszoda tervezés és megvalósítás MVP támogatásból</t>
  </si>
  <si>
    <t xml:space="preserve"> - TOP-6.1.1-16-ZL1-2017-00001 Üzemcsarnok építés a Zalaegerszeg 4815/6 hrsz-ú ingatlanon </t>
  </si>
  <si>
    <t xml:space="preserve"> -  elszámolásból származó bevételek</t>
  </si>
  <si>
    <t xml:space="preserve"> - felhalmozási célú önkormányzati támogatás</t>
  </si>
  <si>
    <t xml:space="preserve"> - államháztartáson belüli megelőlegezések</t>
  </si>
  <si>
    <t>066020 Város- és községgazdálkodás egyéb szolgáltatások</t>
  </si>
  <si>
    <t xml:space="preserve"> - MOL Nyrt. adomány</t>
  </si>
  <si>
    <t xml:space="preserve"> - AquaCity Jótékonysági Nap bevétele</t>
  </si>
  <si>
    <t xml:space="preserve"> - nemzetközi kapcsolatok</t>
  </si>
  <si>
    <t xml:space="preserve"> - egyszeri nevelési juttatás</t>
  </si>
  <si>
    <t xml:space="preserve"> - Farkas Ferenc életmű album</t>
  </si>
  <si>
    <t xml:space="preserve"> - Göcseji Múzeum szakmai támogatása</t>
  </si>
  <si>
    <t>1./2./5</t>
  </si>
  <si>
    <t>Landorhegyi Iskola fűtéskorszerűsítés és villámvédelem bővítése</t>
  </si>
  <si>
    <t>2./4.</t>
  </si>
  <si>
    <t>Apáczai ÁMK öltözői zuhanyzók és vízvezeték hálózat fejújítása</t>
  </si>
  <si>
    <t xml:space="preserve">2./5. </t>
  </si>
  <si>
    <t xml:space="preserve"> Luther Márton szobor</t>
  </si>
  <si>
    <t>3./1./3.</t>
  </si>
  <si>
    <t>Egészségügyi Alapellátás intézményeinek rekonstrukciója</t>
  </si>
  <si>
    <t>3./1./4.</t>
  </si>
  <si>
    <t>Zalaegerszegi Gondozási Központ Idősek Gondozóháza radiátorcsere</t>
  </si>
  <si>
    <t xml:space="preserve"> - fedett fürdő jegyár kompenzáció</t>
  </si>
  <si>
    <t>1./6.</t>
  </si>
  <si>
    <t>Tulipán u. csapadékvízelvezető rendszer felújítása</t>
  </si>
  <si>
    <t>1./7.</t>
  </si>
  <si>
    <t xml:space="preserve">Gyepmesteri telep szennyvíz-elvezetés </t>
  </si>
  <si>
    <t>3./9.</t>
  </si>
  <si>
    <t>Jégpálya elosztó szekrény kiépítése</t>
  </si>
  <si>
    <t>4./36.</t>
  </si>
  <si>
    <t>Berzsenyi u. 15. rámpa építés</t>
  </si>
  <si>
    <t>4./37.</t>
  </si>
  <si>
    <t>Kertváros-kisposta környezetében lévő parkoló bővítése</t>
  </si>
  <si>
    <t>4./38.</t>
  </si>
  <si>
    <t>Kossuth L.u. térkőburkolat felújítása</t>
  </si>
  <si>
    <t>4./39.</t>
  </si>
  <si>
    <t>Fejlesztések a parkerdőben</t>
  </si>
  <si>
    <t>4./40.</t>
  </si>
  <si>
    <t>Cinke utca szegély felújítása</t>
  </si>
  <si>
    <t>4./41.</t>
  </si>
  <si>
    <t>Csács, Domb utca 5.szám előtti járda építése</t>
  </si>
  <si>
    <t>4./42.</t>
  </si>
  <si>
    <t>Vágóhíd utcai csomópont forgalombiztonság növelése</t>
  </si>
  <si>
    <t>Vásárcsarnok esővízelvezető rendszerének részleges felújítása</t>
  </si>
  <si>
    <t>Bíró M.u-Petőfi u.szennyvízvezeték rekonstrukció helyreállítási munkái II.ütem</t>
  </si>
  <si>
    <t>Szennyvízfelújítások a Társulás által átadott használati díj terhére</t>
  </si>
  <si>
    <t>4./7.</t>
  </si>
  <si>
    <t>Flex gyalogátkelőhely kiépítési munkái</t>
  </si>
  <si>
    <t>9./18.</t>
  </si>
  <si>
    <t>Zalabesenyői templom belső felújítási munkái 2018-NKA pályázat</t>
  </si>
  <si>
    <t>9./19.</t>
  </si>
  <si>
    <t>Tankerületi Központ kezelésében lévő intézmények felújítása</t>
  </si>
  <si>
    <t>9./20.</t>
  </si>
  <si>
    <t>Vágóhíd utcai tekecsarnok fejlesztése</t>
  </si>
  <si>
    <t>10./11.</t>
  </si>
  <si>
    <t>SHAREPLACE Interreg Central Europe projekt pályázati támogatással</t>
  </si>
  <si>
    <t>10./12.</t>
  </si>
  <si>
    <t>SportOverBorders HU-HR Interreg projekt</t>
  </si>
  <si>
    <t>10./13.</t>
  </si>
  <si>
    <t>10./14.</t>
  </si>
  <si>
    <t>TOP-6.1.2-16-ZL1-2017-00001 Inkubátorház bővítés Zalaegerszegen-III.ütem</t>
  </si>
  <si>
    <t>10./15.</t>
  </si>
  <si>
    <t>TOP-6.1.1-16-ZL1-2017-00001 Üzemcsarnok építés a Zalaegerszeg 4815/6 hrsz-ú ingatlanon (nettó fin.)</t>
  </si>
  <si>
    <t>Önk-i tulajdonú lakások iparosított technológiájú felújításához pe. átadás LÉSZ Kft.részére (Lakásalapból)</t>
  </si>
  <si>
    <t>12.</t>
  </si>
  <si>
    <t>Lakóövezetbe sorolt ingatlanok vásárlása Lakásalapból</t>
  </si>
  <si>
    <t xml:space="preserve"> - ASP önkormányzati rendszer</t>
  </si>
  <si>
    <t xml:space="preserve"> - közterületfelügyeleti bírság visszafizetés</t>
  </si>
  <si>
    <t>Kossuth L.u. 45-47. belső udvar térburkolat és parkosítási munkák</t>
  </si>
  <si>
    <t xml:space="preserve"> - államháztartáson belüli megelőlegezések viszzafizetése</t>
  </si>
  <si>
    <t>Egyéb korrekciós tétel: árfolyamnyereség/árfolyamveszteség</t>
  </si>
  <si>
    <t xml:space="preserve"> - jövedéki adó</t>
  </si>
  <si>
    <t xml:space="preserve"> - Szennyvíztársulástól átvett víziközmű vagyon felújításához pénzeszköz átvétel a Szennyvíztársulástól</t>
  </si>
  <si>
    <t>16.</t>
  </si>
  <si>
    <t>011130 Önkorm. és önkorm. hivatal. jogalk. és ált.ig.tev.</t>
  </si>
  <si>
    <t>098010 Oktatás igazgatása</t>
  </si>
  <si>
    <t>082091 Közművelődés - közösségi és társ. részvétel fejleszt.</t>
  </si>
  <si>
    <t>Önkormányzat összesen költségvetési szervek nélkül</t>
  </si>
  <si>
    <t xml:space="preserve">Zalaegerszegi Szimfonikus Zenekar Egyesület </t>
  </si>
  <si>
    <r>
      <t xml:space="preserve">TOP-6.2.1-15-ZL1-2016-000004 </t>
    </r>
    <r>
      <rPr>
        <b/>
        <sz val="9"/>
        <rFont val="Times New Roman"/>
        <family val="1"/>
      </rPr>
      <t>Zalaegerszegi Egyesített Bölcsődék Napsugár utcai Bölcsőde fejlesztése</t>
    </r>
  </si>
  <si>
    <r>
      <t xml:space="preserve">TOP-6.2.1-15-ZL1-2016-00005 </t>
    </r>
    <r>
      <rPr>
        <b/>
        <sz val="9"/>
        <rFont val="Times New Roman"/>
        <family val="1"/>
      </rPr>
      <t>Zalaegerszegi Belvárosi I. számú Óvoda Mikes Kelemen utcai tagóvodájának fejlesztése</t>
    </r>
  </si>
  <si>
    <r>
      <t xml:space="preserve">TOP 6.5.15-ZL1-2016-00003 </t>
    </r>
    <r>
      <rPr>
        <b/>
        <sz val="9"/>
        <rFont val="Times New Roman"/>
        <family val="1"/>
      </rPr>
      <t>Zalaegerszegi Ady Endre Általános Iskola, Gimnázium és Alapfokú Művészeti Iskola - többletenergiát az oktatásra</t>
    </r>
  </si>
  <si>
    <r>
      <t xml:space="preserve">TOP 6.5.1-15-ZL1-2016-0004 </t>
    </r>
    <r>
      <rPr>
        <b/>
        <sz val="9"/>
        <rFont val="Times New Roman"/>
        <family val="1"/>
      </rPr>
      <t>Landorhegyi Sportiskolai Általános Iskola energetikai korszerűsítése</t>
    </r>
  </si>
  <si>
    <r>
      <t xml:space="preserve">TOP 6.5.1-15-ZL1-2016-00002 </t>
    </r>
    <r>
      <rPr>
        <b/>
        <sz val="9"/>
        <rFont val="Times New Roman"/>
        <family val="1"/>
      </rPr>
      <t>Zalaegerszegi Gondozási Központ Idősek Gondozóháza energetikai korszerűsítése</t>
    </r>
  </si>
  <si>
    <t>II</t>
  </si>
  <si>
    <t>III</t>
  </si>
  <si>
    <t>IV</t>
  </si>
  <si>
    <t>V</t>
  </si>
  <si>
    <t>VI</t>
  </si>
  <si>
    <t>VII</t>
  </si>
  <si>
    <t>VIII</t>
  </si>
  <si>
    <t>IX</t>
  </si>
  <si>
    <t>Tevékenység nettó eredményszemléletű bevétele</t>
  </si>
  <si>
    <t>Aktivált saját teljesítmények értéke</t>
  </si>
  <si>
    <t>Egyéb eredményszemléletű bevételek</t>
  </si>
  <si>
    <t>Anyagjellegű ráfordítások</t>
  </si>
  <si>
    <t>Személyi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</si>
  <si>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</si>
  <si>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</si>
  <si>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</si>
  <si>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</si>
  <si>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</si>
  <si>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</si>
  <si>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MÉRLEG SZERINTI EREDMÉNY</t>
  </si>
  <si>
    <t>Egyesített Bölcsődék</t>
  </si>
  <si>
    <t>Egészségügyi Alapellátás</t>
  </si>
  <si>
    <t>Zeg-i Család- és Gyermekjóléti Központ</t>
  </si>
  <si>
    <t xml:space="preserve"> Zalaegerszegi Belvárosi I. sz.Óvoda</t>
  </si>
  <si>
    <t xml:space="preserve"> Zalaegerszegi Belvárosi  II.sz.Óvoda</t>
  </si>
  <si>
    <t xml:space="preserve"> Zalaegerszegi Landorhegyi Óvoda</t>
  </si>
  <si>
    <t xml:space="preserve"> Tourinform Iroda</t>
  </si>
  <si>
    <t>Városi Sportlét. Gond.</t>
  </si>
  <si>
    <t>Támogatott intézmény/szervezet neve</t>
  </si>
  <si>
    <t>Szoc.,  Eü.és Esélyegy.Biz.</t>
  </si>
  <si>
    <t>Okt.,Kult. és Sportbiz.</t>
  </si>
  <si>
    <t>Gazd. Biz.</t>
  </si>
  <si>
    <t>Műszaki Bizottság</t>
  </si>
  <si>
    <t>041233 Hosszabb időtartamú közfoglalkoztatás</t>
  </si>
  <si>
    <t xml:space="preserve"> - közfoglalkoztatás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</si>
  <si>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</si>
  <si>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</si>
  <si>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</si>
  <si>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</si>
  <si>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>Polgármesteri Kabinet működési kiadásai összesen:</t>
  </si>
  <si>
    <t>Vállalkozásfejlesztési Alapítvány kamattámogatás</t>
  </si>
  <si>
    <t>900070 Fejezeti és általános tartalékok elszámolása</t>
  </si>
  <si>
    <t>Teljesítmény ösztönző keret</t>
  </si>
  <si>
    <t xml:space="preserve">Év közben jelentkező feladatokra </t>
  </si>
  <si>
    <t>Elmaradt bevételek pótlására</t>
  </si>
  <si>
    <t>Szociális, Lakás és Egészségügyi  Bizottság átruházott hatáskörében felosztható keret</t>
  </si>
  <si>
    <t xml:space="preserve">       eü. és szociális ágazat pályázati kerete</t>
  </si>
  <si>
    <t>Oktatási, Kulturális,Ifjúsági és Sport Bizottság átruházott hatáskörében felosztható keret</t>
  </si>
  <si>
    <t xml:space="preserve">        rendezvények támogatása</t>
  </si>
  <si>
    <t>Gazdasági   Bizottság átruházott hatáskörében felosztható keret</t>
  </si>
  <si>
    <t xml:space="preserve">        egyéb szervezetek támogatása</t>
  </si>
  <si>
    <t>Műszaki  Bizottság átruházott hatáskörében felosztható keret</t>
  </si>
  <si>
    <t xml:space="preserve">        lakossági, civil kezdeményezések támogatása</t>
  </si>
  <si>
    <t>Ügyrendi, Jogi és Vagyonnyilatkozatot  Ellenőrző Bizottság</t>
  </si>
  <si>
    <t xml:space="preserve">        közbiztonsági feladatokra</t>
  </si>
  <si>
    <t>Támogatott lakások elkülönített lakbérbevételéből</t>
  </si>
  <si>
    <t>Állomány 2017. december 31-én</t>
  </si>
  <si>
    <t>ZALA-MÜLLEX Kft.</t>
  </si>
  <si>
    <t>Tulajdoni részesedés aránya 2017. 12.31-én</t>
  </si>
  <si>
    <t>Csácsbozsoki Polgárőr Egyesület</t>
  </si>
  <si>
    <t>Csácsbozsok-Nemesapáti SE</t>
  </si>
  <si>
    <t>Csácsi Római Katolikus Egyházközösség</t>
  </si>
  <si>
    <t>Családfesztivál Alapítvány</t>
  </si>
  <si>
    <t xml:space="preserve">Cseperedő  Bölcsődei Alapítvány </t>
  </si>
  <si>
    <t xml:space="preserve">Csontritkulásos Betegek Egyesülete </t>
  </si>
  <si>
    <t xml:space="preserve">Csuti SK </t>
  </si>
  <si>
    <t xml:space="preserve">Daganatos Betegek Egyesülete </t>
  </si>
  <si>
    <t>Díszmadár és Díszállattenyésztők Zala Megyei Egyesülete</t>
  </si>
  <si>
    <t>Dózsa Általános Iskolai Alapítvány</t>
  </si>
  <si>
    <t>Dr. Gróf Ulrike fogászat</t>
  </si>
  <si>
    <t>Dr. Jonacsek Mária fogorvos</t>
  </si>
  <si>
    <t>Dr. Zsiga Erzsébet fogorvos</t>
  </si>
  <si>
    <t>Ebergényért Polgárőr Egyesület</t>
  </si>
  <si>
    <t xml:space="preserve">Egerszegi Fúvószene Alapítvány </t>
  </si>
  <si>
    <t>Egerszegi Kézilabda Klub</t>
  </si>
  <si>
    <t>Egészség Egyesület</t>
  </si>
  <si>
    <t xml:space="preserve">Egészséges és Derűs Kisgyermekekért Alapítvány </t>
  </si>
  <si>
    <t>Egyszülős Családokért Zalai Krízisközpont Alapítvány</t>
  </si>
  <si>
    <t>Együtt a Jövőért Egyesület</t>
  </si>
  <si>
    <t>Életed az Egészséged Egyesület</t>
  </si>
  <si>
    <t>Esély Európára Egyesület</t>
  </si>
  <si>
    <t>Európai Sport Hagy. Egyesület</t>
  </si>
  <si>
    <t xml:space="preserve">Gála Társastáncklub Egyesület </t>
  </si>
  <si>
    <t>Gógánhegyi Polgárőr Egyesület</t>
  </si>
  <si>
    <t>Gógánvölgyi Polgárőr Egyesület</t>
  </si>
  <si>
    <t xml:space="preserve">Göcsej Alkoholmentes Klub </t>
  </si>
  <si>
    <t>Göcsej Baranta Egyesület</t>
  </si>
  <si>
    <t>Göcsej Környezetvédő, Tájékozódási és Futó Egyesület</t>
  </si>
  <si>
    <t>Göcsej Kutyaklub</t>
  </si>
  <si>
    <t>Göcsej Sport Klub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</si>
  <si>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</si>
  <si>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</si>
  <si>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</si>
  <si>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</si>
  <si>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</si>
  <si>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</si>
  <si>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</si>
  <si>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</si>
  <si>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</si>
  <si>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</si>
  <si>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</si>
  <si>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</si>
  <si>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</si>
  <si>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</si>
  <si>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</si>
  <si>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</si>
  <si>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</si>
  <si>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</si>
  <si>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</si>
  <si>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</si>
  <si>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B354</t>
  </si>
  <si>
    <t>Gépjárműadók</t>
  </si>
  <si>
    <t>B355</t>
  </si>
  <si>
    <t>7.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</si>
  <si>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</si>
  <si>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</si>
  <si>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</si>
  <si>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</si>
  <si>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</si>
  <si>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</si>
  <si>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</si>
  <si>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</si>
  <si>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</si>
  <si>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</si>
  <si>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</si>
  <si>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</si>
  <si>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</si>
  <si>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</si>
  <si>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</si>
  <si>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</si>
  <si>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</si>
  <si>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</si>
  <si>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</si>
  <si>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>"0"-ra leírt, de használatban lévő eszközök, kisértékű immateriális javak, tárgyi eszközök</t>
  </si>
  <si>
    <t xml:space="preserve"> - ZTE-  Sportszolg. Kft. 2016. évi támogatás elszámolás különbözet</t>
  </si>
  <si>
    <t>Kölcsey Gimnázium belső csapadékvízelvezetése és árnyékolók beszerzése</t>
  </si>
  <si>
    <t>1.a/8</t>
  </si>
  <si>
    <t>2./1.</t>
  </si>
  <si>
    <t>Volt Pais D. Ált. Iskola ivóvízrekonstrukció</t>
  </si>
  <si>
    <t>Közvilágítás fejlesztés</t>
  </si>
  <si>
    <t>Bozsoki hegy 21077 hrsz.út közvilágítás</t>
  </si>
  <si>
    <t>Cimpóhegy 0143 hrsz. közvilágítás fejlesztés</t>
  </si>
  <si>
    <t>Gógánhegy közvilágítás bővítés</t>
  </si>
  <si>
    <t>Közvilágítás korszerűsítése a Vizslaparkban</t>
  </si>
  <si>
    <t>Közvilágítás fejlesztése Botfán</t>
  </si>
  <si>
    <t>Köztársaság u. 74. sz. ház elé villanyoszlop felállítása</t>
  </si>
  <si>
    <t>Bozsoki hegy közvilágítás</t>
  </si>
  <si>
    <t>Ördöngősvölgy rézsű- és vízrendezés</t>
  </si>
  <si>
    <t>Pázmány P.u.gázvezeték rekonstrukciót követő fél pályás burkolat felújítás</t>
  </si>
  <si>
    <t>Akácfa u. aszfaltburkolat felújításának befejezése</t>
  </si>
  <si>
    <t>Virágzómező u. aszfaltburkolat felújítása</t>
  </si>
  <si>
    <t>Ságodi u. autóbuszöböl kialakítása a Közösségi Ház bejáratával szemben</t>
  </si>
  <si>
    <t xml:space="preserve"> - bérlakás értékesítés</t>
  </si>
  <si>
    <t>Bruttó érték tárgyévi növ.</t>
  </si>
  <si>
    <t>Bruttó érték tárgy-
évi csökk.</t>
  </si>
  <si>
    <t>Écs. vált.</t>
  </si>
  <si>
    <t>Immat javak nettó értékvált. össz.</t>
  </si>
  <si>
    <t>Bruttó érték növ.</t>
  </si>
  <si>
    <t>Bruttó érték csökk.</t>
  </si>
  <si>
    <t>Br. ért. növ.</t>
  </si>
  <si>
    <t xml:space="preserve">Br. ért. csökk. </t>
  </si>
  <si>
    <t xml:space="preserve">Écs. vált. </t>
  </si>
  <si>
    <t>Écs.vált.</t>
  </si>
  <si>
    <t>Tárgyi eszköz nettó értékvált. összesen</t>
  </si>
  <si>
    <t>Koncesszóba, vagyonkezelésbe adott eszközök nettó értékvált. összesen</t>
  </si>
  <si>
    <t>ZeGesz</t>
  </si>
  <si>
    <t>Zegi Egyesített Bölcsődék</t>
  </si>
  <si>
    <t>Zegi Eü. Alapellátás</t>
  </si>
  <si>
    <t>Zegi Család- és Gyermekjóléti Központ</t>
  </si>
  <si>
    <t>Zegi Belvárosi I. sz. Óvoda</t>
  </si>
  <si>
    <t>Zegi Belvárosi II. sz. Óvoda</t>
  </si>
  <si>
    <t>Zegi Kertvárosi Óvoda</t>
  </si>
  <si>
    <t>Zegi Landorhegyi Óvoda</t>
  </si>
  <si>
    <t>Keresztury VMK</t>
  </si>
  <si>
    <t>Költségvetési szervek össz:</t>
  </si>
  <si>
    <t>ZMJV Önkormányzat</t>
  </si>
  <si>
    <t>Mindösszesen:</t>
  </si>
  <si>
    <t xml:space="preserve">    </t>
  </si>
  <si>
    <t>II/1.</t>
  </si>
  <si>
    <t>II./2.</t>
  </si>
  <si>
    <t>II./3.</t>
  </si>
  <si>
    <t>II/4.</t>
  </si>
  <si>
    <t>Tenyész-   állatok</t>
  </si>
  <si>
    <t xml:space="preserve">Beruházások, felújítások </t>
  </si>
  <si>
    <t>Tárgyi eszközök együtt                                                      ( 3+4+5+6 )</t>
  </si>
  <si>
    <t>Tartós részesedés</t>
  </si>
  <si>
    <t>Tartósan adott kölcsönök</t>
  </si>
  <si>
    <t xml:space="preserve">  - I.világháborús hadisírok és emlékművek felújításához pályázati támogatás</t>
  </si>
  <si>
    <t xml:space="preserve"> - köztéri szobrok, emlékművek helreállításához pályázati tűmogatás</t>
  </si>
  <si>
    <t>Városépítészeti feladatok összesen:</t>
  </si>
  <si>
    <t xml:space="preserve"> - cserével vegyes ingatlanszerződések</t>
  </si>
  <si>
    <t xml:space="preserve"> - tesztpálya területének bérleti díja</t>
  </si>
  <si>
    <t xml:space="preserve">  - Stadion bérleti díj</t>
  </si>
  <si>
    <t xml:space="preserve"> - volt ságodi lőtér haszonbérleti szerződés megszüntetéséből eredő elszámolás</t>
  </si>
  <si>
    <t xml:space="preserve"> - ZALA-DEPO Kft.által 2017. évre fizetett haszn. díj </t>
  </si>
  <si>
    <t xml:space="preserve"> - ZALA-DEPO Kft.által 2016. évről áthúzódó fizetett haszn. díj </t>
  </si>
  <si>
    <t xml:space="preserve"> - Fejlesztési célú hitelfelvétel új feladatokhoz</t>
  </si>
  <si>
    <t xml:space="preserve"> - 2016. évi maradvány igénybevétele áthúzódó feladatokhoz </t>
  </si>
  <si>
    <t xml:space="preserve"> - 2016. évi maradvány igénybevétele új feladatokhoz</t>
  </si>
  <si>
    <t xml:space="preserve"> - Nyugdíjas Otthonházi adományok</t>
  </si>
  <si>
    <t xml:space="preserve"> - 2016. december hóra járó bérkompenzáció</t>
  </si>
  <si>
    <t xml:space="preserve"> - 2016. december hóra számfejtett szociális ágazati összevont pótlék</t>
  </si>
  <si>
    <t xml:space="preserve"> - alapfokú végzettségű mesterpedagógus II.kategóriába sorolt óvodapedagógus kiegésztő támogatása</t>
  </si>
  <si>
    <t>2017. évi eredeti előirányzat</t>
  </si>
  <si>
    <t>2017. évi módosított előirányzat</t>
  </si>
  <si>
    <t>Ügyrendi, Jogi és Vagyonnyil. Biz.</t>
  </si>
  <si>
    <t>Polgármester</t>
  </si>
  <si>
    <t>Közgyűlés</t>
  </si>
  <si>
    <t>Cigány Kisebbségi Önkormányzat</t>
  </si>
  <si>
    <t xml:space="preserve">Deák Ferenc Megyei és Városi Könyvtár </t>
  </si>
  <si>
    <t xml:space="preserve">Gondozási Központ </t>
  </si>
  <si>
    <t xml:space="preserve">Göcsej Múzeum </t>
  </si>
  <si>
    <t xml:space="preserve">Keresztury VMK </t>
  </si>
  <si>
    <t xml:space="preserve">Zalaegerszegi Belvárosi I. sz. Óvoda </t>
  </si>
  <si>
    <t xml:space="preserve">Zalaegerszegi Belvárosi II. Óvoda </t>
  </si>
  <si>
    <t xml:space="preserve">Zalaegerszegi Kertvárosi Óvoda </t>
  </si>
  <si>
    <t xml:space="preserve">Zalaegerszegi Landorhegyi Óvoda </t>
  </si>
  <si>
    <t>Kaposvári Megyei Jogú Város Önkormányzata</t>
  </si>
  <si>
    <t>Megyei Jogú Városok Szövetsége</t>
  </si>
  <si>
    <t xml:space="preserve">ZMJV Roma Nemzetiségi Önkormányzat </t>
  </si>
  <si>
    <t>Ady DSE</t>
  </si>
  <si>
    <t xml:space="preserve">Ady Iskola A Tanulókért És Az Iskoláért Alapítvány </t>
  </si>
  <si>
    <t>Ady Iskola Gyermekhangok Alapítvány</t>
  </si>
  <si>
    <t>Ady Iskola Izsák Imre Alapítvány</t>
  </si>
  <si>
    <t xml:space="preserve">Albatrosz Táncművészeti Társulat </t>
  </si>
  <si>
    <t xml:space="preserve">Alsójánkahegyi Kulturális Egyesület </t>
  </si>
  <si>
    <t>Andráshida Torna Egylet</t>
  </si>
  <si>
    <t xml:space="preserve">Andráshidai LSC </t>
  </si>
  <si>
    <t>Andráshidai Polgárőr Egyesület</t>
  </si>
  <si>
    <t>Asztma Klub</t>
  </si>
  <si>
    <t>Autó-Motor Veterán Klub</t>
  </si>
  <si>
    <t>Béke-Shalom Baráti Társság</t>
  </si>
  <si>
    <t xml:space="preserve">Besenyő a 2000-es években Alapítvány </t>
  </si>
  <si>
    <t>Besenyő és Öreghegyi Polg.</t>
  </si>
  <si>
    <t xml:space="preserve">Bogáncs Állatvédő Egyesület </t>
  </si>
  <si>
    <t xml:space="preserve">Botfai  LSC </t>
  </si>
  <si>
    <t>Botfai Polgárőr Egyesület</t>
  </si>
  <si>
    <t xml:space="preserve">Canterina Kamarakórus Alapítvány 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</si>
  <si>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</si>
  <si>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</si>
  <si>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</si>
  <si>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</si>
  <si>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>082030 Művészeti tevékenység</t>
  </si>
  <si>
    <t xml:space="preserve"> - művészeti ösztöndíjak</t>
  </si>
  <si>
    <t>101211 Fogyatékosággal élők tartós bentlakásos ellátása</t>
  </si>
  <si>
    <t xml:space="preserve"> -Fogyatékos Otthon működtetése</t>
  </si>
  <si>
    <t xml:space="preserve"> - egészségügyi és szociális ágazat pályázati keretéből nyújtott támogatások elszámolásából visszafizetés</t>
  </si>
  <si>
    <t xml:space="preserve"> - szociális krízissegély</t>
  </si>
  <si>
    <t>151401</t>
  </si>
  <si>
    <t>151601</t>
  </si>
  <si>
    <t xml:space="preserve"> - környezetvédelmi bírság</t>
  </si>
  <si>
    <t>151607</t>
  </si>
  <si>
    <t>151902</t>
  </si>
  <si>
    <t>Göcsej Sportlövész Egyesület</t>
  </si>
  <si>
    <t>Göcssej Repülő Klub</t>
  </si>
  <si>
    <t>Gyermekművészetért Alapítvány</t>
  </si>
  <si>
    <t>Gyöngyvirág Nyugdíjas Egyesület</t>
  </si>
  <si>
    <t>Hadirokkantak, Hadiözvegyek és Hadiárvák Nemzeti Szöv. ZM. Szervezete</t>
  </si>
  <si>
    <t xml:space="preserve">Helikon Táncegyüttes </t>
  </si>
  <si>
    <t>Horgászegyesületek Zala Megyei Szövetsége</t>
  </si>
  <si>
    <t xml:space="preserve">Igazgyöngy Hagyományőrző Egyesület </t>
  </si>
  <si>
    <t>IPA Magyar Szekc. ZM. Egyesület</t>
  </si>
  <si>
    <t>Ispita Alapítvány</t>
  </si>
  <si>
    <t>Játékmackó Pedagógiai Alapítvány</t>
  </si>
  <si>
    <t>JAVK Olvasóinkért Könyvtári Alapítvány</t>
  </si>
  <si>
    <t>Jézus Szíve Ferences Plébánia</t>
  </si>
  <si>
    <t>Kéklámpás Ördögök Motoros Egyesület</t>
  </si>
  <si>
    <t xml:space="preserve">Kertvárosi LSC </t>
  </si>
  <si>
    <t>Kertvárosi Műv. Egyesület</t>
  </si>
  <si>
    <t>Kéz a Kézben Alapítvány</t>
  </si>
  <si>
    <t>Kincskereső Alapítvány</t>
  </si>
  <si>
    <t>KISZÖV Táncegyüttes</t>
  </si>
  <si>
    <t>Kölcsey DSE</t>
  </si>
  <si>
    <t xml:space="preserve">Lakhatásért Közalapítvány </t>
  </si>
  <si>
    <t xml:space="preserve">Látásfogyatékosok Zalaegerszegi Kistérségi Egyesülete </t>
  </si>
  <si>
    <t>Magyar Bélyeggyűjt. Szöv.</t>
  </si>
  <si>
    <t>Magyar Irószövetség</t>
  </si>
  <si>
    <t xml:space="preserve">Magyar Kosárlabdázók Országos Szövetsége </t>
  </si>
  <si>
    <t>Magyar Mérnöki Akadémia</t>
  </si>
  <si>
    <t>Magyar Olajipari Múzeum Alapítvány</t>
  </si>
  <si>
    <t>Magyar Polgári Védelmi Szöv. Z.M. Szervezete</t>
  </si>
  <si>
    <t>Magyar Szervátültetettek Egyesülete</t>
  </si>
  <si>
    <t xml:space="preserve">Magyar Vöröskereszt ZM. Szervezete </t>
  </si>
  <si>
    <t>Magyarucca Egyesület</t>
  </si>
  <si>
    <t>Mária Magdolna Plébánia</t>
  </si>
  <si>
    <t>Maxima Életmód Klub</t>
  </si>
  <si>
    <t>Mindszenty Általános Iskola, Gimnázium</t>
  </si>
  <si>
    <t xml:space="preserve">Mindszenty DSE </t>
  </si>
  <si>
    <t>Mozgássérültek Zm. Egyesülete</t>
  </si>
  <si>
    <t xml:space="preserve">Nagycsaládosok Egyesülete </t>
  </si>
  <si>
    <t>Nemzetközi Szent György Lovagrend</t>
  </si>
  <si>
    <t>Nemzetőr Egyesület. Orsz. Szövetsége</t>
  </si>
  <si>
    <t xml:space="preserve">Neszele LSC </t>
  </si>
  <si>
    <t>Notre Dame Női Kanonok- és Tanítórend</t>
  </si>
  <si>
    <t>Nyugdíjas Pedagógus Egyesülete</t>
  </si>
  <si>
    <t>Olai Polgárőr Egyesület</t>
  </si>
  <si>
    <t>Őrségi Kitelepítéseket Kutató Egyesület</t>
  </si>
  <si>
    <t>Összefogás Botfáért Egyesület</t>
  </si>
  <si>
    <t xml:space="preserve">Összefogás Egyesület Pózva </t>
  </si>
  <si>
    <t>Pannon Írók Társasága</t>
  </si>
  <si>
    <t>Páterdombi Diáksport Egyesület</t>
  </si>
  <si>
    <t xml:space="preserve">Páterdombi DSE </t>
  </si>
  <si>
    <t>Páterdombi Kulturális Egyesület</t>
  </si>
  <si>
    <t xml:space="preserve">Páterdombi LSC </t>
  </si>
  <si>
    <t xml:space="preserve"> - beruházási fa-hoz kapcsolódó működési bevétel</t>
  </si>
  <si>
    <t xml:space="preserve"> - GZR-T-Ö-2016-0037 Elektromos töltőállomás létesítése Zalaegerszegen projekt pályázati támogatás</t>
  </si>
  <si>
    <t xml:space="preserve"> - földhasználati és vezetékjog</t>
  </si>
  <si>
    <t xml:space="preserve"> -  korábbbi években eladott lakások törlesztő részleteiből származó bevétel</t>
  </si>
  <si>
    <t xml:space="preserve"> - Mártírok u. üzletek, Gólyadombi telkek értékesítése</t>
  </si>
  <si>
    <t xml:space="preserve">  - Lakásalap befektetéseinek hozama</t>
  </si>
  <si>
    <t xml:space="preserve"> - vagyongazdálkodási feladatok</t>
  </si>
  <si>
    <t xml:space="preserve"> - önkormányzati ingatlanok állagmegóvása</t>
  </si>
  <si>
    <t xml:space="preserve"> -  közbeszerzési eljárások és jogi feladatok</t>
  </si>
  <si>
    <t xml:space="preserve"> - ASP rendszer bevezetésének támogatása</t>
  </si>
  <si>
    <t xml:space="preserve"> - értékpapír kamat és hozam bevétel</t>
  </si>
  <si>
    <t xml:space="preserve"> - intézményi elvonás maradvány terhére</t>
  </si>
  <si>
    <t xml:space="preserve"> - dolgozói lakásépítéshez és -vásárláshoz nyújtött kölcsön törlesztése </t>
  </si>
  <si>
    <t xml:space="preserve"> - vagyonbiztosítás kártérítés</t>
  </si>
  <si>
    <t xml:space="preserve"> - termőföld bérbeadásából származó SZJA </t>
  </si>
  <si>
    <t xml:space="preserve"> -  bírság, pótlék</t>
  </si>
  <si>
    <t xml:space="preserve"> - közoktatási  megállapodás alapján  községek befizetései</t>
  </si>
  <si>
    <t xml:space="preserve"> - Nyugat-Pannon Zrt. tőkekivonás</t>
  </si>
  <si>
    <t xml:space="preserve"> - Polgármesteri keretből nyújtott támogatások elszámolásából származó visszafizetés</t>
  </si>
  <si>
    <t xml:space="preserve"> -Lakásalappal kapcsolatos bevételek</t>
  </si>
  <si>
    <t>Beruházási cél megnevezése</t>
  </si>
  <si>
    <t>2017. évi  eredeti előirányzat</t>
  </si>
  <si>
    <t>2017. évi  módosított előirányzat</t>
  </si>
  <si>
    <t>B14</t>
  </si>
  <si>
    <t>Működési célú visszatérítendő támogatások, kölcsönök visszatérülése</t>
  </si>
  <si>
    <t>Egyéb közhatalmi bevételek (talajterhelési díj stb.)</t>
  </si>
  <si>
    <t>2017. évi bevétel eredeti előirányzata</t>
  </si>
  <si>
    <t xml:space="preserve"> A konzorcium tagjaival 2017-ben  38 fő képzésben, 87 fő foglalkoztatásban, 7 fő vállalkozóvá válás támogatásában, 5 fő szolgáltatásban részesül. 5 fő képzésben és vállalkozóvó válás támogatásban is részesül.A városnál  projektmenedzsentés a nyilvánosság költsége került kifizetésre.</t>
  </si>
  <si>
    <t>Alpolgármesterek</t>
  </si>
  <si>
    <t xml:space="preserve">Zalaegerszegi Egyesített Bölcsődék </t>
  </si>
  <si>
    <t>Zegesz</t>
  </si>
  <si>
    <t>IGESZ</t>
  </si>
  <si>
    <t>IGESZ összesen:</t>
  </si>
  <si>
    <t>Zalaegerszegi Belvárosi I. sz. Óvoda</t>
  </si>
  <si>
    <t>Zalaegerszegi Belvárosi II. sz. Óvoda</t>
  </si>
  <si>
    <t>Városi Sportlétesítmény Gondnokság Intézménye.</t>
  </si>
  <si>
    <t>ZMJV Vásárcsarnok Gazdálkodási Szervezete</t>
  </si>
  <si>
    <t>Bocfölde Község Önkormányzata</t>
  </si>
  <si>
    <t>Civil szervezetek, egyesületek, alapítványok, önkormányzatok és egyéb szervezetek</t>
  </si>
  <si>
    <t>KLIK</t>
  </si>
  <si>
    <t>Zalaegerszegi Családsegítő Szolgálat és Gyermekjóléti Központ</t>
  </si>
  <si>
    <t>Zalaegerszgi Tankerületi Központ</t>
  </si>
  <si>
    <t>Ady Iskola A Tanulókért És Az Iskoláért Alapítvány</t>
  </si>
  <si>
    <t>Akarattal és Hittel Alap.</t>
  </si>
  <si>
    <t>Albatrosz Táncművészeti Társulat</t>
  </si>
  <si>
    <t>Alsójánkahegyi Kulturális Egyesület</t>
  </si>
  <si>
    <t>Andráshidai LSC</t>
  </si>
  <si>
    <t>André Kiadói Bt</t>
  </si>
  <si>
    <t>Bazita Polgárőr Egyesület</t>
  </si>
  <si>
    <t>Besenyő a 2000-es években Alapítvány</t>
  </si>
  <si>
    <t>Best Beer Zeg. Kft.</t>
  </si>
  <si>
    <t>BGE Gazdálkodási Kar Zalaegerszeg</t>
  </si>
  <si>
    <t>Bocfölde Sportegyesület</t>
  </si>
  <si>
    <t>Bogáncs Állatvédő Egyesület</t>
  </si>
  <si>
    <t>Botfai  LSC</t>
  </si>
  <si>
    <t>Canterina Kamarakórus Alapítvány</t>
  </si>
  <si>
    <t>Csácsi Állatsimogató</t>
  </si>
  <si>
    <t>ZMJV Roma Nemzetiségi Önkormányzat</t>
  </si>
  <si>
    <t>Csács-I-zsákEgyesület</t>
  </si>
  <si>
    <t xml:space="preserve">Csácsbozsok-Nemesapáti SE </t>
  </si>
  <si>
    <t xml:space="preserve">Csácsbozsoki Polgárőr Egyesület </t>
  </si>
  <si>
    <t xml:space="preserve">Családfesztivál Alapítvány </t>
  </si>
  <si>
    <t>Csány SZKI Közhasznú Alapítvány</t>
  </si>
  <si>
    <t>Cseperedő  Bölcsődei Alapítvány</t>
  </si>
  <si>
    <t>Csontritkulásos Betegek Egyesülete</t>
  </si>
  <si>
    <t>Csuti SK</t>
  </si>
  <si>
    <t>Részösszesen:</t>
  </si>
  <si>
    <t>Daganatos Betegek Egyesülete</t>
  </si>
  <si>
    <t>DONTOBELL BT.</t>
  </si>
  <si>
    <t>Egerszegi Fúvószene Alapítvány</t>
  </si>
  <si>
    <t>Egészséges és Derűs Kisgyermekekért Alapítvány</t>
  </si>
  <si>
    <t>Énekmondó Alapítvány</t>
  </si>
  <si>
    <t>Evangélikus Egyház</t>
  </si>
  <si>
    <t>Eötvös József Alap</t>
  </si>
  <si>
    <t>Fejlődő Zaláért Egyesület</t>
  </si>
  <si>
    <t>Fighting Sport Hungary Kft.</t>
  </si>
  <si>
    <t xml:space="preserve">Fighting Sport Hungary Kft. </t>
  </si>
  <si>
    <t>Forrás Egyesület</t>
  </si>
  <si>
    <t>Gála Társastáncklub Egyesület</t>
  </si>
  <si>
    <t>Ganz Diák Alapítvány</t>
  </si>
  <si>
    <t>Göcsej Alkoholmentes Klub</t>
  </si>
  <si>
    <t>Göcsej Term. Véd. Alap</t>
  </si>
  <si>
    <t>Gyermekeinkért Jövőért Alapítvány</t>
  </si>
  <si>
    <t>Gyermek Jólét Zeg. Bölcsödei Alapítvány</t>
  </si>
  <si>
    <t>ifj. Gróf Andrássy Gyula Alapítvány</t>
  </si>
  <si>
    <t>Helikon Táncegyüttes</t>
  </si>
  <si>
    <t>Igazgyöngy Hagyományőrző Egyesület</t>
  </si>
  <si>
    <t>Iskola-Egészségügyi Szakmai Műhely Közhasznú Alapítvány</t>
  </si>
  <si>
    <t>Magyar Írószövetség</t>
  </si>
  <si>
    <t>Izsák Imre, Az Oktatás Jövőjéért Alapítvány</t>
  </si>
  <si>
    <t>IVANDA DENT BT.</t>
  </si>
  <si>
    <t>Jánkahegyi Polgárőr Egyesület</t>
  </si>
  <si>
    <t>"Jót,s jól...a jövőnkért" Alapítvány</t>
  </si>
  <si>
    <t>Kalevala Baráti Kör</t>
  </si>
  <si>
    <t>Kalor Zala Energiaszolg. KFT.</t>
  </si>
  <si>
    <t>Kanizsa Rep. Sportegyesület</t>
  </si>
  <si>
    <t>Kertvárosi LSC</t>
  </si>
  <si>
    <t>Képzőművészeti Támog. Alapítvány</t>
  </si>
  <si>
    <t>Kisebbségekért Alapítvány</t>
  </si>
  <si>
    <t>Kispáli Ifjúsági Egyesület</t>
  </si>
  <si>
    <t>Kollázs Kult.Egyesület</t>
  </si>
  <si>
    <t>Koraszülött Alapítvány</t>
  </si>
  <si>
    <t>Lakhatásért Közalapítvány</t>
  </si>
  <si>
    <t>Közleked. Tud. Egy.</t>
  </si>
  <si>
    <t>Látásfogyatékosok Zalaegerszegi Kistérségi Egyesülete</t>
  </si>
  <si>
    <t>Magyar Hazaszer. Tábor Egyesület</t>
  </si>
  <si>
    <t>Magyar Tartalékosok Szövetsége</t>
  </si>
  <si>
    <t>Magyar Vöröskereszt ZM. Szervezete</t>
  </si>
  <si>
    <t>Magyar Máltai Szeretetszolgálat</t>
  </si>
  <si>
    <t>Magyar Máltai Szeretetszolgálat összesen:</t>
  </si>
  <si>
    <t>Maraton Lapcsoport</t>
  </si>
  <si>
    <t>Mindszenty Alapítvány</t>
  </si>
  <si>
    <t>Mindszenty DSE</t>
  </si>
  <si>
    <t>Mozgássérültek és Fogy. Élők Egyesülete</t>
  </si>
  <si>
    <t>Napsugár Alapítvány</t>
  </si>
  <si>
    <t>Neszele LSC</t>
  </si>
  <si>
    <t>Ny-P Járműip. És Mech. KFT.</t>
  </si>
  <si>
    <t>Gondozási Központ</t>
  </si>
  <si>
    <t>Országos Mentőszolg.Alapítvány</t>
  </si>
  <si>
    <t xml:space="preserve">Összefogás Botfáért Egyesület </t>
  </si>
  <si>
    <t>Összefogás Egyesület Pózva</t>
  </si>
  <si>
    <t xml:space="preserve">Pannon Írók Társasága </t>
  </si>
  <si>
    <t>Páterdombi LSC</t>
  </si>
  <si>
    <t>PLATÁN-DENT BT.</t>
  </si>
  <si>
    <t>Police - Ola LSK KE</t>
  </si>
  <si>
    <t>Pózva Városrészért Alapítvány</t>
  </si>
  <si>
    <t>Páterdombi DSE összesen</t>
  </si>
  <si>
    <t>Press Dance Tánccsoport Egyesület</t>
  </si>
  <si>
    <t>Pro Equus Lovas Klub</t>
  </si>
  <si>
    <t>Remény Gyermekei</t>
  </si>
  <si>
    <t>Református Egyház</t>
  </si>
  <si>
    <t>Rendért Zalai Közbiztonsági Egyesület</t>
  </si>
  <si>
    <t>Ságodért Alapítvány</t>
  </si>
  <si>
    <t>Ságodi LSC</t>
  </si>
  <si>
    <t>Savaria Univer. Alap.</t>
  </si>
  <si>
    <t>Sped Kötélugró Klub</t>
  </si>
  <si>
    <t>Szűz Mária Plébánia</t>
  </si>
  <si>
    <t>Részösszeg:</t>
  </si>
  <si>
    <t>Társadalmi Egyesületek ZM. Szövetsége</t>
  </si>
  <si>
    <t>TESZ ZM. Szöv.</t>
  </si>
  <si>
    <t>Tipegő Zalaegerszegi Bölcsődei Alapítvány</t>
  </si>
  <si>
    <t>Tiszta Forrás</t>
  </si>
  <si>
    <t>Tiszta lap Környezetvédelmi Egyesület</t>
  </si>
  <si>
    <t>TIT Egyesület</t>
  </si>
  <si>
    <t>Zeg. Tollaslabda Egyes.</t>
  </si>
  <si>
    <t>Válicka Citera Barátok Egyesülete</t>
  </si>
  <si>
    <t xml:space="preserve">Városi Modellező Klub </t>
  </si>
  <si>
    <t>Városi Vegyeskar Egyesület</t>
  </si>
  <si>
    <t>VEGA Csillagászati Egyesület</t>
  </si>
  <si>
    <t>Vitrin Egyesület</t>
  </si>
  <si>
    <t>Vorhota LSC</t>
  </si>
  <si>
    <t>Z. Becsali - Tungsram LSE</t>
  </si>
  <si>
    <t>Zala Kaland Egyesület</t>
  </si>
  <si>
    <t>Zalaegerszegi Polgárőr Egyesületek Szövetsége</t>
  </si>
  <si>
    <t xml:space="preserve">Zala Megyei Katasztrófavédelmi Igazgatóság </t>
  </si>
  <si>
    <t>Zala Megyei Népművészeti Egyesület</t>
  </si>
  <si>
    <t>Városi Szabadidősport Szövetség</t>
  </si>
  <si>
    <t>Zalaegerszeg Felsőfokú Oktatásáért Közalapítvány</t>
  </si>
  <si>
    <t>Zalaegerszegi Ált. és Érsebészeti Alapítvány</t>
  </si>
  <si>
    <t>Zalaegerszegi Atlétikai Club</t>
  </si>
  <si>
    <t>Zalaegerszegi Belvárosi LSC</t>
  </si>
  <si>
    <t>Zalaegerszegi Birkózó SE</t>
  </si>
  <si>
    <t>Zalaegerszegi Diabetes Egyesület</t>
  </si>
  <si>
    <t>Zalaegerszeg, Deák tér 3-5. társasház</t>
  </si>
  <si>
    <t xml:space="preserve">Zalaegerszegi Egyetemisták Egyesülete </t>
  </si>
  <si>
    <t>Zalaegerszegi Judo Sportegyesület</t>
  </si>
  <si>
    <t>Zalaegerszegi Kerékpáros SE</t>
  </si>
  <si>
    <t>Zalaegerszegi Kertbarát Kör</t>
  </si>
  <si>
    <t>Zalaegerszegi Parkinson Egyesület</t>
  </si>
  <si>
    <t xml:space="preserve">Zalaegerszegi Polgárőr Egyesület </t>
  </si>
  <si>
    <t>Zalaegerszegi Szimfonikus Zenekar Egyesület</t>
  </si>
  <si>
    <t>Zalaegerszegi Tájékozódási Futó Club</t>
  </si>
  <si>
    <t>Zalaegerszegi Teke Klub</t>
  </si>
  <si>
    <t>Zalaegerszegi Teke Szövtség</t>
  </si>
  <si>
    <t>Zalaegerszegi Thai Box SE</t>
  </si>
  <si>
    <t>Zalaegerszegi Triatlon Klub</t>
  </si>
  <si>
    <t>Zalaegerszegi Vívó Egylet</t>
  </si>
  <si>
    <t xml:space="preserve">Zalai Építk Móricz Zs. Műv.Egyesület </t>
  </si>
  <si>
    <t>Zalai Népfőiskolai Egyes.</t>
  </si>
  <si>
    <t>Zala-Lap Könyv- és Lapkiadó Kft</t>
  </si>
  <si>
    <t>Zalai Magyar Nemzeti Szövetség</t>
  </si>
  <si>
    <t>Zalai Polgári Körök Egyesület</t>
  </si>
  <si>
    <t>ZAZEE</t>
  </si>
  <si>
    <t>ZEUS SE</t>
  </si>
  <si>
    <t>Zöld Irány Egyesület</t>
  </si>
  <si>
    <t>Sportlövész Klub</t>
  </si>
  <si>
    <t>ZTE Súlyemelő Klub</t>
  </si>
  <si>
    <t>ZTE ZÁÉV Teke Klub</t>
  </si>
  <si>
    <t>Civil szervezetek, egyesületek, alapítványok, önkormányzatok és egyéb szervezetek összesen:</t>
  </si>
  <si>
    <t>EVADENT PLUS BT.</t>
  </si>
  <si>
    <t>DEKO Kft.</t>
  </si>
  <si>
    <t>ÉNYKK</t>
  </si>
  <si>
    <t>IV DENTAL KFT.</t>
  </si>
  <si>
    <t>Dentalux Eü. BT.</t>
  </si>
  <si>
    <t>DENTO-MED BT.</t>
  </si>
  <si>
    <t xml:space="preserve">Kontakt Humán KHT </t>
  </si>
  <si>
    <t>NIVODENT Bt.</t>
  </si>
  <si>
    <t>PA-MED Bt.</t>
  </si>
  <si>
    <t>PARADENT Eü. Kft.</t>
  </si>
  <si>
    <t>PREVENTÍV-DENT BT.</t>
  </si>
  <si>
    <t>TRADENT-MED BT.</t>
  </si>
  <si>
    <t>Vízöntő Kft.</t>
  </si>
  <si>
    <t xml:space="preserve">ZTE Sportszolg. </t>
  </si>
  <si>
    <t xml:space="preserve">ZTE Kosárlabda Klub Kft.összesen </t>
  </si>
  <si>
    <t>Munkaadókat terhelő járulékok és szociális hj.adó</t>
  </si>
  <si>
    <t>Egyéb felhalmo-zási célú kiadások</t>
  </si>
  <si>
    <t>B55</t>
  </si>
  <si>
    <t>Részesedések megszűnéséhez kapcsolódó bevételek</t>
  </si>
  <si>
    <t>Hitel-, kölcsöntör-lesztés áht-n kívülre</t>
  </si>
  <si>
    <t>Főépítészi feladatok</t>
  </si>
  <si>
    <t>Polgármesteri Kabinet kiadásai</t>
  </si>
  <si>
    <t xml:space="preserve"> - Egerszeg kártya értékesítés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</si>
  <si>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</si>
  <si>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</si>
  <si>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</si>
  <si>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</si>
  <si>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081061 Szabadidős park, fürdő és strandszolgáltatás</t>
  </si>
  <si>
    <t xml:space="preserve"> - Gébárti fürdő lét. üzemelt. (Termál és Tóstrand)</t>
  </si>
  <si>
    <t>Zala Megyei Diáksport Szövetség</t>
  </si>
  <si>
    <t>Zala Megyei Katasztrófavédelmi Igazgatóság</t>
  </si>
  <si>
    <t>Zala Megyei Katsztrófavédelmi, Tűzoltó és Polgári Védelmi Nyugdíjasok Egyesülete</t>
  </si>
  <si>
    <t>Zala Megyei Levéltár</t>
  </si>
  <si>
    <t xml:space="preserve">Zala Megyei Népművészeti Egyesület </t>
  </si>
  <si>
    <t>Zala Megyei Vadásztársaság</t>
  </si>
  <si>
    <t>Zala Volán Női Kosárlabda Klub</t>
  </si>
  <si>
    <t>Zala Zöldje Mura Árja Egyesület</t>
  </si>
  <si>
    <t>Zalaegersz. Végzett Közgazd. Egy.</t>
  </si>
  <si>
    <t xml:space="preserve">Zalaegerszeg Felsőfokú Oktatásáért Közalapítvány </t>
  </si>
  <si>
    <t>Zalaegerszeg Jégsportjáért Alapítvány</t>
  </si>
  <si>
    <t>Zalaegerszeg Kultúrájáért Közalapítvány</t>
  </si>
  <si>
    <t>Zalaegerszeg Turizmusáért Egyesület</t>
  </si>
  <si>
    <t xml:space="preserve"> - Betlehem működtetése</t>
  </si>
  <si>
    <t xml:space="preserve"> - Egerszeg Sport és Turizmus Kft. által szervezett rendezvények</t>
  </si>
  <si>
    <t xml:space="preserve"> - Egerszeg Búcsú</t>
  </si>
  <si>
    <t xml:space="preserve"> - Keresztury Emlékbizottság</t>
  </si>
  <si>
    <t xml:space="preserve"> - Gébárti Művésztelep</t>
  </si>
  <si>
    <t xml:space="preserve"> - Zala Open Táncbajnokság megrendezéséhez támogatás</t>
  </si>
  <si>
    <t xml:space="preserve"> - várostörténeti konferencia</t>
  </si>
  <si>
    <t xml:space="preserve"> - csapadékvíz elvezető rendszer fennmaradási/üzemeltetési engedélyek</t>
  </si>
  <si>
    <t xml:space="preserve"> - Vízügyi hatóságokkal kapcs. feladatok</t>
  </si>
  <si>
    <t xml:space="preserve"> - vízbázisok védőövezeteinek ingatlannyilvántartásba történő bejegyzése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</si>
  <si>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</si>
  <si>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</si>
  <si>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</si>
  <si>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- Kontakt Kft. köztéri szobrok tisztítása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</si>
  <si>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</si>
  <si>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</si>
  <si>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</si>
  <si>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Ökováros  egyéb kiadások</t>
  </si>
  <si>
    <t>066010 Zöldterület-kezelés</t>
  </si>
  <si>
    <t xml:space="preserve"> - közterületek, önk-i ingatlanok zöldfelület gazdálkodása</t>
  </si>
  <si>
    <t xml:space="preserve"> - ZG 3 termálkút üzemeltetése</t>
  </si>
  <si>
    <t xml:space="preserve"> - Aquaparkba kisértékű eszközök beszerzése</t>
  </si>
  <si>
    <t xml:space="preserve">2017. évben nyújtott támogatás, kedvezmény összege             </t>
  </si>
  <si>
    <t>Zalaegerszegi Járműipari Tesztpályához szükséges területvásárláshoz</t>
  </si>
  <si>
    <t>TOP program keretében megvalósuló projektek nem támogatott munkarészei, többletfeladatai</t>
  </si>
  <si>
    <t>2036.</t>
  </si>
  <si>
    <t>2029.</t>
  </si>
  <si>
    <t>2017.                                 XII. 31-én</t>
  </si>
  <si>
    <t>Változás 2017. évben</t>
  </si>
  <si>
    <t>2018. évi tőke   törlesztés</t>
  </si>
  <si>
    <t>2019. évi tőke    törlesztés</t>
  </si>
  <si>
    <t>2020. évi tőke      törlesztés</t>
  </si>
  <si>
    <t>Tőke-   tartozás 2017.   XII.31.</t>
  </si>
  <si>
    <t>2020.</t>
  </si>
  <si>
    <t>Városgazdálkodási Kft. hitelfelvételéhez készfizető kezesség (ZDK-4/2008)</t>
  </si>
  <si>
    <t>Vizslapark közvilágítás kiépítése</t>
  </si>
  <si>
    <t>Ola, Perlaki u.felújítása</t>
  </si>
  <si>
    <t>Andráshidán út és járda építés, felújítás</t>
  </si>
  <si>
    <t>Kutasi u.járda építés</t>
  </si>
  <si>
    <t>Becsali járda</t>
  </si>
  <si>
    <t>Andráshidai óvodánál buszváró kialakítása</t>
  </si>
  <si>
    <t>"Okoszebra" kiépítése (Platán sor-Dózsa Gy.u. csomópontban)</t>
  </si>
  <si>
    <t xml:space="preserve">Szenterzsébethegyi közösségi tér </t>
  </si>
  <si>
    <t>Bazitai park</t>
  </si>
  <si>
    <t>Új szobrok telepítésének járulékos munkái</t>
  </si>
  <si>
    <t>Sportcsarnok koncepció terv</t>
  </si>
  <si>
    <t>6./2.</t>
  </si>
  <si>
    <t>Kosztolányi u. kétirányúsításához ingatlanvásárlás</t>
  </si>
  <si>
    <t xml:space="preserve">ZTE FC sportfejlesztési TAO-os pályázat önrésze </t>
  </si>
  <si>
    <t xml:space="preserve"> Göcseji úti köztemető ravatalozó épület</t>
  </si>
  <si>
    <t>9./1.</t>
  </si>
  <si>
    <t>9./2.</t>
  </si>
  <si>
    <t>Közösségi szín tervezése, építése Andráshidán</t>
  </si>
  <si>
    <t>9./3.</t>
  </si>
  <si>
    <t>Pózvai (Harangláb melletti) Közösségi Ház felújítása</t>
  </si>
  <si>
    <t>Hatháza közösségi tér közmű-csatlakozásának és nyitott pavilonjának kiépítése</t>
  </si>
  <si>
    <t>Botfai templom felújításának támogatása</t>
  </si>
  <si>
    <t>Botfai közösségi ház fejlesztése</t>
  </si>
  <si>
    <t>Zalabesenyői közösségi ház fejlesztéséhez pe. átadás Besenyő a 2000-es Években Alapítvány részére</t>
  </si>
  <si>
    <t>Kertvárosi szabadtéri színpad kialakítása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</si>
  <si>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</si>
  <si>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</si>
  <si>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</si>
  <si>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</si>
  <si>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</si>
  <si>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</si>
  <si>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</si>
  <si>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</si>
  <si>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</si>
  <si>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</si>
  <si>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</si>
  <si>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</si>
  <si>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</si>
  <si>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2. Települési önk.által fenntartott előadó-művészeti szervezetek támogatása</t>
  </si>
  <si>
    <t>Állami hozzájárulás összesen:</t>
  </si>
  <si>
    <t>Személyi juttatások</t>
  </si>
  <si>
    <t>Járda- és útfelújítások, parkolóhelyek kialakítása a Kertvárosban</t>
  </si>
  <si>
    <t>Gépjármű elkerülő szakaszok kialakítása a Rövid-Jánkán</t>
  </si>
  <si>
    <t>Gyimesi utcai parkoló felújításának III. üteme</t>
  </si>
  <si>
    <t>Hegyalja út 52-54.sz. ház közötti lépcső rendbetétele</t>
  </si>
  <si>
    <t>Hegyalja út 43. számtól járda felújítása</t>
  </si>
  <si>
    <t>Borostyán sorhoz járda kialakítása</t>
  </si>
  <si>
    <t>Berzsenyi utcában parkolóépítés</t>
  </si>
  <si>
    <t>Csilla utca járdaépítés</t>
  </si>
  <si>
    <t>Csácsi hegyi utak felújítása</t>
  </si>
  <si>
    <t>Buszváró létesítése a Damjanich utcában</t>
  </si>
  <si>
    <t>4./35.</t>
  </si>
  <si>
    <t>Platán sor aszfalatszőnyegezési munkái</t>
  </si>
  <si>
    <t>Parkolóórák telepítése</t>
  </si>
  <si>
    <t>Ola utca járdafelújítás (Nefelejcs és a Szilágyi utca között + Kölcsey I. előtt)</t>
  </si>
  <si>
    <t>4.a/12</t>
  </si>
  <si>
    <t>4.a/13</t>
  </si>
  <si>
    <t>4.a/14</t>
  </si>
  <si>
    <t xml:space="preserve"> Mártírok u. 19-21.(COLOR) előtti járda felújítása</t>
  </si>
  <si>
    <t>4.a/15</t>
  </si>
  <si>
    <t>Andráshida posta előtti járda felújítása</t>
  </si>
  <si>
    <t>4.a/16</t>
  </si>
  <si>
    <t>TOP projektekhez kapcsolódó kiutalt összegekből kötelezettséggel nem terhelt</t>
  </si>
  <si>
    <t>MVP és egyéb pályázatokhoz kapcsolódó elkülönített számlán lévő maradványokból kötelezettséggel nem terhelt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</si>
  <si>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</si>
  <si>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</si>
  <si>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</si>
  <si>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</si>
  <si>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 xml:space="preserve">       Kiegészítő támogatás a bölcsődében foglalkoztatott felsőfokú végzettségű kisgyermeknevelők béréhez</t>
  </si>
  <si>
    <t xml:space="preserve"> - szünidei étkeztetés</t>
  </si>
  <si>
    <t xml:space="preserve">1.h) megyei hatókörű könyvtár kistelepülési könyvtári és közművelődési célú kieg. támogatása </t>
  </si>
  <si>
    <t>2.a) színházművészeti szervezetek támogatása</t>
  </si>
  <si>
    <t>Hevesi Sándor Színház és Griff Bábszínház állami támogatása</t>
  </si>
  <si>
    <t>Könyvtári érdekeltségnövelő támogatás</t>
  </si>
  <si>
    <t>2./2.</t>
  </si>
  <si>
    <t>"Sakkozók" c. szobor megvilágítása</t>
  </si>
  <si>
    <t>Petőfi utcai bölcsőde felújítás, támogatás</t>
  </si>
  <si>
    <t xml:space="preserve"> - belterületbe vonással kapcsolatos műk.kiadások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</si>
  <si>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</si>
  <si>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</si>
  <si>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</si>
  <si>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mezőgazdasági utak karbantartása</t>
  </si>
  <si>
    <t xml:space="preserve"> - forgalmasabb közl-i útvonalak hőségben történő locsolása</t>
  </si>
  <si>
    <t xml:space="preserve"> - nyilvános illemhely üzemeltetése</t>
  </si>
  <si>
    <t xml:space="preserve"> - köztéri szobrok, emlékművek helyreállítása, javítása</t>
  </si>
  <si>
    <t xml:space="preserve"> - gyepmesteri tev.ellátásához eszköz és munkaruha biztosítása</t>
  </si>
  <si>
    <t>Lokális csapadékvízelvezetési munkák elvégzése</t>
  </si>
  <si>
    <t>Hegyalja u. - Pálóczi út kereszteződésénél lévő parkoló csapadékvíz elvezetése</t>
  </si>
  <si>
    <t>Szennyvíztársulástól átvett víziközmű vagyon fejlesztésére pénzeszköz átadás Szennyvíztársulás részére a 32/2016. (III.03.) kgy.határozat alapján</t>
  </si>
  <si>
    <t>3./8</t>
  </si>
  <si>
    <t>Izzó utca villanyellátás bővítés</t>
  </si>
  <si>
    <t xml:space="preserve">Út-járda parkoló </t>
  </si>
  <si>
    <t>Belvárosi járda-parkoló felújítás</t>
  </si>
  <si>
    <t>Kovács Károly tér 4. előtt járdafelújítás - Magas tömbház</t>
  </si>
  <si>
    <t>Berzsenyi út járda felújítás a Kovács K. tér - Stadion u. között I. ütem</t>
  </si>
  <si>
    <t xml:space="preserve">Batsányi utca burkolatfelújítás IV. üteme </t>
  </si>
  <si>
    <t>Bazita buszmegállók (3)</t>
  </si>
  <si>
    <t>Toposházi járda felújítása</t>
  </si>
  <si>
    <t>Landorhegyi út 1-5. sz. társasházak előtti 50 m-es járdaszakasz felújítása</t>
  </si>
  <si>
    <t>Pais Dezső utcában a parkolóból levezető lépcsők és a járda felújítása</t>
  </si>
  <si>
    <t>Bartók Béla utcában járda építés a játszótér mellett I. ütem</t>
  </si>
  <si>
    <t xml:space="preserve">Járda és parkoló felújítások Átalszegett utcában </t>
  </si>
  <si>
    <t>5./20.</t>
  </si>
  <si>
    <t>Gárdonyi G.utcai játszótér</t>
  </si>
  <si>
    <t>5./21.</t>
  </si>
  <si>
    <t>Platán sor 1-3. mögötti játszótér rekonstrukciója</t>
  </si>
  <si>
    <t>Kinizsi u. fák, cserjék</t>
  </si>
  <si>
    <t>Temetői fejlesztések</t>
  </si>
  <si>
    <t>Halászati őrzést segítő eszközök beszerzéséhez pe. átadás a Horgászegyesületek Zala Megyei Szövetsége részére</t>
  </si>
  <si>
    <t>Termálmedence felújítása</t>
  </si>
  <si>
    <t>Kutyastrand kialakítása</t>
  </si>
  <si>
    <t xml:space="preserve"> - egyéb létesítményi működési kiadások</t>
  </si>
  <si>
    <t xml:space="preserve"> - Európai Mobilitási Hét rendezvény lebonyolítása</t>
  </si>
  <si>
    <t xml:space="preserve">Kosztolányi u. kétirányúsításához kapcsolódó csapadékcsatorna rekonstrukció                                 </t>
  </si>
  <si>
    <t>Mikes u. óvoda csatornarekonstrukció</t>
  </si>
  <si>
    <t>Kodály u. óvoda csatornarekonstrukció</t>
  </si>
  <si>
    <t>1./4.</t>
  </si>
  <si>
    <t>Kosztolányi u.csapadékcsatorna rekonstrukció</t>
  </si>
  <si>
    <t>Mártírok útja-Arany J.u. átkötő út víziközmű fejlesztés</t>
  </si>
  <si>
    <t>Tüttő Gy u. 15. és a szomszédos ingatlanok csapadékvízelvezetése</t>
  </si>
  <si>
    <t>Régi vízvezeték cseréje a Jánkahegyen a Napkelet u.</t>
  </si>
  <si>
    <t xml:space="preserve">Ivóvíz  és szennyvíz felújítások használati díj terhére </t>
  </si>
  <si>
    <t>Olajmunkás u.-Czobor u.ivóvízátkötővezeték fejlesztés</t>
  </si>
  <si>
    <t>Zalabesenyő templom díszkivilágítás és pályázati önrész</t>
  </si>
  <si>
    <t>Kézművesház gázcsatlakozás kiépítése</t>
  </si>
  <si>
    <t>Vizslaparki u.48. szám alatti ingatlan pályázati forrásból történő felújítása</t>
  </si>
  <si>
    <t>2027.</t>
  </si>
  <si>
    <t>Eredeti hitel-keret</t>
  </si>
  <si>
    <t>Módosított hitel összeg</t>
  </si>
  <si>
    <t>2017-ben</t>
  </si>
  <si>
    <t>ÁFA vissza-  térülés 2016-2017. években</t>
  </si>
  <si>
    <r>
      <t>TOP-6.1.2-16-ZL1-2017-00001</t>
    </r>
    <r>
      <rPr>
        <b/>
        <sz val="9"/>
        <rFont val="Times New Roman"/>
        <family val="1"/>
      </rPr>
      <t xml:space="preserve"> Inkubátorház bővítés Zalaegerszegen-III.ütem</t>
    </r>
  </si>
  <si>
    <t>Zalabesenyői templom felújítása</t>
  </si>
  <si>
    <t>TOP-6.3.2-15-ZL1-2016-00001 Zöld Zala Part - Zala holtág revitalizációja és rekreációs célú vízparti sétány</t>
  </si>
  <si>
    <t>10.a./1.10</t>
  </si>
  <si>
    <t>TOP-6.3.2-15-ZL1-2016-00002 Gébárti-tó  és környékének rekreációs, szabadidős használatát elősegítő infrastruktúra kialakítása</t>
  </si>
  <si>
    <t>10.a./1.11</t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</si>
  <si>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</si>
  <si>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t>10.a./1.12</t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</si>
  <si>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 nettó!)</t>
    </r>
  </si>
  <si>
    <t>10.a./1.13</t>
  </si>
  <si>
    <t>TOP-6.1.4-15-ZL1-2016-00001 "Zalaegerszeg turisztikai vonzerejének növelése a " SMART City" eszközrendszerével"</t>
  </si>
  <si>
    <t>10.a./1.14</t>
  </si>
  <si>
    <t>TOP-6.8.2-15-ZL1-2016-00001 A vállalkozások igényeire alapuló foglalkoztatás-fejlesztési program Zalaegerszeg Megyei Jogú Városban (Foglalkoztatási paktum)</t>
  </si>
  <si>
    <t>10.a./1.15</t>
  </si>
  <si>
    <t>TOP-6.3.2-15-ZL1-2016-00003 Városi terek élhetőbbé tétele - Vizslapark rekonstrukció</t>
  </si>
  <si>
    <t>10.a./1.16</t>
  </si>
  <si>
    <t>TOP-6.2.1-15-ZL1-2016-00002 Zalaegerszegi Egyesített Bölcsődék Cseperedő Bölcsőde és a Zalaegerszegi Belvárosi II. számú Óvoda Petőfi utcai Tagóvodájának fejlesztése</t>
  </si>
  <si>
    <t>10.a./1.17</t>
  </si>
  <si>
    <t>TOP-6.2.1-15-ZL1-2016-00003  Zalaegerszegi Landorhegyi Óvoda Kodály Zoltán utcai tagóvodájának fejlesztése</t>
  </si>
  <si>
    <t>10.a./1.18</t>
  </si>
  <si>
    <t>TOP-6.2.1-15-ZL1-2016-000004 Zalaegerszegi Egyesített Bölcsődék Napsugár utcai Bölcsőde fejlesztése</t>
  </si>
  <si>
    <t>10.a./1.19</t>
  </si>
  <si>
    <t>TOP-6.2.1-15-ZL1-2016-00005 Zalaegerszegi Belvárosi I. számú Óvoda Mikes Kelemen utcai tagóvodájának fejlesztése</t>
  </si>
  <si>
    <t>10.a./1.20</t>
  </si>
  <si>
    <t>Stadion mérőóráinak felszerelése és elválasztó kerítés építése</t>
  </si>
  <si>
    <t>9./10</t>
  </si>
  <si>
    <t>9./11</t>
  </si>
  <si>
    <t xml:space="preserve"> - szociális krízis alap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</si>
  <si>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</si>
  <si>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</si>
  <si>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</si>
  <si>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"Lakhatásért" Közalapítvány támogatása</t>
  </si>
  <si>
    <t xml:space="preserve"> - Waldorf óvoda támogatása</t>
  </si>
  <si>
    <t xml:space="preserve"> - Játékmackó Pedagógiai Alapítvány támogatása</t>
  </si>
  <si>
    <t xml:space="preserve"> - Zalaegerszegi Városi Diáknapok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</si>
  <si>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</si>
  <si>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</si>
  <si>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Kvártélyház támogatása</t>
  </si>
  <si>
    <t xml:space="preserve"> -  táncház mozgalom</t>
  </si>
  <si>
    <t xml:space="preserve"> -  folk hétvége</t>
  </si>
  <si>
    <t xml:space="preserve">  - komolyzenei hétvége</t>
  </si>
  <si>
    <t xml:space="preserve"> - '47-es Honvéd Zászlóalj Hagyományőrző Egyesület támogatása</t>
  </si>
  <si>
    <t xml:space="preserve"> - Zalegerszeg Kultúrájáért Közalapítvány támogatása</t>
  </si>
  <si>
    <t xml:space="preserve"> - Zalaegerszegi Honvéd Klub támogatása</t>
  </si>
  <si>
    <t xml:space="preserve"> - Csácsbozsok NSE sportlét.bérleti díj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</si>
  <si>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</si>
  <si>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</si>
  <si>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</si>
  <si>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</si>
  <si>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</si>
  <si>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</si>
  <si>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>Kosztolányi óvoda felújítás, támogatás</t>
  </si>
  <si>
    <t>Petőfi óvoda felújítás, támogatás</t>
  </si>
  <si>
    <t xml:space="preserve"> Általános iskolákban felújítás</t>
  </si>
  <si>
    <t>Petőfi iskola felújítás, támogatás</t>
  </si>
  <si>
    <t>2. melléklet szerinti jogcímek</t>
  </si>
  <si>
    <t>1.a) önkormányzati hivatal működésének támogatása</t>
  </si>
  <si>
    <t>2. Óvodaműködtetési támogatás 8 hóra</t>
  </si>
  <si>
    <t xml:space="preserve">                                                  4 hóra</t>
  </si>
  <si>
    <t xml:space="preserve">  3.a) Család és gyermekjóléti szolgálat</t>
  </si>
  <si>
    <t xml:space="preserve">                                   </t>
  </si>
  <si>
    <t>Elkülönített számla korrigált egyenlege 2017. dec. 31-én</t>
  </si>
  <si>
    <t>Befektetés támogatás a PÖDÖR Kft. részére a 213/2016.(XI.24.) kgy.határozat alapján</t>
  </si>
  <si>
    <t>Volt ságodi lőtér haszonbérleti szerződés megszüntetéséből eredő elszámolás</t>
  </si>
  <si>
    <t>Cserével vegyes ingatlanszerződések</t>
  </si>
  <si>
    <t xml:space="preserve">10. </t>
  </si>
  <si>
    <t>Befektetés támogatás az Atrium Design  Kft. részére a 68/2017.(IV.13.) kgy.határozat alapján</t>
  </si>
  <si>
    <t>Zalaegerszegi járműipari tesztpálya megvalósításához területvásárlás</t>
  </si>
  <si>
    <t>17194**</t>
  </si>
  <si>
    <t xml:space="preserve"> - Bocfölde közigzgatási határ módosításához kapcsolódó kiadás</t>
  </si>
  <si>
    <t xml:space="preserve"> -Polgárőrök Zalaegerszeg Biztonságáért Egyesület támogatása</t>
  </si>
  <si>
    <t>Kossuth L.u. 45-49.sz.alatti ingatlan belső udvarában új szennyvízcsatorna rendszer kiépítése</t>
  </si>
  <si>
    <t>Széchenyi tér 4-6. felújítási célú pénzeszköz átadás</t>
  </si>
  <si>
    <t xml:space="preserve"> - 2016. évi állami hozzájárulás elszámolása </t>
  </si>
  <si>
    <t xml:space="preserve"> - 2017. évi állami hozzájárulás előleg visszafizetése </t>
  </si>
  <si>
    <t xml:space="preserve"> - szolidaritási hozzájárulás befizetése</t>
  </si>
  <si>
    <t xml:space="preserve"> - dolgozói lakásépítés és -vásárlás támogatása</t>
  </si>
  <si>
    <t xml:space="preserve"> - egyéb szervezetek támogatása </t>
  </si>
  <si>
    <t xml:space="preserve"> - Városi Strandfürdő és Fedett uszoda műk.  támogatása</t>
  </si>
  <si>
    <t xml:space="preserve"> - Építéshatósági feladatok összesen:</t>
  </si>
  <si>
    <t xml:space="preserve"> - turisztikai feladatok</t>
  </si>
  <si>
    <t xml:space="preserve"> - önkormányzati tulajdonú gazdasági társaságokkal kapcsolatos kadások, támogatások</t>
  </si>
  <si>
    <t xml:space="preserve"> - reformáció évfordulója</t>
  </si>
  <si>
    <t xml:space="preserve"> -770. évforduló</t>
  </si>
  <si>
    <t>2216**</t>
  </si>
  <si>
    <t xml:space="preserve"> - Kontakt Nonprofit Kft. működési támogatása</t>
  </si>
  <si>
    <t xml:space="preserve"> - Zalaegerszegi TV  és Rádió működési támogatása</t>
  </si>
  <si>
    <t xml:space="preserve"> - Járműipari és logisztikai orsszágos konferencia megrendezése</t>
  </si>
  <si>
    <t xml:space="preserve"> - Vizslaparki tanévnyitó rendezvény</t>
  </si>
  <si>
    <t>Költségvetési bevételek</t>
  </si>
  <si>
    <t>Finanszírozási bevételek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</si>
  <si>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</si>
  <si>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</si>
  <si>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</si>
  <si>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</si>
  <si>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</si>
  <si>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</si>
  <si>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Egyéb finanszírozási bevétel</t>
  </si>
  <si>
    <t>Önkormányzat által nyújtott lakástámogatás első lakáshoz jutók részére  (Lakásalapból)</t>
  </si>
  <si>
    <t>Kamatmentes kölcsön az ideiglenesen nehéz helyzetbe került zeg-i polgárok számára (Lakásalapból)</t>
  </si>
  <si>
    <t>1./2.</t>
  </si>
  <si>
    <t xml:space="preserve">             Általános iskolák</t>
  </si>
  <si>
    <t>5.a/1</t>
  </si>
  <si>
    <t>5.a/2</t>
  </si>
  <si>
    <t>5.a/3</t>
  </si>
  <si>
    <t>5.a/4</t>
  </si>
  <si>
    <t>5.a/5</t>
  </si>
  <si>
    <t xml:space="preserve"> - közterületfelügyeleti bírság</t>
  </si>
  <si>
    <t xml:space="preserve"> - közterület használati díj </t>
  </si>
  <si>
    <t>Z.M. Kórház fizikoterápiás medence felújításához támogatása Ispita Alapítvány részére</t>
  </si>
  <si>
    <t xml:space="preserve">2017.évi teljesítés </t>
  </si>
  <si>
    <t>7.) Államháztartáson belüli megelőlegezés</t>
  </si>
  <si>
    <t>B116</t>
  </si>
  <si>
    <t>Elszámolásból származó bevételek</t>
  </si>
  <si>
    <t>B8121</t>
  </si>
  <si>
    <t xml:space="preserve"> Forgatási célú belföldi értékpapírok beváltása, értékesítése</t>
  </si>
  <si>
    <t>B814</t>
  </si>
  <si>
    <t>Államháztartáson belüli megelőlegezések</t>
  </si>
  <si>
    <t xml:space="preserve">  (1) Pedagógus II. kategóriába sorolt óvodapedagógusok kiegészítő támogatása (2016. évben szerezte meg)</t>
  </si>
  <si>
    <t>2. Helyi közösségi közlekedés támogatása</t>
  </si>
  <si>
    <t>3. Minimálbér emelés és járulék csökkenés együttes hatásának kompenzálása</t>
  </si>
  <si>
    <t>Felhalmozási célú költségvetési támogatások</t>
  </si>
  <si>
    <t>1.Vis maior támogatás</t>
  </si>
  <si>
    <t>2. Járásszékhely múzeumok szakmai támogatása</t>
  </si>
  <si>
    <t>Teljesítés összege 2017.évben</t>
  </si>
  <si>
    <t>2017. évi teljesítés</t>
  </si>
  <si>
    <t xml:space="preserve"> - parkolási közszolgáltatási tevékenység ellátásával kapcsolatos bevétel</t>
  </si>
  <si>
    <t>B54</t>
  </si>
  <si>
    <t>052020  Szennyvíz gyűjtése, tisztítása, elhelyezése</t>
  </si>
  <si>
    <t xml:space="preserve"> - ZALAVÍZ Zrt. befizetése</t>
  </si>
  <si>
    <t>081030 Sportlétes., edzőtáborok működtetése és fejlesztése</t>
  </si>
  <si>
    <t xml:space="preserve"> - ingatlaneladás </t>
  </si>
  <si>
    <t>106010 Lakóingatl. szoc.célú bérbeadása, üzemeltetése</t>
  </si>
  <si>
    <t xml:space="preserve"> - Környezetvédelmi Jeles napok rendezvény lebonyolítása</t>
  </si>
  <si>
    <t xml:space="preserve"> - Kontakt Kft. rágógumi eltávolítás, speciális szennyeződésmentesítés</t>
  </si>
  <si>
    <t xml:space="preserve"> - közfoglalkoztatás anyag- és eszközigény biztosítása</t>
  </si>
  <si>
    <t xml:space="preserve"> -köztemető fenntartás és temetői létesítmények  használati díja</t>
  </si>
  <si>
    <t xml:space="preserve"> - liberalizált energiapiacra való kilépés műszaki előkész.</t>
  </si>
  <si>
    <t xml:space="preserve"> - közvilágítási feladatok előkészítő munkái</t>
  </si>
  <si>
    <t>051030 Nem veszélyes hulladék vegyes begyűjtése, szállítása, átrakása</t>
  </si>
  <si>
    <t xml:space="preserve"> - önk. által kezelt ing.közös ktg.közüz.díj</t>
  </si>
  <si>
    <t xml:space="preserve"> - önkormányzat kezelésében lévő ingatlanok hasznosításához kapcsolódó kiadások</t>
  </si>
  <si>
    <t xml:space="preserve"> -  vagyongazdálkodási feladatok és szakértői díjak</t>
  </si>
  <si>
    <t>Bölcsődék felújítása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</si>
  <si>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</si>
  <si>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</si>
  <si>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</si>
  <si>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>1.d) Lakott külterülettel kapcsolatos feladatok támogatása</t>
  </si>
  <si>
    <t>---</t>
  </si>
  <si>
    <t>*Az adókedvezmény tekintetében a 2016. évi adat állt rendelkezésre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</si>
  <si>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</si>
  <si>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</si>
  <si>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</si>
  <si>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 - közterületen hagyott gépjárművek értékesítése</t>
  </si>
  <si>
    <t xml:space="preserve"> </t>
  </si>
  <si>
    <t>Jogi igazgatási feladat összesen:</t>
  </si>
  <si>
    <t xml:space="preserve"> - folyószámla kamata</t>
  </si>
  <si>
    <t xml:space="preserve"> -Áfa visszaigénylés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</si>
  <si>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</si>
  <si>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</si>
  <si>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</si>
  <si>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</si>
  <si>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>900020 Önkormányzatok funkcióra nem sorolható bevételei áht-n kívűlről</t>
  </si>
  <si>
    <t xml:space="preserve"> - gépjárműadó</t>
  </si>
  <si>
    <t xml:space="preserve"> - idegenforgalmi adó</t>
  </si>
  <si>
    <t xml:space="preserve"> - talajterhelési díj</t>
  </si>
  <si>
    <t>082042 Könyvtári állomány gyarapítása, nyilvánt.</t>
  </si>
  <si>
    <t xml:space="preserve"> - Deák F. Megyei és Városi Könyvtár részére  megelőlegezett ált.forgalmi adó visszafizetése</t>
  </si>
  <si>
    <t xml:space="preserve"> - Építéshatósági feladatok</t>
  </si>
  <si>
    <t>Polgármesteri Kabinet összesen:</t>
  </si>
  <si>
    <t xml:space="preserve"> - megélhetési támogatás</t>
  </si>
  <si>
    <t xml:space="preserve"> - gyermekétkeztetési támogatás</t>
  </si>
  <si>
    <t xml:space="preserve"> - gyógyszertámogatás</t>
  </si>
  <si>
    <t xml:space="preserve"> - lakásfenntartási segély</t>
  </si>
  <si>
    <t xml:space="preserve"> - tüzifa támogatás</t>
  </si>
  <si>
    <t xml:space="preserve"> - gyógyászati segédeszköz támogatás</t>
  </si>
  <si>
    <t>22190**</t>
  </si>
  <si>
    <t xml:space="preserve"> -  egészségügyi és szociális ágazat pályázati kerete</t>
  </si>
  <si>
    <t>Családok otthonteremtési kedvezménye (Lakásalap)</t>
  </si>
  <si>
    <t>2016. évről áthúzódó feladat</t>
  </si>
  <si>
    <t xml:space="preserve"> - szakképzési  ösztöndíj és támogatás Zalaegerszegi Szakképzési Centrum részére</t>
  </si>
  <si>
    <t xml:space="preserve"> - intézmények és civil szervezetek támogatása, rendezvényeik finanszírozása</t>
  </si>
  <si>
    <t xml:space="preserve"> - BGE Gazdálkodási Kar Zalaegerszeg támogatása</t>
  </si>
  <si>
    <t xml:space="preserve"> - nyári táboroztatás</t>
  </si>
  <si>
    <t xml:space="preserve"> - Notre Dame Női Kanonok- és Tanítórend támogatása városi természetismereti foglalkozások megszervezéséhez és lebonyolításához</t>
  </si>
  <si>
    <t xml:space="preserve"> - Zalaegerszegi Egyetemisták Egyesülete</t>
  </si>
  <si>
    <t xml:space="preserve"> - felsőoktatási ösztöndíj és támogatás</t>
  </si>
  <si>
    <t xml:space="preserve"> - Magyar Kultúra Napja</t>
  </si>
  <si>
    <t xml:space="preserve"> -  Zegasztár</t>
  </si>
  <si>
    <t xml:space="preserve"> - Fischer György album</t>
  </si>
  <si>
    <t xml:space="preserve"> - kórusfesztivál</t>
  </si>
  <si>
    <t xml:space="preserve"> - Zalaegerszegi Szimfonikus Zenekar támogatása</t>
  </si>
  <si>
    <t xml:space="preserve"> - Retro Filmnap megrendezéséhez pénzeszköz átadás Keresztury VMK részére</t>
  </si>
  <si>
    <t xml:space="preserve"> - "Street Food" hétvége</t>
  </si>
  <si>
    <t xml:space="preserve"> - városi farsang megrendezése</t>
  </si>
  <si>
    <t xml:space="preserve"> - Idősek Otthona működési támogatás ( Kolping) </t>
  </si>
  <si>
    <t xml:space="preserve"> - fogászati alapellátás 2017. évi önkormányzati támogatása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</si>
  <si>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</si>
  <si>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</si>
  <si>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</si>
  <si>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</si>
  <si>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ZTE KK Kft.pótbefizetés</t>
  </si>
  <si>
    <t xml:space="preserve"> - országos DO zalaegerszegi rendezvényei</t>
  </si>
  <si>
    <t xml:space="preserve"> - "Hiszek Benned Sportprogram" úszásoktatás</t>
  </si>
  <si>
    <t xml:space="preserve"> - Páterdomb LSC sportlétesítmény üzemeltetési tám.</t>
  </si>
  <si>
    <t xml:space="preserve"> - Zalaegerszegi Atlétikai Club támogatása</t>
  </si>
  <si>
    <t xml:space="preserve"> - ZTE ZÁÉV Teke Klub támogatása</t>
  </si>
  <si>
    <t>2017. évi bevétel módosított előirányzata</t>
  </si>
  <si>
    <t xml:space="preserve">       beszámításssal le nem fedett rész</t>
  </si>
  <si>
    <t xml:space="preserve">      szolidaritási hozzájárulás a beszámítással le nem fedett rész 70 %-a</t>
  </si>
  <si>
    <t>*  -70063</t>
  </si>
  <si>
    <t xml:space="preserve">  - pótlólagos tám. 2017. őszi béremeléshez</t>
  </si>
  <si>
    <t xml:space="preserve">  (2) Mesterpedagógus kategóriába sorolt óvodapedagógusok kiegészítő támogatása</t>
  </si>
  <si>
    <t xml:space="preserve">                da) szociális segítés</t>
  </si>
  <si>
    <t xml:space="preserve">                db) személyi gondozás</t>
  </si>
  <si>
    <t xml:space="preserve">  ja) Bölcsődei ellátás - nem fogyatékos, nem hátrányos helyzetű gyermek</t>
  </si>
  <si>
    <t xml:space="preserve">      Bölcsődei ellátás - nem fogyatékos, halmozottan hátrányos helyzetű gyermek</t>
  </si>
  <si>
    <t xml:space="preserve">      Bölcsődei ellátás fogyatékos gyermek</t>
  </si>
  <si>
    <t>adag</t>
  </si>
  <si>
    <t>Szociális ágazati összevont pótlék</t>
  </si>
  <si>
    <t>PERSZE</t>
  </si>
  <si>
    <t>Pofosz Zala Megyei Szervezete</t>
  </si>
  <si>
    <t>PoleCats Rúdtánc Egyes.</t>
  </si>
  <si>
    <t>Polgári Lövészegylet</t>
  </si>
  <si>
    <t xml:space="preserve">Police - Ola LSK KE </t>
  </si>
  <si>
    <t xml:space="preserve">Pózva Városrészért Alapítvány </t>
  </si>
  <si>
    <t>Pózvai Polgárőr Egyesület</t>
  </si>
  <si>
    <t xml:space="preserve">Press Dance Tánccsoport Egyesület </t>
  </si>
  <si>
    <t>Pro Minorite Alapítvány</t>
  </si>
  <si>
    <t>Rákóczi Szövetség Zalaegerszegi Szervezete</t>
  </si>
  <si>
    <t xml:space="preserve">Rendért Zalai Közbiztonsági Egyesület </t>
  </si>
  <si>
    <t xml:space="preserve">Ságodért Alapítvány </t>
  </si>
  <si>
    <t>Sólyom Íjász Egyesület</t>
  </si>
  <si>
    <t>Söjtör és térsége Méhészeinek Egyesülete</t>
  </si>
  <si>
    <t>Szent Család Óvoda</t>
  </si>
  <si>
    <t>Szentgyörgyi Albert DSE</t>
  </si>
  <si>
    <t>Szociális és Gyermekjóléti Társulás</t>
  </si>
  <si>
    <t xml:space="preserve">Tipegő Zalaegerszegi Bölcsődei Alapítvány </t>
  </si>
  <si>
    <t xml:space="preserve">Tiszta lap Környezetvédelmi Egyesület </t>
  </si>
  <si>
    <t>TORIKI Közh. Kult. Egyesület</t>
  </si>
  <si>
    <t>Történelmi Vitézi Rend Egyesület</t>
  </si>
  <si>
    <t xml:space="preserve">Válicka Citera Barátok Egyesülete </t>
  </si>
  <si>
    <t>Vállalkozók és Munkáltatók Országos Szövetsége</t>
  </si>
  <si>
    <t>Városi Modellező Klub</t>
  </si>
  <si>
    <t>Városi Szabadidő Sportszövetség</t>
  </si>
  <si>
    <t xml:space="preserve">Városi Vegyeskar Egyesület </t>
  </si>
  <si>
    <t>Vesebetegek Zala megyei Egyesülete</t>
  </si>
  <si>
    <t xml:space="preserve">Vitrin Egyesület </t>
  </si>
  <si>
    <t xml:space="preserve">Vorhota LSC </t>
  </si>
  <si>
    <t>WBPT Sportegyesület</t>
  </si>
  <si>
    <t>Y-10 Postagalamb Egyesület</t>
  </si>
  <si>
    <t xml:space="preserve">Z. Becsali - Tungsram LSE </t>
  </si>
  <si>
    <t>Zala Megyei 56-os hagyományőrző Egyesület</t>
  </si>
  <si>
    <t xml:space="preserve"> - Bursa Hungarica ösztöndíj</t>
  </si>
  <si>
    <t xml:space="preserve"> - lakásgazdálkodási feladatokra</t>
  </si>
  <si>
    <t>107054 Családsegítés</t>
  </si>
  <si>
    <t xml:space="preserve"> - Családsegítő Szolgálathoz krízissegélyezés</t>
  </si>
  <si>
    <t>032020 Tűz- és katasztrófavéd. tevékenység</t>
  </si>
  <si>
    <t xml:space="preserve"> - helyi védelmi igazgatás</t>
  </si>
  <si>
    <t>Szociális és igazgatási fa.működési kiadás összesen:</t>
  </si>
  <si>
    <t>Beruházási és felújítási kiadások:</t>
  </si>
  <si>
    <t xml:space="preserve">               </t>
  </si>
  <si>
    <t xml:space="preserve"> - díszokleveles pedagógusok ünnepsége és jutalmazása</t>
  </si>
  <si>
    <t>013350 Az önkorm. vagyonnal való gazd. kapcs. feladatok</t>
  </si>
  <si>
    <t xml:space="preserve"> - saját fenntartású, illetve működtetésű intézmények karbantartása</t>
  </si>
  <si>
    <t xml:space="preserve"> - Zeg.Felsőfokú Oktatásáért Közalapítvány támogatása</t>
  </si>
  <si>
    <t>084070 A fiatalok társ. integrációját segítő struktúra, szakmai szolgált. fejlesztése, működtetése</t>
  </si>
  <si>
    <t>074052 Kábítószer megelőzés programja</t>
  </si>
  <si>
    <t xml:space="preserve"> - Zalaegerszegi Kábítószerügyi Egyeztető Fórum</t>
  </si>
  <si>
    <t xml:space="preserve"> - Augusztus 20-i falumúzeumi rendezvény</t>
  </si>
  <si>
    <t>2./3.</t>
  </si>
  <si>
    <t xml:space="preserve"> - sport- és humánigazgatási feladatok</t>
  </si>
  <si>
    <t xml:space="preserve"> - rendezvények támogatása</t>
  </si>
  <si>
    <t>Bölcsődei pótlék</t>
  </si>
  <si>
    <t>Kulturális illetménypótlék</t>
  </si>
  <si>
    <t>1. 2017. évi bérkompenzáció</t>
  </si>
  <si>
    <t>Óvodai nevelő munkát segítők 2017. évi illetményének emeléséhez kapcsolódó többletkiadások kompenzálására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</si>
  <si>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</si>
  <si>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</si>
  <si>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</si>
  <si>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</si>
  <si>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</si>
  <si>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</si>
  <si>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</si>
  <si>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</si>
  <si>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Városüzemelési felad.</t>
  </si>
  <si>
    <t>Vagyonkez. feladatok</t>
  </si>
  <si>
    <t>Polgármesteri Kabinet</t>
  </si>
  <si>
    <t xml:space="preserve">2016-ban 83 millió forint forrásról hozott támogató döntést a Modern Városok Program Bizottság, a támogatói okirat kiállítása megtörtént. 2017-ben 1000 millió forint forrásról hozott támogató döntést a Modern Városok Program Bizottság, a támogatói okirat módosítása megtörtént. A támogatói okirat a teljes fejlesztés támogatásáról szól. Így 2018-ban 2359,7 millió forint lett az Önkormányzat részére utalva. A kivitelezésre vonatkozó közbeszerzési dokumentációt 2018.04.04. napján a Beszerzési Testület elfogadta. </t>
  </si>
  <si>
    <t xml:space="preserve">A 1552/2017. (VIII. 18.) Korm. határozat 845 millió forint átcsoportosításáról rendelkezett az NFM részére az előkészítési források biztosítására. Az előkészítést a NIF Zrt. fogja végezni, a feladat megkezdéséhez szükséges támogatási szerződés megkötése folyamatban van. </t>
  </si>
  <si>
    <t xml:space="preserve">Zalaegerszegi Atlétikai Club </t>
  </si>
  <si>
    <t xml:space="preserve">Zalaegerszegi Belvárosi LSC </t>
  </si>
  <si>
    <t xml:space="preserve">Zalaegerszegi Birkózó SE </t>
  </si>
  <si>
    <t xml:space="preserve">Zalaegerszegi Családsegítő Szolgálat és Gyermekjóléti Központ </t>
  </si>
  <si>
    <t xml:space="preserve">Zalaegerszegi Diabetes Egyesület </t>
  </si>
  <si>
    <t>Zalaegerszegi Egyetemisták Egyesülete</t>
  </si>
  <si>
    <t>Zalaegerszegi Gasztrokulturális Egyesület</t>
  </si>
  <si>
    <t>Zalaegerszegi Hagyományápoló Kertbarát és Kulturális Egyesület</t>
  </si>
  <si>
    <t>Zalaegerszegi Hastánc Egyesület</t>
  </si>
  <si>
    <t>Zalaegerszegi Honvéd  Klub</t>
  </si>
  <si>
    <t xml:space="preserve">Zalaegerszegi Judo Sportegyesület </t>
  </si>
  <si>
    <t xml:space="preserve">Zalaegerszegi Kerékpáros SE </t>
  </si>
  <si>
    <t>Zalaegerszegi Különleges Mentők</t>
  </si>
  <si>
    <t xml:space="preserve">Zalaegerszegi Parkinson Egyesület </t>
  </si>
  <si>
    <t>Zalaegerszegi Polgárőr Egyesület Szöv.</t>
  </si>
  <si>
    <t>Zalaegerszegi Szakképzési Centrum</t>
  </si>
  <si>
    <t>Zalaegerszegi Szív- és Érbeteg Egyesület</t>
  </si>
  <si>
    <t xml:space="preserve">Zalaegerszegi Tájékozódási Futó Club </t>
  </si>
  <si>
    <t xml:space="preserve">Zalaegerszegi Teke Klub </t>
  </si>
  <si>
    <t xml:space="preserve">Zalaegerszegi Triatlon Klub </t>
  </si>
  <si>
    <t>Zalaegerszegi Úszó Klub</t>
  </si>
  <si>
    <t>B12</t>
  </si>
  <si>
    <t>Elvonások és befizetések bevételei</t>
  </si>
  <si>
    <t>5.) Hitel felvétel</t>
  </si>
  <si>
    <t>6.) Előző év költségvetési maradványának igénybevétele</t>
  </si>
  <si>
    <t>104051 Gyermekvédelmi pénzbeli és természetbeni ellátások</t>
  </si>
  <si>
    <t xml:space="preserve"> - egyszeri gyermekvédelmi pénzbeli támogatás (Erzsébet utalvány)</t>
  </si>
  <si>
    <t xml:space="preserve"> - stadion bérleti díj</t>
  </si>
  <si>
    <t xml:space="preserve"> - Luther Márton szobor </t>
  </si>
  <si>
    <t xml:space="preserve"> - fedett fürdő földhasználat</t>
  </si>
  <si>
    <t>151909</t>
  </si>
  <si>
    <t xml:space="preserve"> - állategészségügyi feladat</t>
  </si>
  <si>
    <t xml:space="preserve"> - Zalavíz Zrt. vagyonkezelési szerződés megszűntetéséből elszámolási különbözet</t>
  </si>
  <si>
    <t xml:space="preserve"> - Szennyvíztársulás által átadott használati díj</t>
  </si>
  <si>
    <t xml:space="preserve"> - Zalabesenyői templom belső felújítási munkái 2018-NKA pályázat</t>
  </si>
  <si>
    <t xml:space="preserve"> - TOP 6.5.1-15-ZL1-2016-0004 Landorhegyi Sportiskolai Általános Iskola energetikai korszerűsítése</t>
  </si>
  <si>
    <t>045110 Közúti közlekedés igazgatása és támogatása</t>
  </si>
  <si>
    <t xml:space="preserve"> - SHAREPLACE Interreg Central Europe projekt pályázati támogatás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</si>
  <si>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</si>
  <si>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</si>
  <si>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Járműipari és logisztikai országos konferencia megrendezéséhez támogatás</t>
  </si>
  <si>
    <t>6.a/4</t>
  </si>
  <si>
    <t xml:space="preserve"> - főépítészi feladatok</t>
  </si>
  <si>
    <t xml:space="preserve"> - Tervtanács  működtetése</t>
  </si>
  <si>
    <t>Főépítészi feladatok működési kiadásai</t>
  </si>
  <si>
    <t>Labdarúgó stadion fejlesztési munkái</t>
  </si>
  <si>
    <t>Főépítészi feladatok összesen:</t>
  </si>
  <si>
    <t>Városüzemelési  feladatok: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</si>
  <si>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</si>
  <si>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</si>
  <si>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</si>
  <si>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</si>
  <si>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</si>
  <si>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</si>
  <si>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Zöldterületi Stratégia feladatai</t>
  </si>
  <si>
    <t xml:space="preserve"> - önkormányzati utak szakági nyilvántartása</t>
  </si>
  <si>
    <t xml:space="preserve"> - lépcsők,sétányok, támfalak, korlátok javítása</t>
  </si>
  <si>
    <t xml:space="preserve"> - települési vízellátás</t>
  </si>
  <si>
    <t xml:space="preserve"> - csapadékvíz elvezető rendszer felmérése, szakági nyilvántartása</t>
  </si>
  <si>
    <t xml:space="preserve"> - áramdíj elszámolás</t>
  </si>
  <si>
    <t>2019.június 30.</t>
  </si>
  <si>
    <t>A projekt előkészítése zajlik, a közbeszerzési eljárásokat folyamatosan készítjük elő és indítjuk. A kivitelezés projektelemenként indul majd, elsőként az önkormányzati vendégház felújítása kezdődhet el 2018. májusában, feltéve, ha a közbeszerzési eljárás sikeres lesz.</t>
  </si>
  <si>
    <t>Projektzárás TSZ szerint: 2019.jún. 30.</t>
  </si>
  <si>
    <t>A Modern Városok Programban nem folytatódik, egy része  a célnak megfelelő TOP-os projektben valósul meg</t>
  </si>
  <si>
    <t xml:space="preserve"> Alsóerdei Sport- és Rekreációs Központ fejlesztése MVP projekt</t>
  </si>
  <si>
    <t>Teljesítés     %-a</t>
  </si>
  <si>
    <t>Eredeti ei.</t>
  </si>
  <si>
    <t>Módosított ei.</t>
  </si>
  <si>
    <t>ZMJV Önkormányzata összesen, ebből:</t>
  </si>
  <si>
    <t xml:space="preserve"> - Személyi juttatások</t>
  </si>
  <si>
    <t xml:space="preserve"> - Munkaadókat terhelő járulékok és szoc. hj. adó</t>
  </si>
  <si>
    <t xml:space="preserve"> - Dologi kiadások</t>
  </si>
  <si>
    <t xml:space="preserve"> - Ellátottak pénzbeli juttatásai</t>
  </si>
  <si>
    <t xml:space="preserve"> - Egyéb működési célú kiadások</t>
  </si>
  <si>
    <t xml:space="preserve"> - Beruházások</t>
  </si>
  <si>
    <t xml:space="preserve"> - Felújítások</t>
  </si>
  <si>
    <t xml:space="preserve"> - Egyéb felhalmozási célú kiadások</t>
  </si>
  <si>
    <t xml:space="preserve"> - Hitel-, kölcsöntörlesztés áht-n kívülre</t>
  </si>
  <si>
    <t xml:space="preserve"> - Egyéb finanszírozási kiadás</t>
  </si>
  <si>
    <t>Polgármesteri Hivatal összesen, ebből:</t>
  </si>
  <si>
    <t>152126 /164201</t>
  </si>
  <si>
    <t>Kaszaháza járdafelújítás az utca K-i oldalán a Zala u. és a Ságodi u. között</t>
  </si>
  <si>
    <t>Kórházi főbejárattal szemközti járda felújítása buszmegállónál</t>
  </si>
  <si>
    <t>Berzsenyi u. járda felújítás folytatása</t>
  </si>
  <si>
    <t>Kosztolányi utcai óvoda előtti belső udvar rendbehozatala</t>
  </si>
  <si>
    <t>Berzsenyi u. belső padka kijavítása</t>
  </si>
  <si>
    <t>Járdafelújítások Botfán</t>
  </si>
  <si>
    <t>Öreghegyi u. aszfaltozása III. ütem</t>
  </si>
  <si>
    <t>Pipahegy u. javítása</t>
  </si>
  <si>
    <t>Járdák, lépcsők lokális javítása Páterdombon</t>
  </si>
  <si>
    <t>Arany J. u. 69-71. közötti parkoló rendbetétele</t>
  </si>
  <si>
    <t>Jókai út balesetveszélyes járda felújítása</t>
  </si>
  <si>
    <t>Térköves járdaburkolat építése a Vizslaparki út 6. és a Kisfaludy út között</t>
  </si>
  <si>
    <t>Szívhegyi út 31.</t>
  </si>
  <si>
    <t>Hársas u.1.</t>
  </si>
  <si>
    <t>Landorhegyi 36. sétány</t>
  </si>
  <si>
    <t>Kodály úti emeletes garázssor mögötti garázsút aszfaltozása II.ütem</t>
  </si>
  <si>
    <t>Landorhegyi u. 30. Ny-i oldalán levezető lépcső felújítása</t>
  </si>
  <si>
    <t>Landorhegyi u. 28. társasház Ny-i oldalán húzódó parkoló és út felújítása I. ütem</t>
  </si>
  <si>
    <t>Pais D. utcában a parkolóból levezető lépcsők és járda felújítása II. ütem</t>
  </si>
  <si>
    <t>Vizslaparki u. 48. (BGF kollégium) üzletek felújítása</t>
  </si>
  <si>
    <t>Bevételi többlet</t>
  </si>
  <si>
    <t>Kiadási meg- takarítás</t>
  </si>
  <si>
    <t>működési célú</t>
  </si>
  <si>
    <t>felhalmozási célú</t>
  </si>
  <si>
    <t>egyéb  maradvány</t>
  </si>
  <si>
    <t>célra, feladatra kapott, illetve kötött felhasználású összegek</t>
  </si>
  <si>
    <t>eredeti költségvetésben bevont összeg áthúzódó és új feladatokhoz</t>
  </si>
  <si>
    <t>Alaptevékenység maradványa:</t>
  </si>
  <si>
    <t>Zalaegerszegi Egészségügyi Alapellátás Intézménye</t>
  </si>
  <si>
    <t>Deák F. Megyei és Városi Könyvtár</t>
  </si>
  <si>
    <t>Alaptevékenység maradványa költségvetési szervek összesen:</t>
  </si>
  <si>
    <t>Alaptevékenység maradványa önkormányzat összesen:</t>
  </si>
  <si>
    <t>A/I</t>
  </si>
  <si>
    <t>A/II/1</t>
  </si>
  <si>
    <t>A/II/2</t>
  </si>
  <si>
    <t>A/II/4</t>
  </si>
  <si>
    <t>A/II</t>
  </si>
  <si>
    <t>A/III</t>
  </si>
  <si>
    <t>A/IV</t>
  </si>
  <si>
    <t>A</t>
  </si>
  <si>
    <t>B/I</t>
  </si>
  <si>
    <t>B/II</t>
  </si>
  <si>
    <t>C/II</t>
  </si>
  <si>
    <t>C/III</t>
  </si>
  <si>
    <t>C/IV</t>
  </si>
  <si>
    <t>C</t>
  </si>
  <si>
    <t>D</t>
  </si>
  <si>
    <t>E</t>
  </si>
  <si>
    <t>F</t>
  </si>
  <si>
    <t>ESZKÖZÖK ÖSSZESEN</t>
  </si>
  <si>
    <t>Immateriális javak</t>
  </si>
  <si>
    <t>Ingatlanok és a kapcsolódó vagyoni értékű jogok</t>
  </si>
  <si>
    <t>Gépek, berendezések, felszerelések, járművek</t>
  </si>
  <si>
    <t>Beruházások, felújítások</t>
  </si>
  <si>
    <t>Tárgyi eszközök</t>
  </si>
  <si>
    <t>Befektetett pénzügyi eszközök</t>
  </si>
  <si>
    <t>Koncesszióba, vagyonkezelésbe adott eszközök</t>
  </si>
  <si>
    <t>NEMZETI VAGYONBA TARTOZÓ BEFEKTETETT ESZKÖZÖK</t>
  </si>
  <si>
    <t>Készletek</t>
  </si>
  <si>
    <t>Értékpapírok</t>
  </si>
  <si>
    <t>NEMZETI VAGYONBA TARTOZÓ FORGÓESZKÖZÖK</t>
  </si>
  <si>
    <t>Pénztárak, csekkek, betétkönyvek</t>
  </si>
  <si>
    <t>Forintszámlák</t>
  </si>
  <si>
    <t>Devizaszámlák</t>
  </si>
  <si>
    <t>PÉNZESZKÖZÖK</t>
  </si>
  <si>
    <t>KÖVETELÉSEK</t>
  </si>
  <si>
    <t>EGYÉB SAJÁTOS ELSZÁMOLÁSOK</t>
  </si>
  <si>
    <t>AKTÍV IDŐBELI ELHATÁROLÁSOK</t>
  </si>
  <si>
    <t>Önkormányzat össz:</t>
  </si>
  <si>
    <t>összeg</t>
  </si>
  <si>
    <t xml:space="preserve"> - csapadékvízelvezető és árvízvédelmi létesítmények fenntartása,hibaelhárítás,sürgősségi feladatok</t>
  </si>
  <si>
    <r>
      <t xml:space="preserve"> - vízbázis</t>
    </r>
    <r>
      <rPr>
        <strike/>
        <sz val="9"/>
        <color indexed="53"/>
        <rFont val="Times New Roman"/>
        <family val="1"/>
      </rPr>
      <t xml:space="preserve"> </t>
    </r>
    <r>
      <rPr>
        <sz val="9"/>
        <rFont val="Times New Roman"/>
        <family val="1"/>
      </rPr>
      <t>védelemmel kapcsolatos feladatok</t>
    </r>
  </si>
  <si>
    <t xml:space="preserve"> - vizilétesítmények legalizációja</t>
  </si>
  <si>
    <t xml:space="preserve"> - utak, járdák,lépcsők, támfalak hibaelhárítás, sürgősségi feladatok</t>
  </si>
  <si>
    <t xml:space="preserve"> - lakossági, civil kezdeményezések támogatása (2016. évről áthúzódó)</t>
  </si>
  <si>
    <t>Batsányi utca járdáinak csapadékvíz elvezetése a Gárdonyi utca és a Dózsa György út között, valamint a Pintér Máté utcai sarkon</t>
  </si>
  <si>
    <t>Püspöki Grácián u. csapadékvíz-elvezetés rendbetétele</t>
  </si>
  <si>
    <t>Csapadékvíz okozta problémák megoldása a Köztársaság útja 50.sz. garázsainál és az Orsolya téren</t>
  </si>
  <si>
    <t>Csapadékvíz elvezető létesítmények felújítása</t>
  </si>
  <si>
    <t>1./5.</t>
  </si>
  <si>
    <t>Magánerős szennyvízbekötések támogatása</t>
  </si>
  <si>
    <t>Pintér Máté u. csapadékcsatorna II. ütem</t>
  </si>
  <si>
    <t xml:space="preserve">          </t>
  </si>
  <si>
    <t>Befektetett pénzügyi eszközök összesen             ( 9+10 )</t>
  </si>
  <si>
    <t xml:space="preserve">Kizárólagos önkormányzati tulajdonban lévő  vagyon    forgalomképtelen </t>
  </si>
  <si>
    <t>Modern Városok Program projektjeinek előkészítés</t>
  </si>
  <si>
    <t>10.a/1.</t>
  </si>
  <si>
    <t xml:space="preserve"> - Ingatlan értékesítések közvetítői díja</t>
  </si>
  <si>
    <t>Belvárosrehabiltációhoz kapcsolódó fejlesztések (Lakásalapból)</t>
  </si>
  <si>
    <t xml:space="preserve"> - közterület reklám célú bérbeadásához kapcsolódó kiadás</t>
  </si>
  <si>
    <t>Térfigyelő kamerák megújítása</t>
  </si>
  <si>
    <t xml:space="preserve"> - Zalaegerszegi Szociális Társulás működési hozzájárulás</t>
  </si>
  <si>
    <t>191 111</t>
  </si>
  <si>
    <t xml:space="preserve"> - tagsági díjak ( MJVSZ stb.)</t>
  </si>
  <si>
    <t xml:space="preserve"> - Egerszegi Sport és Turizmus Kft. működési támogatása</t>
  </si>
  <si>
    <t xml:space="preserve"> - kárpátaljai magyarok támogatása Megyei Jogú Város Szövetsége  közreműködésével</t>
  </si>
  <si>
    <t xml:space="preserve"> - ZalaSport Online (ANDÉ Bt.) támogatása</t>
  </si>
  <si>
    <t xml:space="preserve"> - Andráshida településrész rendezvényei</t>
  </si>
  <si>
    <t>Turisztikai táblák</t>
  </si>
  <si>
    <t>Költségvetési szervek:</t>
  </si>
  <si>
    <r>
      <rPr>
        <b/>
        <sz val="10"/>
        <rFont val="Times New Roman"/>
        <family val="1"/>
      </rPr>
      <t>Zalaegerszegi Család- és Gyermekjóléti Központ</t>
    </r>
    <r>
      <rPr>
        <sz val="10"/>
        <rFont val="Times New Roman"/>
        <family val="1"/>
      </rPr>
      <t>: EFOP-3.2.9-16 - Óvodai és iskolai szociális segítő tevékenység fejlesztése "Élő kapcsolat"-Óvodai, iskolai szociális segítő tevékenység megvalósítása</t>
    </r>
  </si>
  <si>
    <t xml:space="preserve">2017-ben projektelőkészítési tevékenység zajlott. A szükséges megalapozó dokumentumok és tervek kifizetésére került sor. </t>
  </si>
  <si>
    <t xml:space="preserve">2017-ben projektelőkészítési tevékenység zajlott. A szükséges megalapozó dokumentumok és tervek, áram- és gáz csatlakozási szerződések kifizetésére került sor. </t>
  </si>
  <si>
    <t xml:space="preserve">2017-ben projektelőkészítési tevékenység zajlott. A szükséges megalapozó dokumentumok és tervek  kifizetésére került sor. 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</si>
  <si>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</si>
  <si>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</si>
  <si>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</si>
  <si>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</si>
  <si>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</si>
  <si>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</si>
  <si>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</si>
  <si>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</si>
  <si>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</si>
  <si>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</si>
  <si>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</si>
  <si>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</si>
  <si>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</si>
  <si>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</si>
  <si>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</si>
  <si>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</si>
  <si>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>Nyitó pénzkészlet :</t>
  </si>
  <si>
    <t xml:space="preserve">                Nyitó pénzkészlet 2016. január 1-én                        </t>
  </si>
  <si>
    <t>Bevételek:</t>
  </si>
  <si>
    <t xml:space="preserve"> önkormányzat költségvetési bevételei:</t>
  </si>
  <si>
    <t xml:space="preserve"> önkormányzat finanszírozási bevételei:</t>
  </si>
  <si>
    <t>önkormányzat bevételei:</t>
  </si>
  <si>
    <t xml:space="preserve">        - maradvány igénybevétele</t>
  </si>
  <si>
    <t xml:space="preserve">         - egyéb sajátos eszközoldali elszámolások 174. sor</t>
  </si>
  <si>
    <t>Kiadások:</t>
  </si>
  <si>
    <t xml:space="preserve"> önkormányzat költségvetési kiadásai:</t>
  </si>
  <si>
    <t xml:space="preserve"> önkormányzat finanszírozási kiadásai:</t>
  </si>
  <si>
    <t xml:space="preserve">          -kapott előlegek évközi változása (mérlegjelentés 242. sor)</t>
  </si>
  <si>
    <t xml:space="preserve">         -egyéb kötelezettség jellegű sajátos elszámolások (243-251. sorok)</t>
  </si>
  <si>
    <t>Záró pénzkészlet:</t>
  </si>
  <si>
    <t>G/1</t>
  </si>
  <si>
    <t>G/II</t>
  </si>
  <si>
    <t>G/III</t>
  </si>
  <si>
    <t>G/IV</t>
  </si>
  <si>
    <t>G/V</t>
  </si>
  <si>
    <t>G/VI</t>
  </si>
  <si>
    <t>G</t>
  </si>
  <si>
    <t>H</t>
  </si>
  <si>
    <t>I</t>
  </si>
  <si>
    <t>J</t>
  </si>
  <si>
    <t>FORRÁSOK ÖSSZESEN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</si>
  <si>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</si>
  <si>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</si>
  <si>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</si>
  <si>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</si>
  <si>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</si>
  <si>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</si>
  <si>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</t>
  </si>
  <si>
    <t>KÖTELEZETTSÉGEK</t>
  </si>
  <si>
    <t>KINCSTÁRI SZÁMLAVEZETÉSSEL KAPCSOLATOS ELSZÁMOLÁSOK</t>
  </si>
  <si>
    <t>PASSZÍV IDŐBELI ELHATÁROLÁSOK</t>
  </si>
  <si>
    <t>Koncesszóba, vagyonkezelésbe adott eszközök</t>
  </si>
  <si>
    <t>Ingatlanok és kapcsolódó vagyoni értékű jogok</t>
  </si>
  <si>
    <t>Beruházások és felújítások</t>
  </si>
  <si>
    <t>Tárgyi eszközök összesen</t>
  </si>
  <si>
    <t xml:space="preserve">Munkaerő-piaci mobilitást elősegítő munkásszállás építése </t>
  </si>
  <si>
    <t>Munkássszálló tervezése</t>
  </si>
  <si>
    <t>9./15.</t>
  </si>
  <si>
    <t xml:space="preserve">9./16. </t>
  </si>
  <si>
    <t>Hatháza közösségi terén fedett létesítmény felállítása és közművel ellátása</t>
  </si>
  <si>
    <t>Platán sor 25. előtti park rendbetétele (új padok, mászóka, virágágyás)</t>
  </si>
  <si>
    <t>Kodály kispark fejlesztése</t>
  </si>
  <si>
    <t>Landorhegyi kültéri padok felújítása</t>
  </si>
  <si>
    <t>5./18</t>
  </si>
  <si>
    <t>5./19</t>
  </si>
  <si>
    <t>Kertvárosi kutyafuttató kialakítása</t>
  </si>
  <si>
    <t>8./1.</t>
  </si>
  <si>
    <t>Gógánvölgyi infrastruktúra fejlesztése és javítása</t>
  </si>
  <si>
    <t>Közösségi épület a Csácsi-hegyi kápolnakertbe</t>
  </si>
  <si>
    <t xml:space="preserve"> - önkorm.tulajdonban lévő intézmények energetikai auditjának elkészítése</t>
  </si>
  <si>
    <t>2.a/1</t>
  </si>
  <si>
    <t>2.a/2</t>
  </si>
  <si>
    <t>5./1.</t>
  </si>
  <si>
    <t>Aquaparkban felújítások</t>
  </si>
  <si>
    <t>Belvárosi zöldfelület felújítás</t>
  </si>
  <si>
    <t>5.a/6</t>
  </si>
  <si>
    <t>5.a/7</t>
  </si>
  <si>
    <t>5.a/8</t>
  </si>
  <si>
    <t>5.a/9</t>
  </si>
  <si>
    <t>5.a/10</t>
  </si>
  <si>
    <t>Városépítészeti feladatok:</t>
  </si>
  <si>
    <t xml:space="preserve"> - beruházási feladatokhoz kapcsolódó működési kiadások</t>
  </si>
  <si>
    <t xml:space="preserve"> - stratégiai fejlesztési feladatokhoz kapcsolódó működési kiadások</t>
  </si>
  <si>
    <t>Városépítészet működési kiadások:</t>
  </si>
  <si>
    <t xml:space="preserve"> Beruházási kiadások </t>
  </si>
  <si>
    <t>Falumúzeum szennyvízbekötése (telekhatáron belül 1 m-re)</t>
  </si>
  <si>
    <t>Kispálhegyi utca szennyvízelvezetés</t>
  </si>
  <si>
    <t>Takarék köz burkolatfelújítás II. ütem</t>
  </si>
  <si>
    <t>Kiemelt projektek</t>
  </si>
  <si>
    <t>Előtervezések víziközmű fejlesztésekhez</t>
  </si>
  <si>
    <t xml:space="preserve"> - helyi önkormányzatok kiegészítő állami támogatásai</t>
  </si>
  <si>
    <t>Működési célú költségvetési támogatások és kiegészítő támogatások</t>
  </si>
  <si>
    <t xml:space="preserve">Tehermentesítő út II. ütem építéséhez kapcsolódó közműépítések                                                             </t>
  </si>
  <si>
    <t>Ebergényi sportpálya fejlesztés</t>
  </si>
  <si>
    <t>Stratégiai feladatok</t>
  </si>
  <si>
    <t>10./1.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</si>
  <si>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</si>
  <si>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</si>
  <si>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</si>
  <si>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</si>
  <si>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Városfejlesztő Zrt. jutalék</t>
  </si>
  <si>
    <t>084031 Civil szervezetek működési támogatása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</si>
  <si>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</si>
  <si>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</si>
  <si>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</si>
  <si>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Önkormányzati területek rendezése, bontások</t>
  </si>
  <si>
    <t xml:space="preserve"> - térinformatika rendszer működtetése</t>
  </si>
  <si>
    <t xml:space="preserve"> - közbeszerzési eljárásokkal és jogi feladatokkal  kapcsolatos díjak</t>
  </si>
  <si>
    <t xml:space="preserve"> - közbiztonsági feladatok</t>
  </si>
  <si>
    <t>TOP 6.5.15-ZL1-2016-00003 Zalaegerszegi Ady Endre Általános Iskola, Gimnázium és Alapfokú Művészeti Iskola - többletenergiát az oktatásra</t>
  </si>
  <si>
    <t>10.a./1.21</t>
  </si>
  <si>
    <t>TOP 6.5.1-15-ZL1-2016-0004 Landorhegyi Sportiskolai Általános Iskola energetikai korszerűsítése</t>
  </si>
  <si>
    <t>10.a./1.22</t>
  </si>
  <si>
    <t>TOP 6.5.1-15-ZL1-2016-00002 Zalaegerszegi Gondozási Központ Idősek Gondozóháza energetikai korszerűsítése</t>
  </si>
  <si>
    <t>10.a./1.24</t>
  </si>
  <si>
    <t>10.a/2.</t>
  </si>
  <si>
    <t>10.a./3.</t>
  </si>
  <si>
    <t>10.a/3/1.</t>
  </si>
  <si>
    <t>Mindszenty Múzeum és Zarándokközpont fejlesztése, zalaegerszegi "Mindszenty Út" megvalósítása</t>
  </si>
  <si>
    <t>10.a/3./2.</t>
  </si>
  <si>
    <t>Uszoda tervezés MVP támogatásból</t>
  </si>
  <si>
    <t>10.a/4.</t>
  </si>
  <si>
    <t>POFOSZ emlékhely megújítása Mártírok u. 5-7.sz.alatt</t>
  </si>
  <si>
    <t>10.a/5.</t>
  </si>
  <si>
    <t>Villámtöltő telepítése a Dísz téren</t>
  </si>
  <si>
    <t>Városépítészeti kiadások összesen:</t>
  </si>
  <si>
    <t xml:space="preserve"> - volt Nyomda épület hasznosítása</t>
  </si>
  <si>
    <t>Lakásalappal kapcsolatos kiadások</t>
  </si>
  <si>
    <t xml:space="preserve"> - lakásalap kiadásai</t>
  </si>
  <si>
    <t>Arany János-Mártírok összekötő  úthoz területvásárlás II. ütem</t>
  </si>
  <si>
    <t>Vorhota vasúti átjáró területvásárlás</t>
  </si>
  <si>
    <t>Új építési telkek területrendezése, közművesítés (Csács) Lakásalapból</t>
  </si>
  <si>
    <t>Befektetés támogatás a TERRA-NET Kft. részére a 182/2016.(X.20.) kgy.határozat alapján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</si>
  <si>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</si>
  <si>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</si>
  <si>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</si>
  <si>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 xml:space="preserve"> - úszásoktatás támogatása</t>
  </si>
  <si>
    <t xml:space="preserve">  - Andráshidai LSC sportlétesítmény üzemeltetés tám.</t>
  </si>
  <si>
    <t xml:space="preserve"> - Botfai LSC sportlétesítmény üzemeltetés tám.</t>
  </si>
  <si>
    <t xml:space="preserve"> - Kertváros LSC sportlétesítmény üzemeltetés tám.</t>
  </si>
  <si>
    <t xml:space="preserve"> - Csuti SK sportlétesítmény üzemeltetés támogatása</t>
  </si>
  <si>
    <t xml:space="preserve"> - Police Ola LSK sportlétesítmény bérleti díja</t>
  </si>
  <si>
    <t xml:space="preserve"> - Vorhotai LSC sportlétesítmény üzemeltetés támogatása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</si>
  <si>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</si>
  <si>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</si>
  <si>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</si>
  <si>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</si>
  <si>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</si>
  <si>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</si>
  <si>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</si>
  <si>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Zalaegerszegi Vívó Egylet támogatása</t>
  </si>
  <si>
    <t xml:space="preserve"> - Zalaegerszegi Kerékpáros SE támogatása</t>
  </si>
  <si>
    <t xml:space="preserve"> -  Ocean's Seven sorozat támogatása (ZKSE)</t>
  </si>
  <si>
    <t xml:space="preserve"> - Csuti SK támogatása</t>
  </si>
  <si>
    <t xml:space="preserve"> - Sportcsarnok és környéke igénybevétel miatti kiadás</t>
  </si>
  <si>
    <t>1./1.</t>
  </si>
  <si>
    <t xml:space="preserve">              Óvodák </t>
  </si>
  <si>
    <t>1./2/1</t>
  </si>
  <si>
    <t>1./2/2</t>
  </si>
  <si>
    <t>1./2/3</t>
  </si>
  <si>
    <t>1./2/4</t>
  </si>
  <si>
    <t>1./3.</t>
  </si>
  <si>
    <t>1./3./1</t>
  </si>
  <si>
    <t xml:space="preserve">                 Egészségügyi és humánigazgatási feladatok</t>
  </si>
  <si>
    <t>3./1./1</t>
  </si>
  <si>
    <t>3./1./2</t>
  </si>
  <si>
    <t xml:space="preserve">              Sportfeladatok</t>
  </si>
  <si>
    <t>6.a/1</t>
  </si>
  <si>
    <t>6.a/2</t>
  </si>
  <si>
    <t>6.a/3</t>
  </si>
  <si>
    <t>151301</t>
  </si>
  <si>
    <t>151201</t>
  </si>
  <si>
    <t xml:space="preserve"> - telephely engedély</t>
  </si>
  <si>
    <t>151612</t>
  </si>
  <si>
    <t xml:space="preserve"> - kéményseprői díj</t>
  </si>
  <si>
    <t>151633</t>
  </si>
  <si>
    <t xml:space="preserve"> - kishaszonbérlet, haszonbérleti szerződés</t>
  </si>
  <si>
    <t xml:space="preserve"> - garanciális visszatartás, óvadék</t>
  </si>
  <si>
    <t xml:space="preserve"> - kártérítés</t>
  </si>
  <si>
    <t xml:space="preserve"> - Többcélú Kistérségi társulástól átvett pe.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</si>
  <si>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</si>
  <si>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</si>
  <si>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</si>
  <si>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</si>
  <si>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</si>
  <si>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</si>
  <si>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</si>
  <si>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</si>
  <si>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</si>
  <si>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</si>
  <si>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</si>
  <si>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</si>
  <si>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</si>
  <si>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</si>
  <si>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</si>
  <si>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3.a/2</t>
  </si>
  <si>
    <t>B53</t>
  </si>
  <si>
    <t>Egyéb tárgyi eszközök értékesítése</t>
  </si>
  <si>
    <t>Ingatlanvásárlások</t>
  </si>
  <si>
    <t>Buslakpuszta hulladékdepó bővítéséhez területszerzés, kisajátítás</t>
  </si>
  <si>
    <t>8.a/1</t>
  </si>
  <si>
    <t xml:space="preserve">Vagyonkezelési feladatok </t>
  </si>
  <si>
    <t>Címszám</t>
  </si>
  <si>
    <t>Költségvetési szerv megnevezése</t>
  </si>
  <si>
    <t>Központi, irányító szervi támogatás</t>
  </si>
  <si>
    <t>Polgármesteri Hivatal</t>
  </si>
  <si>
    <t>Zalaegerszegi Gazdasági Ellátó Szervezet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</si>
  <si>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</si>
  <si>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</si>
  <si>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</si>
  <si>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</si>
  <si>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</si>
  <si>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Keresztury Dezső VMK</t>
  </si>
  <si>
    <t>Zalaegerszegi Turisztikai Hivatal és Információs Iroda</t>
  </si>
  <si>
    <t>Deák Ferenc Megyei és Városi Könyvtár</t>
  </si>
  <si>
    <t>Göcseji Múzeum</t>
  </si>
  <si>
    <t>Hevesi Sándor Színház</t>
  </si>
  <si>
    <t>Griff Bábszínház</t>
  </si>
  <si>
    <t>Városi Sportlétesítmények Gondnoksága</t>
  </si>
  <si>
    <t>Vásárcsarnok</t>
  </si>
  <si>
    <t>Közgyűjteményi és Közművelődési GESZ</t>
  </si>
  <si>
    <t>Költségvetési szervek mindösszesen:</t>
  </si>
  <si>
    <t>összege</t>
  </si>
  <si>
    <t>Munkaadókat terhelő járulékok és szociális hozzájárulási adó</t>
  </si>
  <si>
    <t>Sorszám</t>
  </si>
  <si>
    <t>Óvodák felújítása</t>
  </si>
  <si>
    <t xml:space="preserve"> - önkormányzat kezelésében lévő ingatlanok hasznosításából származó bevétel</t>
  </si>
  <si>
    <t>2216*</t>
  </si>
  <si>
    <t>Tervezési alapegység</t>
  </si>
  <si>
    <t>900060 Forgatási és befektetési célú finanszírozási műveletek</t>
  </si>
  <si>
    <t xml:space="preserve"> - Fejlesztési célú hitel felvétel  áthúzódó feladatokhoz kapcsolódó hitelkeretekből</t>
  </si>
  <si>
    <t xml:space="preserve"> - Egyéb felhalmozási célú kiadás kiadás</t>
  </si>
  <si>
    <t xml:space="preserve"> - intézményi pályázatokhoz megelőlegezett pénzeszköz</t>
  </si>
  <si>
    <t>Felhalmozási célú pénzeszköz átadás a Z.M.Katasztrófavéd. Igazgatóság részére</t>
  </si>
  <si>
    <t xml:space="preserve"> - Zalai Különleges Mentők Egyesület működési támogatása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</si>
  <si>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</si>
  <si>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</si>
  <si>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</si>
  <si>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</si>
  <si>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</si>
  <si>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</si>
  <si>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</si>
  <si>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</si>
  <si>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</si>
  <si>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</si>
  <si>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</si>
  <si>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</si>
  <si>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</si>
  <si>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</si>
  <si>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</si>
  <si>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10./2</t>
  </si>
  <si>
    <t>Elektromos töltőállomások létesítése pályázati támogatással</t>
  </si>
  <si>
    <t>10./3</t>
  </si>
  <si>
    <t>Interreg pályázatokhoz szükséges önrészek</t>
  </si>
  <si>
    <t>10./4</t>
  </si>
  <si>
    <t>TOP-os felújítandó orvosi rendelők saját erős kiegészítése</t>
  </si>
  <si>
    <t>10./5</t>
  </si>
  <si>
    <t>Idősek Gondozóháza korszerűsítés- nem támogatott munkarészek szakipari felújítási feladatokra</t>
  </si>
  <si>
    <t>10./6</t>
  </si>
  <si>
    <t xml:space="preserve">Városvég u.csapadékvíz-elvezetés és Bíbor- Városvég u.burkolatfelújítás Europtech Kft. </t>
  </si>
  <si>
    <t>10./7</t>
  </si>
  <si>
    <t>TOP és egyéb pályázatok előkészítése és önerő biztosítása</t>
  </si>
  <si>
    <t>10./8</t>
  </si>
  <si>
    <t>Smart City tanulmány</t>
  </si>
  <si>
    <t>10./9.</t>
  </si>
  <si>
    <t>TOP projektekhez kapcsolódó többletfeladatok, nem támogatott munkarészek</t>
  </si>
  <si>
    <t>10./10.</t>
  </si>
  <si>
    <t>TOP-6.1.1-16 Zalaegerszegi Logisztikai Központ létrehozása</t>
  </si>
  <si>
    <t>10.a./1.1</t>
  </si>
  <si>
    <t>TOP-6.2.1-15- ZL1-2016-00001 Andráshidai Óvoda éptése</t>
  </si>
  <si>
    <t>10.a./1.2</t>
  </si>
  <si>
    <t>TOP-6.6.1-15-ZL1-2016-00001 Egészségügyi alapellátás  infrastrukturális fejlesztése Zalaegerszegen</t>
  </si>
  <si>
    <t>10.a./1.3</t>
  </si>
  <si>
    <t>TOP-6.6.2-15- ZL1-2016-00001 Szociális Alapszolgáltatások  fejlesztése Zalaegerszegen</t>
  </si>
  <si>
    <t>10.a./1.4</t>
  </si>
  <si>
    <t>TOP-6.5.1 Egyéb, az MJV intézményfejlesztési stratégiája alapján kiválasztott intézmények energetikai fejlesztése</t>
  </si>
  <si>
    <t>10.a./1.5</t>
  </si>
  <si>
    <t>TOP-6.1.4-15-ZL1-2016-00002 Zalaegerszegi Göcseji Falumúzeum fejlesztése</t>
  </si>
  <si>
    <t>10.a./1.6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</si>
  <si>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</si>
  <si>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10.a./1.7</t>
  </si>
  <si>
    <t>TOP-6.1.4 -15-ZL1-2016-00003 Zöld Zala-part Turisztikai célú kerékpárút fejlesztés a Zala Mentén és Gébárton</t>
  </si>
  <si>
    <t>10.a./1.8</t>
  </si>
  <si>
    <t>TOP-6.1.5-15-ZL1-2016-00001 Ipari területeket feltáró utak kialakítása Zalaegerszegen</t>
  </si>
  <si>
    <t>10.a./1.9</t>
  </si>
  <si>
    <t>045140 Városi és elővárosi közúti személyszállítás</t>
  </si>
  <si>
    <t xml:space="preserve"> - helyi buszközlekedés veszteségének finanszírozása</t>
  </si>
  <si>
    <t xml:space="preserve"> - Fejlesztési célú hitel igénybevételi díj, törlesztés és   kamatfizetési kötelezettség</t>
  </si>
  <si>
    <t>Pénzügyi lebonyolítás és kp-i  összesen:</t>
  </si>
  <si>
    <t>Beruházási és felújítási kiadások</t>
  </si>
  <si>
    <t>22.</t>
  </si>
  <si>
    <t xml:space="preserve"> Polgármesteri Kabinet</t>
  </si>
  <si>
    <t xml:space="preserve"> - rendezvények, kommunikáció, reprezentáció</t>
  </si>
  <si>
    <t xml:space="preserve"> - városmarketing</t>
  </si>
  <si>
    <t xml:space="preserve"> - képviselők, bizottsági tagok és tisztségviselők tiszteletdíja</t>
  </si>
  <si>
    <t xml:space="preserve"> - városi hírportál szerkesztése</t>
  </si>
  <si>
    <t xml:space="preserve"> - médiával kapcsolatos szerződések, támogatások</t>
  </si>
  <si>
    <t xml:space="preserve"> - monográfia</t>
  </si>
  <si>
    <t>083030 Egyéb kiadói tevékenység</t>
  </si>
  <si>
    <t xml:space="preserve"> - városi újság támogatása</t>
  </si>
  <si>
    <t xml:space="preserve">  - városi kiadvány</t>
  </si>
  <si>
    <t>4. Helyiségek, eszközök hasznosításából származó bevételből nyújtott kedvezmény</t>
  </si>
  <si>
    <t>5. Egyéb nyújtott kedvezmény vagy kölcsön elengedése</t>
  </si>
  <si>
    <t>Adónem/jogcím</t>
  </si>
  <si>
    <t>Méltányosság címén (I. és II. fokon) elengedett  tartozás</t>
  </si>
  <si>
    <t xml:space="preserve">Kedvezmény önkormányzati rendelet alapján </t>
  </si>
  <si>
    <t>Helyi iparűzési adó (2,5 millió alatti) *</t>
  </si>
  <si>
    <t xml:space="preserve"> Talajterhelési díj</t>
  </si>
  <si>
    <t>Építményadó</t>
  </si>
  <si>
    <t>Késedelmi pótlék, bírság</t>
  </si>
  <si>
    <t>A hitel- és kölcsönállomány, lízingkötelezettség alakulása lejárat és hitelezők szerint</t>
  </si>
  <si>
    <t>Hitelező</t>
  </si>
  <si>
    <t>Lejárat éve</t>
  </si>
  <si>
    <t>Hitelállomány, lízigkötelezettség</t>
  </si>
  <si>
    <t xml:space="preserve">Későbbi évek tőke terhe </t>
  </si>
  <si>
    <t>2016.                                 XII. 31-én</t>
  </si>
  <si>
    <t>Zeg.belváros közlekedési rendszer komplett átalakítása</t>
  </si>
  <si>
    <t>OTP</t>
  </si>
  <si>
    <t>2038.</t>
  </si>
  <si>
    <t>Közvilágítás energiatakarékos átalakítása</t>
  </si>
  <si>
    <t>2021.</t>
  </si>
  <si>
    <t>Hitelek, kölcsönök  összesen:</t>
  </si>
  <si>
    <t>Zártvégű pénzügyi lízingszerződés - Edelmann Hungary Packaging Zrt.(volt nyomda épület)</t>
  </si>
  <si>
    <t>2024.</t>
  </si>
  <si>
    <t>Hitel, kölcsön és lízing összesen:</t>
  </si>
  <si>
    <t>Az önkormányzat által vállalt, a mérlegben nem szereplő kötelezettségek</t>
  </si>
  <si>
    <t xml:space="preserve">Kgy. határozat </t>
  </si>
  <si>
    <t>Szerződéses kamat mértéke</t>
  </si>
  <si>
    <t>Visszafizetési kötelezettség</t>
  </si>
  <si>
    <t>2018.</t>
  </si>
  <si>
    <t>2019.</t>
  </si>
  <si>
    <t>Továbbbi évek</t>
  </si>
  <si>
    <t>102./2.pont/2008.</t>
  </si>
  <si>
    <t>3 havi Libor+4,2 %</t>
  </si>
  <si>
    <t xml:space="preserve"> - köztemetés</t>
  </si>
  <si>
    <t xml:space="preserve"> - Egerszegkártya</t>
  </si>
  <si>
    <t>094260 Hallgatói és oktatói ösztöndíjak, egyéb juttatások</t>
  </si>
  <si>
    <t>5./16</t>
  </si>
  <si>
    <t>5./17</t>
  </si>
  <si>
    <t xml:space="preserve"> - játszóterek fenntartása, karbantartása</t>
  </si>
  <si>
    <t>047410 Ár- és belvízvédelemmel összefüggő tevékenység</t>
  </si>
  <si>
    <t xml:space="preserve">  -  környezetvéd.alap feltöltése</t>
  </si>
  <si>
    <t>064010 Közvilágítás</t>
  </si>
  <si>
    <t xml:space="preserve"> - Polgármesteri rendelkezésű keret</t>
  </si>
  <si>
    <t>Állami támogatások  évközi visszafizetésére</t>
  </si>
  <si>
    <t>066020 Város-, községgazdálkodási egyéb szolgáltatások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</si>
  <si>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</si>
  <si>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</si>
  <si>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</si>
  <si>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</si>
  <si>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</si>
  <si>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</si>
  <si>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</si>
  <si>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</si>
  <si>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</si>
  <si>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r>
      <t xml:space="preserve">TOP-6.1.4-15-ZL1-2016-00002 </t>
    </r>
    <r>
      <rPr>
        <b/>
        <sz val="9"/>
        <rFont val="Times New Roman"/>
        <family val="1"/>
      </rPr>
      <t>Zalaegerszegi Göcseji Falumúzeum fejlesztése</t>
    </r>
  </si>
  <si>
    <r>
      <t xml:space="preserve">TOP-6.4.1-15-ZL1-2016-00001 </t>
    </r>
    <r>
      <rPr>
        <b/>
        <sz val="9"/>
        <rFont val="Times New Roman"/>
        <family val="1"/>
      </rPr>
      <t>Gyalogos és kerékpárosbarát belváros közlekedési feltételeinek megteremtése Zalaegerszegen hivatásforgalmi kerékpárutak fejlesztésével és a Kosztolányi Dezső út kétirányúsításával</t>
    </r>
  </si>
  <si>
    <r>
      <t xml:space="preserve">TOP-6.1.4 -15-ZL1-2016-00003 </t>
    </r>
    <r>
      <rPr>
        <b/>
        <sz val="9"/>
        <rFont val="Times New Roman"/>
        <family val="1"/>
      </rPr>
      <t>Zöld Zala-part Turisztikai célú kerékpárút fejlesztés a Zala Mentén és Gébárton</t>
    </r>
  </si>
  <si>
    <r>
      <t xml:space="preserve">TOP-6.1.5-15-ZL1-2016-00001 </t>
    </r>
    <r>
      <rPr>
        <b/>
        <sz val="9"/>
        <rFont val="Times New Roman"/>
        <family val="1"/>
      </rPr>
      <t>Ipari területeket feltáró utak kialakítása Zalaegerszegen</t>
    </r>
  </si>
  <si>
    <r>
      <t xml:space="preserve">TOP-6.3.2-15-ZL1-2016-00001 </t>
    </r>
    <r>
      <rPr>
        <b/>
        <sz val="9"/>
        <rFont val="Times New Roman"/>
        <family val="1"/>
      </rPr>
      <t>Zöld Zala Part - Zala holtág revitalizációja és rekreációs célú vízparti sétány</t>
    </r>
  </si>
  <si>
    <r>
      <t xml:space="preserve">TOP-6.3.2-15-ZL1-2016-00002 </t>
    </r>
    <r>
      <rPr>
        <b/>
        <sz val="9"/>
        <rFont val="Times New Roman"/>
        <family val="1"/>
      </rPr>
      <t>Gébárti-tó  és környékének rekreációs, szabadidős használatát elősegítő infrastruktúra kialakítása</t>
    </r>
  </si>
  <si>
    <r>
      <t xml:space="preserve">TOP-6.1.1-15-ZL1-2016-00001 </t>
    </r>
    <r>
      <rPr>
        <b/>
        <sz val="9"/>
        <rFont val="Times New Roman"/>
        <family val="1"/>
      </rPr>
      <t>Zalaegerszeg Északi Ipari Park feltárása és közművekkel való ellátása (részben nettó)</t>
    </r>
  </si>
  <si>
    <r>
      <t xml:space="preserve">TOP-6.1.3 -15-ZL1-2016-00001 </t>
    </r>
    <r>
      <rPr>
        <b/>
        <sz val="9"/>
        <rFont val="Times New Roman"/>
        <family val="1"/>
      </rPr>
      <t>Helyi termelői és kézműves piac kialakítása Zalaegerszegen (nettó!)</t>
    </r>
  </si>
  <si>
    <r>
      <t xml:space="preserve">TOP-6.1.4-15-ZL1-2016-00001 </t>
    </r>
    <r>
      <rPr>
        <b/>
        <sz val="9"/>
        <rFont val="Times New Roman"/>
        <family val="1"/>
      </rPr>
      <t>"Zalaegerszeg turisztikai vonzerejének növelése a " SMART City" eszközrendszerével"</t>
    </r>
  </si>
  <si>
    <r>
      <t xml:space="preserve">TOP-6.8.2-15-ZL1-2016-00001 </t>
    </r>
    <r>
      <rPr>
        <b/>
        <sz val="9"/>
        <rFont val="Times New Roman"/>
        <family val="1"/>
      </rPr>
      <t>A vállalkozások igényeire alapuló foglalkoztatás-fejlesztési program Zalaegerszeg Megyei Jogú Városban (Foglalkoztatási paktum)</t>
    </r>
  </si>
  <si>
    <r>
      <t xml:space="preserve">TOP-6.3.2-15-ZL1-2016-00003 </t>
    </r>
    <r>
      <rPr>
        <b/>
        <sz val="9"/>
        <rFont val="Times New Roman"/>
        <family val="1"/>
      </rPr>
      <t>Városi terek élhetőbbé tétele - Vizslapark rekonstrukció</t>
    </r>
  </si>
  <si>
    <r>
      <t xml:space="preserve">TOP-6.2.1-15-ZL1-2016-00002 </t>
    </r>
    <r>
      <rPr>
        <b/>
        <sz val="9"/>
        <rFont val="Times New Roman"/>
        <family val="1"/>
      </rPr>
      <t>Zalaegerszegi Egyesített Bölcsődék Cseperedő Bölcsőde és a Zalaegerszegi Belvárosi II. számú Óvoda Petőfi utcai Tagóvodájának fejlesztése</t>
    </r>
  </si>
  <si>
    <r>
      <t xml:space="preserve">TOP-6.2.1-15-ZL1-2016-00003  </t>
    </r>
    <r>
      <rPr>
        <b/>
        <sz val="9"/>
        <rFont val="Times New Roman"/>
        <family val="1"/>
      </rPr>
      <t>Zalaegerszegi Landorhegyi Óvoda Kodály Zoltán utcai tagóvodájának fejlesztése</t>
    </r>
  </si>
  <si>
    <t>Zalaegerszegi Gazdasági Ellátó Szervezet összesen, ebből:</t>
  </si>
  <si>
    <t>Zalaegerszegi Egyesített Bölcsődék összesen, ebből:</t>
  </si>
  <si>
    <t>Zalaegerszegi Egészségügyi Alapellátási Intézmény összesen, ebből:</t>
  </si>
  <si>
    <t>Zalaegerszegi Család- és Gyermekjóléti Központ összesen, ebből:</t>
  </si>
  <si>
    <t>Zalaegerszegi Belvárosi I. számú Óvoda összesen, ebből:</t>
  </si>
  <si>
    <t>Zalaegerszegi Belvárosi II. számú Óvoda összesen, ebből:</t>
  </si>
  <si>
    <t>Zalaegerszegi Kertvárosi Óvoda összesen, ebből:</t>
  </si>
  <si>
    <t>Zalaegerszegi Landorhegyi Óvoda összesen, ebből:</t>
  </si>
  <si>
    <t>Közgyűjteményi és Közművelődési GESZ összesen, ebből:</t>
  </si>
  <si>
    <t>Keresztury Dezső VMK összesen, ebből:</t>
  </si>
  <si>
    <t>Zalaegerszegi Turisztikai Hivatal és Információs Iroda összesen, ebből:</t>
  </si>
  <si>
    <t>Deák Ferenc Megyei és Városi Könyvtár összesen, ebből:</t>
  </si>
  <si>
    <t>Göcseji Múzeum összesen, ebből:</t>
  </si>
  <si>
    <t>Hevesi Sándor Színház összesen, ebből:</t>
  </si>
  <si>
    <t>18</t>
  </si>
  <si>
    <t>Griff Bábszínház összesen, ebből:</t>
  </si>
  <si>
    <t>19</t>
  </si>
  <si>
    <t>Városi Sportlétesítmények Gondnoksága összesen, ebből:</t>
  </si>
  <si>
    <t>Vásárcsarnok összesen, ebből:</t>
  </si>
  <si>
    <t>Zalaegerszegi Egészségügyi Alapellátás</t>
  </si>
  <si>
    <t>7.) Forgatási célú belföldi értékpapír beváltása</t>
  </si>
  <si>
    <t>2017-ben megvalósult - csak  a személyi jellegű kiadások elszámolása húzódik át 2018-ra</t>
  </si>
  <si>
    <t>a projekt fizikailag megvalósult  2017-ben</t>
  </si>
  <si>
    <t>2018. ápr. 15.</t>
  </si>
  <si>
    <t>2018. okt. 31.</t>
  </si>
  <si>
    <t>2017-ben projektelőkészítési tevékenység zajlott. A szükséges megalapozó dokumentumok és az engedélyezési tervek kifizetésére került sor.</t>
  </si>
  <si>
    <t xml:space="preserve">2017-ben projektelőkészítési tevékenység zajlott. A szükséges megalapozó dokumentumok és az engedélyezési tervek kifizetésére került sor. </t>
  </si>
  <si>
    <t>A teljes projekt fizikai befejezése 2019. III. negyedévben várható</t>
  </si>
  <si>
    <t>2018. október</t>
  </si>
  <si>
    <t>Folyamatosan készítjük elő a közbeszerzési eljárásokat, számszerint négyet. A megvalósítás várhatóan 2018. júniusában indul.</t>
  </si>
  <si>
    <t>2018. november</t>
  </si>
  <si>
    <t xml:space="preserve">A projektet megalapozó tervdokumentáció kifizetésre került. </t>
  </si>
  <si>
    <t xml:space="preserve">2019. június </t>
  </si>
  <si>
    <t>2017-ben a z előkészítés zajlott, jelenleg a pavilon terveinek engedélyezése, a közvilágítás tervezése és a generálkivitelezés közbeszerzése zajlik.</t>
  </si>
  <si>
    <t xml:space="preserve">2018. augusztus </t>
  </si>
  <si>
    <t>2018. évi beruházás, közbeszerzése folyamatban</t>
  </si>
  <si>
    <t>Az építési munkák 2018. január 31-én megvalósultak</t>
  </si>
  <si>
    <t>A teljes projekt fizikai befejezése 2018. áprilisban várható</t>
  </si>
  <si>
    <t>Az építési munkák  2018. március 11-én megvalósultak</t>
  </si>
  <si>
    <t>A kivitelezés folyamatban van.</t>
  </si>
  <si>
    <t xml:space="preserve">2021. december </t>
  </si>
  <si>
    <t xml:space="preserve">Keretmegállapodás megkötése 2017. évben megtörtént. 4 konzultációs szakaszt tervezünk indítani, valamint külön közbeszerzési eljárás keretében választjuk ki a kivitelezőt a Vizslaréti árok felbővítésére.  </t>
  </si>
  <si>
    <t>A fejlesztés megvalósult. A projekt szakmai és pénzügyi elszámolása van folymatban.</t>
  </si>
  <si>
    <t xml:space="preserve">2018. évre áthúzódó feladat. </t>
  </si>
  <si>
    <t>Önkormányzat tulajdonában lévő mintegy 30 db bérlakás   teljes vagy részleges  felújítása, korszerűsítése  (Lakásalap)</t>
  </si>
  <si>
    <t>Új lakások építése, illetve lakóépületek felújítása, korszerűsítése Lakásalap</t>
  </si>
  <si>
    <t>TOP Projektek</t>
  </si>
  <si>
    <t>TOP orvosi rendelők külső hőszigetelése ( nem támogatott munkarész)</t>
  </si>
  <si>
    <t>ZMJV ITP projektjeinek előkészítésével kapcsolatos kiadások (2016-2018. évi projektekhez)</t>
  </si>
  <si>
    <t>ZMJV Önkormányzata</t>
  </si>
  <si>
    <t>01</t>
  </si>
  <si>
    <t>Alaptevékenység költségvetési bevételei</t>
  </si>
  <si>
    <t>02</t>
  </si>
  <si>
    <t>Alaptevékenység költségvetési kiadásai</t>
  </si>
  <si>
    <t>I.</t>
  </si>
  <si>
    <t>Alaptevékenység költségvetési egyenlege(=01-02)</t>
  </si>
  <si>
    <t>03</t>
  </si>
  <si>
    <t>Alaptevékenység finanszírozási bevételei</t>
  </si>
  <si>
    <t>04</t>
  </si>
  <si>
    <t>Alaptevékenység finanszírozási kiadásai</t>
  </si>
  <si>
    <t>II.</t>
  </si>
  <si>
    <t>Alaptevékenység finanszírozási egyenlege (=03-04)</t>
  </si>
  <si>
    <t>A)</t>
  </si>
  <si>
    <t>05</t>
  </si>
  <si>
    <t>Vállalkozási tevékenység költségvetési bevételei</t>
  </si>
  <si>
    <t>06</t>
  </si>
  <si>
    <t>Vállalkozási tevékenység költségvetési kiadásai</t>
  </si>
  <si>
    <t>III.</t>
  </si>
  <si>
    <t>Vállakozási tevékenység költségvetési egyenlege (=05-06)</t>
  </si>
  <si>
    <t>07</t>
  </si>
  <si>
    <t>Vállakozási tevékenység finanszírozási bevételei</t>
  </si>
  <si>
    <t>08</t>
  </si>
  <si>
    <t>Vállakozási tevékenység finanszírozási kiadásai</t>
  </si>
  <si>
    <t>IV.</t>
  </si>
  <si>
    <t>Vállakozási tevékenység finanszírozási egyenlege (=07-08)</t>
  </si>
  <si>
    <t>B)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</si>
  <si>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</si>
  <si>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</si>
  <si>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</si>
  <si>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</si>
  <si>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</si>
  <si>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</t>
  </si>
  <si>
    <t>F)</t>
  </si>
  <si>
    <t>Vállalkozási tevékenységet terhelő befizetési kötelezettség</t>
  </si>
  <si>
    <t>G)</t>
  </si>
  <si>
    <t>Vállalkozási tevékenység felhasználható maradványa</t>
  </si>
  <si>
    <r>
      <t xml:space="preserve">Alaptevékenyság maradványa (= </t>
    </r>
    <r>
      <rPr>
        <b/>
        <sz val="10"/>
        <rFont val="Arial"/>
        <family val="2"/>
      </rPr>
      <t>±I.±II.)</t>
    </r>
  </si>
  <si>
    <r>
      <t>Vállalkozási tevékenység maradványa (=</t>
    </r>
    <r>
      <rPr>
        <b/>
        <sz val="9"/>
        <rFont val="Arial"/>
        <family val="2"/>
      </rPr>
      <t>±III.±IV.)</t>
    </r>
  </si>
  <si>
    <t>Maradvány</t>
  </si>
  <si>
    <t>Maradvány forrássa</t>
  </si>
  <si>
    <t>Kötelezettséggel terhelt maradvány összesen:</t>
  </si>
  <si>
    <t>Kötelezettség vállalással terhelt maradvány</t>
  </si>
  <si>
    <t>Szabad maradvány összesen</t>
  </si>
  <si>
    <t>Szabad maradvány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</si>
</sst>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-40E]yyyy\.\ mmmm\ d\."/>
    <numFmt numFmtId="173" formatCode="[$-F400]h:mm:ss\ AM/PM"/>
    <numFmt numFmtId="174" formatCode="_-* #,##0.0\ _F_t_-;\-* #,##0.0\ _F_t_-;_-* &quot;-&quot;??\ _F_t_-;_-@_-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#,##0\ _F_t"/>
  </numFmts>
  <fonts count="10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8.1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i/>
      <sz val="10"/>
      <name val="Times New Roman"/>
      <family val="1"/>
    </font>
    <font>
      <sz val="8"/>
      <name val="Times New Roman CE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trike/>
      <sz val="9"/>
      <name val="Times New Roman"/>
      <family val="1"/>
    </font>
    <font>
      <strike/>
      <sz val="9"/>
      <color indexed="53"/>
      <name val="Times New Roman"/>
      <family val="1"/>
    </font>
    <font>
      <b/>
      <i/>
      <sz val="8"/>
      <name val="Arial CE"/>
      <family val="2"/>
    </font>
    <font>
      <sz val="9"/>
      <color indexed="10"/>
      <name val="Arial CE"/>
      <family val="2"/>
    </font>
    <font>
      <sz val="9"/>
      <name val="Times New Roman CE"/>
      <family val="0"/>
    </font>
    <font>
      <i/>
      <sz val="9"/>
      <name val="Times New Roman CE"/>
      <family val="0"/>
    </font>
    <font>
      <sz val="8"/>
      <name val="Arial CE"/>
      <family val="0"/>
    </font>
    <font>
      <b/>
      <i/>
      <sz val="8"/>
      <name val="Times New Roman CE"/>
      <family val="0"/>
    </font>
    <font>
      <sz val="8"/>
      <color indexed="10"/>
      <name val="Times New Roman"/>
      <family val="1"/>
    </font>
    <font>
      <b/>
      <sz val="10"/>
      <name val="Arial"/>
      <family val="2"/>
    </font>
    <font>
      <i/>
      <sz val="8"/>
      <name val="Times New Roman CE"/>
      <family val="0"/>
    </font>
    <font>
      <b/>
      <sz val="9"/>
      <name val="Times New Roman CE"/>
      <family val="1"/>
    </font>
    <font>
      <b/>
      <sz val="9"/>
      <name val="Arial"/>
      <family val="2"/>
    </font>
    <font>
      <b/>
      <i/>
      <sz val="11"/>
      <name val="Times New Roman CE"/>
      <family val="0"/>
    </font>
    <font>
      <sz val="8"/>
      <name val="MS Sans Serif"/>
      <family val="0"/>
    </font>
    <font>
      <sz val="10"/>
      <color indexed="17"/>
      <name val="Arial"/>
      <family val="2"/>
    </font>
    <font>
      <i/>
      <sz val="8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0"/>
    </font>
    <font>
      <b/>
      <sz val="10"/>
      <name val="Arial CE"/>
      <family val="0"/>
    </font>
    <font>
      <sz val="8"/>
      <name val="Arial"/>
      <family val="2"/>
    </font>
    <font>
      <b/>
      <i/>
      <u val="single"/>
      <sz val="10"/>
      <name val="Times New Roman CE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color indexed="10"/>
      <name val="Times New Roman CE"/>
      <family val="0"/>
    </font>
    <font>
      <b/>
      <sz val="9"/>
      <color indexed="17"/>
      <name val="Times New Roman CE"/>
      <family val="0"/>
    </font>
    <font>
      <sz val="9"/>
      <color indexed="17"/>
      <name val="Times New Roman CE"/>
      <family val="0"/>
    </font>
    <font>
      <i/>
      <sz val="9"/>
      <color indexed="10"/>
      <name val="Times New Roman"/>
      <family val="1"/>
    </font>
    <font>
      <b/>
      <i/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Times New Roman CE"/>
      <family val="0"/>
    </font>
    <font>
      <b/>
      <sz val="9"/>
      <color indexed="10"/>
      <name val="Times New Roman CE"/>
      <family val="0"/>
    </font>
    <font>
      <b/>
      <sz val="9"/>
      <color indexed="10"/>
      <name val="Times New Roman"/>
      <family val="1"/>
    </font>
    <font>
      <sz val="9"/>
      <name val="Book Antiqua"/>
      <family val="1"/>
    </font>
  </fonts>
  <fills count="5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gray125">
        <fgColor indexed="9"/>
        <bgColor indexed="42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18" fillId="4" borderId="0" applyNumberFormat="0" applyBorder="0" applyAlignment="0" applyProtection="0"/>
    <xf numFmtId="0" fontId="35" fillId="5" borderId="0" applyNumberFormat="0" applyBorder="0" applyAlignment="0" applyProtection="0"/>
    <xf numFmtId="0" fontId="18" fillId="6" borderId="0" applyNumberFormat="0" applyBorder="0" applyAlignment="0" applyProtection="0"/>
    <xf numFmtId="0" fontId="35" fillId="7" borderId="0" applyNumberFormat="0" applyBorder="0" applyAlignment="0" applyProtection="0"/>
    <xf numFmtId="0" fontId="18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10" borderId="0" applyNumberFormat="0" applyBorder="0" applyAlignment="0" applyProtection="0"/>
    <xf numFmtId="0" fontId="35" fillId="11" borderId="0" applyNumberFormat="0" applyBorder="0" applyAlignment="0" applyProtection="0"/>
    <xf numFmtId="0" fontId="18" fillId="12" borderId="0" applyNumberFormat="0" applyBorder="0" applyAlignment="0" applyProtection="0"/>
    <xf numFmtId="0" fontId="35" fillId="13" borderId="0" applyNumberFormat="0" applyBorder="0" applyAlignment="0" applyProtection="0"/>
    <xf numFmtId="0" fontId="18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5" fillId="19" borderId="0" applyNumberFormat="0" applyBorder="0" applyAlignment="0" applyProtection="0"/>
    <xf numFmtId="0" fontId="18" fillId="20" borderId="0" applyNumberFormat="0" applyBorder="0" applyAlignment="0" applyProtection="0"/>
    <xf numFmtId="0" fontId="35" fillId="21" borderId="0" applyNumberFormat="0" applyBorder="0" applyAlignment="0" applyProtection="0"/>
    <xf numFmtId="0" fontId="18" fillId="22" borderId="0" applyNumberFormat="0" applyBorder="0" applyAlignment="0" applyProtection="0"/>
    <xf numFmtId="0" fontId="35" fillId="23" borderId="0" applyNumberFormat="0" applyBorder="0" applyAlignment="0" applyProtection="0"/>
    <xf numFmtId="0" fontId="18" fillId="10" borderId="0" applyNumberFormat="0" applyBorder="0" applyAlignment="0" applyProtection="0"/>
    <xf numFmtId="0" fontId="35" fillId="11" borderId="0" applyNumberFormat="0" applyBorder="0" applyAlignment="0" applyProtection="0"/>
    <xf numFmtId="0" fontId="18" fillId="18" borderId="0" applyNumberFormat="0" applyBorder="0" applyAlignment="0" applyProtection="0"/>
    <xf numFmtId="0" fontId="35" fillId="19" borderId="0" applyNumberFormat="0" applyBorder="0" applyAlignment="0" applyProtection="0"/>
    <xf numFmtId="0" fontId="18" fillId="17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2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9" fillId="27" borderId="0" applyNumberFormat="0" applyBorder="0" applyAlignment="0" applyProtection="0"/>
    <xf numFmtId="0" fontId="36" fillId="28" borderId="0" applyNumberFormat="0" applyBorder="0" applyAlignment="0" applyProtection="0"/>
    <xf numFmtId="0" fontId="19" fillId="20" borderId="0" applyNumberFormat="0" applyBorder="0" applyAlignment="0" applyProtection="0"/>
    <xf numFmtId="0" fontId="36" fillId="21" borderId="0" applyNumberFormat="0" applyBorder="0" applyAlignment="0" applyProtection="0"/>
    <xf numFmtId="0" fontId="19" fillId="22" borderId="0" applyNumberFormat="0" applyBorder="0" applyAlignment="0" applyProtection="0"/>
    <xf numFmtId="0" fontId="36" fillId="23" borderId="0" applyNumberFormat="0" applyBorder="0" applyAlignment="0" applyProtection="0"/>
    <xf numFmtId="0" fontId="19" fillId="29" borderId="0" applyNumberFormat="0" applyBorder="0" applyAlignment="0" applyProtection="0"/>
    <xf numFmtId="0" fontId="36" fillId="30" borderId="0" applyNumberFormat="0" applyBorder="0" applyAlignment="0" applyProtection="0"/>
    <xf numFmtId="0" fontId="19" fillId="2" borderId="0" applyNumberFormat="0" applyBorder="0" applyAlignment="0" applyProtection="0"/>
    <xf numFmtId="0" fontId="36" fillId="31" borderId="0" applyNumberFormat="0" applyBorder="0" applyAlignment="0" applyProtection="0"/>
    <xf numFmtId="0" fontId="19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7" borderId="0" applyNumberFormat="0" applyBorder="0" applyAlignment="0" applyProtection="0"/>
    <xf numFmtId="0" fontId="36" fillId="20" borderId="0" applyNumberFormat="0" applyBorder="0" applyAlignment="0" applyProtection="0"/>
    <xf numFmtId="0" fontId="36" fillId="22" borderId="0" applyNumberFormat="0" applyBorder="0" applyAlignment="0" applyProtection="0"/>
    <xf numFmtId="0" fontId="36" fillId="29" borderId="0" applyNumberFormat="0" applyBorder="0" applyAlignment="0" applyProtection="0"/>
    <xf numFmtId="0" fontId="36" fillId="2" borderId="0" applyNumberFormat="0" applyBorder="0" applyAlignment="0" applyProtection="0"/>
    <xf numFmtId="0" fontId="36" fillId="32" borderId="0" applyNumberFormat="0" applyBorder="0" applyAlignment="0" applyProtection="0"/>
    <xf numFmtId="0" fontId="36" fillId="25" borderId="0" applyNumberFormat="0" applyBorder="0" applyAlignment="0" applyProtection="0"/>
    <xf numFmtId="0" fontId="36" fillId="34" borderId="0" applyNumberFormat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6" borderId="0" applyNumberFormat="0" applyBorder="0" applyAlignment="0" applyProtection="0"/>
    <xf numFmtId="0" fontId="20" fillId="14" borderId="1" applyNumberFormat="0" applyAlignment="0" applyProtection="0"/>
    <xf numFmtId="0" fontId="45" fillId="15" borderId="1" applyNumberFormat="0" applyAlignment="0" applyProtection="0"/>
    <xf numFmtId="0" fontId="38" fillId="35" borderId="1" applyNumberFormat="0" applyAlignment="0" applyProtection="0"/>
    <xf numFmtId="0" fontId="39" fillId="16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42" fillId="0" borderId="4" applyNumberFormat="0" applyFill="0" applyAlignment="0" applyProtection="0"/>
    <xf numFmtId="0" fontId="23" fillId="0" borderId="5" applyNumberFormat="0" applyFill="0" applyAlignment="0" applyProtection="0"/>
    <xf numFmtId="0" fontId="43" fillId="0" borderId="6" applyNumberFormat="0" applyFill="0" applyAlignment="0" applyProtection="0"/>
    <xf numFmtId="0" fontId="24" fillId="0" borderId="7" applyNumberFormat="0" applyFill="0" applyAlignment="0" applyProtection="0"/>
    <xf numFmtId="0" fontId="4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16" borderId="2" applyNumberFormat="0" applyAlignment="0" applyProtection="0"/>
    <xf numFmtId="0" fontId="39" fillId="36" borderId="2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6" fillId="0" borderId="9" applyNumberFormat="0" applyFill="0" applyAlignment="0" applyProtection="0"/>
    <xf numFmtId="0" fontId="45" fillId="14" borderId="1" applyNumberFormat="0" applyAlignment="0" applyProtection="0"/>
    <xf numFmtId="0" fontId="0" fillId="37" borderId="10" applyNumberFormat="0" applyFont="0" applyAlignment="0" applyProtection="0"/>
    <xf numFmtId="0" fontId="4" fillId="38" borderId="10" applyNumberFormat="0" applyAlignment="0" applyProtection="0"/>
    <xf numFmtId="0" fontId="19" fillId="25" borderId="0" applyNumberFormat="0" applyBorder="0" applyAlignment="0" applyProtection="0"/>
    <xf numFmtId="0" fontId="36" fillId="39" borderId="0" applyNumberFormat="0" applyBorder="0" applyAlignment="0" applyProtection="0"/>
    <xf numFmtId="0" fontId="19" fillId="34" borderId="0" applyNumberFormat="0" applyBorder="0" applyAlignment="0" applyProtection="0"/>
    <xf numFmtId="0" fontId="36" fillId="40" borderId="0" applyNumberFormat="0" applyBorder="0" applyAlignment="0" applyProtection="0"/>
    <xf numFmtId="0" fontId="19" fillId="26" borderId="0" applyNumberFormat="0" applyBorder="0" applyAlignment="0" applyProtection="0"/>
    <xf numFmtId="0" fontId="36" fillId="41" borderId="0" applyNumberFormat="0" applyBorder="0" applyAlignment="0" applyProtection="0"/>
    <xf numFmtId="0" fontId="19" fillId="29" borderId="0" applyNumberFormat="0" applyBorder="0" applyAlignment="0" applyProtection="0"/>
    <xf numFmtId="0" fontId="36" fillId="30" borderId="0" applyNumberFormat="0" applyBorder="0" applyAlignment="0" applyProtection="0"/>
    <xf numFmtId="0" fontId="19" fillId="2" borderId="0" applyNumberFormat="0" applyBorder="0" applyAlignment="0" applyProtection="0"/>
    <xf numFmtId="0" fontId="36" fillId="31" borderId="0" applyNumberFormat="0" applyBorder="0" applyAlignment="0" applyProtection="0"/>
    <xf numFmtId="0" fontId="19" fillId="3" borderId="0" applyNumberFormat="0" applyBorder="0" applyAlignment="0" applyProtection="0"/>
    <xf numFmtId="0" fontId="36" fillId="4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8" fillId="8" borderId="0" applyNumberFormat="0" applyBorder="0" applyAlignment="0" applyProtection="0"/>
    <xf numFmtId="0" fontId="41" fillId="9" borderId="0" applyNumberFormat="0" applyBorder="0" applyAlignment="0" applyProtection="0"/>
    <xf numFmtId="0" fontId="29" fillId="35" borderId="11" applyNumberFormat="0" applyAlignment="0" applyProtection="0"/>
    <xf numFmtId="0" fontId="49" fillId="43" borderId="11" applyNumberFormat="0" applyAlignment="0" applyProtection="0"/>
    <xf numFmtId="0" fontId="46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37" borderId="10" applyNumberFormat="0" applyFont="0" applyAlignment="0" applyProtection="0"/>
    <xf numFmtId="0" fontId="49" fillId="35" borderId="11" applyNumberFormat="0" applyAlignment="0" applyProtection="0"/>
    <xf numFmtId="0" fontId="31" fillId="0" borderId="12" applyNumberFormat="0" applyFill="0" applyAlignment="0" applyProtection="0"/>
    <xf numFmtId="0" fontId="50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7" fillId="7" borderId="0" applyNumberFormat="0" applyBorder="0" applyAlignment="0" applyProtection="0"/>
    <xf numFmtId="0" fontId="33" fillId="44" borderId="0" applyNumberFormat="0" applyBorder="0" applyAlignment="0" applyProtection="0"/>
    <xf numFmtId="0" fontId="47" fillId="45" borderId="0" applyNumberFormat="0" applyBorder="0" applyAlignment="0" applyProtection="0"/>
    <xf numFmtId="0" fontId="34" fillId="35" borderId="1" applyNumberFormat="0" applyAlignment="0" applyProtection="0"/>
    <xf numFmtId="0" fontId="38" fillId="43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</cellStyleXfs>
  <cellXfs count="1749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188" applyNumberFormat="1" applyFont="1" applyFill="1" applyBorder="1" applyAlignment="1">
      <alignment horizontal="center" vertical="center" wrapText="1"/>
      <protection/>
    </xf>
    <xf numFmtId="3" fontId="12" fillId="0" borderId="14" xfId="188" applyNumberFormat="1" applyFont="1" applyFill="1" applyBorder="1" applyAlignment="1">
      <alignment vertical="center"/>
      <protection/>
    </xf>
    <xf numFmtId="3" fontId="12" fillId="0" borderId="13" xfId="188" applyNumberFormat="1" applyFont="1" applyFill="1" applyBorder="1" applyAlignment="1">
      <alignment horizontal="center" vertical="center" wrapText="1"/>
      <protection/>
    </xf>
    <xf numFmtId="3" fontId="13" fillId="0" borderId="13" xfId="188" applyNumberFormat="1" applyFont="1" applyBorder="1" applyAlignment="1">
      <alignment horizontal="center" vertical="center"/>
      <protection/>
    </xf>
    <xf numFmtId="3" fontId="13" fillId="0" borderId="13" xfId="188" applyNumberFormat="1" applyFont="1" applyBorder="1" applyAlignment="1">
      <alignment horizontal="right" vertical="center"/>
      <protection/>
    </xf>
    <xf numFmtId="3" fontId="13" fillId="0" borderId="13" xfId="188" applyNumberFormat="1" applyFont="1" applyBorder="1" applyAlignment="1">
      <alignment vertical="center"/>
      <protection/>
    </xf>
    <xf numFmtId="3" fontId="13" fillId="0" borderId="13" xfId="188" applyNumberFormat="1" applyFont="1" applyFill="1" applyBorder="1" applyAlignment="1">
      <alignment horizontal="center" vertical="center"/>
      <protection/>
    </xf>
    <xf numFmtId="3" fontId="13" fillId="0" borderId="13" xfId="188" applyNumberFormat="1" applyFont="1" applyFill="1" applyBorder="1" applyAlignment="1">
      <alignment vertical="center"/>
      <protection/>
    </xf>
    <xf numFmtId="3" fontId="12" fillId="0" borderId="13" xfId="188" applyNumberFormat="1" applyFont="1" applyFill="1" applyBorder="1" applyAlignment="1">
      <alignment horizontal="center" vertical="center"/>
      <protection/>
    </xf>
    <xf numFmtId="3" fontId="13" fillId="0" borderId="15" xfId="188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17" fillId="0" borderId="0" xfId="188" applyNumberFormat="1" applyFont="1" applyFill="1" applyAlignment="1">
      <alignment vertical="center"/>
      <protection/>
    </xf>
    <xf numFmtId="3" fontId="6" fillId="0" borderId="0" xfId="188" applyNumberFormat="1" applyFont="1" applyAlignment="1">
      <alignment vertical="center"/>
      <protection/>
    </xf>
    <xf numFmtId="3" fontId="6" fillId="0" borderId="0" xfId="188" applyNumberFormat="1" applyFont="1" applyFill="1" applyBorder="1" applyAlignment="1">
      <alignment vertical="center"/>
      <protection/>
    </xf>
    <xf numFmtId="3" fontId="13" fillId="0" borderId="13" xfId="188" applyNumberFormat="1" applyFont="1" applyBorder="1" applyAlignment="1">
      <alignment horizontal="left" vertical="center" wrapText="1"/>
      <protection/>
    </xf>
    <xf numFmtId="3" fontId="13" fillId="0" borderId="13" xfId="188" applyNumberFormat="1" applyFont="1" applyBorder="1" applyAlignment="1">
      <alignment horizontal="left" vertical="center"/>
      <protection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2" fillId="0" borderId="13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3" fillId="0" borderId="16" xfId="0" applyFont="1" applyBorder="1" applyAlignment="1">
      <alignment vertical="center"/>
    </xf>
    <xf numFmtId="3" fontId="13" fillId="0" borderId="13" xfId="0" applyNumberFormat="1" applyFont="1" applyFill="1" applyBorder="1" applyAlignment="1">
      <alignment horizontal="right" vertical="center"/>
    </xf>
    <xf numFmtId="3" fontId="8" fillId="0" borderId="13" xfId="170" applyNumberFormat="1" applyFont="1" applyFill="1" applyBorder="1" applyAlignment="1">
      <alignment horizontal="right" vertical="center"/>
      <protection/>
    </xf>
    <xf numFmtId="3" fontId="17" fillId="0" borderId="0" xfId="188" applyNumberFormat="1" applyFont="1" applyAlignment="1">
      <alignment vertical="center"/>
      <protection/>
    </xf>
    <xf numFmtId="3" fontId="9" fillId="0" borderId="13" xfId="188" applyNumberFormat="1" applyFont="1" applyFill="1" applyBorder="1" applyAlignment="1">
      <alignment horizontal="left" vertical="center" wrapText="1"/>
      <protection/>
    </xf>
    <xf numFmtId="3" fontId="8" fillId="0" borderId="13" xfId="188" applyNumberFormat="1" applyFont="1" applyFill="1" applyBorder="1" applyAlignment="1">
      <alignment horizontal="center" vertical="center" wrapText="1"/>
      <protection/>
    </xf>
    <xf numFmtId="3" fontId="8" fillId="0" borderId="13" xfId="188" applyNumberFormat="1" applyFont="1" applyFill="1" applyBorder="1" applyAlignment="1">
      <alignment horizontal="left" vertical="center" wrapText="1"/>
      <protection/>
    </xf>
    <xf numFmtId="3" fontId="8" fillId="0" borderId="13" xfId="188" applyNumberFormat="1" applyFont="1" applyFill="1" applyBorder="1" applyAlignment="1">
      <alignment vertical="center" wrapText="1"/>
      <protection/>
    </xf>
    <xf numFmtId="3" fontId="6" fillId="0" borderId="0" xfId="188" applyNumberFormat="1" applyFont="1" applyFill="1" applyAlignment="1">
      <alignment vertical="center"/>
      <protection/>
    </xf>
    <xf numFmtId="3" fontId="8" fillId="0" borderId="13" xfId="188" applyNumberFormat="1" applyFont="1" applyBorder="1" applyAlignment="1">
      <alignment horizontal="left" vertical="center" wrapText="1"/>
      <protection/>
    </xf>
    <xf numFmtId="3" fontId="8" fillId="0" borderId="13" xfId="188" applyNumberFormat="1" applyFont="1" applyBorder="1" applyAlignment="1">
      <alignment vertical="center"/>
      <protection/>
    </xf>
    <xf numFmtId="3" fontId="8" fillId="0" borderId="13" xfId="188" applyNumberFormat="1" applyFont="1" applyBorder="1" applyAlignment="1">
      <alignment horizontal="left" vertical="center"/>
      <protection/>
    </xf>
    <xf numFmtId="3" fontId="8" fillId="0" borderId="13" xfId="188" applyNumberFormat="1" applyFont="1" applyFill="1" applyBorder="1" applyAlignment="1">
      <alignment vertical="center"/>
      <protection/>
    </xf>
    <xf numFmtId="3" fontId="9" fillId="0" borderId="13" xfId="188" applyNumberFormat="1" applyFont="1" applyBorder="1" applyAlignment="1">
      <alignment vertical="center"/>
      <protection/>
    </xf>
    <xf numFmtId="3" fontId="9" fillId="0" borderId="13" xfId="188" applyNumberFormat="1" applyFont="1" applyBorder="1" applyAlignment="1">
      <alignment horizontal="left" vertical="center" wrapText="1"/>
      <protection/>
    </xf>
    <xf numFmtId="3" fontId="8" fillId="0" borderId="13" xfId="188" applyNumberFormat="1" applyFont="1" applyBorder="1" applyAlignment="1">
      <alignment horizontal="center" vertical="center"/>
      <protection/>
    </xf>
    <xf numFmtId="3" fontId="9" fillId="0" borderId="13" xfId="188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3" fontId="8" fillId="0" borderId="13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left" vertical="center"/>
    </xf>
    <xf numFmtId="3" fontId="15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horizontal="left" vertical="center"/>
    </xf>
    <xf numFmtId="3" fontId="13" fillId="46" borderId="15" xfId="0" applyNumberFormat="1" applyFont="1" applyFill="1" applyBorder="1" applyAlignment="1">
      <alignment vertical="center"/>
    </xf>
    <xf numFmtId="3" fontId="13" fillId="0" borderId="17" xfId="157" applyNumberFormat="1" applyFont="1" applyFill="1" applyBorder="1" applyAlignment="1">
      <alignment vertical="center" wrapText="1"/>
      <protection/>
    </xf>
    <xf numFmtId="3" fontId="13" fillId="0" borderId="18" xfId="188" applyNumberFormat="1" applyFont="1" applyFill="1" applyBorder="1" applyAlignment="1">
      <alignment horizontal="center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8" fillId="0" borderId="13" xfId="0" applyNumberFormat="1" applyFont="1" applyFill="1" applyBorder="1" applyAlignment="1">
      <alignment horizontal="left" vertical="center" wrapText="1"/>
    </xf>
    <xf numFmtId="3" fontId="9" fillId="0" borderId="19" xfId="188" applyNumberFormat="1" applyFont="1" applyFill="1" applyBorder="1" applyAlignment="1">
      <alignment horizontal="center" vertical="center" wrapText="1"/>
      <protection/>
    </xf>
    <xf numFmtId="3" fontId="9" fillId="0" borderId="19" xfId="188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13" fillId="46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6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3" fillId="0" borderId="13" xfId="188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vertical="center" wrapText="1"/>
    </xf>
    <xf numFmtId="3" fontId="13" fillId="0" borderId="15" xfId="188" applyNumberFormat="1" applyFont="1" applyFill="1" applyBorder="1" applyAlignment="1">
      <alignment horizontal="left" vertical="center"/>
      <protection/>
    </xf>
    <xf numFmtId="3" fontId="8" fillId="0" borderId="15" xfId="0" applyNumberFormat="1" applyFont="1" applyBorder="1" applyAlignment="1">
      <alignment horizontal="left" vertical="center" wrapText="1"/>
    </xf>
    <xf numFmtId="3" fontId="13" fillId="0" borderId="15" xfId="188" applyNumberFormat="1" applyFont="1" applyFill="1" applyBorder="1" applyAlignment="1">
      <alignment horizontal="left" vertical="center" wrapText="1"/>
      <protection/>
    </xf>
    <xf numFmtId="3" fontId="13" fillId="0" borderId="1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8" fillId="0" borderId="13" xfId="178" applyNumberFormat="1" applyFont="1" applyFill="1" applyBorder="1" applyAlignment="1">
      <alignment vertical="center"/>
      <protection/>
    </xf>
    <xf numFmtId="0" fontId="5" fillId="0" borderId="0" xfId="144" applyAlignment="1">
      <alignment vertical="center"/>
      <protection/>
    </xf>
    <xf numFmtId="0" fontId="5" fillId="0" borderId="0" xfId="144" applyAlignment="1">
      <alignment vertical="top"/>
      <protection/>
    </xf>
    <xf numFmtId="0" fontId="13" fillId="0" borderId="13" xfId="144" applyFont="1" applyBorder="1" applyAlignment="1">
      <alignment vertical="center"/>
      <protection/>
    </xf>
    <xf numFmtId="0" fontId="13" fillId="0" borderId="13" xfId="144" applyFont="1" applyBorder="1" applyAlignment="1">
      <alignment horizontal="center" vertical="center"/>
      <protection/>
    </xf>
    <xf numFmtId="0" fontId="13" fillId="0" borderId="13" xfId="144" applyFont="1" applyBorder="1" applyAlignment="1">
      <alignment vertical="center" wrapText="1"/>
      <protection/>
    </xf>
    <xf numFmtId="3" fontId="13" fillId="0" borderId="13" xfId="144" applyNumberFormat="1" applyFont="1" applyBorder="1" applyAlignment="1">
      <alignment vertical="center"/>
      <protection/>
    </xf>
    <xf numFmtId="0" fontId="8" fillId="0" borderId="13" xfId="178" applyFont="1" applyFill="1" applyBorder="1" applyAlignment="1">
      <alignment vertical="center"/>
      <protection/>
    </xf>
    <xf numFmtId="0" fontId="8" fillId="0" borderId="13" xfId="144" applyFont="1" applyBorder="1" applyAlignment="1">
      <alignment horizontal="center" vertical="center"/>
      <protection/>
    </xf>
    <xf numFmtId="0" fontId="58" fillId="0" borderId="0" xfId="144" applyFont="1" applyAlignment="1">
      <alignment vertical="center"/>
      <protection/>
    </xf>
    <xf numFmtId="3" fontId="5" fillId="0" borderId="0" xfId="144" applyNumberFormat="1" applyAlignment="1">
      <alignment vertical="center"/>
      <protection/>
    </xf>
    <xf numFmtId="3" fontId="13" fillId="0" borderId="13" xfId="188" applyNumberFormat="1" applyFont="1" applyFill="1" applyBorder="1" applyAlignment="1">
      <alignment horizontal="left" vertical="center"/>
      <protection/>
    </xf>
    <xf numFmtId="0" fontId="13" fillId="0" borderId="13" xfId="178" applyFont="1" applyFill="1" applyBorder="1" applyAlignment="1">
      <alignment vertical="center" wrapText="1"/>
      <protection/>
    </xf>
    <xf numFmtId="0" fontId="13" fillId="0" borderId="13" xfId="144" applyFont="1" applyFill="1" applyBorder="1" applyAlignment="1">
      <alignment vertical="center"/>
      <protection/>
    </xf>
    <xf numFmtId="3" fontId="12" fillId="0" borderId="13" xfId="188" applyNumberFormat="1" applyFont="1" applyFill="1" applyBorder="1" applyAlignment="1">
      <alignment horizontal="right" vertical="center"/>
      <protection/>
    </xf>
    <xf numFmtId="3" fontId="8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right" vertical="center" wrapText="1"/>
    </xf>
    <xf numFmtId="3" fontId="12" fillId="0" borderId="13" xfId="188" applyNumberFormat="1" applyFont="1" applyFill="1" applyBorder="1" applyAlignment="1">
      <alignment horizontal="left" vertical="center"/>
      <protection/>
    </xf>
    <xf numFmtId="3" fontId="13" fillId="0" borderId="15" xfId="188" applyNumberFormat="1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3" fillId="46" borderId="15" xfId="0" applyNumberFormat="1" applyFont="1" applyFill="1" applyBorder="1" applyAlignment="1">
      <alignment horizontal="left" vertical="center"/>
    </xf>
    <xf numFmtId="3" fontId="13" fillId="0" borderId="15" xfId="188" applyNumberFormat="1" applyFont="1" applyBorder="1" applyAlignment="1">
      <alignment horizontal="left" vertical="center"/>
      <protection/>
    </xf>
    <xf numFmtId="3" fontId="13" fillId="0" borderId="20" xfId="157" applyNumberFormat="1" applyFont="1" applyFill="1" applyBorder="1" applyAlignment="1">
      <alignment vertical="center" wrapText="1"/>
      <protection/>
    </xf>
    <xf numFmtId="3" fontId="15" fillId="0" borderId="15" xfId="0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3" fillId="46" borderId="13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/>
    </xf>
    <xf numFmtId="3" fontId="12" fillId="46" borderId="13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3" fontId="12" fillId="46" borderId="15" xfId="0" applyNumberFormat="1" applyFont="1" applyFill="1" applyBorder="1" applyAlignment="1">
      <alignment horizontal="center" vertical="center"/>
    </xf>
    <xf numFmtId="3" fontId="12" fillId="46" borderId="15" xfId="0" applyNumberFormat="1" applyFont="1" applyFill="1" applyBorder="1" applyAlignment="1">
      <alignment vertical="center"/>
    </xf>
    <xf numFmtId="3" fontId="12" fillId="46" borderId="16" xfId="0" applyNumberFormat="1" applyFont="1" applyFill="1" applyBorder="1" applyAlignment="1">
      <alignment vertical="center"/>
    </xf>
    <xf numFmtId="3" fontId="13" fillId="46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 wrapText="1"/>
    </xf>
    <xf numFmtId="3" fontId="12" fillId="46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3" fontId="12" fillId="46" borderId="14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3" fillId="46" borderId="15" xfId="188" applyNumberFormat="1" applyFont="1" applyFill="1" applyBorder="1" applyAlignment="1">
      <alignment horizontal="left" vertical="top"/>
      <protection/>
    </xf>
    <xf numFmtId="3" fontId="13" fillId="46" borderId="13" xfId="188" applyNumberFormat="1" applyFont="1" applyFill="1" applyBorder="1" applyAlignment="1">
      <alignment horizontal="right" vertical="top" wrapText="1"/>
      <protection/>
    </xf>
    <xf numFmtId="3" fontId="15" fillId="0" borderId="15" xfId="0" applyNumberFormat="1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3" fillId="46" borderId="13" xfId="188" applyNumberFormat="1" applyFont="1" applyFill="1" applyBorder="1" applyAlignment="1">
      <alignment horizontal="center" vertical="top" wrapText="1"/>
      <protection/>
    </xf>
    <xf numFmtId="1" fontId="15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3" fontId="13" fillId="0" borderId="13" xfId="144" applyNumberFormat="1" applyFont="1" applyBorder="1" applyAlignment="1">
      <alignment vertical="center" wrapText="1"/>
      <protection/>
    </xf>
    <xf numFmtId="3" fontId="13" fillId="0" borderId="13" xfId="144" applyNumberFormat="1" applyFont="1" applyBorder="1" applyAlignment="1">
      <alignment horizontal="right" vertical="center" wrapText="1"/>
      <protection/>
    </xf>
    <xf numFmtId="3" fontId="13" fillId="0" borderId="13" xfId="144" applyNumberFormat="1" applyFont="1" applyBorder="1" applyAlignment="1">
      <alignment horizontal="right" vertical="center"/>
      <protection/>
    </xf>
    <xf numFmtId="3" fontId="13" fillId="0" borderId="13" xfId="188" applyNumberFormat="1" applyFont="1" applyBorder="1" applyAlignment="1">
      <alignment horizontal="right" vertical="center" wrapText="1"/>
      <protection/>
    </xf>
    <xf numFmtId="3" fontId="13" fillId="0" borderId="13" xfId="178" applyNumberFormat="1" applyFont="1" applyFill="1" applyBorder="1" applyAlignment="1">
      <alignment horizontal="right" vertical="center" wrapText="1"/>
      <protection/>
    </xf>
    <xf numFmtId="3" fontId="13" fillId="0" borderId="13" xfId="144" applyNumberFormat="1" applyFont="1" applyFill="1" applyBorder="1" applyAlignment="1">
      <alignment horizontal="right" vertical="center"/>
      <protection/>
    </xf>
    <xf numFmtId="164" fontId="13" fillId="0" borderId="13" xfId="144" applyNumberFormat="1" applyFont="1" applyBorder="1" applyAlignment="1">
      <alignment vertical="center" wrapText="1"/>
      <protection/>
    </xf>
    <xf numFmtId="3" fontId="13" fillId="0" borderId="18" xfId="0" applyNumberFormat="1" applyFont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wrapText="1"/>
    </xf>
    <xf numFmtId="3" fontId="13" fillId="0" borderId="16" xfId="0" applyNumberFormat="1" applyFont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46" borderId="16" xfId="0" applyNumberFormat="1" applyFont="1" applyFill="1" applyBorder="1" applyAlignment="1">
      <alignment horizontal="right" vertical="center"/>
    </xf>
    <xf numFmtId="3" fontId="13" fillId="0" borderId="13" xfId="185" applyNumberFormat="1" applyFont="1" applyFill="1" applyBorder="1" applyAlignment="1">
      <alignment horizontal="center" vertical="center" wrapText="1"/>
      <protection/>
    </xf>
    <xf numFmtId="3" fontId="13" fillId="0" borderId="13" xfId="185" applyNumberFormat="1" applyFont="1" applyFill="1" applyBorder="1" applyAlignment="1">
      <alignment horizontal="right" vertical="center" wrapText="1"/>
      <protection/>
    </xf>
    <xf numFmtId="0" fontId="12" fillId="0" borderId="13" xfId="0" applyFont="1" applyFill="1" applyBorder="1" applyAlignment="1">
      <alignment/>
    </xf>
    <xf numFmtId="3" fontId="9" fillId="8" borderId="15" xfId="0" applyNumberFormat="1" applyFont="1" applyFill="1" applyBorder="1" applyAlignment="1">
      <alignment vertical="center"/>
    </xf>
    <xf numFmtId="0" fontId="53" fillId="8" borderId="13" xfId="0" applyFont="1" applyFill="1" applyBorder="1" applyAlignment="1">
      <alignment horizontal="center" vertical="center"/>
    </xf>
    <xf numFmtId="0" fontId="12" fillId="8" borderId="13" xfId="144" applyFont="1" applyFill="1" applyBorder="1" applyAlignment="1">
      <alignment horizontal="center" vertical="top" wrapText="1"/>
      <protection/>
    </xf>
    <xf numFmtId="0" fontId="53" fillId="8" borderId="13" xfId="0" applyFont="1" applyFill="1" applyBorder="1" applyAlignment="1">
      <alignment horizontal="center" vertical="center" wrapText="1"/>
    </xf>
    <xf numFmtId="0" fontId="12" fillId="8" borderId="13" xfId="144" applyFont="1" applyFill="1" applyBorder="1" applyAlignment="1">
      <alignment horizontal="center" vertical="center" wrapText="1"/>
      <protection/>
    </xf>
    <xf numFmtId="0" fontId="12" fillId="8" borderId="13" xfId="144" applyFont="1" applyFill="1" applyBorder="1" applyAlignment="1">
      <alignment horizontal="center" vertical="center"/>
      <protection/>
    </xf>
    <xf numFmtId="0" fontId="12" fillId="8" borderId="13" xfId="144" applyFont="1" applyFill="1" applyBorder="1" applyAlignment="1">
      <alignment vertical="center" wrapText="1"/>
      <protection/>
    </xf>
    <xf numFmtId="3" fontId="12" fillId="8" borderId="13" xfId="144" applyNumberFormat="1" applyFont="1" applyFill="1" applyBorder="1" applyAlignment="1">
      <alignment vertical="center" wrapText="1"/>
      <protection/>
    </xf>
    <xf numFmtId="3" fontId="12" fillId="8" borderId="13" xfId="144" applyNumberFormat="1" applyFont="1" applyFill="1" applyBorder="1" applyAlignment="1">
      <alignment vertical="center"/>
      <protection/>
    </xf>
    <xf numFmtId="0" fontId="12" fillId="8" borderId="13" xfId="144" applyFont="1" applyFill="1" applyBorder="1" applyAlignment="1">
      <alignment vertical="center"/>
      <protection/>
    </xf>
    <xf numFmtId="3" fontId="8" fillId="8" borderId="13" xfId="188" applyNumberFormat="1" applyFont="1" applyFill="1" applyBorder="1" applyAlignment="1">
      <alignment horizontal="center" vertical="center"/>
      <protection/>
    </xf>
    <xf numFmtId="3" fontId="9" fillId="8" borderId="13" xfId="188" applyNumberFormat="1" applyFont="1" applyFill="1" applyBorder="1" applyAlignment="1">
      <alignment horizontal="left" vertical="center" wrapText="1"/>
      <protection/>
    </xf>
    <xf numFmtId="3" fontId="9" fillId="8" borderId="13" xfId="188" applyNumberFormat="1" applyFont="1" applyFill="1" applyBorder="1" applyAlignment="1">
      <alignment vertical="center"/>
      <protection/>
    </xf>
    <xf numFmtId="3" fontId="9" fillId="8" borderId="13" xfId="0" applyNumberFormat="1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3" fontId="12" fillId="8" borderId="13" xfId="0" applyNumberFormat="1" applyFont="1" applyFill="1" applyBorder="1" applyAlignment="1">
      <alignment horizontal="center" vertical="center" wrapText="1"/>
    </xf>
    <xf numFmtId="3" fontId="12" fillId="8" borderId="13" xfId="0" applyNumberFormat="1" applyFont="1" applyFill="1" applyBorder="1" applyAlignment="1">
      <alignment horizontal="left" vertical="center" wrapText="1"/>
    </xf>
    <xf numFmtId="3" fontId="12" fillId="8" borderId="13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 wrapText="1"/>
    </xf>
    <xf numFmtId="3" fontId="12" fillId="8" borderId="13" xfId="188" applyNumberFormat="1" applyFont="1" applyFill="1" applyBorder="1" applyAlignment="1">
      <alignment horizontal="center" vertical="center" wrapText="1"/>
      <protection/>
    </xf>
    <xf numFmtId="3" fontId="13" fillId="8" borderId="13" xfId="188" applyNumberFormat="1" applyFont="1" applyFill="1" applyBorder="1" applyAlignment="1">
      <alignment horizontal="center" vertical="center"/>
      <protection/>
    </xf>
    <xf numFmtId="3" fontId="12" fillId="8" borderId="13" xfId="144" applyNumberFormat="1" applyFont="1" applyFill="1" applyBorder="1" applyAlignment="1">
      <alignment horizontal="right" vertical="center" wrapText="1"/>
      <protection/>
    </xf>
    <xf numFmtId="3" fontId="12" fillId="8" borderId="13" xfId="188" applyNumberFormat="1" applyFont="1" applyFill="1" applyBorder="1" applyAlignment="1">
      <alignment horizontal="right" vertical="center"/>
      <protection/>
    </xf>
    <xf numFmtId="3" fontId="12" fillId="8" borderId="13" xfId="188" applyNumberFormat="1" applyFont="1" applyFill="1" applyBorder="1" applyAlignment="1">
      <alignment vertical="center"/>
      <protection/>
    </xf>
    <xf numFmtId="3" fontId="12" fillId="8" borderId="15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vertical="center"/>
    </xf>
    <xf numFmtId="3" fontId="12" fillId="8" borderId="16" xfId="0" applyNumberFormat="1" applyFont="1" applyFill="1" applyBorder="1" applyAlignment="1">
      <alignment vertical="center"/>
    </xf>
    <xf numFmtId="3" fontId="12" fillId="8" borderId="16" xfId="0" applyNumberFormat="1" applyFont="1" applyFill="1" applyBorder="1" applyAlignment="1">
      <alignment horizontal="center" vertical="center"/>
    </xf>
    <xf numFmtId="3" fontId="13" fillId="8" borderId="16" xfId="0" applyNumberFormat="1" applyFont="1" applyFill="1" applyBorder="1" applyAlignment="1">
      <alignment vertical="center"/>
    </xf>
    <xf numFmtId="3" fontId="13" fillId="8" borderId="16" xfId="0" applyNumberFormat="1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5" xfId="0" applyNumberFormat="1" applyFont="1" applyFill="1" applyBorder="1" applyAlignment="1">
      <alignment horizontal="center" vertical="center"/>
    </xf>
    <xf numFmtId="3" fontId="12" fillId="8" borderId="16" xfId="0" applyNumberFormat="1" applyFont="1" applyFill="1" applyBorder="1" applyAlignment="1">
      <alignment horizontal="right" vertical="center"/>
    </xf>
    <xf numFmtId="3" fontId="12" fillId="8" borderId="16" xfId="0" applyNumberFormat="1" applyFont="1" applyFill="1" applyBorder="1" applyAlignment="1">
      <alignment horizontal="left" vertical="center"/>
    </xf>
    <xf numFmtId="3" fontId="12" fillId="8" borderId="23" xfId="0" applyNumberFormat="1" applyFont="1" applyFill="1" applyBorder="1" applyAlignment="1">
      <alignment vertical="center"/>
    </xf>
    <xf numFmtId="3" fontId="12" fillId="8" borderId="23" xfId="0" applyNumberFormat="1" applyFont="1" applyFill="1" applyBorder="1" applyAlignment="1">
      <alignment horizontal="center" vertical="center"/>
    </xf>
    <xf numFmtId="0" fontId="9" fillId="8" borderId="13" xfId="170" applyFont="1" applyFill="1" applyBorder="1" applyAlignment="1">
      <alignment horizontal="center" vertical="center" wrapText="1"/>
      <protection/>
    </xf>
    <xf numFmtId="0" fontId="60" fillId="8" borderId="13" xfId="170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165" fontId="8" fillId="0" borderId="13" xfId="0" applyNumberFormat="1" applyFont="1" applyFill="1" applyBorder="1" applyAlignment="1">
      <alignment horizontal="right" vertical="center" wrapText="1"/>
    </xf>
    <xf numFmtId="3" fontId="8" fillId="0" borderId="13" xfId="170" applyNumberFormat="1" applyFont="1" applyBorder="1" applyAlignment="1">
      <alignment horizontal="right" vertical="center" wrapText="1"/>
      <protection/>
    </xf>
    <xf numFmtId="3" fontId="8" fillId="0" borderId="13" xfId="170" applyNumberFormat="1" applyFont="1" applyBorder="1" applyAlignment="1">
      <alignment horizontal="right" vertical="center"/>
      <protection/>
    </xf>
    <xf numFmtId="0" fontId="8" fillId="0" borderId="13" xfId="170" applyFont="1" applyFill="1" applyBorder="1" applyAlignment="1">
      <alignment vertical="center" wrapText="1"/>
      <protection/>
    </xf>
    <xf numFmtId="3" fontId="8" fillId="0" borderId="13" xfId="170" applyNumberFormat="1" applyFont="1" applyFill="1" applyBorder="1" applyAlignment="1">
      <alignment horizontal="right" vertical="center" wrapText="1"/>
      <protection/>
    </xf>
    <xf numFmtId="0" fontId="8" fillId="0" borderId="13" xfId="176" applyFont="1" applyFill="1" applyBorder="1" applyAlignment="1">
      <alignment vertical="center" wrapText="1"/>
      <protection/>
    </xf>
    <xf numFmtId="3" fontId="8" fillId="0" borderId="13" xfId="176" applyNumberFormat="1" applyFont="1" applyFill="1" applyBorder="1" applyAlignment="1">
      <alignment horizontal="right" vertical="center"/>
      <protection/>
    </xf>
    <xf numFmtId="0" fontId="8" fillId="8" borderId="13" xfId="170" applyFont="1" applyFill="1" applyBorder="1" applyAlignment="1">
      <alignment horizontal="center" vertical="center"/>
      <protection/>
    </xf>
    <xf numFmtId="0" fontId="9" fillId="8" borderId="13" xfId="170" applyFont="1" applyFill="1" applyBorder="1" applyAlignment="1">
      <alignment vertical="center"/>
      <protection/>
    </xf>
    <xf numFmtId="3" fontId="9" fillId="8" borderId="13" xfId="170" applyNumberFormat="1" applyFont="1" applyFill="1" applyBorder="1" applyAlignment="1">
      <alignment horizontal="right" vertical="center"/>
      <protection/>
    </xf>
    <xf numFmtId="0" fontId="8" fillId="0" borderId="13" xfId="170" applyFont="1" applyFill="1" applyBorder="1" applyAlignment="1">
      <alignment vertical="center"/>
      <protection/>
    </xf>
    <xf numFmtId="0" fontId="8" fillId="0" borderId="13" xfId="176" applyFont="1" applyFill="1" applyBorder="1" applyAlignment="1">
      <alignment vertical="center"/>
      <protection/>
    </xf>
    <xf numFmtId="0" fontId="2" fillId="8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>
      <alignment vertical="center"/>
    </xf>
    <xf numFmtId="165" fontId="12" fillId="8" borderId="1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 wrapText="1"/>
    </xf>
    <xf numFmtId="164" fontId="13" fillId="0" borderId="13" xfId="144" applyNumberFormat="1" applyFont="1" applyBorder="1" applyAlignment="1">
      <alignment vertical="center"/>
      <protection/>
    </xf>
    <xf numFmtId="164" fontId="12" fillId="8" borderId="13" xfId="144" applyNumberFormat="1" applyFont="1" applyFill="1" applyBorder="1" applyAlignment="1">
      <alignment vertical="center"/>
      <protection/>
    </xf>
    <xf numFmtId="164" fontId="12" fillId="8" borderId="13" xfId="144" applyNumberFormat="1" applyFont="1" applyFill="1" applyBorder="1" applyAlignment="1">
      <alignment vertical="center" wrapText="1"/>
      <protection/>
    </xf>
    <xf numFmtId="165" fontId="8" fillId="0" borderId="13" xfId="188" applyNumberFormat="1" applyFont="1" applyFill="1" applyBorder="1" applyAlignment="1">
      <alignment vertical="center"/>
      <protection/>
    </xf>
    <xf numFmtId="165" fontId="9" fillId="0" borderId="13" xfId="188" applyNumberFormat="1" applyFont="1" applyFill="1" applyBorder="1" applyAlignment="1">
      <alignment vertical="center"/>
      <protection/>
    </xf>
    <xf numFmtId="165" fontId="9" fillId="8" borderId="13" xfId="188" applyNumberFormat="1" applyFont="1" applyFill="1" applyBorder="1" applyAlignment="1">
      <alignment vertical="center"/>
      <protection/>
    </xf>
    <xf numFmtId="0" fontId="5" fillId="0" borderId="0" xfId="145">
      <alignment/>
      <protection/>
    </xf>
    <xf numFmtId="0" fontId="9" fillId="8" borderId="13" xfId="143" applyFont="1" applyFill="1" applyBorder="1" applyAlignment="1">
      <alignment horizontal="center" vertical="top" wrapText="1"/>
      <protection/>
    </xf>
    <xf numFmtId="0" fontId="9" fillId="8" borderId="13" xfId="143" applyFont="1" applyFill="1" applyBorder="1" applyAlignment="1">
      <alignment horizontal="center" vertical="center" wrapText="1"/>
      <protection/>
    </xf>
    <xf numFmtId="0" fontId="5" fillId="0" borderId="0" xfId="145" applyAlignment="1">
      <alignment vertical="center"/>
      <protection/>
    </xf>
    <xf numFmtId="0" fontId="8" fillId="0" borderId="18" xfId="177" applyFont="1" applyBorder="1" applyAlignment="1">
      <alignment horizontal="center" vertical="center"/>
      <protection/>
    </xf>
    <xf numFmtId="0" fontId="9" fillId="0" borderId="25" xfId="177" applyFont="1" applyBorder="1" applyAlignment="1">
      <alignment vertical="center"/>
      <protection/>
    </xf>
    <xf numFmtId="0" fontId="9" fillId="0" borderId="18" xfId="177" applyFont="1" applyBorder="1" applyAlignment="1">
      <alignment horizontal="center" vertical="center"/>
      <protection/>
    </xf>
    <xf numFmtId="0" fontId="8" fillId="0" borderId="18" xfId="177" applyFont="1" applyBorder="1" applyAlignment="1">
      <alignment vertical="center"/>
      <protection/>
    </xf>
    <xf numFmtId="0" fontId="8" fillId="0" borderId="13" xfId="177" applyFont="1" applyBorder="1" applyAlignment="1">
      <alignment horizontal="center" vertical="center"/>
      <protection/>
    </xf>
    <xf numFmtId="0" fontId="9" fillId="0" borderId="15" xfId="177" applyFont="1" applyBorder="1" applyAlignment="1">
      <alignment vertical="center"/>
      <protection/>
    </xf>
    <xf numFmtId="0" fontId="9" fillId="0" borderId="13" xfId="177" applyFont="1" applyBorder="1" applyAlignment="1">
      <alignment horizontal="center" vertical="center"/>
      <protection/>
    </xf>
    <xf numFmtId="0" fontId="8" fillId="0" borderId="13" xfId="177" applyFont="1" applyBorder="1" applyAlignment="1">
      <alignment vertical="center"/>
      <protection/>
    </xf>
    <xf numFmtId="0" fontId="8" fillId="0" borderId="15" xfId="143" applyFont="1" applyBorder="1" applyAlignment="1">
      <alignment vertical="center"/>
      <protection/>
    </xf>
    <xf numFmtId="0" fontId="8" fillId="0" borderId="13" xfId="143" applyFont="1" applyBorder="1" applyAlignment="1">
      <alignment horizontal="center" vertical="center"/>
      <protection/>
    </xf>
    <xf numFmtId="3" fontId="8" fillId="0" borderId="13" xfId="177" applyNumberFormat="1" applyFont="1" applyFill="1" applyBorder="1" applyAlignment="1">
      <alignment vertical="center"/>
      <protection/>
    </xf>
    <xf numFmtId="0" fontId="59" fillId="0" borderId="0" xfId="145" applyFont="1" applyAlignment="1">
      <alignment vertical="center"/>
      <protection/>
    </xf>
    <xf numFmtId="0" fontId="13" fillId="0" borderId="15" xfId="177" applyFont="1" applyBorder="1" applyAlignment="1">
      <alignment vertical="center" wrapText="1"/>
      <protection/>
    </xf>
    <xf numFmtId="0" fontId="13" fillId="0" borderId="13" xfId="177" applyFont="1" applyBorder="1" applyAlignment="1">
      <alignment horizontal="center" vertical="center" wrapText="1"/>
      <protection/>
    </xf>
    <xf numFmtId="0" fontId="8" fillId="0" borderId="13" xfId="177" applyFont="1" applyFill="1" applyBorder="1" applyAlignment="1">
      <alignment horizontal="center" vertical="center"/>
      <protection/>
    </xf>
    <xf numFmtId="0" fontId="8" fillId="0" borderId="15" xfId="177" applyFont="1" applyFill="1" applyBorder="1" applyAlignment="1">
      <alignment vertical="center"/>
      <protection/>
    </xf>
    <xf numFmtId="0" fontId="9" fillId="8" borderId="13" xfId="177" applyFont="1" applyFill="1" applyBorder="1" applyAlignment="1">
      <alignment horizontal="center" vertical="center"/>
      <protection/>
    </xf>
    <xf numFmtId="0" fontId="9" fillId="0" borderId="13" xfId="177" applyFont="1" applyFill="1" applyBorder="1" applyAlignment="1">
      <alignment horizontal="center" vertical="center"/>
      <protection/>
    </xf>
    <xf numFmtId="0" fontId="8" fillId="0" borderId="15" xfId="177" applyFont="1" applyBorder="1" applyAlignment="1">
      <alignment vertical="center" wrapText="1"/>
      <protection/>
    </xf>
    <xf numFmtId="0" fontId="8" fillId="0" borderId="15" xfId="177" applyFont="1" applyFill="1" applyBorder="1" applyAlignment="1">
      <alignment vertical="center" wrapText="1"/>
      <protection/>
    </xf>
    <xf numFmtId="0" fontId="8" fillId="0" borderId="15" xfId="180" applyFont="1" applyFill="1" applyBorder="1" applyAlignment="1">
      <alignment vertical="center" wrapText="1"/>
      <protection/>
    </xf>
    <xf numFmtId="3" fontId="8" fillId="0" borderId="15" xfId="146" applyNumberFormat="1" applyFont="1" applyFill="1" applyBorder="1" applyAlignment="1">
      <alignment vertical="center" wrapText="1"/>
      <protection/>
    </xf>
    <xf numFmtId="0" fontId="8" fillId="0" borderId="15" xfId="177" applyFont="1" applyBorder="1" applyAlignment="1">
      <alignment vertical="center"/>
      <protection/>
    </xf>
    <xf numFmtId="0" fontId="8" fillId="0" borderId="15" xfId="146" applyFont="1" applyBorder="1" applyAlignment="1">
      <alignment vertical="center" wrapText="1"/>
      <protection/>
    </xf>
    <xf numFmtId="0" fontId="9" fillId="8" borderId="15" xfId="177" applyFont="1" applyFill="1" applyBorder="1" applyAlignment="1">
      <alignment vertical="center"/>
      <protection/>
    </xf>
    <xf numFmtId="0" fontId="8" fillId="0" borderId="25" xfId="177" applyFont="1" applyBorder="1" applyAlignment="1">
      <alignment vertical="center" wrapText="1"/>
      <protection/>
    </xf>
    <xf numFmtId="0" fontId="8" fillId="0" borderId="15" xfId="179" applyFont="1" applyFill="1" applyBorder="1" applyAlignment="1">
      <alignment vertical="center" wrapText="1"/>
      <protection/>
    </xf>
    <xf numFmtId="0" fontId="8" fillId="0" borderId="15" xfId="145" applyFont="1" applyBorder="1" applyAlignment="1">
      <alignment vertical="center"/>
      <protection/>
    </xf>
    <xf numFmtId="0" fontId="8" fillId="0" borderId="24" xfId="177" applyFont="1" applyBorder="1" applyAlignment="1">
      <alignment horizontal="center" vertical="center"/>
      <protection/>
    </xf>
    <xf numFmtId="0" fontId="8" fillId="0" borderId="13" xfId="177" applyFont="1" applyBorder="1" applyAlignment="1">
      <alignment vertical="center" wrapText="1"/>
      <protection/>
    </xf>
    <xf numFmtId="0" fontId="8" fillId="0" borderId="25" xfId="177" applyFont="1" applyBorder="1" applyAlignment="1">
      <alignment vertical="center"/>
      <protection/>
    </xf>
    <xf numFmtId="0" fontId="8" fillId="0" borderId="15" xfId="145" applyFont="1" applyBorder="1" applyAlignment="1">
      <alignment vertical="center" wrapText="1"/>
      <protection/>
    </xf>
    <xf numFmtId="0" fontId="8" fillId="0" borderId="25" xfId="177" applyFont="1" applyFill="1" applyBorder="1" applyAlignment="1">
      <alignment vertical="center" wrapText="1"/>
      <protection/>
    </xf>
    <xf numFmtId="0" fontId="8" fillId="0" borderId="21" xfId="145" applyFont="1" applyBorder="1" applyAlignment="1">
      <alignment vertical="center" wrapText="1"/>
      <protection/>
    </xf>
    <xf numFmtId="0" fontId="8" fillId="8" borderId="13" xfId="177" applyFont="1" applyFill="1" applyBorder="1" applyAlignment="1">
      <alignment horizontal="center" vertical="center"/>
      <protection/>
    </xf>
    <xf numFmtId="0" fontId="9" fillId="0" borderId="15" xfId="177" applyFont="1" applyFill="1" applyBorder="1" applyAlignment="1">
      <alignment vertical="center"/>
      <protection/>
    </xf>
    <xf numFmtId="0" fontId="5" fillId="0" borderId="0" xfId="145" applyAlignment="1">
      <alignment horizontal="center"/>
      <protection/>
    </xf>
    <xf numFmtId="3" fontId="9" fillId="0" borderId="18" xfId="177" applyNumberFormat="1" applyFont="1" applyBorder="1" applyAlignment="1">
      <alignment horizontal="right" vertical="center"/>
      <protection/>
    </xf>
    <xf numFmtId="3" fontId="9" fillId="0" borderId="13" xfId="177" applyNumberFormat="1" applyFont="1" applyBorder="1" applyAlignment="1">
      <alignment horizontal="right" vertical="center"/>
      <protection/>
    </xf>
    <xf numFmtId="3" fontId="8" fillId="0" borderId="13" xfId="143" applyNumberFormat="1" applyFont="1" applyBorder="1" applyAlignment="1">
      <alignment horizontal="right" vertical="center"/>
      <protection/>
    </xf>
    <xf numFmtId="3" fontId="13" fillId="0" borderId="13" xfId="177" applyNumberFormat="1" applyFont="1" applyBorder="1" applyAlignment="1">
      <alignment horizontal="right" vertical="center" wrapText="1"/>
      <protection/>
    </xf>
    <xf numFmtId="3" fontId="8" fillId="0" borderId="13" xfId="98" applyNumberFormat="1" applyFont="1" applyFill="1" applyBorder="1" applyAlignment="1">
      <alignment horizontal="right" vertical="center"/>
    </xf>
    <xf numFmtId="0" fontId="9" fillId="8" borderId="15" xfId="143" applyFont="1" applyFill="1" applyBorder="1" applyAlignment="1">
      <alignment vertical="center" wrapText="1"/>
      <protection/>
    </xf>
    <xf numFmtId="0" fontId="9" fillId="8" borderId="13" xfId="177" applyFont="1" applyFill="1" applyBorder="1" applyAlignment="1">
      <alignment vertical="center"/>
      <protection/>
    </xf>
    <xf numFmtId="3" fontId="13" fillId="0" borderId="26" xfId="188" applyNumberFormat="1" applyFont="1" applyFill="1" applyBorder="1" applyAlignment="1">
      <alignment horizontal="center" vertical="center" wrapText="1"/>
      <protection/>
    </xf>
    <xf numFmtId="0" fontId="13" fillId="0" borderId="15" xfId="143" applyFont="1" applyBorder="1" applyAlignment="1">
      <alignment vertical="center"/>
      <protection/>
    </xf>
    <xf numFmtId="0" fontId="13" fillId="0" borderId="13" xfId="0" applyFont="1" applyBorder="1" applyAlignment="1">
      <alignment horizontal="center" vertical="center"/>
    </xf>
    <xf numFmtId="0" fontId="13" fillId="0" borderId="15" xfId="177" applyFont="1" applyBorder="1" applyAlignment="1">
      <alignment vertical="center"/>
      <protection/>
    </xf>
    <xf numFmtId="0" fontId="13" fillId="0" borderId="16" xfId="0" applyFont="1" applyBorder="1" applyAlignment="1">
      <alignment horizontal="center" vertical="center"/>
    </xf>
    <xf numFmtId="3" fontId="13" fillId="0" borderId="13" xfId="157" applyNumberFormat="1" applyFont="1" applyFill="1" applyBorder="1" applyAlignment="1">
      <alignment vertical="center" wrapText="1"/>
      <protection/>
    </xf>
    <xf numFmtId="0" fontId="15" fillId="0" borderId="15" xfId="143" applyFont="1" applyBorder="1" applyAlignment="1">
      <alignment vertical="center"/>
      <protection/>
    </xf>
    <xf numFmtId="3" fontId="13" fillId="0" borderId="22" xfId="0" applyNumberFormat="1" applyFont="1" applyBorder="1" applyAlignment="1">
      <alignment vertical="center" wrapText="1"/>
    </xf>
    <xf numFmtId="3" fontId="13" fillId="0" borderId="27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horizontal="left" vertical="center"/>
    </xf>
    <xf numFmtId="3" fontId="13" fillId="0" borderId="22" xfId="0" applyNumberFormat="1" applyFont="1" applyBorder="1" applyAlignment="1">
      <alignment vertical="center"/>
    </xf>
    <xf numFmtId="0" fontId="13" fillId="0" borderId="15" xfId="177" applyFont="1" applyFill="1" applyBorder="1" applyAlignment="1">
      <alignment vertical="center"/>
      <protection/>
    </xf>
    <xf numFmtId="3" fontId="13" fillId="0" borderId="22" xfId="0" applyNumberFormat="1" applyFont="1" applyBorder="1" applyAlignment="1">
      <alignment horizontal="left" vertical="center"/>
    </xf>
    <xf numFmtId="3" fontId="13" fillId="0" borderId="22" xfId="0" applyNumberFormat="1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vertical="center" wrapText="1"/>
    </xf>
    <xf numFmtId="0" fontId="13" fillId="0" borderId="22" xfId="154" applyFont="1" applyFill="1" applyBorder="1" applyAlignment="1">
      <alignment vertical="top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185" applyFont="1" applyFill="1" applyBorder="1" applyAlignment="1">
      <alignment vertical="center" wrapText="1"/>
      <protection/>
    </xf>
    <xf numFmtId="0" fontId="13" fillId="0" borderId="13" xfId="185" applyFont="1" applyFill="1" applyBorder="1" applyAlignment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5" xfId="146" applyFont="1" applyFill="1" applyBorder="1" applyAlignment="1">
      <alignment vertical="center" wrapText="1"/>
      <protection/>
    </xf>
    <xf numFmtId="3" fontId="12" fillId="0" borderId="2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2" fillId="8" borderId="15" xfId="143" applyFont="1" applyFill="1" applyBorder="1" applyAlignment="1">
      <alignment vertical="center" wrapText="1"/>
      <protection/>
    </xf>
    <xf numFmtId="3" fontId="13" fillId="0" borderId="16" xfId="188" applyNumberFormat="1" applyFont="1" applyFill="1" applyBorder="1" applyAlignment="1">
      <alignment horizontal="right" vertical="center"/>
      <protection/>
    </xf>
    <xf numFmtId="3" fontId="13" fillId="46" borderId="16" xfId="0" applyNumberFormat="1" applyFont="1" applyFill="1" applyBorder="1" applyAlignment="1">
      <alignment horizontal="right" vertical="center"/>
    </xf>
    <xf numFmtId="0" fontId="13" fillId="47" borderId="27" xfId="154" applyFont="1" applyFill="1" applyBorder="1" applyAlignment="1">
      <alignment horizontal="center" vertical="top" wrapText="1"/>
      <protection/>
    </xf>
    <xf numFmtId="0" fontId="13" fillId="47" borderId="13" xfId="154" applyFont="1" applyFill="1" applyBorder="1" applyAlignment="1">
      <alignment horizontal="center" vertical="top" wrapText="1"/>
      <protection/>
    </xf>
    <xf numFmtId="0" fontId="13" fillId="0" borderId="27" xfId="154" applyFont="1" applyFill="1" applyBorder="1" applyAlignment="1">
      <alignment horizontal="center" vertical="top" wrapText="1"/>
      <protection/>
    </xf>
    <xf numFmtId="0" fontId="13" fillId="47" borderId="28" xfId="154" applyFont="1" applyFill="1" applyBorder="1" applyAlignment="1">
      <alignment horizontal="center" vertical="top" wrapText="1"/>
      <protection/>
    </xf>
    <xf numFmtId="3" fontId="8" fillId="0" borderId="13" xfId="146" applyNumberFormat="1" applyFont="1" applyFill="1" applyBorder="1" applyAlignment="1">
      <alignment horizontal="right" vertical="center" wrapText="1"/>
      <protection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3" xfId="177" applyNumberFormat="1" applyFont="1" applyBorder="1" applyAlignment="1">
      <alignment horizontal="right" vertical="center"/>
      <protection/>
    </xf>
    <xf numFmtId="3" fontId="8" fillId="0" borderId="13" xfId="177" applyNumberFormat="1" applyFont="1" applyFill="1" applyBorder="1" applyAlignment="1">
      <alignment horizontal="right" vertical="center" wrapText="1"/>
      <protection/>
    </xf>
    <xf numFmtId="3" fontId="8" fillId="0" borderId="13" xfId="177" applyNumberFormat="1" applyFont="1" applyFill="1" applyBorder="1" applyAlignment="1">
      <alignment horizontal="right" vertical="center"/>
      <protection/>
    </xf>
    <xf numFmtId="3" fontId="9" fillId="0" borderId="13" xfId="177" applyNumberFormat="1" applyFont="1" applyFill="1" applyBorder="1" applyAlignment="1">
      <alignment horizontal="right" vertical="center"/>
      <protection/>
    </xf>
    <xf numFmtId="3" fontId="9" fillId="8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177" applyNumberFormat="1" applyFont="1" applyBorder="1" applyAlignment="1">
      <alignment horizontal="right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8" fillId="0" borderId="13" xfId="145" applyNumberFormat="1" applyFont="1" applyBorder="1" applyAlignment="1">
      <alignment horizontal="right" vertical="center"/>
      <protection/>
    </xf>
    <xf numFmtId="3" fontId="8" fillId="8" borderId="13" xfId="0" applyNumberFormat="1" applyFont="1" applyFill="1" applyBorder="1" applyAlignment="1">
      <alignment horizontal="right" vertical="center"/>
    </xf>
    <xf numFmtId="3" fontId="8" fillId="0" borderId="13" xfId="98" applyNumberFormat="1" applyFont="1" applyBorder="1" applyAlignment="1">
      <alignment horizontal="right" vertical="center"/>
    </xf>
    <xf numFmtId="3" fontId="8" fillId="0" borderId="13" xfId="98" applyNumberFormat="1" applyFont="1" applyBorder="1" applyAlignment="1">
      <alignment horizontal="right" vertical="center" wrapText="1"/>
    </xf>
    <xf numFmtId="3" fontId="8" fillId="0" borderId="13" xfId="98" applyNumberFormat="1" applyFont="1" applyFill="1" applyBorder="1" applyAlignment="1">
      <alignment horizontal="right" vertical="center" wrapText="1"/>
    </xf>
    <xf numFmtId="3" fontId="8" fillId="0" borderId="13" xfId="145" applyNumberFormat="1" applyFont="1" applyBorder="1" applyAlignment="1">
      <alignment horizontal="right" vertical="center" wrapText="1"/>
      <protection/>
    </xf>
    <xf numFmtId="3" fontId="12" fillId="8" borderId="13" xfId="0" applyNumberFormat="1" applyFont="1" applyFill="1" applyBorder="1" applyAlignment="1">
      <alignment horizontal="right" vertical="center"/>
    </xf>
    <xf numFmtId="0" fontId="6" fillId="0" borderId="0" xfId="156" applyFont="1" applyAlignment="1">
      <alignment vertical="center"/>
      <protection/>
    </xf>
    <xf numFmtId="0" fontId="6" fillId="0" borderId="0" xfId="156" applyFont="1" applyBorder="1" applyAlignment="1">
      <alignment vertical="center"/>
      <protection/>
    </xf>
    <xf numFmtId="3" fontId="12" fillId="0" borderId="29" xfId="156" applyNumberFormat="1" applyFont="1" applyFill="1" applyBorder="1" applyAlignment="1">
      <alignment horizontal="center" vertical="center" wrapText="1"/>
      <protection/>
    </xf>
    <xf numFmtId="3" fontId="12" fillId="0" borderId="30" xfId="156" applyNumberFormat="1" applyFont="1" applyFill="1" applyBorder="1" applyAlignment="1">
      <alignment horizontal="center" vertical="center" wrapText="1"/>
      <protection/>
    </xf>
    <xf numFmtId="0" fontId="15" fillId="0" borderId="27" xfId="156" applyFont="1" applyFill="1" applyBorder="1" applyAlignment="1">
      <alignment vertical="center"/>
      <protection/>
    </xf>
    <xf numFmtId="3" fontId="8" fillId="0" borderId="27" xfId="156" applyNumberFormat="1" applyFont="1" applyFill="1" applyBorder="1" applyAlignment="1">
      <alignment vertical="center"/>
      <protection/>
    </xf>
    <xf numFmtId="0" fontId="13" fillId="0" borderId="27" xfId="156" applyFont="1" applyFill="1" applyBorder="1" applyAlignment="1">
      <alignment vertical="center"/>
      <protection/>
    </xf>
    <xf numFmtId="4" fontId="8" fillId="0" borderId="27" xfId="156" applyNumberFormat="1" applyFont="1" applyFill="1" applyBorder="1" applyAlignment="1">
      <alignment vertical="center"/>
      <protection/>
    </xf>
    <xf numFmtId="165" fontId="8" fillId="0" borderId="27" xfId="156" applyNumberFormat="1" applyFont="1" applyFill="1" applyBorder="1" applyAlignment="1">
      <alignment vertical="center"/>
      <protection/>
    </xf>
    <xf numFmtId="0" fontId="13" fillId="0" borderId="27" xfId="156" applyFont="1" applyFill="1" applyBorder="1" applyAlignment="1">
      <alignment vertical="center" wrapText="1"/>
      <protection/>
    </xf>
    <xf numFmtId="49" fontId="13" fillId="0" borderId="27" xfId="156" applyNumberFormat="1" applyFont="1" applyFill="1" applyBorder="1" applyAlignment="1">
      <alignment vertical="center" wrapText="1"/>
      <protection/>
    </xf>
    <xf numFmtId="3" fontId="54" fillId="0" borderId="27" xfId="156" applyNumberFormat="1" applyFont="1" applyFill="1" applyBorder="1" applyAlignment="1">
      <alignment vertical="center"/>
      <protection/>
    </xf>
    <xf numFmtId="166" fontId="8" fillId="0" borderId="27" xfId="156" applyNumberFormat="1" applyFont="1" applyFill="1" applyBorder="1" applyAlignment="1">
      <alignment vertical="center"/>
      <protection/>
    </xf>
    <xf numFmtId="3" fontId="8" fillId="0" borderId="27" xfId="156" applyNumberFormat="1" applyFont="1" applyFill="1" applyBorder="1" applyAlignment="1">
      <alignment horizontal="right" vertical="center"/>
      <protection/>
    </xf>
    <xf numFmtId="3" fontId="13" fillId="0" borderId="27" xfId="156" applyNumberFormat="1" applyFont="1" applyFill="1" applyBorder="1" applyAlignment="1">
      <alignment vertical="center"/>
      <protection/>
    </xf>
    <xf numFmtId="3" fontId="6" fillId="0" borderId="0" xfId="156" applyNumberFormat="1" applyFont="1" applyAlignment="1">
      <alignment vertical="center"/>
      <protection/>
    </xf>
    <xf numFmtId="0" fontId="56" fillId="0" borderId="31" xfId="156" applyFont="1" applyFill="1" applyBorder="1" applyAlignment="1">
      <alignment vertical="center"/>
      <protection/>
    </xf>
    <xf numFmtId="3" fontId="54" fillId="0" borderId="27" xfId="156" applyNumberFormat="1" applyFont="1" applyFill="1" applyBorder="1" applyAlignment="1">
      <alignment horizontal="right" vertical="center"/>
      <protection/>
    </xf>
    <xf numFmtId="0" fontId="13" fillId="0" borderId="31" xfId="156" applyFont="1" applyFill="1" applyBorder="1" applyAlignment="1">
      <alignment vertical="center"/>
      <protection/>
    </xf>
    <xf numFmtId="0" fontId="15" fillId="0" borderId="27" xfId="156" applyFont="1" applyFill="1" applyBorder="1" applyAlignment="1">
      <alignment vertical="center" wrapText="1"/>
      <protection/>
    </xf>
    <xf numFmtId="3" fontId="8" fillId="0" borderId="32" xfId="156" applyNumberFormat="1" applyFont="1" applyFill="1" applyBorder="1" applyAlignment="1">
      <alignment vertical="center"/>
      <protection/>
    </xf>
    <xf numFmtId="0" fontId="12" fillId="9" borderId="27" xfId="156" applyFont="1" applyFill="1" applyBorder="1" applyAlignment="1">
      <alignment vertical="center"/>
      <protection/>
    </xf>
    <xf numFmtId="3" fontId="12" fillId="9" borderId="27" xfId="156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165" fontId="9" fillId="8" borderId="13" xfId="0" applyNumberFormat="1" applyFont="1" applyFill="1" applyBorder="1" applyAlignment="1">
      <alignment horizontal="right" vertical="center" wrapText="1"/>
    </xf>
    <xf numFmtId="165" fontId="8" fillId="0" borderId="13" xfId="0" applyNumberFormat="1" applyFont="1" applyFill="1" applyBorder="1" applyAlignment="1">
      <alignment vertical="center"/>
    </xf>
    <xf numFmtId="165" fontId="9" fillId="8" borderId="13" xfId="0" applyNumberFormat="1" applyFont="1" applyFill="1" applyBorder="1" applyAlignment="1">
      <alignment vertical="center"/>
    </xf>
    <xf numFmtId="3" fontId="12" fillId="8" borderId="33" xfId="188" applyNumberFormat="1" applyFont="1" applyFill="1" applyBorder="1" applyAlignment="1">
      <alignment horizontal="center" vertical="center" wrapText="1"/>
      <protection/>
    </xf>
    <xf numFmtId="3" fontId="13" fillId="0" borderId="34" xfId="188" applyNumberFormat="1" applyFont="1" applyFill="1" applyBorder="1" applyAlignment="1">
      <alignment vertical="center"/>
      <protection/>
    </xf>
    <xf numFmtId="0" fontId="13" fillId="0" borderId="13" xfId="0" applyFont="1" applyFill="1" applyBorder="1" applyAlignment="1">
      <alignment horizontal="center" vertical="center"/>
    </xf>
    <xf numFmtId="0" fontId="63" fillId="0" borderId="27" xfId="165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6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center" wrapText="1"/>
    </xf>
    <xf numFmtId="3" fontId="13" fillId="0" borderId="35" xfId="0" applyNumberFormat="1" applyFont="1" applyBorder="1" applyAlignment="1">
      <alignment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horizontal="center" vertical="center"/>
    </xf>
    <xf numFmtId="49" fontId="9" fillId="0" borderId="35" xfId="162" applyNumberFormat="1" applyFont="1" applyFill="1" applyBorder="1" applyAlignment="1">
      <alignment horizontal="left" vertical="center" wrapText="1"/>
      <protection/>
    </xf>
    <xf numFmtId="49" fontId="8" fillId="0" borderId="35" xfId="162" applyNumberFormat="1" applyFont="1" applyFill="1" applyBorder="1" applyAlignment="1">
      <alignment horizontal="left" vertical="center" wrapText="1"/>
      <protection/>
    </xf>
    <xf numFmtId="3" fontId="9" fillId="0" borderId="13" xfId="0" applyNumberFormat="1" applyFont="1" applyFill="1" applyBorder="1" applyAlignment="1">
      <alignment horizontal="center" vertical="center"/>
    </xf>
    <xf numFmtId="49" fontId="13" fillId="0" borderId="22" xfId="163" applyNumberFormat="1" applyFont="1" applyBorder="1" applyAlignment="1">
      <alignment horizontal="left" vertical="center" wrapText="1"/>
      <protection/>
    </xf>
    <xf numFmtId="3" fontId="13" fillId="0" borderId="36" xfId="0" applyNumberFormat="1" applyFont="1" applyFill="1" applyBorder="1" applyAlignment="1">
      <alignment vertical="center"/>
    </xf>
    <xf numFmtId="49" fontId="13" fillId="0" borderId="35" xfId="163" applyNumberFormat="1" applyFont="1" applyBorder="1" applyAlignment="1">
      <alignment horizontal="left" vertical="center" wrapText="1"/>
      <protection/>
    </xf>
    <xf numFmtId="3" fontId="13" fillId="0" borderId="37" xfId="0" applyNumberFormat="1" applyFont="1" applyFill="1" applyBorder="1" applyAlignment="1">
      <alignment vertical="center"/>
    </xf>
    <xf numFmtId="49" fontId="13" fillId="0" borderId="15" xfId="163" applyNumberFormat="1" applyFont="1" applyBorder="1" applyAlignment="1">
      <alignment horizontal="left" vertical="center" wrapText="1"/>
      <protection/>
    </xf>
    <xf numFmtId="0" fontId="13" fillId="0" borderId="15" xfId="0" applyFont="1" applyFill="1" applyBorder="1" applyAlignment="1">
      <alignment horizontal="left" vertical="center" wrapText="1"/>
    </xf>
    <xf numFmtId="3" fontId="9" fillId="0" borderId="15" xfId="163" applyNumberFormat="1" applyFont="1" applyFill="1" applyBorder="1" applyAlignment="1">
      <alignment vertical="top" wrapText="1"/>
      <protection/>
    </xf>
    <xf numFmtId="3" fontId="12" fillId="0" borderId="17" xfId="0" applyNumberFormat="1" applyFont="1" applyFill="1" applyBorder="1" applyAlignment="1">
      <alignment horizontal="center" vertical="center"/>
    </xf>
    <xf numFmtId="3" fontId="13" fillId="0" borderId="17" xfId="163" applyNumberFormat="1" applyFont="1" applyBorder="1" applyAlignment="1">
      <alignment horizontal="left" vertical="top" wrapText="1"/>
      <protection/>
    </xf>
    <xf numFmtId="3" fontId="12" fillId="0" borderId="22" xfId="0" applyNumberFormat="1" applyFont="1" applyFill="1" applyBorder="1" applyAlignment="1">
      <alignment horizontal="center" vertical="center"/>
    </xf>
    <xf numFmtId="3" fontId="13" fillId="0" borderId="22" xfId="163" applyNumberFormat="1" applyFont="1" applyFill="1" applyBorder="1" applyAlignment="1">
      <alignment vertical="top" wrapText="1"/>
      <protection/>
    </xf>
    <xf numFmtId="3" fontId="56" fillId="0" borderId="22" xfId="163" applyNumberFormat="1" applyFont="1" applyFill="1" applyBorder="1" applyAlignment="1">
      <alignment vertical="top" wrapText="1"/>
      <protection/>
    </xf>
    <xf numFmtId="3" fontId="13" fillId="0" borderId="22" xfId="0" applyNumberFormat="1" applyFont="1" applyFill="1" applyBorder="1" applyAlignment="1">
      <alignment horizontal="center" vertical="center"/>
    </xf>
    <xf numFmtId="49" fontId="8" fillId="0" borderId="17" xfId="163" applyNumberFormat="1" applyFont="1" applyFill="1" applyBorder="1" applyAlignment="1">
      <alignment horizontal="left"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vertical="center"/>
    </xf>
    <xf numFmtId="49" fontId="8" fillId="0" borderId="36" xfId="163" applyNumberFormat="1" applyFont="1" applyFill="1" applyBorder="1" applyAlignment="1">
      <alignment horizontal="left" vertical="center" wrapText="1"/>
      <protection/>
    </xf>
    <xf numFmtId="49" fontId="8" fillId="0" borderId="36" xfId="163" applyNumberFormat="1" applyFont="1" applyBorder="1" applyAlignment="1">
      <alignment horizontal="left" vertical="center" wrapText="1"/>
      <protection/>
    </xf>
    <xf numFmtId="3" fontId="13" fillId="0" borderId="36" xfId="163" applyNumberFormat="1" applyFont="1" applyBorder="1" applyAlignment="1">
      <alignment horizontal="left" vertical="top" wrapText="1"/>
      <protection/>
    </xf>
    <xf numFmtId="3" fontId="13" fillId="0" borderId="36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0" xfId="143" applyFont="1" applyFill="1" applyBorder="1" applyAlignment="1">
      <alignment horizontal="left" vertical="center" wrapText="1"/>
      <protection/>
    </xf>
    <xf numFmtId="3" fontId="13" fillId="0" borderId="32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8" borderId="13" xfId="188" applyNumberFormat="1" applyFont="1" applyFill="1" applyBorder="1" applyAlignment="1">
      <alignment horizontal="right" vertical="center"/>
      <protection/>
    </xf>
    <xf numFmtId="3" fontId="12" fillId="0" borderId="22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13" fillId="0" borderId="22" xfId="183" applyFont="1" applyFill="1" applyBorder="1" applyAlignment="1">
      <alignment vertical="center" wrapText="1"/>
      <protection/>
    </xf>
    <xf numFmtId="3" fontId="13" fillId="0" borderId="32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left" vertical="center" wrapText="1"/>
    </xf>
    <xf numFmtId="0" fontId="12" fillId="0" borderId="22" xfId="182" applyFont="1" applyFill="1" applyBorder="1" applyAlignment="1">
      <alignment vertical="center"/>
      <protection/>
    </xf>
    <xf numFmtId="3" fontId="13" fillId="0" borderId="4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47" borderId="27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3" fillId="47" borderId="2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top" wrapText="1"/>
    </xf>
    <xf numFmtId="3" fontId="13" fillId="0" borderId="41" xfId="0" applyNumberFormat="1" applyFont="1" applyBorder="1" applyAlignment="1">
      <alignment vertical="center"/>
    </xf>
    <xf numFmtId="49" fontId="13" fillId="0" borderId="22" xfId="0" applyNumberFormat="1" applyFont="1" applyFill="1" applyBorder="1" applyAlignment="1">
      <alignment horizontal="left" vertical="top" wrapText="1"/>
    </xf>
    <xf numFmtId="49" fontId="13" fillId="0" borderId="22" xfId="159" applyNumberFormat="1" applyFont="1" applyFill="1" applyBorder="1" applyAlignment="1">
      <alignment vertical="center" wrapText="1"/>
      <protection/>
    </xf>
    <xf numFmtId="0" fontId="13" fillId="0" borderId="22" xfId="159" applyFont="1" applyFill="1" applyBorder="1" applyAlignment="1">
      <alignment horizontal="left" vertical="center" wrapText="1"/>
      <protection/>
    </xf>
    <xf numFmtId="0" fontId="13" fillId="0" borderId="22" xfId="159" applyFont="1" applyFill="1" applyBorder="1" applyAlignment="1">
      <alignment vertical="center" wrapText="1"/>
      <protection/>
    </xf>
    <xf numFmtId="49" fontId="13" fillId="0" borderId="17" xfId="0" applyNumberFormat="1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left" vertical="center" wrapText="1"/>
    </xf>
    <xf numFmtId="3" fontId="12" fillId="47" borderId="28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left" vertical="center"/>
    </xf>
    <xf numFmtId="3" fontId="13" fillId="0" borderId="35" xfId="0" applyNumberFormat="1" applyFont="1" applyFill="1" applyBorder="1" applyAlignment="1">
      <alignment horizontal="left" vertical="center"/>
    </xf>
    <xf numFmtId="3" fontId="12" fillId="0" borderId="23" xfId="0" applyNumberFormat="1" applyFont="1" applyFill="1" applyBorder="1" applyAlignment="1">
      <alignment vertical="center"/>
    </xf>
    <xf numFmtId="0" fontId="12" fillId="0" borderId="35" xfId="153" applyFont="1" applyFill="1" applyBorder="1" applyAlignment="1">
      <alignment horizontal="left" vertical="top" wrapText="1"/>
      <protection/>
    </xf>
    <xf numFmtId="3" fontId="13" fillId="47" borderId="13" xfId="0" applyNumberFormat="1" applyFont="1" applyFill="1" applyBorder="1" applyAlignment="1">
      <alignment horizontal="center" vertical="center"/>
    </xf>
    <xf numFmtId="0" fontId="13" fillId="0" borderId="15" xfId="153" applyFont="1" applyFill="1" applyBorder="1" applyAlignment="1">
      <alignment horizontal="left" vertical="top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3" fillId="47" borderId="18" xfId="0" applyNumberFormat="1" applyFont="1" applyFill="1" applyBorder="1" applyAlignment="1">
      <alignment horizontal="center" vertical="center"/>
    </xf>
    <xf numFmtId="0" fontId="13" fillId="0" borderId="17" xfId="159" applyFont="1" applyFill="1" applyBorder="1" applyAlignment="1">
      <alignment vertical="center" wrapText="1"/>
      <protection/>
    </xf>
    <xf numFmtId="3" fontId="13" fillId="47" borderId="24" xfId="0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left" vertical="center"/>
    </xf>
    <xf numFmtId="3" fontId="13" fillId="0" borderId="42" xfId="0" applyNumberFormat="1" applyFont="1" applyBorder="1" applyAlignment="1">
      <alignment vertical="center"/>
    </xf>
    <xf numFmtId="0" fontId="12" fillId="0" borderId="15" xfId="154" applyFont="1" applyFill="1" applyBorder="1" applyAlignment="1">
      <alignment vertical="top"/>
      <protection/>
    </xf>
    <xf numFmtId="3" fontId="13" fillId="0" borderId="16" xfId="0" applyNumberFormat="1" applyFont="1" applyBorder="1" applyAlignment="1">
      <alignment vertical="center"/>
    </xf>
    <xf numFmtId="0" fontId="13" fillId="0" borderId="15" xfId="154" applyFont="1" applyFill="1" applyBorder="1" applyAlignment="1">
      <alignment vertical="top"/>
      <protection/>
    </xf>
    <xf numFmtId="0" fontId="13" fillId="0" borderId="15" xfId="154" applyFont="1" applyFill="1" applyBorder="1" applyAlignment="1">
      <alignment vertical="top" wrapText="1"/>
      <protection/>
    </xf>
    <xf numFmtId="3" fontId="13" fillId="0" borderId="15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left" vertical="center" wrapText="1"/>
    </xf>
    <xf numFmtId="49" fontId="13" fillId="0" borderId="22" xfId="159" applyNumberFormat="1" applyFont="1" applyFill="1" applyBorder="1" applyAlignment="1">
      <alignment vertical="center" wrapText="1"/>
      <protection/>
    </xf>
    <xf numFmtId="0" fontId="13" fillId="0" borderId="35" xfId="159" applyFont="1" applyFill="1" applyBorder="1" applyAlignment="1">
      <alignment vertical="center" wrapText="1"/>
      <protection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3" fontId="12" fillId="47" borderId="18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9" fontId="13" fillId="0" borderId="17" xfId="187" applyNumberFormat="1" applyFont="1" applyBorder="1" applyAlignment="1">
      <alignment horizontal="left" vertical="center" wrapText="1"/>
      <protection/>
    </xf>
    <xf numFmtId="49" fontId="13" fillId="0" borderId="22" xfId="187" applyNumberFormat="1" applyFont="1" applyBorder="1" applyAlignment="1">
      <alignment horizontal="left" vertical="center" wrapText="1"/>
      <protection/>
    </xf>
    <xf numFmtId="0" fontId="13" fillId="0" borderId="35" xfId="159" applyFont="1" applyFill="1" applyBorder="1" applyAlignment="1">
      <alignment vertical="center" wrapText="1"/>
      <protection/>
    </xf>
    <xf numFmtId="0" fontId="13" fillId="0" borderId="22" xfId="159" applyFont="1" applyBorder="1" applyAlignment="1">
      <alignment vertical="center" wrapText="1"/>
      <protection/>
    </xf>
    <xf numFmtId="0" fontId="13" fillId="0" borderId="22" xfId="143" applyFont="1" applyFill="1" applyBorder="1" applyAlignment="1">
      <alignment horizontal="left" vertical="center" wrapText="1"/>
      <protection/>
    </xf>
    <xf numFmtId="49" fontId="13" fillId="0" borderId="22" xfId="0" applyNumberFormat="1" applyFont="1" applyFill="1" applyBorder="1" applyAlignment="1">
      <alignment vertical="center" wrapText="1"/>
    </xf>
    <xf numFmtId="49" fontId="13" fillId="0" borderId="22" xfId="174" applyNumberFormat="1" applyFont="1" applyFill="1" applyBorder="1" applyAlignment="1">
      <alignment horizontal="left" vertical="center" wrapText="1"/>
      <protection/>
    </xf>
    <xf numFmtId="3" fontId="12" fillId="47" borderId="27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left" vertical="center"/>
    </xf>
    <xf numFmtId="3" fontId="13" fillId="0" borderId="25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left" vertical="center" wrapText="1"/>
    </xf>
    <xf numFmtId="0" fontId="12" fillId="47" borderId="31" xfId="154" applyFont="1" applyFill="1" applyBorder="1" applyAlignment="1">
      <alignment horizontal="center" vertical="top" wrapText="1"/>
      <protection/>
    </xf>
    <xf numFmtId="0" fontId="12" fillId="0" borderId="17" xfId="154" applyFont="1" applyFill="1" applyBorder="1" applyAlignment="1">
      <alignment vertical="top"/>
      <protection/>
    </xf>
    <xf numFmtId="3" fontId="12" fillId="0" borderId="32" xfId="0" applyNumberFormat="1" applyFont="1" applyFill="1" applyBorder="1" applyAlignment="1">
      <alignment vertical="center"/>
    </xf>
    <xf numFmtId="3" fontId="12" fillId="47" borderId="22" xfId="0" applyNumberFormat="1" applyFont="1" applyFill="1" applyBorder="1" applyAlignment="1">
      <alignment horizontal="center" vertical="center"/>
    </xf>
    <xf numFmtId="3" fontId="13" fillId="47" borderId="43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3" fillId="0" borderId="45" xfId="0" applyNumberFormat="1" applyFont="1" applyFill="1" applyBorder="1" applyAlignment="1">
      <alignment vertical="center"/>
    </xf>
    <xf numFmtId="0" fontId="9" fillId="0" borderId="28" xfId="154" applyFont="1" applyFill="1" applyBorder="1" applyAlignment="1">
      <alignment horizontal="center" vertical="center"/>
      <protection/>
    </xf>
    <xf numFmtId="0" fontId="9" fillId="0" borderId="35" xfId="182" applyFont="1" applyFill="1" applyBorder="1" applyAlignment="1">
      <alignment vertical="center"/>
      <protection/>
    </xf>
    <xf numFmtId="3" fontId="13" fillId="0" borderId="17" xfId="0" applyNumberFormat="1" applyFont="1" applyFill="1" applyBorder="1" applyAlignment="1">
      <alignment vertical="center"/>
    </xf>
    <xf numFmtId="0" fontId="13" fillId="0" borderId="22" xfId="183" applyFont="1" applyBorder="1" applyAlignment="1">
      <alignment vertical="center"/>
      <protection/>
    </xf>
    <xf numFmtId="49" fontId="13" fillId="0" borderId="22" xfId="163" applyNumberFormat="1" applyFont="1" applyFill="1" applyBorder="1" applyAlignment="1">
      <alignment horizontal="left" vertical="center" wrapText="1"/>
      <protection/>
    </xf>
    <xf numFmtId="49" fontId="13" fillId="0" borderId="22" xfId="174" applyNumberFormat="1" applyFont="1" applyFill="1" applyBorder="1" applyAlignment="1">
      <alignment horizontal="left" vertical="top" wrapText="1"/>
      <protection/>
    </xf>
    <xf numFmtId="0" fontId="12" fillId="0" borderId="28" xfId="154" applyFont="1" applyBorder="1" applyAlignment="1">
      <alignment horizontal="center" vertical="center"/>
      <protection/>
    </xf>
    <xf numFmtId="0" fontId="12" fillId="0" borderId="35" xfId="154" applyFont="1" applyFill="1" applyBorder="1" applyAlignment="1">
      <alignment vertical="center"/>
      <protection/>
    </xf>
    <xf numFmtId="0" fontId="13" fillId="0" borderId="13" xfId="154" applyFont="1" applyBorder="1" applyAlignment="1">
      <alignment horizontal="center" vertical="center"/>
      <protection/>
    </xf>
    <xf numFmtId="0" fontId="13" fillId="0" borderId="15" xfId="154" applyFont="1" applyFill="1" applyBorder="1" applyAlignment="1">
      <alignment vertical="center"/>
      <protection/>
    </xf>
    <xf numFmtId="0" fontId="12" fillId="47" borderId="27" xfId="154" applyFont="1" applyFill="1" applyBorder="1" applyAlignment="1">
      <alignment horizontal="center" vertical="top" wrapText="1"/>
      <protection/>
    </xf>
    <xf numFmtId="0" fontId="12" fillId="0" borderId="22" xfId="154" applyFont="1" applyFill="1" applyBorder="1" applyAlignment="1">
      <alignment vertical="top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13" fillId="0" borderId="35" xfId="154" applyFont="1" applyFill="1" applyBorder="1" applyAlignment="1">
      <alignment vertical="top"/>
      <protection/>
    </xf>
    <xf numFmtId="0" fontId="12" fillId="47" borderId="28" xfId="154" applyFont="1" applyFill="1" applyBorder="1" applyAlignment="1">
      <alignment horizontal="center" vertical="top" wrapText="1"/>
      <protection/>
    </xf>
    <xf numFmtId="0" fontId="12" fillId="0" borderId="35" xfId="154" applyFont="1" applyFill="1" applyBorder="1" applyAlignment="1">
      <alignment vertical="top"/>
      <protection/>
    </xf>
    <xf numFmtId="0" fontId="13" fillId="47" borderId="18" xfId="154" applyFont="1" applyFill="1" applyBorder="1" applyAlignment="1">
      <alignment horizontal="center" vertical="top" wrapText="1"/>
      <protection/>
    </xf>
    <xf numFmtId="3" fontId="12" fillId="0" borderId="22" xfId="0" applyNumberFormat="1" applyFont="1" applyFill="1" applyBorder="1" applyAlignment="1">
      <alignment vertical="center"/>
    </xf>
    <xf numFmtId="16" fontId="13" fillId="47" borderId="27" xfId="154" applyNumberFormat="1" applyFont="1" applyFill="1" applyBorder="1" applyAlignment="1">
      <alignment horizontal="center" vertical="top" wrapText="1"/>
      <protection/>
    </xf>
    <xf numFmtId="3" fontId="13" fillId="0" borderId="25" xfId="0" applyNumberFormat="1" applyFont="1" applyFill="1" applyBorder="1" applyAlignment="1">
      <alignment horizontal="left" vertical="center"/>
    </xf>
    <xf numFmtId="0" fontId="13" fillId="47" borderId="27" xfId="154" applyFont="1" applyFill="1" applyBorder="1" applyAlignment="1">
      <alignment horizontal="center" vertical="top" wrapText="1"/>
      <protection/>
    </xf>
    <xf numFmtId="0" fontId="13" fillId="0" borderId="22" xfId="154" applyFont="1" applyFill="1" applyBorder="1" applyAlignment="1">
      <alignment vertical="top"/>
      <protection/>
    </xf>
    <xf numFmtId="0" fontId="13" fillId="0" borderId="0" xfId="153" applyFont="1" applyFill="1" applyBorder="1" applyAlignment="1">
      <alignment vertical="top" wrapText="1"/>
      <protection/>
    </xf>
    <xf numFmtId="0" fontId="13" fillId="0" borderId="22" xfId="185" applyFont="1" applyFill="1" applyBorder="1" applyAlignment="1">
      <alignment vertical="center"/>
      <protection/>
    </xf>
    <xf numFmtId="0" fontId="13" fillId="0" borderId="22" xfId="150" applyFont="1" applyFill="1" applyBorder="1" applyAlignment="1">
      <alignment vertical="top" wrapText="1"/>
      <protection/>
    </xf>
    <xf numFmtId="0" fontId="8" fillId="0" borderId="15" xfId="183" applyFont="1" applyFill="1" applyBorder="1" applyAlignment="1">
      <alignment vertical="center" wrapText="1"/>
      <protection/>
    </xf>
    <xf numFmtId="0" fontId="8" fillId="0" borderId="15" xfId="181" applyFont="1" applyFill="1" applyBorder="1" applyAlignment="1">
      <alignment vertical="center" wrapText="1"/>
      <protection/>
    </xf>
    <xf numFmtId="0" fontId="13" fillId="0" borderId="15" xfId="153" applyFont="1" applyFill="1" applyBorder="1" applyAlignment="1">
      <alignment vertical="top" wrapText="1"/>
      <protection/>
    </xf>
    <xf numFmtId="0" fontId="13" fillId="0" borderId="15" xfId="152" applyFont="1" applyFill="1" applyBorder="1" applyAlignment="1">
      <alignment vertical="top" wrapText="1"/>
      <protection/>
    </xf>
    <xf numFmtId="0" fontId="13" fillId="0" borderId="15" xfId="152" applyFont="1" applyFill="1" applyBorder="1" applyAlignment="1">
      <alignment vertical="center" wrapText="1"/>
      <protection/>
    </xf>
    <xf numFmtId="0" fontId="13" fillId="0" borderId="15" xfId="185" applyFont="1" applyFill="1" applyBorder="1" applyAlignment="1">
      <alignment vertical="center"/>
      <protection/>
    </xf>
    <xf numFmtId="0" fontId="13" fillId="0" borderId="17" xfId="0" applyFont="1" applyFill="1" applyBorder="1" applyAlignment="1">
      <alignment vertical="top"/>
    </xf>
    <xf numFmtId="0" fontId="13" fillId="0" borderId="22" xfId="148" applyFont="1" applyFill="1" applyBorder="1" applyAlignment="1">
      <alignment vertical="top" wrapText="1"/>
      <protection/>
    </xf>
    <xf numFmtId="3" fontId="13" fillId="0" borderId="27" xfId="0" applyNumberFormat="1" applyFont="1" applyBorder="1" applyAlignment="1">
      <alignment horizontal="center" vertical="center"/>
    </xf>
    <xf numFmtId="49" fontId="13" fillId="0" borderId="13" xfId="161" applyNumberFormat="1" applyFont="1" applyFill="1" applyBorder="1" applyAlignment="1">
      <alignment horizontal="left" vertical="center" wrapText="1"/>
      <protection/>
    </xf>
    <xf numFmtId="3" fontId="12" fillId="0" borderId="27" xfId="0" applyNumberFormat="1" applyFont="1" applyBorder="1" applyAlignment="1">
      <alignment horizontal="center" vertical="center"/>
    </xf>
    <xf numFmtId="0" fontId="62" fillId="0" borderId="15" xfId="168" applyFont="1" applyBorder="1" applyAlignment="1">
      <alignment wrapText="1"/>
      <protection/>
    </xf>
    <xf numFmtId="0" fontId="62" fillId="0" borderId="15" xfId="168" applyFont="1" applyBorder="1" applyAlignment="1">
      <alignment horizontal="justify" wrapText="1"/>
      <protection/>
    </xf>
    <xf numFmtId="0" fontId="62" fillId="0" borderId="15" xfId="168" applyFont="1" applyBorder="1" applyAlignment="1">
      <alignment horizontal="left" wrapText="1"/>
      <protection/>
    </xf>
    <xf numFmtId="3" fontId="13" fillId="0" borderId="27" xfId="0" applyNumberFormat="1" applyFont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3" fontId="13" fillId="0" borderId="22" xfId="0" applyNumberFormat="1" applyFont="1" applyBorder="1" applyAlignment="1">
      <alignment vertical="center"/>
    </xf>
    <xf numFmtId="3" fontId="13" fillId="0" borderId="22" xfId="163" applyNumberFormat="1" applyFont="1" applyBorder="1" applyAlignment="1">
      <alignment horizontal="left" vertical="center" wrapText="1"/>
      <protection/>
    </xf>
    <xf numFmtId="3" fontId="13" fillId="0" borderId="22" xfId="183" applyNumberFormat="1" applyFont="1" applyFill="1" applyBorder="1" applyAlignment="1">
      <alignment vertical="center" wrapText="1"/>
      <protection/>
    </xf>
    <xf numFmtId="3" fontId="13" fillId="47" borderId="22" xfId="153" applyNumberFormat="1" applyFont="1" applyFill="1" applyBorder="1" applyAlignment="1">
      <alignment vertical="top" wrapText="1"/>
      <protection/>
    </xf>
    <xf numFmtId="3" fontId="13" fillId="0" borderId="22" xfId="148" applyNumberFormat="1" applyFont="1" applyFill="1" applyBorder="1" applyAlignment="1">
      <alignment vertical="top" wrapText="1"/>
      <protection/>
    </xf>
    <xf numFmtId="0" fontId="13" fillId="0" borderId="22" xfId="146" applyFont="1" applyFill="1" applyBorder="1" applyAlignment="1">
      <alignment vertical="center" wrapText="1"/>
      <protection/>
    </xf>
    <xf numFmtId="3" fontId="13" fillId="0" borderId="22" xfId="0" applyNumberFormat="1" applyFont="1" applyFill="1" applyBorder="1" applyAlignment="1">
      <alignment horizontal="left" vertical="center"/>
    </xf>
    <xf numFmtId="3" fontId="12" fillId="8" borderId="25" xfId="0" applyNumberFormat="1" applyFont="1" applyFill="1" applyBorder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0" fontId="8" fillId="0" borderId="40" xfId="185" applyFont="1" applyFill="1" applyBorder="1" applyAlignment="1">
      <alignment vertical="center" wrapText="1"/>
      <protection/>
    </xf>
    <xf numFmtId="0" fontId="8" fillId="0" borderId="35" xfId="0" applyFont="1" applyBorder="1" applyAlignment="1">
      <alignment wrapText="1"/>
    </xf>
    <xf numFmtId="0" fontId="8" fillId="0" borderId="15" xfId="185" applyFont="1" applyFill="1" applyBorder="1" applyAlignment="1">
      <alignment vertical="center" wrapText="1"/>
      <protection/>
    </xf>
    <xf numFmtId="3" fontId="13" fillId="0" borderId="16" xfId="185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Fill="1" applyBorder="1" applyAlignment="1">
      <alignment horizontal="left" vertical="center" wrapText="1"/>
    </xf>
    <xf numFmtId="0" fontId="13" fillId="0" borderId="22" xfId="185" applyFont="1" applyFill="1" applyBorder="1" applyAlignment="1">
      <alignment vertical="center" wrapText="1"/>
      <protection/>
    </xf>
    <xf numFmtId="0" fontId="13" fillId="0" borderId="0" xfId="185" applyFont="1" applyFill="1" applyBorder="1" applyAlignment="1">
      <alignment vertical="center" wrapText="1"/>
      <protection/>
    </xf>
    <xf numFmtId="0" fontId="13" fillId="47" borderId="22" xfId="154" applyFont="1" applyFill="1" applyBorder="1" applyAlignment="1">
      <alignment vertical="top" wrapText="1"/>
      <protection/>
    </xf>
    <xf numFmtId="3" fontId="12" fillId="0" borderId="32" xfId="0" applyNumberFormat="1" applyFont="1" applyFill="1" applyBorder="1" applyAlignment="1">
      <alignment vertical="center"/>
    </xf>
    <xf numFmtId="3" fontId="66" fillId="0" borderId="13" xfId="188" applyNumberFormat="1" applyFont="1" applyFill="1" applyBorder="1" applyAlignment="1">
      <alignment horizontal="center" vertical="top" wrapText="1"/>
      <protection/>
    </xf>
    <xf numFmtId="3" fontId="13" fillId="0" borderId="27" xfId="0" applyNumberFormat="1" applyFont="1" applyFill="1" applyBorder="1" applyAlignment="1">
      <alignment horizontal="left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13" fillId="0" borderId="17" xfId="185" applyFont="1" applyFill="1" applyBorder="1" applyAlignment="1">
      <alignment vertical="center"/>
      <protection/>
    </xf>
    <xf numFmtId="0" fontId="13" fillId="0" borderId="22" xfId="151" applyFont="1" applyFill="1" applyBorder="1" applyAlignment="1">
      <alignment vertical="top"/>
      <protection/>
    </xf>
    <xf numFmtId="3" fontId="16" fillId="46" borderId="13" xfId="188" applyNumberFormat="1" applyFont="1" applyFill="1" applyBorder="1" applyAlignment="1">
      <alignment horizontal="center" vertical="top" wrapText="1"/>
      <protection/>
    </xf>
    <xf numFmtId="3" fontId="13" fillId="0" borderId="39" xfId="0" applyNumberFormat="1" applyFont="1" applyBorder="1" applyAlignment="1">
      <alignment vertical="center" wrapText="1"/>
    </xf>
    <xf numFmtId="0" fontId="13" fillId="0" borderId="22" xfId="184" applyFont="1" applyBorder="1" applyAlignment="1">
      <alignment vertical="center"/>
      <protection/>
    </xf>
    <xf numFmtId="0" fontId="8" fillId="8" borderId="46" xfId="0" applyFont="1" applyFill="1" applyBorder="1" applyAlignment="1">
      <alignment vertical="center"/>
    </xf>
    <xf numFmtId="0" fontId="8" fillId="8" borderId="46" xfId="0" applyFont="1" applyFill="1" applyBorder="1" applyAlignment="1">
      <alignment horizontal="center" vertical="center"/>
    </xf>
    <xf numFmtId="3" fontId="67" fillId="0" borderId="0" xfId="0" applyNumberFormat="1" applyFont="1" applyAlignment="1">
      <alignment vertical="center"/>
    </xf>
    <xf numFmtId="0" fontId="69" fillId="8" borderId="47" xfId="0" applyFont="1" applyFill="1" applyBorder="1" applyAlignment="1">
      <alignment horizontal="center" vertical="center" wrapText="1"/>
    </xf>
    <xf numFmtId="3" fontId="12" fillId="8" borderId="48" xfId="188" applyNumberFormat="1" applyFont="1" applyFill="1" applyBorder="1" applyAlignment="1">
      <alignment horizontal="center" vertical="center" wrapText="1"/>
      <protection/>
    </xf>
    <xf numFmtId="3" fontId="13" fillId="8" borderId="16" xfId="188" applyNumberFormat="1" applyFont="1" applyFill="1" applyBorder="1" applyAlignment="1">
      <alignment horizontal="right" vertical="center"/>
      <protection/>
    </xf>
    <xf numFmtId="3" fontId="12" fillId="8" borderId="16" xfId="188" applyNumberFormat="1" applyFont="1" applyFill="1" applyBorder="1" applyAlignment="1">
      <alignment horizontal="right" vertical="center"/>
      <protection/>
    </xf>
    <xf numFmtId="3" fontId="8" fillId="0" borderId="16" xfId="170" applyNumberFormat="1" applyFont="1" applyFill="1" applyBorder="1" applyAlignment="1">
      <alignment horizontal="right" vertical="center"/>
      <protection/>
    </xf>
    <xf numFmtId="0" fontId="69" fillId="8" borderId="49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right" wrapText="1"/>
    </xf>
    <xf numFmtId="3" fontId="13" fillId="0" borderId="13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6" xfId="185" applyNumberFormat="1" applyFont="1" applyFill="1" applyBorder="1" applyAlignment="1">
      <alignment horizontal="right" vertical="center" wrapText="1"/>
      <protection/>
    </xf>
    <xf numFmtId="3" fontId="56" fillId="0" borderId="13" xfId="0" applyNumberFormat="1" applyFont="1" applyBorder="1" applyAlignment="1">
      <alignment horizontal="right" vertical="center" wrapText="1"/>
    </xf>
    <xf numFmtId="3" fontId="56" fillId="0" borderId="13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 wrapText="1"/>
    </xf>
    <xf numFmtId="3" fontId="13" fillId="0" borderId="50" xfId="0" applyNumberFormat="1" applyFont="1" applyBorder="1" applyAlignment="1">
      <alignment horizontal="right" vertical="center"/>
    </xf>
    <xf numFmtId="3" fontId="12" fillId="0" borderId="23" xfId="188" applyNumberFormat="1" applyFont="1" applyFill="1" applyBorder="1" applyAlignment="1">
      <alignment horizontal="right" vertical="center" wrapText="1"/>
      <protection/>
    </xf>
    <xf numFmtId="3" fontId="12" fillId="0" borderId="18" xfId="188" applyNumberFormat="1" applyFont="1" applyFill="1" applyBorder="1" applyAlignment="1">
      <alignment horizontal="right" vertical="center" wrapText="1"/>
      <protection/>
    </xf>
    <xf numFmtId="3" fontId="13" fillId="0" borderId="51" xfId="0" applyNumberFormat="1" applyFont="1" applyBorder="1" applyAlignment="1">
      <alignment horizontal="right" vertical="center"/>
    </xf>
    <xf numFmtId="3" fontId="12" fillId="0" borderId="16" xfId="188" applyNumberFormat="1" applyFont="1" applyFill="1" applyBorder="1" applyAlignment="1">
      <alignment horizontal="right" vertical="center" wrapText="1"/>
      <protection/>
    </xf>
    <xf numFmtId="3" fontId="12" fillId="0" borderId="13" xfId="188" applyNumberFormat="1" applyFont="1" applyFill="1" applyBorder="1" applyAlignment="1">
      <alignment horizontal="right" vertical="center" wrapText="1"/>
      <protection/>
    </xf>
    <xf numFmtId="3" fontId="12" fillId="0" borderId="51" xfId="188" applyNumberFormat="1" applyFont="1" applyFill="1" applyBorder="1" applyAlignment="1">
      <alignment horizontal="right" vertical="center"/>
      <protection/>
    </xf>
    <xf numFmtId="3" fontId="55" fillId="0" borderId="13" xfId="188" applyNumberFormat="1" applyFont="1" applyFill="1" applyBorder="1" applyAlignment="1">
      <alignment horizontal="right" vertical="center"/>
      <protection/>
    </xf>
    <xf numFmtId="3" fontId="9" fillId="8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55" fillId="0" borderId="13" xfId="0" applyNumberFormat="1" applyFont="1" applyFill="1" applyBorder="1" applyAlignment="1">
      <alignment horizontal="right" vertical="center"/>
    </xf>
    <xf numFmtId="3" fontId="12" fillId="46" borderId="13" xfId="0" applyNumberFormat="1" applyFont="1" applyFill="1" applyBorder="1" applyAlignment="1">
      <alignment horizontal="right" vertical="center"/>
    </xf>
    <xf numFmtId="3" fontId="12" fillId="8" borderId="46" xfId="0" applyNumberFormat="1" applyFont="1" applyFill="1" applyBorder="1" applyAlignment="1">
      <alignment horizontal="right" vertical="center"/>
    </xf>
    <xf numFmtId="3" fontId="12" fillId="8" borderId="24" xfId="0" applyNumberFormat="1" applyFont="1" applyFill="1" applyBorder="1" applyAlignment="1">
      <alignment horizontal="right" vertical="center"/>
    </xf>
    <xf numFmtId="3" fontId="12" fillId="8" borderId="23" xfId="0" applyNumberFormat="1" applyFont="1" applyFill="1" applyBorder="1" applyAlignment="1">
      <alignment horizontal="right" vertical="center"/>
    </xf>
    <xf numFmtId="3" fontId="12" fillId="8" borderId="18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3" fillId="8" borderId="14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3" fillId="0" borderId="55" xfId="0" applyNumberFormat="1" applyFont="1" applyBorder="1" applyAlignment="1">
      <alignment vertical="center"/>
    </xf>
    <xf numFmtId="3" fontId="13" fillId="8" borderId="56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36" xfId="185" applyFont="1" applyFill="1" applyBorder="1" applyAlignment="1">
      <alignment vertical="center" wrapText="1"/>
      <protection/>
    </xf>
    <xf numFmtId="3" fontId="12" fillId="0" borderId="36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3" fillId="0" borderId="13" xfId="185" applyNumberFormat="1" applyFont="1" applyFill="1" applyBorder="1" applyAlignment="1">
      <alignment horizontal="center" vertical="center" wrapText="1"/>
      <protection/>
    </xf>
    <xf numFmtId="3" fontId="13" fillId="0" borderId="13" xfId="185" applyNumberFormat="1" applyFont="1" applyFill="1" applyBorder="1" applyAlignment="1">
      <alignment horizontal="right" vertical="center" wrapText="1"/>
      <protection/>
    </xf>
    <xf numFmtId="3" fontId="12" fillId="0" borderId="46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165" fontId="13" fillId="0" borderId="51" xfId="188" applyNumberFormat="1" applyFont="1" applyFill="1" applyBorder="1" applyAlignment="1">
      <alignment horizontal="right" vertical="center"/>
      <protection/>
    </xf>
    <xf numFmtId="165" fontId="13" fillId="8" borderId="51" xfId="188" applyNumberFormat="1" applyFont="1" applyFill="1" applyBorder="1" applyAlignment="1">
      <alignment horizontal="right" vertical="center"/>
      <protection/>
    </xf>
    <xf numFmtId="165" fontId="12" fillId="8" borderId="51" xfId="188" applyNumberFormat="1" applyFont="1" applyFill="1" applyBorder="1" applyAlignment="1">
      <alignment horizontal="right" vertical="center"/>
      <protection/>
    </xf>
    <xf numFmtId="167" fontId="8" fillId="0" borderId="13" xfId="98" applyNumberFormat="1" applyFont="1" applyFill="1" applyBorder="1" applyAlignment="1">
      <alignment horizontal="center" vertical="center"/>
    </xf>
    <xf numFmtId="167" fontId="9" fillId="8" borderId="13" xfId="98" applyNumberFormat="1" applyFont="1" applyFill="1" applyBorder="1" applyAlignment="1">
      <alignment horizontal="center" vertical="center"/>
    </xf>
    <xf numFmtId="3" fontId="9" fillId="8" borderId="13" xfId="177" applyNumberFormat="1" applyFont="1" applyFill="1" applyBorder="1" applyAlignment="1">
      <alignment vertical="center"/>
      <protection/>
    </xf>
    <xf numFmtId="167" fontId="8" fillId="0" borderId="13" xfId="98" applyNumberFormat="1" applyFont="1" applyBorder="1" applyAlignment="1">
      <alignment horizontal="center" vertical="center"/>
    </xf>
    <xf numFmtId="3" fontId="9" fillId="0" borderId="13" xfId="177" applyNumberFormat="1" applyFont="1" applyFill="1" applyBorder="1" applyAlignment="1">
      <alignment vertical="center"/>
      <protection/>
    </xf>
    <xf numFmtId="167" fontId="8" fillId="0" borderId="13" xfId="98" applyNumberFormat="1" applyFont="1" applyBorder="1" applyAlignment="1">
      <alignment horizontal="center" vertical="center" wrapText="1"/>
    </xf>
    <xf numFmtId="0" fontId="60" fillId="0" borderId="13" xfId="177" applyFont="1" applyFill="1" applyBorder="1" applyAlignment="1">
      <alignment vertical="center" wrapText="1"/>
      <protection/>
    </xf>
    <xf numFmtId="0" fontId="8" fillId="0" borderId="22" xfId="143" applyFont="1" applyFill="1" applyBorder="1" applyAlignment="1">
      <alignment horizontal="left" vertical="center" wrapText="1"/>
      <protection/>
    </xf>
    <xf numFmtId="3" fontId="9" fillId="8" borderId="13" xfId="0" applyNumberFormat="1" applyFont="1" applyFill="1" applyBorder="1" applyAlignment="1">
      <alignment horizontal="center" vertical="center"/>
    </xf>
    <xf numFmtId="0" fontId="8" fillId="0" borderId="15" xfId="178" applyFont="1" applyFill="1" applyBorder="1" applyAlignment="1">
      <alignment vertical="center" wrapText="1"/>
      <protection/>
    </xf>
    <xf numFmtId="0" fontId="8" fillId="0" borderId="13" xfId="143" applyFont="1" applyFill="1" applyBorder="1" applyAlignment="1">
      <alignment horizontal="left" vertical="center" wrapText="1"/>
      <protection/>
    </xf>
    <xf numFmtId="0" fontId="12" fillId="0" borderId="13" xfId="177" applyFont="1" applyBorder="1" applyAlignment="1">
      <alignment horizontal="center" vertical="center"/>
      <protection/>
    </xf>
    <xf numFmtId="3" fontId="8" fillId="0" borderId="13" xfId="177" applyNumberFormat="1" applyFont="1" applyBorder="1" applyAlignment="1">
      <alignment vertical="center"/>
      <protection/>
    </xf>
    <xf numFmtId="49" fontId="13" fillId="0" borderId="13" xfId="177" applyNumberFormat="1" applyFont="1" applyBorder="1" applyAlignment="1">
      <alignment horizontal="center" vertical="center"/>
      <protection/>
    </xf>
    <xf numFmtId="49" fontId="13" fillId="0" borderId="13" xfId="146" applyNumberFormat="1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3" xfId="177" applyNumberFormat="1" applyFont="1" applyFill="1" applyBorder="1" applyAlignment="1">
      <alignment horizontal="center" vertical="center" wrapText="1"/>
      <protection/>
    </xf>
    <xf numFmtId="0" fontId="5" fillId="0" borderId="0" xfId="145" applyFont="1" applyAlignment="1">
      <alignment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3" fontId="8" fillId="0" borderId="13" xfId="177" applyNumberFormat="1" applyFont="1" applyBorder="1" applyAlignment="1">
      <alignment vertical="center" wrapText="1"/>
      <protection/>
    </xf>
    <xf numFmtId="0" fontId="12" fillId="8" borderId="13" xfId="177" applyFont="1" applyFill="1" applyBorder="1" applyAlignment="1">
      <alignment horizontal="center" vertical="center"/>
      <protection/>
    </xf>
    <xf numFmtId="3" fontId="8" fillId="0" borderId="13" xfId="177" applyNumberFormat="1" applyFont="1" applyBorder="1" applyAlignment="1">
      <alignment horizontal="center" vertical="center" wrapText="1"/>
      <protection/>
    </xf>
    <xf numFmtId="3" fontId="8" fillId="0" borderId="13" xfId="177" applyNumberFormat="1" applyFont="1" applyFill="1" applyBorder="1" applyAlignment="1">
      <alignment horizontal="center" vertical="center" wrapText="1"/>
      <protection/>
    </xf>
    <xf numFmtId="3" fontId="8" fillId="0" borderId="22" xfId="161" applyNumberFormat="1" applyFont="1" applyBorder="1" applyAlignment="1">
      <alignment horizontal="left" vertical="center" wrapText="1"/>
      <protection/>
    </xf>
    <xf numFmtId="3" fontId="13" fillId="0" borderId="13" xfId="179" applyNumberFormat="1" applyFont="1" applyFill="1" applyBorder="1" applyAlignment="1">
      <alignment horizontal="center" vertical="center" wrapText="1"/>
      <protection/>
    </xf>
    <xf numFmtId="0" fontId="8" fillId="0" borderId="35" xfId="146" applyFont="1" applyFill="1" applyBorder="1" applyAlignment="1">
      <alignment vertical="center" wrapText="1"/>
      <protection/>
    </xf>
    <xf numFmtId="0" fontId="8" fillId="0" borderId="13" xfId="146" applyFont="1" applyFill="1" applyBorder="1" applyAlignment="1">
      <alignment vertical="center" wrapText="1"/>
      <protection/>
    </xf>
    <xf numFmtId="0" fontId="8" fillId="0" borderId="15" xfId="146" applyFont="1" applyFill="1" applyBorder="1" applyAlignment="1">
      <alignment vertical="center" wrapText="1"/>
      <protection/>
    </xf>
    <xf numFmtId="3" fontId="8" fillId="0" borderId="13" xfId="177" applyNumberFormat="1" applyFont="1" applyBorder="1" applyAlignment="1">
      <alignment horizontal="center" vertical="center"/>
      <protection/>
    </xf>
    <xf numFmtId="3" fontId="8" fillId="0" borderId="13" xfId="177" applyNumberFormat="1" applyFont="1" applyFill="1" applyBorder="1" applyAlignment="1">
      <alignment horizontal="center" vertical="center"/>
      <protection/>
    </xf>
    <xf numFmtId="0" fontId="8" fillId="0" borderId="13" xfId="177" applyFont="1" applyBorder="1" applyAlignment="1">
      <alignment horizontal="center" vertical="center" wrapText="1"/>
      <protection/>
    </xf>
    <xf numFmtId="3" fontId="8" fillId="0" borderId="13" xfId="145" applyNumberFormat="1" applyFont="1" applyBorder="1" applyAlignment="1">
      <alignment horizontal="center" vertical="center"/>
      <protection/>
    </xf>
    <xf numFmtId="0" fontId="5" fillId="0" borderId="0" xfId="145" applyFont="1" applyFill="1" applyAlignment="1">
      <alignment vertical="center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0" borderId="13" xfId="145" applyFont="1" applyBorder="1" applyAlignment="1">
      <alignment horizontal="center" vertical="center" wrapText="1"/>
      <protection/>
    </xf>
    <xf numFmtId="0" fontId="56" fillId="0" borderId="21" xfId="145" applyFont="1" applyBorder="1" applyAlignment="1">
      <alignment vertical="center"/>
      <protection/>
    </xf>
    <xf numFmtId="3" fontId="8" fillId="0" borderId="13" xfId="177" applyNumberFormat="1" applyFont="1" applyFill="1" applyBorder="1" applyAlignment="1">
      <alignment vertical="center" wrapText="1"/>
      <protection/>
    </xf>
    <xf numFmtId="0" fontId="8" fillId="0" borderId="13" xfId="177" applyFont="1" applyFill="1" applyBorder="1" applyAlignment="1">
      <alignment horizontal="center" vertical="center" wrapText="1"/>
      <protection/>
    </xf>
    <xf numFmtId="0" fontId="8" fillId="0" borderId="13" xfId="145" applyFont="1" applyBorder="1" applyAlignment="1">
      <alignment vertical="center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8" fillId="0" borderId="21" xfId="143" applyFont="1" applyBorder="1" applyAlignment="1">
      <alignment vertical="center"/>
      <protection/>
    </xf>
    <xf numFmtId="3" fontId="8" fillId="0" borderId="16" xfId="177" applyNumberFormat="1" applyFont="1" applyFill="1" applyBorder="1" applyAlignment="1">
      <alignment vertical="center"/>
      <protection/>
    </xf>
    <xf numFmtId="3" fontId="9" fillId="8" borderId="16" xfId="177" applyNumberFormat="1" applyFont="1" applyFill="1" applyBorder="1" applyAlignment="1">
      <alignment vertical="center"/>
      <protection/>
    </xf>
    <xf numFmtId="3" fontId="8" fillId="0" borderId="16" xfId="177" applyNumberFormat="1" applyFont="1" applyBorder="1" applyAlignment="1">
      <alignment vertical="center"/>
      <protection/>
    </xf>
    <xf numFmtId="3" fontId="8" fillId="0" borderId="16" xfId="177" applyNumberFormat="1" applyFont="1" applyBorder="1" applyAlignment="1">
      <alignment vertical="center" wrapText="1"/>
      <protection/>
    </xf>
    <xf numFmtId="3" fontId="8" fillId="8" borderId="13" xfId="98" applyNumberFormat="1" applyFont="1" applyFill="1" applyBorder="1" applyAlignment="1">
      <alignment horizontal="right" vertical="center"/>
    </xf>
    <xf numFmtId="3" fontId="9" fillId="0" borderId="13" xfId="177" applyNumberFormat="1" applyFont="1" applyBorder="1" applyAlignment="1">
      <alignment horizontal="center" vertical="center"/>
      <protection/>
    </xf>
    <xf numFmtId="3" fontId="8" fillId="0" borderId="13" xfId="146" applyNumberFormat="1" applyFont="1" applyFill="1" applyBorder="1" applyAlignment="1">
      <alignment horizontal="center" vertical="top" wrapText="1"/>
      <protection/>
    </xf>
    <xf numFmtId="3" fontId="8" fillId="0" borderId="13" xfId="146" applyNumberFormat="1" applyFont="1" applyFill="1" applyBorder="1" applyAlignment="1">
      <alignment horizontal="center" vertical="center" wrapText="1"/>
      <protection/>
    </xf>
    <xf numFmtId="3" fontId="8" fillId="0" borderId="13" xfId="146" applyNumberFormat="1" applyFont="1" applyFill="1" applyBorder="1" applyAlignment="1">
      <alignment horizontal="center" vertical="center" wrapText="1"/>
      <protection/>
    </xf>
    <xf numFmtId="3" fontId="9" fillId="8" borderId="16" xfId="177" applyNumberFormat="1" applyFont="1" applyFill="1" applyBorder="1" applyAlignment="1">
      <alignment horizontal="right" vertical="center"/>
      <protection/>
    </xf>
    <xf numFmtId="3" fontId="12" fillId="0" borderId="13" xfId="177" applyNumberFormat="1" applyFont="1" applyBorder="1" applyAlignment="1">
      <alignment horizontal="right" vertical="center"/>
      <protection/>
    </xf>
    <xf numFmtId="3" fontId="13" fillId="0" borderId="13" xfId="177" applyNumberFormat="1" applyFont="1" applyBorder="1" applyAlignment="1">
      <alignment horizontal="right" vertical="center"/>
      <protection/>
    </xf>
    <xf numFmtId="3" fontId="13" fillId="0" borderId="13" xfId="146" applyNumberFormat="1" applyFont="1" applyBorder="1" applyAlignment="1">
      <alignment horizontal="right" vertical="center" wrapText="1"/>
      <protection/>
    </xf>
    <xf numFmtId="3" fontId="13" fillId="0" borderId="13" xfId="177" applyNumberFormat="1" applyFont="1" applyFill="1" applyBorder="1" applyAlignment="1">
      <alignment horizontal="right" vertical="center" wrapText="1"/>
      <protection/>
    </xf>
    <xf numFmtId="3" fontId="13" fillId="0" borderId="13" xfId="179" applyNumberFormat="1" applyFont="1" applyFill="1" applyBorder="1" applyAlignment="1">
      <alignment horizontal="right" vertical="center" wrapText="1"/>
      <protection/>
    </xf>
    <xf numFmtId="3" fontId="8" fillId="0" borderId="13" xfId="146" applyNumberFormat="1" applyFont="1" applyFill="1" applyBorder="1" applyAlignment="1">
      <alignment horizontal="right" vertical="center" wrapText="1"/>
      <protection/>
    </xf>
    <xf numFmtId="3" fontId="9" fillId="8" borderId="16" xfId="177" applyNumberFormat="1" applyFont="1" applyFill="1" applyBorder="1" applyAlignment="1">
      <alignment horizontal="right" vertical="center" wrapText="1"/>
      <protection/>
    </xf>
    <xf numFmtId="3" fontId="13" fillId="0" borderId="13" xfId="143" applyNumberFormat="1" applyFont="1" applyBorder="1" applyAlignment="1">
      <alignment vertical="center"/>
      <protection/>
    </xf>
    <xf numFmtId="3" fontId="9" fillId="0" borderId="13" xfId="188" applyNumberFormat="1" applyFont="1" applyBorder="1" applyAlignment="1">
      <alignment horizontal="right" vertical="center" wrapText="1"/>
      <protection/>
    </xf>
    <xf numFmtId="3" fontId="8" fillId="0" borderId="13" xfId="98" applyNumberFormat="1" applyFont="1" applyFill="1" applyBorder="1" applyAlignment="1">
      <alignment horizontal="center" vertical="center" wrapText="1"/>
    </xf>
    <xf numFmtId="3" fontId="8" fillId="0" borderId="13" xfId="98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 horizontal="center" vertical="center"/>
    </xf>
    <xf numFmtId="3" fontId="8" fillId="0" borderId="13" xfId="98" applyNumberFormat="1" applyFont="1" applyFill="1" applyBorder="1" applyAlignment="1">
      <alignment horizontal="center" vertical="center"/>
    </xf>
    <xf numFmtId="0" fontId="8" fillId="0" borderId="13" xfId="177" applyFont="1" applyFill="1" applyBorder="1" applyAlignment="1">
      <alignment vertical="center"/>
      <protection/>
    </xf>
    <xf numFmtId="165" fontId="8" fillId="0" borderId="13" xfId="98" applyNumberFormat="1" applyFont="1" applyFill="1" applyBorder="1" applyAlignment="1">
      <alignment horizontal="right" vertical="center"/>
    </xf>
    <xf numFmtId="3" fontId="13" fillId="0" borderId="13" xfId="188" applyNumberFormat="1" applyFont="1" applyFill="1" applyBorder="1" applyAlignment="1">
      <alignment vertical="center" wrapText="1"/>
      <protection/>
    </xf>
    <xf numFmtId="0" fontId="59" fillId="0" borderId="13" xfId="145" applyFont="1" applyBorder="1" applyAlignment="1">
      <alignment vertical="center"/>
      <protection/>
    </xf>
    <xf numFmtId="0" fontId="8" fillId="0" borderId="13" xfId="177" applyFont="1" applyFill="1" applyBorder="1" applyAlignment="1">
      <alignment vertical="center" wrapText="1"/>
      <protection/>
    </xf>
    <xf numFmtId="0" fontId="9" fillId="8" borderId="15" xfId="143" applyFont="1" applyFill="1" applyBorder="1" applyAlignment="1">
      <alignment horizontal="center" vertical="center" wrapText="1"/>
      <protection/>
    </xf>
    <xf numFmtId="0" fontId="9" fillId="0" borderId="25" xfId="177" applyFont="1" applyBorder="1" applyAlignment="1">
      <alignment horizontal="center" vertical="center"/>
      <protection/>
    </xf>
    <xf numFmtId="0" fontId="9" fillId="0" borderId="15" xfId="177" applyFont="1" applyBorder="1" applyAlignment="1">
      <alignment horizontal="center" vertical="center"/>
      <protection/>
    </xf>
    <xf numFmtId="0" fontId="8" fillId="0" borderId="15" xfId="143" applyFont="1" applyBorder="1" applyAlignment="1">
      <alignment horizontal="center" vertical="center"/>
      <protection/>
    </xf>
    <xf numFmtId="0" fontId="13" fillId="0" borderId="15" xfId="177" applyFont="1" applyBorder="1" applyAlignment="1">
      <alignment horizontal="center" vertical="center" wrapText="1"/>
      <protection/>
    </xf>
    <xf numFmtId="165" fontId="8" fillId="0" borderId="15" xfId="98" applyNumberFormat="1" applyFont="1" applyFill="1" applyBorder="1" applyAlignment="1">
      <alignment horizontal="right" vertical="center"/>
    </xf>
    <xf numFmtId="165" fontId="8" fillId="8" borderId="15" xfId="98" applyNumberFormat="1" applyFont="1" applyFill="1" applyBorder="1" applyAlignment="1">
      <alignment horizontal="right" vertical="center"/>
    </xf>
    <xf numFmtId="165" fontId="9" fillId="8" borderId="15" xfId="98" applyNumberFormat="1" applyFont="1" applyFill="1" applyBorder="1" applyAlignment="1">
      <alignment horizontal="right" vertical="center"/>
    </xf>
    <xf numFmtId="3" fontId="9" fillId="8" borderId="13" xfId="177" applyNumberFormat="1" applyFont="1" applyFill="1" applyBorder="1" applyAlignment="1">
      <alignment horizontal="right" vertical="center"/>
      <protection/>
    </xf>
    <xf numFmtId="3" fontId="8" fillId="0" borderId="13" xfId="0" applyNumberFormat="1" applyFont="1" applyBorder="1" applyAlignment="1">
      <alignment vertical="center"/>
    </xf>
    <xf numFmtId="3" fontId="9" fillId="8" borderId="13" xfId="177" applyNumberFormat="1" applyFont="1" applyFill="1" applyBorder="1" applyAlignment="1">
      <alignment horizontal="right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5" fillId="0" borderId="57" xfId="145" applyBorder="1">
      <alignment/>
      <protection/>
    </xf>
    <xf numFmtId="0" fontId="5" fillId="0" borderId="0" xfId="145" applyBorder="1">
      <alignment/>
      <protection/>
    </xf>
    <xf numFmtId="0" fontId="8" fillId="0" borderId="21" xfId="145" applyFont="1" applyBorder="1" applyAlignment="1">
      <alignment vertical="center"/>
      <protection/>
    </xf>
    <xf numFmtId="3" fontId="8" fillId="0" borderId="13" xfId="145" applyNumberFormat="1" applyFont="1" applyBorder="1" applyAlignment="1">
      <alignment horizontal="center" vertical="center" wrapText="1"/>
      <protection/>
    </xf>
    <xf numFmtId="3" fontId="13" fillId="0" borderId="25" xfId="0" applyNumberFormat="1" applyFont="1" applyFill="1" applyBorder="1" applyAlignment="1">
      <alignment horizontal="left" vertical="center" wrapText="1"/>
    </xf>
    <xf numFmtId="3" fontId="8" fillId="0" borderId="16" xfId="177" applyNumberFormat="1" applyFont="1" applyBorder="1" applyAlignment="1">
      <alignment horizontal="right" vertical="center" wrapText="1"/>
      <protection/>
    </xf>
    <xf numFmtId="0" fontId="8" fillId="0" borderId="15" xfId="176" applyFont="1" applyFill="1" applyBorder="1" applyAlignment="1">
      <alignment vertical="center" wrapText="1"/>
      <protection/>
    </xf>
    <xf numFmtId="3" fontId="8" fillId="0" borderId="13" xfId="176" applyNumberFormat="1" applyFont="1" applyFill="1" applyBorder="1" applyAlignment="1">
      <alignment horizontal="center" vertical="center" wrapText="1"/>
      <protection/>
    </xf>
    <xf numFmtId="0" fontId="8" fillId="0" borderId="13" xfId="145" applyFont="1" applyBorder="1" applyAlignment="1">
      <alignment vertical="center" wrapText="1"/>
      <protection/>
    </xf>
    <xf numFmtId="3" fontId="8" fillId="0" borderId="16" xfId="177" applyNumberFormat="1" applyFont="1" applyFill="1" applyBorder="1" applyAlignment="1">
      <alignment horizontal="right" vertical="center"/>
      <protection/>
    </xf>
    <xf numFmtId="3" fontId="5" fillId="0" borderId="0" xfId="145" applyNumberFormat="1" applyAlignment="1">
      <alignment horizontal="center"/>
      <protection/>
    </xf>
    <xf numFmtId="0" fontId="15" fillId="0" borderId="29" xfId="156" applyFont="1" applyFill="1" applyBorder="1" applyAlignment="1">
      <alignment horizontal="left" vertical="top"/>
      <protection/>
    </xf>
    <xf numFmtId="3" fontId="56" fillId="0" borderId="13" xfId="0" applyNumberFormat="1" applyFont="1" applyFill="1" applyBorder="1" applyAlignment="1">
      <alignment vertical="center" wrapText="1"/>
    </xf>
    <xf numFmtId="0" fontId="6" fillId="0" borderId="13" xfId="156" applyFont="1" applyBorder="1" applyAlignment="1">
      <alignment vertical="center"/>
      <protection/>
    </xf>
    <xf numFmtId="164" fontId="6" fillId="0" borderId="13" xfId="156" applyNumberFormat="1" applyFont="1" applyBorder="1" applyAlignment="1">
      <alignment vertical="center"/>
      <protection/>
    </xf>
    <xf numFmtId="0" fontId="13" fillId="0" borderId="0" xfId="156" applyFont="1" applyFill="1" applyBorder="1" applyAlignment="1">
      <alignment vertical="center"/>
      <protection/>
    </xf>
    <xf numFmtId="164" fontId="12" fillId="8" borderId="13" xfId="156" applyNumberFormat="1" applyFont="1" applyFill="1" applyBorder="1" applyAlignment="1">
      <alignment vertical="center"/>
      <protection/>
    </xf>
    <xf numFmtId="3" fontId="8" fillId="0" borderId="22" xfId="0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3" fontId="13" fillId="0" borderId="13" xfId="144" applyNumberFormat="1" applyFont="1" applyFill="1" applyBorder="1" applyAlignment="1">
      <alignment vertical="center"/>
      <protection/>
    </xf>
    <xf numFmtId="0" fontId="48" fillId="0" borderId="0" xfId="167">
      <alignment/>
      <protection/>
    </xf>
    <xf numFmtId="0" fontId="70" fillId="0" borderId="0" xfId="167" applyFont="1" applyAlignment="1">
      <alignment horizontal="center" vertical="center"/>
      <protection/>
    </xf>
    <xf numFmtId="0" fontId="6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3" fontId="60" fillId="0" borderId="13" xfId="167" applyNumberFormat="1" applyFont="1" applyFill="1" applyBorder="1" applyAlignment="1">
      <alignment horizontal="center" vertical="center" wrapText="1"/>
      <protection/>
    </xf>
    <xf numFmtId="0" fontId="8" fillId="0" borderId="18" xfId="167" applyFont="1" applyFill="1" applyBorder="1" applyAlignment="1">
      <alignment horizontal="center" vertical="center" wrapText="1"/>
      <protection/>
    </xf>
    <xf numFmtId="0" fontId="8" fillId="0" borderId="13" xfId="167" applyFont="1" applyFill="1" applyBorder="1" applyAlignment="1">
      <alignment horizontal="center" vertical="center" wrapText="1"/>
      <protection/>
    </xf>
    <xf numFmtId="3" fontId="13" fillId="0" borderId="22" xfId="186" applyNumberFormat="1" applyFont="1" applyFill="1" applyBorder="1" applyAlignment="1">
      <alignment vertical="center" wrapText="1"/>
      <protection/>
    </xf>
    <xf numFmtId="3" fontId="13" fillId="0" borderId="13" xfId="186" applyNumberFormat="1" applyFont="1" applyFill="1" applyBorder="1" applyAlignment="1">
      <alignment horizontal="right" vertical="center" wrapText="1"/>
      <protection/>
    </xf>
    <xf numFmtId="3" fontId="13" fillId="0" borderId="13" xfId="149" applyNumberFormat="1" applyFont="1" applyFill="1" applyBorder="1" applyAlignment="1">
      <alignment horizontal="right" vertical="center" wrapText="1"/>
      <protection/>
    </xf>
    <xf numFmtId="3" fontId="13" fillId="0" borderId="13" xfId="149" applyNumberFormat="1" applyFont="1" applyFill="1" applyBorder="1" applyAlignment="1">
      <alignment vertical="center" wrapText="1"/>
      <protection/>
    </xf>
    <xf numFmtId="0" fontId="8" fillId="8" borderId="13" xfId="167" applyFont="1" applyFill="1" applyBorder="1" applyAlignment="1">
      <alignment horizontal="center" vertical="center" wrapText="1"/>
      <protection/>
    </xf>
    <xf numFmtId="0" fontId="9" fillId="8" borderId="13" xfId="167" applyFont="1" applyFill="1" applyBorder="1" applyAlignment="1">
      <alignment horizontal="left" vertical="center" wrapText="1"/>
      <protection/>
    </xf>
    <xf numFmtId="3" fontId="9" fillId="8" borderId="13" xfId="167" applyNumberFormat="1" applyFont="1" applyFill="1" applyBorder="1" applyAlignment="1">
      <alignment horizontal="right" vertical="center" wrapText="1"/>
      <protection/>
    </xf>
    <xf numFmtId="165" fontId="9" fillId="8" borderId="13" xfId="98" applyNumberFormat="1" applyFont="1" applyFill="1" applyBorder="1" applyAlignment="1">
      <alignment horizontal="right" vertical="center"/>
    </xf>
    <xf numFmtId="3" fontId="8" fillId="0" borderId="13" xfId="167" applyNumberFormat="1" applyFont="1" applyFill="1" applyBorder="1" applyAlignment="1">
      <alignment horizontal="center" vertical="center" wrapText="1"/>
      <protection/>
    </xf>
    <xf numFmtId="3" fontId="8" fillId="8" borderId="13" xfId="167" applyNumberFormat="1" applyFont="1" applyFill="1" applyBorder="1" applyAlignment="1">
      <alignment horizontal="center" vertical="center" wrapText="1"/>
      <protection/>
    </xf>
    <xf numFmtId="0" fontId="8" fillId="0" borderId="13" xfId="167" applyFont="1" applyBorder="1">
      <alignment/>
      <protection/>
    </xf>
    <xf numFmtId="0" fontId="8" fillId="0" borderId="13" xfId="167" applyFont="1" applyBorder="1" applyAlignment="1">
      <alignment horizontal="center"/>
      <protection/>
    </xf>
    <xf numFmtId="3" fontId="13" fillId="0" borderId="13" xfId="167" applyNumberFormat="1" applyFont="1" applyFill="1" applyBorder="1">
      <alignment/>
      <protection/>
    </xf>
    <xf numFmtId="3" fontId="13" fillId="0" borderId="13" xfId="167" applyNumberFormat="1" applyFont="1" applyBorder="1">
      <alignment/>
      <protection/>
    </xf>
    <xf numFmtId="3" fontId="13" fillId="0" borderId="13" xfId="167" applyNumberFormat="1" applyFont="1" applyBorder="1" applyAlignment="1">
      <alignment horizontal="center"/>
      <protection/>
    </xf>
    <xf numFmtId="0" fontId="8" fillId="8" borderId="13" xfId="167" applyFont="1" applyFill="1" applyBorder="1" applyAlignment="1">
      <alignment horizontal="center"/>
      <protection/>
    </xf>
    <xf numFmtId="3" fontId="12" fillId="8" borderId="13" xfId="167" applyNumberFormat="1" applyFont="1" applyFill="1" applyBorder="1">
      <alignment/>
      <protection/>
    </xf>
    <xf numFmtId="3" fontId="13" fillId="8" borderId="13" xfId="167" applyNumberFormat="1" applyFont="1" applyFill="1" applyBorder="1" applyAlignment="1">
      <alignment horizontal="center"/>
      <protection/>
    </xf>
    <xf numFmtId="0" fontId="8" fillId="44" borderId="13" xfId="167" applyFont="1" applyFill="1" applyBorder="1" applyAlignment="1">
      <alignment horizontal="center"/>
      <protection/>
    </xf>
    <xf numFmtId="3" fontId="12" fillId="44" borderId="13" xfId="167" applyNumberFormat="1" applyFont="1" applyFill="1" applyBorder="1">
      <alignment/>
      <protection/>
    </xf>
    <xf numFmtId="3" fontId="13" fillId="44" borderId="13" xfId="167" applyNumberFormat="1" applyFont="1" applyFill="1" applyBorder="1" applyAlignment="1">
      <alignment horizontal="center"/>
      <protection/>
    </xf>
    <xf numFmtId="0" fontId="48" fillId="0" borderId="0" xfId="167" applyAlignment="1">
      <alignment horizontal="center"/>
      <protection/>
    </xf>
    <xf numFmtId="3" fontId="13" fillId="0" borderId="22" xfId="149" applyNumberFormat="1" applyFont="1" applyFill="1" applyBorder="1" applyAlignment="1">
      <alignment vertical="center" wrapText="1"/>
      <protection/>
    </xf>
    <xf numFmtId="3" fontId="8" fillId="0" borderId="16" xfId="98" applyNumberFormat="1" applyFont="1" applyFill="1" applyBorder="1" applyAlignment="1">
      <alignment horizontal="right" vertical="center" wrapText="1"/>
    </xf>
    <xf numFmtId="0" fontId="8" fillId="0" borderId="15" xfId="176" applyFont="1" applyFill="1" applyBorder="1" applyAlignment="1">
      <alignment vertical="center"/>
      <protection/>
    </xf>
    <xf numFmtId="49" fontId="13" fillId="0" borderId="13" xfId="176" applyNumberFormat="1" applyFont="1" applyFill="1" applyBorder="1" applyAlignment="1">
      <alignment horizontal="center" vertical="center"/>
      <protection/>
    </xf>
    <xf numFmtId="0" fontId="8" fillId="0" borderId="13" xfId="146" applyFont="1" applyFill="1" applyBorder="1" applyAlignment="1">
      <alignment horizontal="center" vertical="center" wrapText="1"/>
      <protection/>
    </xf>
    <xf numFmtId="3" fontId="8" fillId="0" borderId="16" xfId="146" applyNumberFormat="1" applyFont="1" applyFill="1" applyBorder="1" applyAlignment="1">
      <alignment horizontal="right" vertical="center" wrapText="1"/>
      <protection/>
    </xf>
    <xf numFmtId="3" fontId="13" fillId="0" borderId="22" xfId="147" applyNumberFormat="1" applyFont="1" applyFill="1" applyBorder="1" applyAlignment="1">
      <alignment vertical="top" wrapText="1"/>
      <protection/>
    </xf>
    <xf numFmtId="0" fontId="8" fillId="0" borderId="13" xfId="146" applyFont="1" applyFill="1" applyBorder="1" applyAlignment="1">
      <alignment horizontal="center" vertical="center" wrapText="1"/>
      <protection/>
    </xf>
    <xf numFmtId="3" fontId="13" fillId="0" borderId="22" xfId="161" applyNumberFormat="1" applyFont="1" applyFill="1" applyBorder="1" applyAlignment="1">
      <alignment horizontal="left" vertical="center" wrapText="1"/>
      <protection/>
    </xf>
    <xf numFmtId="3" fontId="13" fillId="0" borderId="22" xfId="181" applyNumberFormat="1" applyFont="1" applyFill="1" applyBorder="1" applyAlignment="1">
      <alignment vertical="center" wrapText="1"/>
      <protection/>
    </xf>
    <xf numFmtId="0" fontId="8" fillId="0" borderId="0" xfId="146" applyFont="1" applyFill="1" applyBorder="1" applyAlignment="1">
      <alignment vertical="center" wrapText="1"/>
      <protection/>
    </xf>
    <xf numFmtId="0" fontId="8" fillId="0" borderId="27" xfId="146" applyFont="1" applyFill="1" applyBorder="1" applyAlignment="1">
      <alignment vertical="center" wrapText="1"/>
      <protection/>
    </xf>
    <xf numFmtId="0" fontId="8" fillId="0" borderId="13" xfId="176" applyFont="1" applyFill="1" applyBorder="1" applyAlignment="1">
      <alignment horizontal="center" vertical="center" wrapText="1"/>
      <protection/>
    </xf>
    <xf numFmtId="3" fontId="8" fillId="0" borderId="13" xfId="176" applyNumberFormat="1" applyFont="1" applyFill="1" applyBorder="1" applyAlignment="1">
      <alignment horizontal="center" vertical="center"/>
      <protection/>
    </xf>
    <xf numFmtId="0" fontId="8" fillId="0" borderId="13" xfId="176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>
      <alignment horizontal="left" vertical="center" wrapText="1"/>
    </xf>
    <xf numFmtId="49" fontId="8" fillId="0" borderId="13" xfId="161" applyNumberFormat="1" applyFont="1" applyFill="1" applyBorder="1" applyAlignment="1">
      <alignment horizontal="left" vertical="center" wrapText="1"/>
      <protection/>
    </xf>
    <xf numFmtId="3" fontId="13" fillId="0" borderId="0" xfId="0" applyNumberFormat="1" applyFont="1" applyFill="1" applyBorder="1" applyAlignment="1">
      <alignment horizontal="left" vertical="center" wrapText="1"/>
    </xf>
    <xf numFmtId="0" fontId="13" fillId="0" borderId="18" xfId="154" applyFont="1" applyFill="1" applyBorder="1" applyAlignment="1">
      <alignment horizontal="center" vertical="top" wrapText="1"/>
      <protection/>
    </xf>
    <xf numFmtId="0" fontId="13" fillId="0" borderId="15" xfId="179" applyFont="1" applyFill="1" applyBorder="1" applyAlignment="1">
      <alignment vertical="center" wrapText="1"/>
      <protection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65" fontId="12" fillId="0" borderId="51" xfId="188" applyNumberFormat="1" applyFont="1" applyFill="1" applyBorder="1" applyAlignment="1">
      <alignment horizontal="right" vertical="center"/>
      <protection/>
    </xf>
    <xf numFmtId="3" fontId="13" fillId="0" borderId="46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left" vertical="center" wrapText="1"/>
    </xf>
    <xf numFmtId="0" fontId="6" fillId="0" borderId="18" xfId="156" applyFont="1" applyBorder="1" applyAlignment="1">
      <alignment vertical="center"/>
      <protection/>
    </xf>
    <xf numFmtId="0" fontId="13" fillId="9" borderId="27" xfId="156" applyFont="1" applyFill="1" applyBorder="1" applyAlignment="1">
      <alignment vertical="center"/>
      <protection/>
    </xf>
    <xf numFmtId="0" fontId="12" fillId="9" borderId="27" xfId="156" applyFont="1" applyFill="1" applyBorder="1" applyAlignment="1">
      <alignment horizontal="center" vertical="top"/>
      <protection/>
    </xf>
    <xf numFmtId="3" fontId="12" fillId="9" borderId="27" xfId="156" applyNumberFormat="1" applyFont="1" applyFill="1" applyBorder="1" applyAlignment="1">
      <alignment horizontal="center" vertical="center" wrapText="1"/>
      <protection/>
    </xf>
    <xf numFmtId="3" fontId="9" fillId="0" borderId="18" xfId="188" applyNumberFormat="1" applyFont="1" applyFill="1" applyBorder="1" applyAlignment="1">
      <alignment horizontal="left" vertical="center" wrapText="1"/>
      <protection/>
    </xf>
    <xf numFmtId="3" fontId="9" fillId="0" borderId="18" xfId="188" applyNumberFormat="1" applyFont="1" applyFill="1" applyBorder="1" applyAlignment="1">
      <alignment horizontal="center" vertical="center" wrapText="1"/>
      <protection/>
    </xf>
    <xf numFmtId="3" fontId="9" fillId="48" borderId="13" xfId="188" applyNumberFormat="1" applyFont="1" applyFill="1" applyBorder="1" applyAlignment="1">
      <alignment horizontal="center" vertical="center" wrapText="1"/>
      <protection/>
    </xf>
    <xf numFmtId="3" fontId="9" fillId="8" borderId="13" xfId="188" applyNumberFormat="1" applyFont="1" applyFill="1" applyBorder="1" applyAlignment="1">
      <alignment horizontal="center" vertical="center"/>
      <protection/>
    </xf>
    <xf numFmtId="3" fontId="5" fillId="0" borderId="0" xfId="145" applyNumberFormat="1">
      <alignment/>
      <protection/>
    </xf>
    <xf numFmtId="0" fontId="59" fillId="0" borderId="0" xfId="145" applyFont="1" applyFill="1" applyAlignment="1">
      <alignment vertical="center"/>
      <protection/>
    </xf>
    <xf numFmtId="0" fontId="3" fillId="8" borderId="13" xfId="0" applyFont="1" applyFill="1" applyBorder="1" applyAlignment="1">
      <alignment horizontal="center" vertical="center"/>
    </xf>
    <xf numFmtId="0" fontId="8" fillId="0" borderId="13" xfId="167" applyFont="1" applyBorder="1" applyAlignment="1">
      <alignment horizontal="center" vertical="center"/>
      <protection/>
    </xf>
    <xf numFmtId="3" fontId="8" fillId="0" borderId="17" xfId="164" applyNumberFormat="1" applyFont="1" applyFill="1" applyBorder="1" applyAlignment="1">
      <alignment horizontal="left" vertical="center" wrapText="1"/>
      <protection/>
    </xf>
    <xf numFmtId="3" fontId="13" fillId="0" borderId="18" xfId="164" applyNumberFormat="1" applyFont="1" applyFill="1" applyBorder="1" applyAlignment="1">
      <alignment horizontal="right" vertical="center" wrapText="1"/>
      <protection/>
    </xf>
    <xf numFmtId="3" fontId="8" fillId="0" borderId="18" xfId="164" applyNumberFormat="1" applyFont="1" applyFill="1" applyBorder="1" applyAlignment="1">
      <alignment horizontal="right" vertical="center" wrapText="1"/>
      <protection/>
    </xf>
    <xf numFmtId="3" fontId="13" fillId="0" borderId="22" xfId="164" applyNumberFormat="1" applyFont="1" applyFill="1" applyBorder="1" applyAlignment="1">
      <alignment horizontal="left" vertical="center" wrapText="1"/>
      <protection/>
    </xf>
    <xf numFmtId="3" fontId="13" fillId="0" borderId="13" xfId="164" applyNumberFormat="1" applyFont="1" applyFill="1" applyBorder="1" applyAlignment="1">
      <alignment horizontal="right" vertical="center" wrapText="1"/>
      <protection/>
    </xf>
    <xf numFmtId="3" fontId="13" fillId="0" borderId="22" xfId="155" applyNumberFormat="1" applyFont="1" applyFill="1" applyBorder="1" applyAlignment="1">
      <alignment vertical="center" wrapText="1"/>
      <protection/>
    </xf>
    <xf numFmtId="3" fontId="13" fillId="0" borderId="13" xfId="155" applyNumberFormat="1" applyFont="1" applyFill="1" applyBorder="1" applyAlignment="1">
      <alignment horizontal="right" vertical="center" wrapText="1"/>
      <protection/>
    </xf>
    <xf numFmtId="0" fontId="9" fillId="0" borderId="13" xfId="167" applyFont="1" applyBorder="1" applyAlignment="1">
      <alignment vertical="center"/>
      <protection/>
    </xf>
    <xf numFmtId="0" fontId="8" fillId="0" borderId="13" xfId="167" applyFont="1" applyFill="1" applyBorder="1" applyAlignment="1">
      <alignment vertical="center"/>
      <protection/>
    </xf>
    <xf numFmtId="0" fontId="8" fillId="0" borderId="13" xfId="167" applyFont="1" applyBorder="1" applyAlignment="1">
      <alignment vertical="center"/>
      <protection/>
    </xf>
    <xf numFmtId="0" fontId="9" fillId="8" borderId="13" xfId="167" applyFont="1" applyFill="1" applyBorder="1" applyAlignment="1">
      <alignment vertical="center"/>
      <protection/>
    </xf>
    <xf numFmtId="0" fontId="9" fillId="44" borderId="13" xfId="167" applyFont="1" applyFill="1" applyBorder="1" applyAlignment="1">
      <alignment vertical="center"/>
      <protection/>
    </xf>
    <xf numFmtId="3" fontId="13" fillId="0" borderId="13" xfId="167" applyNumberFormat="1" applyFont="1" applyFill="1" applyBorder="1" applyAlignment="1">
      <alignment vertical="center"/>
      <protection/>
    </xf>
    <xf numFmtId="0" fontId="13" fillId="0" borderId="15" xfId="152" applyFont="1" applyFill="1" applyBorder="1" applyAlignment="1">
      <alignment vertical="center" wrapText="1"/>
      <protection/>
    </xf>
    <xf numFmtId="0" fontId="13" fillId="0" borderId="15" xfId="152" applyFont="1" applyFill="1" applyBorder="1" applyAlignment="1">
      <alignment vertical="center"/>
      <protection/>
    </xf>
    <xf numFmtId="0" fontId="3" fillId="8" borderId="13" xfId="0" applyFont="1" applyFill="1" applyBorder="1" applyAlignment="1">
      <alignment wrapText="1"/>
    </xf>
    <xf numFmtId="0" fontId="3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/>
    </xf>
    <xf numFmtId="3" fontId="3" fillId="8" borderId="13" xfId="0" applyNumberFormat="1" applyFont="1" applyFill="1" applyBorder="1" applyAlignment="1">
      <alignment horizontal="right" vertical="center"/>
    </xf>
    <xf numFmtId="165" fontId="3" fillId="8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8" borderId="13" xfId="0" applyFill="1" applyBorder="1" applyAlignment="1">
      <alignment/>
    </xf>
    <xf numFmtId="0" fontId="3" fillId="8" borderId="13" xfId="0" applyFont="1" applyFill="1" applyBorder="1" applyAlignment="1">
      <alignment/>
    </xf>
    <xf numFmtId="3" fontId="3" fillId="8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165" fontId="0" fillId="0" borderId="13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3" fillId="8" borderId="13" xfId="0" applyNumberFormat="1" applyFont="1" applyFill="1" applyBorder="1" applyAlignment="1">
      <alignment/>
    </xf>
    <xf numFmtId="165" fontId="3" fillId="8" borderId="13" xfId="0" applyNumberFormat="1" applyFont="1" applyFill="1" applyBorder="1" applyAlignment="1">
      <alignment/>
    </xf>
    <xf numFmtId="49" fontId="0" fillId="8" borderId="13" xfId="0" applyNumberFormat="1" applyFill="1" applyBorder="1" applyAlignment="1">
      <alignment horizontal="right"/>
    </xf>
    <xf numFmtId="0" fontId="9" fillId="8" borderId="13" xfId="170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8" borderId="13" xfId="0" applyFill="1" applyBorder="1" applyAlignment="1">
      <alignment horizontal="center" vertical="center" textRotation="90" wrapText="1"/>
    </xf>
    <xf numFmtId="0" fontId="8" fillId="8" borderId="13" xfId="0" applyFont="1" applyFill="1" applyBorder="1" applyAlignment="1">
      <alignment horizontal="center" vertical="center" textRotation="90" wrapText="1"/>
    </xf>
    <xf numFmtId="0" fontId="8" fillId="8" borderId="13" xfId="170" applyFont="1" applyFill="1" applyBorder="1" applyAlignment="1">
      <alignment horizontal="center" vertical="center" textRotation="90" wrapText="1"/>
      <protection/>
    </xf>
    <xf numFmtId="0" fontId="8" fillId="8" borderId="13" xfId="170" applyFont="1" applyFill="1" applyBorder="1" applyAlignment="1">
      <alignment horizontal="center" vertical="center" textRotation="90"/>
      <protection/>
    </xf>
    <xf numFmtId="0" fontId="8" fillId="8" borderId="13" xfId="176" applyFont="1" applyFill="1" applyBorder="1" applyAlignment="1">
      <alignment horizontal="center" vertical="center" textRotation="90" wrapText="1"/>
      <protection/>
    </xf>
    <xf numFmtId="0" fontId="9" fillId="8" borderId="13" xfId="170" applyFont="1" applyFill="1" applyBorder="1" applyAlignment="1">
      <alignment horizontal="center" vertical="center" textRotation="90"/>
      <protection/>
    </xf>
    <xf numFmtId="3" fontId="13" fillId="8" borderId="13" xfId="197" applyNumberFormat="1" applyFont="1" applyFill="1" applyBorder="1" applyAlignment="1">
      <alignment horizontal="center" vertical="center" textRotation="90" wrapText="1"/>
      <protection/>
    </xf>
    <xf numFmtId="3" fontId="9" fillId="49" borderId="13" xfId="197" applyNumberFormat="1" applyFont="1" applyFill="1" applyBorder="1" applyAlignment="1">
      <alignment horizontal="center" vertical="center" textRotation="90" wrapText="1"/>
      <protection/>
    </xf>
    <xf numFmtId="0" fontId="8" fillId="0" borderId="0" xfId="197">
      <alignment/>
      <protection/>
    </xf>
    <xf numFmtId="49" fontId="8" fillId="0" borderId="13" xfId="197" applyNumberFormat="1" applyFont="1" applyBorder="1" applyAlignment="1">
      <alignment horizontal="center"/>
      <protection/>
    </xf>
    <xf numFmtId="0" fontId="0" fillId="0" borderId="13" xfId="0" applyFont="1" applyFill="1" applyBorder="1" applyAlignment="1">
      <alignment wrapText="1"/>
    </xf>
    <xf numFmtId="3" fontId="61" fillId="0" borderId="13" xfId="0" applyNumberFormat="1" applyFont="1" applyFill="1" applyBorder="1" applyAlignment="1">
      <alignment horizontal="right"/>
    </xf>
    <xf numFmtId="3" fontId="61" fillId="0" borderId="13" xfId="0" applyNumberFormat="1" applyFont="1" applyFill="1" applyBorder="1" applyAlignment="1">
      <alignment horizontal="right" wrapText="1"/>
    </xf>
    <xf numFmtId="3" fontId="52" fillId="0" borderId="13" xfId="197" applyNumberFormat="1" applyFont="1" applyFill="1" applyBorder="1" applyAlignment="1">
      <alignment horizontal="right"/>
      <protection/>
    </xf>
    <xf numFmtId="3" fontId="61" fillId="0" borderId="13" xfId="197" applyNumberFormat="1" applyFont="1" applyFill="1" applyBorder="1" applyAlignment="1">
      <alignment horizontal="right" wrapText="1"/>
      <protection/>
    </xf>
    <xf numFmtId="3" fontId="61" fillId="8" borderId="13" xfId="197" applyNumberFormat="1" applyFont="1" applyFill="1" applyBorder="1" applyAlignment="1">
      <alignment horizontal="right" wrapText="1"/>
      <protection/>
    </xf>
    <xf numFmtId="3" fontId="61" fillId="8" borderId="13" xfId="0" applyNumberFormat="1" applyFont="1" applyFill="1" applyBorder="1" applyAlignment="1">
      <alignment horizontal="right" wrapText="1"/>
    </xf>
    <xf numFmtId="49" fontId="9" fillId="0" borderId="13" xfId="197" applyNumberFormat="1" applyFont="1" applyBorder="1" applyAlignment="1">
      <alignment horizontal="center"/>
      <protection/>
    </xf>
    <xf numFmtId="0" fontId="1" fillId="0" borderId="13" xfId="0" applyFont="1" applyFill="1" applyBorder="1" applyAlignment="1">
      <alignment wrapText="1"/>
    </xf>
    <xf numFmtId="3" fontId="72" fillId="0" borderId="13" xfId="197" applyNumberFormat="1" applyFont="1" applyFill="1" applyBorder="1" applyAlignment="1">
      <alignment horizontal="right"/>
      <protection/>
    </xf>
    <xf numFmtId="3" fontId="71" fillId="0" borderId="13" xfId="197" applyNumberFormat="1" applyFont="1" applyFill="1" applyBorder="1" applyAlignment="1">
      <alignment horizontal="right" wrapText="1"/>
      <protection/>
    </xf>
    <xf numFmtId="3" fontId="74" fillId="0" borderId="13" xfId="0" applyNumberFormat="1" applyFont="1" applyFill="1" applyBorder="1" applyAlignment="1">
      <alignment horizontal="right" wrapText="1"/>
    </xf>
    <xf numFmtId="3" fontId="75" fillId="0" borderId="13" xfId="197" applyNumberFormat="1" applyFont="1" applyFill="1" applyBorder="1" applyAlignment="1">
      <alignment wrapText="1"/>
      <protection/>
    </xf>
    <xf numFmtId="3" fontId="68" fillId="0" borderId="13" xfId="197" applyNumberFormat="1" applyFont="1" applyFill="1" applyBorder="1" applyAlignment="1">
      <alignment wrapText="1"/>
      <protection/>
    </xf>
    <xf numFmtId="49" fontId="9" fillId="8" borderId="13" xfId="197" applyNumberFormat="1" applyFont="1" applyFill="1" applyBorder="1" applyAlignment="1">
      <alignment horizontal="center"/>
      <protection/>
    </xf>
    <xf numFmtId="3" fontId="75" fillId="8" borderId="13" xfId="197" applyNumberFormat="1" applyFont="1" applyFill="1" applyBorder="1" applyAlignment="1">
      <alignment wrapText="1"/>
      <protection/>
    </xf>
    <xf numFmtId="3" fontId="53" fillId="8" borderId="13" xfId="197" applyNumberFormat="1" applyFont="1" applyFill="1" applyBorder="1" applyAlignment="1">
      <alignment horizontal="right" wrapText="1"/>
      <protection/>
    </xf>
    <xf numFmtId="3" fontId="71" fillId="8" borderId="13" xfId="197" applyNumberFormat="1" applyFont="1" applyFill="1" applyBorder="1" applyAlignment="1">
      <alignment horizontal="right" wrapText="1"/>
      <protection/>
    </xf>
    <xf numFmtId="3" fontId="12" fillId="8" borderId="13" xfId="197" applyNumberFormat="1" applyFont="1" applyFill="1" applyBorder="1" applyAlignment="1">
      <alignment horizontal="right"/>
      <protection/>
    </xf>
    <xf numFmtId="3" fontId="53" fillId="8" borderId="13" xfId="0" applyNumberFormat="1" applyFont="1" applyFill="1" applyBorder="1" applyAlignment="1">
      <alignment horizontal="right" wrapText="1"/>
    </xf>
    <xf numFmtId="3" fontId="61" fillId="0" borderId="13" xfId="197" applyNumberFormat="1" applyFont="1" applyFill="1" applyBorder="1" applyAlignment="1">
      <alignment horizontal="right" wrapText="1"/>
      <protection/>
    </xf>
    <xf numFmtId="3" fontId="8" fillId="0" borderId="13" xfId="197" applyNumberFormat="1" applyBorder="1">
      <alignment/>
      <protection/>
    </xf>
    <xf numFmtId="0" fontId="8" fillId="0" borderId="0" xfId="197" applyBorder="1">
      <alignment/>
      <protection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68" fillId="0" borderId="13" xfId="0" applyFont="1" applyFill="1" applyBorder="1" applyAlignment="1">
      <alignment horizontal="left" vertical="center" wrapText="1"/>
    </xf>
    <xf numFmtId="3" fontId="8" fillId="0" borderId="13" xfId="197" applyNumberFormat="1" applyFont="1" applyFill="1" applyBorder="1">
      <alignment/>
      <protection/>
    </xf>
    <xf numFmtId="3" fontId="68" fillId="0" borderId="13" xfId="197" applyNumberFormat="1" applyFont="1" applyFill="1" applyBorder="1" applyAlignment="1">
      <alignment horizontal="right" wrapText="1"/>
      <protection/>
    </xf>
    <xf numFmtId="3" fontId="68" fillId="0" borderId="51" xfId="197" applyNumberFormat="1" applyFont="1" applyFill="1" applyBorder="1" applyAlignment="1">
      <alignment horizontal="right" wrapText="1"/>
      <protection/>
    </xf>
    <xf numFmtId="3" fontId="56" fillId="0" borderId="58" xfId="197" applyNumberFormat="1" applyFont="1" applyFill="1" applyBorder="1" applyAlignment="1">
      <alignment horizontal="right"/>
      <protection/>
    </xf>
    <xf numFmtId="3" fontId="8" fillId="0" borderId="0" xfId="197" applyNumberFormat="1">
      <alignment/>
      <protection/>
    </xf>
    <xf numFmtId="0" fontId="13" fillId="0" borderId="13" xfId="0" applyFont="1" applyFill="1" applyBorder="1" applyAlignment="1">
      <alignment horizontal="left" vertical="center" wrapText="1"/>
    </xf>
    <xf numFmtId="3" fontId="8" fillId="0" borderId="51" xfId="197" applyNumberFormat="1" applyFont="1" applyFill="1" applyBorder="1">
      <alignment/>
      <protection/>
    </xf>
    <xf numFmtId="3" fontId="8" fillId="0" borderId="13" xfId="197" applyNumberFormat="1" applyFont="1" applyFill="1" applyBorder="1" applyAlignment="1">
      <alignment horizontal="right"/>
      <protection/>
    </xf>
    <xf numFmtId="0" fontId="13" fillId="0" borderId="13" xfId="170" applyFont="1" applyFill="1" applyBorder="1" applyAlignment="1">
      <alignment vertical="center" wrapText="1"/>
      <protection/>
    </xf>
    <xf numFmtId="3" fontId="8" fillId="0" borderId="13" xfId="197" applyNumberFormat="1" applyFont="1" applyFill="1" applyBorder="1" applyAlignment="1">
      <alignment horizontal="center"/>
      <protection/>
    </xf>
    <xf numFmtId="3" fontId="8" fillId="0" borderId="51" xfId="197" applyNumberFormat="1" applyFont="1" applyFill="1" applyBorder="1" applyAlignment="1">
      <alignment horizontal="right"/>
      <protection/>
    </xf>
    <xf numFmtId="3" fontId="54" fillId="0" borderId="13" xfId="197" applyNumberFormat="1" applyFont="1" applyFill="1" applyBorder="1" applyAlignment="1">
      <alignment horizontal="right"/>
      <protection/>
    </xf>
    <xf numFmtId="0" fontId="13" fillId="0" borderId="13" xfId="176" applyFont="1" applyFill="1" applyBorder="1" applyAlignment="1">
      <alignment vertical="center" wrapText="1"/>
      <protection/>
    </xf>
    <xf numFmtId="3" fontId="8" fillId="50" borderId="13" xfId="197" applyNumberFormat="1" applyFont="1" applyFill="1" applyBorder="1" applyAlignment="1">
      <alignment horizontal="right"/>
      <protection/>
    </xf>
    <xf numFmtId="0" fontId="8" fillId="0" borderId="13" xfId="197" applyFont="1" applyBorder="1" applyAlignment="1">
      <alignment horizontal="right"/>
      <protection/>
    </xf>
    <xf numFmtId="0" fontId="13" fillId="0" borderId="13" xfId="170" applyFont="1" applyBorder="1" applyAlignment="1">
      <alignment vertical="center" wrapText="1"/>
      <protection/>
    </xf>
    <xf numFmtId="0" fontId="13" fillId="0" borderId="13" xfId="170" applyFont="1" applyBorder="1" applyAlignment="1">
      <alignment vertical="center"/>
      <protection/>
    </xf>
    <xf numFmtId="3" fontId="9" fillId="49" borderId="13" xfId="197" applyNumberFormat="1" applyFont="1" applyFill="1" applyBorder="1" applyAlignment="1">
      <alignment horizontal="right"/>
      <protection/>
    </xf>
    <xf numFmtId="3" fontId="9" fillId="49" borderId="51" xfId="197" applyNumberFormat="1" applyFont="1" applyFill="1" applyBorder="1" applyAlignment="1">
      <alignment horizontal="right"/>
      <protection/>
    </xf>
    <xf numFmtId="3" fontId="9" fillId="49" borderId="58" xfId="197" applyNumberFormat="1" applyFont="1" applyFill="1" applyBorder="1" applyAlignment="1">
      <alignment horizontal="right"/>
      <protection/>
    </xf>
    <xf numFmtId="3" fontId="13" fillId="0" borderId="13" xfId="197" applyNumberFormat="1" applyFont="1" applyFill="1" applyBorder="1" applyAlignment="1">
      <alignment vertical="center" wrapText="1"/>
      <protection/>
    </xf>
    <xf numFmtId="3" fontId="8" fillId="0" borderId="13" xfId="197" applyNumberFormat="1" applyFont="1" applyFill="1" applyBorder="1" applyAlignment="1">
      <alignment horizontal="right" wrapText="1"/>
      <protection/>
    </xf>
    <xf numFmtId="3" fontId="9" fillId="49" borderId="13" xfId="197" applyNumberFormat="1" applyFont="1" applyFill="1" applyBorder="1" applyAlignment="1">
      <alignment vertical="top" wrapText="1"/>
      <protection/>
    </xf>
    <xf numFmtId="3" fontId="8" fillId="0" borderId="0" xfId="197" applyNumberFormat="1" applyBorder="1">
      <alignment/>
      <protection/>
    </xf>
    <xf numFmtId="3" fontId="8" fillId="0" borderId="0" xfId="197" applyNumberFormat="1" applyBorder="1" applyAlignment="1">
      <alignment horizontal="right"/>
      <protection/>
    </xf>
    <xf numFmtId="0" fontId="9" fillId="8" borderId="13" xfId="197" applyFont="1" applyFill="1" applyBorder="1" applyAlignment="1">
      <alignment horizontal="center" vertical="center"/>
      <protection/>
    </xf>
    <xf numFmtId="0" fontId="60" fillId="8" borderId="13" xfId="197" applyFont="1" applyFill="1" applyBorder="1" applyAlignment="1">
      <alignment horizontal="center" vertical="center"/>
      <protection/>
    </xf>
    <xf numFmtId="0" fontId="56" fillId="8" borderId="13" xfId="197" applyFont="1" applyFill="1" applyBorder="1" applyAlignment="1">
      <alignment horizontal="center" vertical="center"/>
      <protection/>
    </xf>
    <xf numFmtId="0" fontId="12" fillId="8" borderId="13" xfId="176" applyFont="1" applyFill="1" applyBorder="1" applyAlignment="1">
      <alignment horizontal="center" vertical="center" wrapText="1"/>
      <protection/>
    </xf>
    <xf numFmtId="0" fontId="16" fillId="8" borderId="13" xfId="176" applyFont="1" applyFill="1" applyBorder="1" applyAlignment="1">
      <alignment horizontal="center" vertical="center" wrapText="1"/>
      <protection/>
    </xf>
    <xf numFmtId="0" fontId="12" fillId="8" borderId="13" xfId="176" applyFont="1" applyFill="1" applyBorder="1" applyAlignment="1">
      <alignment horizontal="center" vertical="center"/>
      <protection/>
    </xf>
    <xf numFmtId="0" fontId="12" fillId="8" borderId="13" xfId="197" applyFont="1" applyFill="1" applyBorder="1" applyAlignment="1">
      <alignment horizontal="center" vertical="center" wrapText="1"/>
      <protection/>
    </xf>
    <xf numFmtId="3" fontId="13" fillId="0" borderId="13" xfId="176" applyNumberFormat="1" applyFont="1" applyFill="1" applyBorder="1" applyAlignment="1">
      <alignment horizontal="right"/>
      <protection/>
    </xf>
    <xf numFmtId="3" fontId="13" fillId="0" borderId="13" xfId="176" applyNumberFormat="1" applyFont="1" applyBorder="1" applyAlignment="1">
      <alignment horizontal="right"/>
      <protection/>
    </xf>
    <xf numFmtId="3" fontId="13" fillId="0" borderId="13" xfId="197" applyNumberFormat="1" applyFont="1" applyBorder="1" applyAlignment="1">
      <alignment horizontal="right"/>
      <protection/>
    </xf>
    <xf numFmtId="0" fontId="12" fillId="8" borderId="13" xfId="176" applyFont="1" applyFill="1" applyBorder="1" applyAlignment="1">
      <alignment vertical="center" wrapText="1"/>
      <protection/>
    </xf>
    <xf numFmtId="3" fontId="12" fillId="8" borderId="13" xfId="176" applyNumberFormat="1" applyFont="1" applyFill="1" applyBorder="1" applyAlignment="1">
      <alignment horizontal="right"/>
      <protection/>
    </xf>
    <xf numFmtId="0" fontId="13" fillId="0" borderId="13" xfId="176" applyFont="1" applyFill="1" applyBorder="1" applyAlignment="1">
      <alignment/>
      <protection/>
    </xf>
    <xf numFmtId="0" fontId="12" fillId="8" borderId="13" xfId="176" applyFont="1" applyFill="1" applyBorder="1" applyAlignment="1">
      <alignment vertical="center"/>
      <protection/>
    </xf>
    <xf numFmtId="0" fontId="78" fillId="0" borderId="0" xfId="176" applyFont="1" applyAlignment="1">
      <alignment vertical="center"/>
      <protection/>
    </xf>
    <xf numFmtId="0" fontId="9" fillId="8" borderId="13" xfId="198" applyFont="1" applyFill="1" applyBorder="1" applyAlignment="1">
      <alignment horizontal="center" vertical="center"/>
      <protection/>
    </xf>
    <xf numFmtId="0" fontId="48" fillId="0" borderId="0" xfId="190" applyFont="1">
      <alignment/>
      <protection/>
    </xf>
    <xf numFmtId="3" fontId="79" fillId="0" borderId="0" xfId="190" applyNumberFormat="1" applyFont="1">
      <alignment/>
      <protection/>
    </xf>
    <xf numFmtId="0" fontId="79" fillId="0" borderId="0" xfId="190" applyFont="1">
      <alignment/>
      <protection/>
    </xf>
    <xf numFmtId="0" fontId="48" fillId="0" borderId="0" xfId="190" applyFont="1" applyBorder="1">
      <alignment/>
      <protection/>
    </xf>
    <xf numFmtId="0" fontId="80" fillId="8" borderId="13" xfId="197" applyFont="1" applyFill="1" applyBorder="1" applyAlignment="1">
      <alignment horizontal="center" vertical="center" wrapText="1"/>
      <protection/>
    </xf>
    <xf numFmtId="0" fontId="74" fillId="8" borderId="13" xfId="0" applyFont="1" applyFill="1" applyBorder="1" applyAlignment="1">
      <alignment horizontal="center" vertical="center" wrapText="1"/>
    </xf>
    <xf numFmtId="3" fontId="13" fillId="0" borderId="13" xfId="197" applyNumberFormat="1" applyFont="1" applyFill="1" applyBorder="1" applyAlignment="1">
      <alignment horizontal="right"/>
      <protection/>
    </xf>
    <xf numFmtId="0" fontId="12" fillId="8" borderId="13" xfId="197" applyFont="1" applyFill="1" applyBorder="1" applyAlignment="1">
      <alignment vertical="center"/>
      <protection/>
    </xf>
    <xf numFmtId="0" fontId="13" fillId="0" borderId="13" xfId="197" applyFont="1" applyFill="1" applyBorder="1" applyAlignment="1">
      <alignment vertical="center"/>
      <protection/>
    </xf>
    <xf numFmtId="0" fontId="6" fillId="0" borderId="0" xfId="197" applyFont="1" applyAlignment="1">
      <alignment vertical="center"/>
      <protection/>
    </xf>
    <xf numFmtId="0" fontId="6" fillId="0" borderId="0" xfId="197" applyFont="1">
      <alignment/>
      <protection/>
    </xf>
    <xf numFmtId="0" fontId="8" fillId="0" borderId="0" xfId="196">
      <alignment/>
      <protection/>
    </xf>
    <xf numFmtId="0" fontId="16" fillId="8" borderId="16" xfId="196" applyFont="1" applyFill="1" applyBorder="1" applyAlignment="1">
      <alignment horizontal="center" vertical="center" wrapText="1"/>
      <protection/>
    </xf>
    <xf numFmtId="0" fontId="16" fillId="8" borderId="13" xfId="196" applyFont="1" applyFill="1" applyBorder="1" applyAlignment="1">
      <alignment horizontal="center" vertical="center" wrapText="1"/>
      <protection/>
    </xf>
    <xf numFmtId="0" fontId="16" fillId="8" borderId="46" xfId="196" applyFont="1" applyFill="1" applyBorder="1" applyAlignment="1">
      <alignment horizontal="center" vertical="center" wrapText="1"/>
      <protection/>
    </xf>
    <xf numFmtId="0" fontId="16" fillId="8" borderId="18" xfId="196" applyFont="1" applyFill="1" applyBorder="1" applyAlignment="1">
      <alignment horizontal="center" vertical="center" wrapText="1"/>
      <protection/>
    </xf>
    <xf numFmtId="0" fontId="12" fillId="8" borderId="23" xfId="196" applyFont="1" applyFill="1" applyBorder="1" applyAlignment="1">
      <alignment horizontal="center" vertical="center" wrapText="1"/>
      <protection/>
    </xf>
    <xf numFmtId="0" fontId="68" fillId="0" borderId="18" xfId="0" applyFont="1" applyBorder="1" applyAlignment="1">
      <alignment wrapText="1"/>
    </xf>
    <xf numFmtId="3" fontId="13" fillId="0" borderId="13" xfId="196" applyNumberFormat="1" applyFont="1" applyFill="1" applyBorder="1" applyAlignment="1">
      <alignment horizontal="right" wrapText="1"/>
      <protection/>
    </xf>
    <xf numFmtId="3" fontId="15" fillId="0" borderId="13" xfId="196" applyNumberFormat="1" applyFont="1" applyBorder="1" applyAlignment="1">
      <alignment horizontal="right"/>
      <protection/>
    </xf>
    <xf numFmtId="3" fontId="15" fillId="0" borderId="13" xfId="196" applyNumberFormat="1" applyFont="1" applyFill="1" applyBorder="1" applyAlignment="1">
      <alignment horizontal="right" wrapText="1"/>
      <protection/>
    </xf>
    <xf numFmtId="3" fontId="13" fillId="0" borderId="13" xfId="196" applyNumberFormat="1" applyFont="1" applyBorder="1" applyAlignment="1">
      <alignment horizontal="right"/>
      <protection/>
    </xf>
    <xf numFmtId="3" fontId="13" fillId="0" borderId="13" xfId="196" applyNumberFormat="1" applyFont="1" applyFill="1" applyBorder="1" applyAlignment="1">
      <alignment horizontal="right"/>
      <protection/>
    </xf>
    <xf numFmtId="3" fontId="13" fillId="0" borderId="13" xfId="196" applyNumberFormat="1" applyFont="1" applyBorder="1" applyAlignment="1">
      <alignment wrapText="1"/>
      <protection/>
    </xf>
    <xf numFmtId="0" fontId="13" fillId="0" borderId="0" xfId="196" applyFont="1" applyAlignment="1">
      <alignment wrapText="1"/>
      <protection/>
    </xf>
    <xf numFmtId="0" fontId="13" fillId="0" borderId="13" xfId="196" applyFont="1" applyBorder="1" applyAlignment="1">
      <alignment wrapText="1"/>
      <protection/>
    </xf>
    <xf numFmtId="0" fontId="12" fillId="8" borderId="13" xfId="196" applyFont="1" applyFill="1" applyBorder="1" applyAlignment="1">
      <alignment wrapText="1"/>
      <protection/>
    </xf>
    <xf numFmtId="3" fontId="12" fillId="8" borderId="13" xfId="196" applyNumberFormat="1" applyFont="1" applyFill="1" applyBorder="1" applyAlignment="1">
      <alignment horizontal="right"/>
      <protection/>
    </xf>
    <xf numFmtId="0" fontId="13" fillId="0" borderId="13" xfId="196" applyFont="1" applyFill="1" applyBorder="1" applyAlignment="1">
      <alignment wrapText="1"/>
      <protection/>
    </xf>
    <xf numFmtId="0" fontId="12" fillId="8" borderId="13" xfId="196" applyFont="1" applyFill="1" applyBorder="1">
      <alignment/>
      <protection/>
    </xf>
    <xf numFmtId="0" fontId="8" fillId="0" borderId="0" xfId="196" applyFill="1">
      <alignment/>
      <protection/>
    </xf>
    <xf numFmtId="38" fontId="4" fillId="8" borderId="21" xfId="195" applyNumberFormat="1" applyFill="1" applyBorder="1" applyAlignment="1">
      <alignment horizontal="center" vertical="center"/>
      <protection/>
    </xf>
    <xf numFmtId="38" fontId="83" fillId="8" borderId="13" xfId="195" applyNumberFormat="1" applyFont="1" applyFill="1" applyBorder="1" applyAlignment="1">
      <alignment horizontal="center" vertical="center"/>
      <protection/>
    </xf>
    <xf numFmtId="38" fontId="4" fillId="0" borderId="0" xfId="195" applyNumberFormat="1" applyAlignment="1">
      <alignment vertical="center"/>
      <protection/>
    </xf>
    <xf numFmtId="38" fontId="56" fillId="8" borderId="59" xfId="195" applyNumberFormat="1" applyFont="1" applyFill="1" applyBorder="1" applyAlignment="1">
      <alignment horizontal="center" vertical="center" wrapText="1"/>
      <protection/>
    </xf>
    <xf numFmtId="38" fontId="56" fillId="8" borderId="13" xfId="195" applyNumberFormat="1" applyFont="1" applyFill="1" applyBorder="1" applyAlignment="1">
      <alignment horizontal="center" vertical="center" wrapText="1"/>
      <protection/>
    </xf>
    <xf numFmtId="38" fontId="56" fillId="8" borderId="18" xfId="195" applyNumberFormat="1" applyFont="1" applyFill="1" applyBorder="1" applyAlignment="1">
      <alignment horizontal="center" vertical="center" wrapText="1"/>
      <protection/>
    </xf>
    <xf numFmtId="38" fontId="4" fillId="0" borderId="0" xfId="195" applyNumberFormat="1" applyAlignment="1">
      <alignment horizontal="center" vertical="center" wrapText="1"/>
      <protection/>
    </xf>
    <xf numFmtId="38" fontId="56" fillId="8" borderId="60" xfId="195" applyNumberFormat="1" applyFont="1" applyFill="1" applyBorder="1" applyAlignment="1">
      <alignment horizontal="center" vertical="center" wrapText="1"/>
      <protection/>
    </xf>
    <xf numFmtId="38" fontId="56" fillId="8" borderId="61" xfId="195" applyNumberFormat="1" applyFont="1" applyFill="1" applyBorder="1" applyAlignment="1">
      <alignment horizontal="center" vertical="center" wrapText="1"/>
      <protection/>
    </xf>
    <xf numFmtId="38" fontId="8" fillId="37" borderId="62" xfId="195" applyNumberFormat="1" applyFont="1" applyFill="1" applyBorder="1" applyAlignment="1">
      <alignment vertical="center" wrapText="1"/>
      <protection/>
    </xf>
    <xf numFmtId="38" fontId="8" fillId="37" borderId="63" xfId="195" applyNumberFormat="1" applyFont="1" applyFill="1" applyBorder="1" applyAlignment="1">
      <alignment vertical="center"/>
      <protection/>
    </xf>
    <xf numFmtId="3" fontId="8" fillId="0" borderId="23" xfId="195" applyNumberFormat="1" applyFont="1" applyFill="1" applyBorder="1" applyAlignment="1">
      <alignment horizontal="right" vertical="center"/>
      <protection/>
    </xf>
    <xf numFmtId="3" fontId="8" fillId="0" borderId="18" xfId="195" applyNumberFormat="1" applyFont="1" applyFill="1" applyBorder="1" applyAlignment="1">
      <alignment horizontal="right" vertical="center"/>
      <protection/>
    </xf>
    <xf numFmtId="3" fontId="8" fillId="0" borderId="13" xfId="195" applyNumberFormat="1" applyFont="1" applyFill="1" applyBorder="1" applyAlignment="1">
      <alignment horizontal="right" vertical="center"/>
      <protection/>
    </xf>
    <xf numFmtId="3" fontId="56" fillId="0" borderId="18" xfId="195" applyNumberFormat="1" applyFont="1" applyFill="1" applyBorder="1" applyAlignment="1">
      <alignment horizontal="right" vertical="center"/>
      <protection/>
    </xf>
    <xf numFmtId="38" fontId="8" fillId="37" borderId="64" xfId="195" applyNumberFormat="1" applyFont="1" applyFill="1" applyBorder="1" applyAlignment="1">
      <alignment vertical="center"/>
      <protection/>
    </xf>
    <xf numFmtId="38" fontId="8" fillId="37" borderId="65" xfId="195" applyNumberFormat="1" applyFont="1" applyFill="1" applyBorder="1" applyAlignment="1">
      <alignment vertical="center"/>
      <protection/>
    </xf>
    <xf numFmtId="3" fontId="8" fillId="0" borderId="16" xfId="195" applyNumberFormat="1" applyFont="1" applyFill="1" applyBorder="1" applyAlignment="1">
      <alignment horizontal="right" vertical="center"/>
      <protection/>
    </xf>
    <xf numFmtId="3" fontId="56" fillId="0" borderId="13" xfId="195" applyNumberFormat="1" applyFont="1" applyFill="1" applyBorder="1" applyAlignment="1">
      <alignment horizontal="right" vertical="center"/>
      <protection/>
    </xf>
    <xf numFmtId="3" fontId="8" fillId="0" borderId="16" xfId="195" applyNumberFormat="1" applyFont="1" applyBorder="1" applyAlignment="1">
      <alignment horizontal="right" vertical="center"/>
      <protection/>
    </xf>
    <xf numFmtId="3" fontId="56" fillId="0" borderId="13" xfId="195" applyNumberFormat="1" applyFont="1" applyBorder="1" applyAlignment="1">
      <alignment horizontal="right" vertical="center"/>
      <protection/>
    </xf>
    <xf numFmtId="3" fontId="8" fillId="8" borderId="16" xfId="195" applyNumberFormat="1" applyFont="1" applyFill="1" applyBorder="1" applyAlignment="1">
      <alignment horizontal="right" vertical="center"/>
      <protection/>
    </xf>
    <xf numFmtId="3" fontId="56" fillId="8" borderId="13" xfId="195" applyNumberFormat="1" applyFont="1" applyFill="1" applyBorder="1" applyAlignment="1">
      <alignment horizontal="right" vertical="center"/>
      <protection/>
    </xf>
    <xf numFmtId="38" fontId="8" fillId="37" borderId="66" xfId="195" applyNumberFormat="1" applyFont="1" applyFill="1" applyBorder="1" applyAlignment="1">
      <alignment horizontal="center" vertical="center"/>
      <protection/>
    </xf>
    <xf numFmtId="38" fontId="8" fillId="37" borderId="67" xfId="195" applyNumberFormat="1" applyFont="1" applyFill="1" applyBorder="1" applyAlignment="1">
      <alignment vertical="center" wrapText="1"/>
      <protection/>
    </xf>
    <xf numFmtId="38" fontId="8" fillId="37" borderId="68" xfId="195" applyNumberFormat="1" applyFont="1" applyFill="1" applyBorder="1" applyAlignment="1">
      <alignment horizontal="center" vertical="center"/>
      <protection/>
    </xf>
    <xf numFmtId="38" fontId="8" fillId="37" borderId="69" xfId="195" applyNumberFormat="1" applyFont="1" applyFill="1" applyBorder="1" applyAlignment="1">
      <alignment vertical="center" wrapText="1"/>
      <protection/>
    </xf>
    <xf numFmtId="38" fontId="8" fillId="37" borderId="70" xfId="195" applyNumberFormat="1" applyFont="1" applyFill="1" applyBorder="1" applyAlignment="1">
      <alignment horizontal="center" vertical="center"/>
      <protection/>
    </xf>
    <xf numFmtId="3" fontId="56" fillId="0" borderId="16" xfId="195" applyNumberFormat="1" applyFont="1" applyBorder="1" applyAlignment="1">
      <alignment horizontal="right" vertical="center"/>
      <protection/>
    </xf>
    <xf numFmtId="3" fontId="56" fillId="8" borderId="16" xfId="195" applyNumberFormat="1" applyFont="1" applyFill="1" applyBorder="1" applyAlignment="1">
      <alignment horizontal="right" vertical="center"/>
      <protection/>
    </xf>
    <xf numFmtId="38" fontId="4" fillId="0" borderId="0" xfId="195" applyNumberFormat="1" applyFill="1" applyAlignment="1">
      <alignment vertical="center"/>
      <protection/>
    </xf>
    <xf numFmtId="3" fontId="8" fillId="0" borderId="46" xfId="195" applyNumberFormat="1" applyFont="1" applyBorder="1" applyAlignment="1">
      <alignment horizontal="right" vertical="center"/>
      <protection/>
    </xf>
    <xf numFmtId="3" fontId="56" fillId="0" borderId="24" xfId="195" applyNumberFormat="1" applyFont="1" applyBorder="1" applyAlignment="1">
      <alignment horizontal="right" vertical="center"/>
      <protection/>
    </xf>
    <xf numFmtId="3" fontId="56" fillId="8" borderId="46" xfId="195" applyNumberFormat="1" applyFont="1" applyFill="1" applyBorder="1" applyAlignment="1">
      <alignment horizontal="right" vertical="center"/>
      <protection/>
    </xf>
    <xf numFmtId="3" fontId="56" fillId="8" borderId="24" xfId="195" applyNumberFormat="1" applyFont="1" applyFill="1" applyBorder="1" applyAlignment="1">
      <alignment horizontal="right" vertical="center"/>
      <protection/>
    </xf>
    <xf numFmtId="3" fontId="56" fillId="8" borderId="71" xfId="195" applyNumberFormat="1" applyFont="1" applyFill="1" applyBorder="1" applyAlignment="1">
      <alignment horizontal="right" vertical="center"/>
      <protection/>
    </xf>
    <xf numFmtId="3" fontId="56" fillId="8" borderId="72" xfId="195" applyNumberFormat="1" applyFont="1" applyFill="1" applyBorder="1" applyAlignment="1">
      <alignment horizontal="right" vertical="center"/>
      <protection/>
    </xf>
    <xf numFmtId="38" fontId="4" fillId="0" borderId="0" xfId="195" applyNumberFormat="1" applyAlignment="1">
      <alignment horizontal="center" vertical="center"/>
      <protection/>
    </xf>
    <xf numFmtId="38" fontId="4" fillId="0" borderId="0" xfId="195" applyNumberFormat="1" applyFont="1" applyAlignment="1">
      <alignment vertical="center"/>
      <protection/>
    </xf>
    <xf numFmtId="38" fontId="83" fillId="0" borderId="0" xfId="195" applyNumberFormat="1" applyFont="1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8" fillId="0" borderId="13" xfId="0" applyFont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 horizontal="right"/>
    </xf>
    <xf numFmtId="3" fontId="56" fillId="0" borderId="13" xfId="196" applyNumberFormat="1" applyFont="1" applyBorder="1" applyAlignment="1">
      <alignment horizontal="right"/>
      <protection/>
    </xf>
    <xf numFmtId="3" fontId="8" fillId="0" borderId="13" xfId="196" applyNumberFormat="1" applyFont="1" applyBorder="1" applyAlignment="1">
      <alignment wrapText="1"/>
      <protection/>
    </xf>
    <xf numFmtId="3" fontId="56" fillId="0" borderId="13" xfId="196" applyNumberFormat="1" applyFont="1" applyFill="1" applyBorder="1" applyAlignment="1">
      <alignment horizontal="right"/>
      <protection/>
    </xf>
    <xf numFmtId="3" fontId="8" fillId="0" borderId="13" xfId="196" applyNumberFormat="1" applyFont="1" applyBorder="1" applyAlignment="1">
      <alignment horizontal="right"/>
      <protection/>
    </xf>
    <xf numFmtId="3" fontId="8" fillId="0" borderId="13" xfId="196" applyNumberFormat="1" applyFont="1" applyBorder="1" applyAlignment="1">
      <alignment horizontal="center"/>
      <protection/>
    </xf>
    <xf numFmtId="3" fontId="56" fillId="0" borderId="13" xfId="196" applyNumberFormat="1" applyFont="1" applyBorder="1">
      <alignment/>
      <protection/>
    </xf>
    <xf numFmtId="3" fontId="8" fillId="0" borderId="13" xfId="196" applyNumberFormat="1" applyFont="1" applyBorder="1">
      <alignment/>
      <protection/>
    </xf>
    <xf numFmtId="3" fontId="8" fillId="0" borderId="19" xfId="196" applyNumberFormat="1" applyFont="1" applyFill="1" applyBorder="1" applyAlignment="1">
      <alignment wrapText="1"/>
      <protection/>
    </xf>
    <xf numFmtId="3" fontId="56" fillId="0" borderId="13" xfId="196" applyNumberFormat="1" applyFont="1" applyFill="1" applyBorder="1">
      <alignment/>
      <protection/>
    </xf>
    <xf numFmtId="0" fontId="8" fillId="0" borderId="13" xfId="170" applyFont="1" applyBorder="1" applyAlignment="1">
      <alignment vertical="center" wrapText="1"/>
      <protection/>
    </xf>
    <xf numFmtId="0" fontId="8" fillId="0" borderId="13" xfId="196" applyFont="1" applyBorder="1" applyAlignment="1">
      <alignment wrapText="1"/>
      <protection/>
    </xf>
    <xf numFmtId="0" fontId="9" fillId="8" borderId="13" xfId="196" applyFont="1" applyFill="1" applyBorder="1" applyAlignment="1">
      <alignment wrapText="1"/>
      <protection/>
    </xf>
    <xf numFmtId="3" fontId="9" fillId="8" borderId="13" xfId="196" applyNumberFormat="1" applyFont="1" applyFill="1" applyBorder="1">
      <alignment/>
      <protection/>
    </xf>
    <xf numFmtId="0" fontId="8" fillId="0" borderId="13" xfId="196" applyFont="1" applyFill="1" applyBorder="1" applyAlignment="1">
      <alignment wrapText="1"/>
      <protection/>
    </xf>
    <xf numFmtId="3" fontId="8" fillId="0" borderId="13" xfId="196" applyNumberFormat="1" applyFont="1" applyFill="1" applyBorder="1">
      <alignment/>
      <protection/>
    </xf>
    <xf numFmtId="3" fontId="8" fillId="0" borderId="13" xfId="196" applyNumberFormat="1" applyFont="1" applyFill="1" applyBorder="1" applyAlignment="1">
      <alignment horizontal="right"/>
      <protection/>
    </xf>
    <xf numFmtId="3" fontId="0" fillId="0" borderId="13" xfId="0" applyNumberFormat="1" applyFont="1" applyBorder="1" applyAlignment="1">
      <alignment/>
    </xf>
    <xf numFmtId="0" fontId="60" fillId="8" borderId="13" xfId="194" applyFont="1" applyFill="1" applyBorder="1" applyAlignment="1">
      <alignment horizontal="center" vertical="center" wrapText="1"/>
      <protection/>
    </xf>
    <xf numFmtId="0" fontId="48" fillId="0" borderId="0" xfId="194" applyAlignment="1">
      <alignment horizontal="center" vertical="center"/>
      <protection/>
    </xf>
    <xf numFmtId="0" fontId="8" fillId="0" borderId="13" xfId="194" applyFont="1" applyFill="1" applyBorder="1" applyAlignment="1">
      <alignment horizontal="left" vertical="center" wrapText="1"/>
      <protection/>
    </xf>
    <xf numFmtId="167" fontId="8" fillId="0" borderId="13" xfId="98" applyNumberFormat="1" applyFont="1" applyFill="1" applyBorder="1" applyAlignment="1">
      <alignment horizontal="right" vertical="center" wrapText="1"/>
    </xf>
    <xf numFmtId="165" fontId="60" fillId="0" borderId="13" xfId="194" applyNumberFormat="1" applyFont="1" applyBorder="1" applyAlignment="1">
      <alignment horizontal="center" vertical="center" wrapText="1"/>
      <protection/>
    </xf>
    <xf numFmtId="3" fontId="8" fillId="0" borderId="13" xfId="194" applyNumberFormat="1" applyFont="1" applyBorder="1" applyAlignment="1">
      <alignment vertical="center" wrapText="1"/>
      <protection/>
    </xf>
    <xf numFmtId="0" fontId="8" fillId="0" borderId="13" xfId="194" applyFont="1" applyBorder="1" applyAlignment="1">
      <alignment horizontal="center" vertical="center"/>
      <protection/>
    </xf>
    <xf numFmtId="0" fontId="8" fillId="0" borderId="13" xfId="196" applyFont="1" applyBorder="1">
      <alignment/>
      <protection/>
    </xf>
    <xf numFmtId="0" fontId="8" fillId="0" borderId="13" xfId="194" applyFont="1" applyBorder="1" applyAlignment="1">
      <alignment horizontal="left" vertical="center"/>
      <protection/>
    </xf>
    <xf numFmtId="0" fontId="9" fillId="8" borderId="13" xfId="196" applyFont="1" applyFill="1" applyBorder="1">
      <alignment/>
      <protection/>
    </xf>
    <xf numFmtId="3" fontId="8" fillId="8" borderId="13" xfId="194" applyNumberFormat="1" applyFont="1" applyFill="1" applyBorder="1" applyAlignment="1">
      <alignment horizontal="right" vertical="center" wrapText="1"/>
      <protection/>
    </xf>
    <xf numFmtId="165" fontId="60" fillId="8" borderId="13" xfId="194" applyNumberFormat="1" applyFont="1" applyFill="1" applyBorder="1" applyAlignment="1">
      <alignment horizontal="center" vertical="center" wrapText="1"/>
      <protection/>
    </xf>
    <xf numFmtId="0" fontId="8" fillId="0" borderId="13" xfId="196" applyFont="1" applyFill="1" applyBorder="1">
      <alignment/>
      <protection/>
    </xf>
    <xf numFmtId="3" fontId="8" fillId="0" borderId="13" xfId="194" applyNumberFormat="1" applyFont="1" applyBorder="1" applyAlignment="1">
      <alignment horizontal="right" vertical="center" wrapText="1"/>
      <protection/>
    </xf>
    <xf numFmtId="0" fontId="48" fillId="0" borderId="0" xfId="194" applyAlignment="1">
      <alignment horizontal="center" vertical="center" wrapText="1"/>
      <protection/>
    </xf>
    <xf numFmtId="3" fontId="48" fillId="0" borderId="0" xfId="194" applyNumberFormat="1" applyAlignment="1">
      <alignment horizontal="right" vertical="center" wrapText="1"/>
      <protection/>
    </xf>
    <xf numFmtId="0" fontId="68" fillId="8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69" fillId="8" borderId="13" xfId="0" applyFont="1" applyFill="1" applyBorder="1" applyAlignment="1">
      <alignment horizontal="center" vertical="center" wrapText="1"/>
    </xf>
    <xf numFmtId="0" fontId="14" fillId="0" borderId="13" xfId="194" applyFont="1" applyFill="1" applyBorder="1" applyAlignment="1">
      <alignment horizontal="right" vertical="center" wrapText="1"/>
      <protection/>
    </xf>
    <xf numFmtId="3" fontId="68" fillId="0" borderId="13" xfId="0" applyNumberFormat="1" applyFont="1" applyBorder="1" applyAlignment="1">
      <alignment/>
    </xf>
    <xf numFmtId="3" fontId="69" fillId="0" borderId="13" xfId="0" applyNumberFormat="1" applyFont="1" applyFill="1" applyBorder="1" applyAlignment="1">
      <alignment/>
    </xf>
    <xf numFmtId="3" fontId="68" fillId="0" borderId="13" xfId="0" applyNumberFormat="1" applyFont="1" applyFill="1" applyBorder="1" applyAlignment="1">
      <alignment/>
    </xf>
    <xf numFmtId="3" fontId="69" fillId="0" borderId="13" xfId="0" applyNumberFormat="1" applyFont="1" applyBorder="1" applyAlignment="1">
      <alignment/>
    </xf>
    <xf numFmtId="3" fontId="13" fillId="0" borderId="13" xfId="196" applyNumberFormat="1" applyFont="1" applyBorder="1">
      <alignment/>
      <protection/>
    </xf>
    <xf numFmtId="3" fontId="14" fillId="0" borderId="13" xfId="196" applyNumberFormat="1" applyFont="1" applyBorder="1" applyAlignment="1">
      <alignment horizontal="right"/>
      <protection/>
    </xf>
    <xf numFmtId="3" fontId="13" fillId="0" borderId="19" xfId="196" applyNumberFormat="1" applyFont="1" applyFill="1" applyBorder="1">
      <alignment/>
      <protection/>
    </xf>
    <xf numFmtId="3" fontId="14" fillId="0" borderId="13" xfId="196" applyNumberFormat="1" applyFont="1" applyFill="1" applyBorder="1" applyAlignment="1">
      <alignment horizontal="right"/>
      <protection/>
    </xf>
    <xf numFmtId="0" fontId="13" fillId="0" borderId="13" xfId="196" applyFont="1" applyFill="1" applyBorder="1">
      <alignment/>
      <protection/>
    </xf>
    <xf numFmtId="0" fontId="14" fillId="0" borderId="13" xfId="196" applyFont="1" applyBorder="1" applyAlignment="1">
      <alignment horizontal="right"/>
      <protection/>
    </xf>
    <xf numFmtId="0" fontId="14" fillId="0" borderId="13" xfId="196" applyFont="1" applyFill="1" applyBorder="1" applyAlignment="1">
      <alignment horizontal="right"/>
      <protection/>
    </xf>
    <xf numFmtId="0" fontId="13" fillId="0" borderId="13" xfId="194" applyFont="1" applyBorder="1" applyAlignment="1">
      <alignment horizontal="left" vertical="center"/>
      <protection/>
    </xf>
    <xf numFmtId="0" fontId="14" fillId="0" borderId="13" xfId="194" applyFont="1" applyBorder="1" applyAlignment="1">
      <alignment horizontal="right" vertical="center"/>
      <protection/>
    </xf>
    <xf numFmtId="0" fontId="13" fillId="0" borderId="13" xfId="196" applyFont="1" applyBorder="1">
      <alignment/>
      <protection/>
    </xf>
    <xf numFmtId="3" fontId="68" fillId="8" borderId="13" xfId="0" applyNumberFormat="1" applyFont="1" applyFill="1" applyBorder="1" applyAlignment="1">
      <alignment/>
    </xf>
    <xf numFmtId="3" fontId="3" fillId="0" borderId="0" xfId="189" applyNumberFormat="1" applyFont="1" applyAlignment="1">
      <alignment horizontal="center" vertical="center" wrapText="1"/>
      <protection/>
    </xf>
    <xf numFmtId="3" fontId="3" fillId="0" borderId="0" xfId="189" applyNumberFormat="1" applyFont="1" applyAlignment="1">
      <alignment horizontal="left" vertical="center" wrapText="1"/>
      <protection/>
    </xf>
    <xf numFmtId="3" fontId="3" fillId="0" borderId="0" xfId="189" applyNumberFormat="1" applyFont="1" applyFill="1" applyAlignment="1">
      <alignment horizontal="center" vertical="center" wrapText="1"/>
      <protection/>
    </xf>
    <xf numFmtId="3" fontId="3" fillId="0" borderId="0" xfId="189" applyNumberFormat="1" applyFont="1" applyFill="1" applyBorder="1" applyAlignment="1">
      <alignment horizontal="center" vertical="center" wrapText="1"/>
      <protection/>
    </xf>
    <xf numFmtId="3" fontId="3" fillId="0" borderId="0" xfId="189" applyNumberFormat="1" applyFont="1" applyBorder="1" applyAlignment="1">
      <alignment horizontal="center" vertical="center" wrapText="1"/>
      <protection/>
    </xf>
    <xf numFmtId="3" fontId="1" fillId="0" borderId="13" xfId="189" applyNumberFormat="1" applyFont="1" applyBorder="1" applyAlignment="1">
      <alignment horizontal="center" vertical="center" wrapText="1"/>
      <protection/>
    </xf>
    <xf numFmtId="3" fontId="85" fillId="0" borderId="13" xfId="189" applyNumberFormat="1" applyFont="1" applyBorder="1" applyAlignment="1">
      <alignment horizontal="left" vertical="center" wrapText="1"/>
      <protection/>
    </xf>
    <xf numFmtId="0" fontId="0" fillId="0" borderId="13" xfId="189" applyBorder="1" applyAlignment="1">
      <alignment horizontal="left" vertical="center" wrapText="1"/>
      <protection/>
    </xf>
    <xf numFmtId="0" fontId="0" fillId="0" borderId="13" xfId="189" applyBorder="1" applyAlignment="1">
      <alignment vertical="center" wrapText="1"/>
      <protection/>
    </xf>
    <xf numFmtId="0" fontId="0" fillId="0" borderId="0" xfId="189" applyFill="1" applyBorder="1" applyAlignment="1">
      <alignment vertical="center" wrapText="1"/>
      <protection/>
    </xf>
    <xf numFmtId="0" fontId="0" fillId="0" borderId="0" xfId="189" applyBorder="1" applyAlignment="1">
      <alignment vertical="center" wrapText="1"/>
      <protection/>
    </xf>
    <xf numFmtId="3" fontId="0" fillId="0" borderId="0" xfId="189" applyNumberFormat="1" applyFont="1" applyAlignment="1">
      <alignment horizontal="center" vertical="center" wrapText="1"/>
      <protection/>
    </xf>
    <xf numFmtId="3" fontId="0" fillId="0" borderId="0" xfId="189" applyNumberFormat="1" applyFont="1" applyAlignment="1">
      <alignment horizontal="left" vertical="center" wrapText="1"/>
      <protection/>
    </xf>
    <xf numFmtId="3" fontId="0" fillId="0" borderId="13" xfId="189" applyNumberFormat="1" applyFont="1" applyFill="1" applyBorder="1" applyAlignment="1">
      <alignment horizontal="center" vertical="center" wrapText="1"/>
      <protection/>
    </xf>
    <xf numFmtId="3" fontId="0" fillId="0" borderId="13" xfId="189" applyNumberFormat="1" applyFont="1" applyFill="1" applyBorder="1" applyAlignment="1">
      <alignment horizontal="left" vertical="center" wrapText="1"/>
      <protection/>
    </xf>
    <xf numFmtId="49" fontId="0" fillId="0" borderId="13" xfId="189" applyNumberFormat="1" applyFont="1" applyBorder="1" applyAlignment="1">
      <alignment horizontal="center" vertical="center" wrapText="1"/>
      <protection/>
    </xf>
    <xf numFmtId="10" fontId="0" fillId="0" borderId="13" xfId="189" applyNumberFormat="1" applyFont="1" applyFill="1" applyBorder="1" applyAlignment="1">
      <alignment horizontal="center" vertical="center" wrapText="1"/>
      <protection/>
    </xf>
    <xf numFmtId="3" fontId="0" fillId="0" borderId="13" xfId="189" applyNumberFormat="1" applyFont="1" applyFill="1" applyBorder="1" applyAlignment="1">
      <alignment horizontal="right" vertical="center" wrapText="1"/>
      <protection/>
    </xf>
    <xf numFmtId="3" fontId="0" fillId="0" borderId="0" xfId="189" applyNumberFormat="1" applyFont="1" applyFill="1" applyBorder="1" applyAlignment="1">
      <alignment vertical="center" wrapText="1"/>
      <protection/>
    </xf>
    <xf numFmtId="3" fontId="0" fillId="0" borderId="0" xfId="189" applyNumberFormat="1" applyFill="1" applyBorder="1" applyAlignment="1">
      <alignment vertical="center" wrapText="1"/>
      <protection/>
    </xf>
    <xf numFmtId="3" fontId="0" fillId="0" borderId="13" xfId="189" applyNumberFormat="1" applyFont="1" applyFill="1" applyBorder="1" applyAlignment="1">
      <alignment vertical="center" wrapText="1"/>
      <protection/>
    </xf>
    <xf numFmtId="3" fontId="0" fillId="0" borderId="13" xfId="189" applyNumberFormat="1" applyFont="1" applyBorder="1" applyAlignment="1">
      <alignment horizontal="left" vertical="center" wrapText="1"/>
      <protection/>
    </xf>
    <xf numFmtId="3" fontId="0" fillId="0" borderId="13" xfId="189" applyNumberFormat="1" applyFont="1" applyBorder="1" applyAlignment="1">
      <alignment horizontal="center" vertical="center" wrapText="1"/>
      <protection/>
    </xf>
    <xf numFmtId="3" fontId="0" fillId="0" borderId="13" xfId="189" applyNumberFormat="1" applyFill="1" applyBorder="1" applyAlignment="1">
      <alignment vertical="center" wrapText="1"/>
      <protection/>
    </xf>
    <xf numFmtId="3" fontId="0" fillId="0" borderId="13" xfId="189" applyNumberFormat="1" applyFont="1" applyBorder="1" applyAlignment="1">
      <alignment horizontal="center" vertical="center" wrapText="1"/>
      <protection/>
    </xf>
    <xf numFmtId="3" fontId="3" fillId="0" borderId="15" xfId="189" applyNumberFormat="1" applyFont="1" applyFill="1" applyBorder="1" applyAlignment="1">
      <alignment horizontal="left" vertical="center" wrapText="1"/>
      <protection/>
    </xf>
    <xf numFmtId="3" fontId="3" fillId="0" borderId="24" xfId="189" applyNumberFormat="1" applyFont="1" applyFill="1" applyBorder="1" applyAlignment="1">
      <alignment horizontal="right" vertical="center" wrapText="1"/>
      <protection/>
    </xf>
    <xf numFmtId="3" fontId="0" fillId="0" borderId="24" xfId="189" applyNumberFormat="1" applyFont="1" applyFill="1" applyBorder="1" applyAlignment="1">
      <alignment horizontal="right" vertical="center" wrapText="1"/>
      <protection/>
    </xf>
    <xf numFmtId="3" fontId="0" fillId="0" borderId="15" xfId="189" applyNumberFormat="1" applyFont="1" applyFill="1" applyBorder="1" applyAlignment="1">
      <alignment horizontal="center" vertical="center" wrapText="1"/>
      <protection/>
    </xf>
    <xf numFmtId="3" fontId="0" fillId="0" borderId="13" xfId="189" applyNumberFormat="1" applyFont="1" applyFill="1" applyBorder="1" applyAlignment="1">
      <alignment horizontal="left" vertical="center" wrapText="1"/>
      <protection/>
    </xf>
    <xf numFmtId="3" fontId="85" fillId="0" borderId="13" xfId="189" applyNumberFormat="1" applyFont="1" applyFill="1" applyBorder="1" applyAlignment="1">
      <alignment horizontal="left" vertical="center" wrapText="1"/>
      <protection/>
    </xf>
    <xf numFmtId="3" fontId="0" fillId="0" borderId="24" xfId="189" applyNumberFormat="1" applyFont="1" applyFill="1" applyBorder="1" applyAlignment="1">
      <alignment horizontal="center" vertical="center" wrapText="1"/>
      <protection/>
    </xf>
    <xf numFmtId="3" fontId="0" fillId="0" borderId="24" xfId="189" applyNumberFormat="1" applyFont="1" applyFill="1" applyBorder="1" applyAlignment="1">
      <alignment horizontal="left" vertical="center" wrapText="1"/>
      <protection/>
    </xf>
    <xf numFmtId="3" fontId="0" fillId="0" borderId="21" xfId="189" applyNumberFormat="1" applyFont="1" applyFill="1" applyBorder="1" applyAlignment="1">
      <alignment horizontal="center" vertical="center" wrapText="1"/>
      <protection/>
    </xf>
    <xf numFmtId="49" fontId="0" fillId="0" borderId="24" xfId="189" applyNumberFormat="1" applyFont="1" applyBorder="1" applyAlignment="1">
      <alignment horizontal="center" vertical="center" wrapText="1"/>
      <protection/>
    </xf>
    <xf numFmtId="10" fontId="0" fillId="0" borderId="24" xfId="189" applyNumberFormat="1" applyFont="1" applyFill="1" applyBorder="1" applyAlignment="1">
      <alignment horizontal="center" vertical="center" wrapText="1"/>
      <protection/>
    </xf>
    <xf numFmtId="3" fontId="3" fillId="49" borderId="13" xfId="189" applyNumberFormat="1" applyFont="1" applyFill="1" applyBorder="1" applyAlignment="1">
      <alignment horizontal="center" vertical="center" wrapText="1"/>
      <protection/>
    </xf>
    <xf numFmtId="3" fontId="3" fillId="49" borderId="13" xfId="189" applyNumberFormat="1" applyFont="1" applyFill="1" applyBorder="1" applyAlignment="1">
      <alignment horizontal="right" vertical="center" wrapText="1"/>
      <protection/>
    </xf>
    <xf numFmtId="3" fontId="1" fillId="0" borderId="0" xfId="189" applyNumberFormat="1" applyFont="1" applyFill="1" applyAlignment="1">
      <alignment horizontal="center" vertical="center" wrapText="1"/>
      <protection/>
    </xf>
    <xf numFmtId="3" fontId="3" fillId="0" borderId="0" xfId="189" applyNumberFormat="1" applyFont="1" applyFill="1" applyBorder="1" applyAlignment="1">
      <alignment horizontal="right" vertical="center" wrapText="1"/>
      <protection/>
    </xf>
    <xf numFmtId="3" fontId="3" fillId="0" borderId="0" xfId="189" applyNumberFormat="1" applyFont="1" applyFill="1" applyBorder="1" applyAlignment="1">
      <alignment horizontal="left" vertical="center" wrapText="1"/>
      <protection/>
    </xf>
    <xf numFmtId="3" fontId="0" fillId="0" borderId="0" xfId="189" applyNumberFormat="1" applyFont="1" applyAlignment="1">
      <alignment horizontal="right" vertical="center" wrapText="1"/>
      <protection/>
    </xf>
    <xf numFmtId="3" fontId="0" fillId="0" borderId="0" xfId="189" applyNumberFormat="1" applyFont="1" applyAlignment="1">
      <alignment vertical="center" wrapText="1"/>
      <protection/>
    </xf>
    <xf numFmtId="0" fontId="9" fillId="8" borderId="73" xfId="176" applyFont="1" applyFill="1" applyBorder="1" applyAlignment="1">
      <alignment horizontal="center" vertical="center" wrapText="1"/>
      <protection/>
    </xf>
    <xf numFmtId="0" fontId="9" fillId="8" borderId="74" xfId="176" applyFont="1" applyFill="1" applyBorder="1" applyAlignment="1">
      <alignment horizontal="center" vertical="center" wrapText="1"/>
      <protection/>
    </xf>
    <xf numFmtId="0" fontId="12" fillId="8" borderId="72" xfId="176" applyFont="1" applyFill="1" applyBorder="1" applyAlignment="1">
      <alignment horizontal="center" vertical="center" wrapText="1"/>
      <protection/>
    </xf>
    <xf numFmtId="3" fontId="12" fillId="8" borderId="72" xfId="176" applyNumberFormat="1" applyFont="1" applyFill="1" applyBorder="1" applyAlignment="1">
      <alignment horizontal="center" vertical="center" wrapText="1"/>
      <protection/>
    </xf>
    <xf numFmtId="0" fontId="48" fillId="0" borderId="0" xfId="173">
      <alignment/>
      <protection/>
    </xf>
    <xf numFmtId="164" fontId="8" fillId="0" borderId="13" xfId="176" applyNumberFormat="1" applyFont="1" applyBorder="1" applyAlignment="1">
      <alignment vertical="center"/>
      <protection/>
    </xf>
    <xf numFmtId="0" fontId="8" fillId="0" borderId="13" xfId="175" applyFont="1" applyFill="1" applyBorder="1" applyAlignment="1">
      <alignment horizontal="left" vertical="center" wrapText="1"/>
      <protection/>
    </xf>
    <xf numFmtId="49" fontId="48" fillId="0" borderId="0" xfId="173" applyNumberFormat="1">
      <alignment/>
      <protection/>
    </xf>
    <xf numFmtId="164" fontId="8" fillId="0" borderId="13" xfId="176" applyNumberFormat="1" applyFont="1" applyBorder="1">
      <alignment/>
      <protection/>
    </xf>
    <xf numFmtId="0" fontId="8" fillId="0" borderId="13" xfId="170" applyFont="1" applyBorder="1" applyAlignment="1">
      <alignment vertical="center"/>
      <protection/>
    </xf>
    <xf numFmtId="0" fontId="86" fillId="8" borderId="13" xfId="170" applyFont="1" applyFill="1" applyBorder="1" applyAlignment="1">
      <alignment horizontal="center" vertical="center"/>
      <protection/>
    </xf>
    <xf numFmtId="0" fontId="87" fillId="8" borderId="13" xfId="170" applyFont="1" applyFill="1" applyBorder="1" applyAlignment="1">
      <alignment vertical="center"/>
      <protection/>
    </xf>
    <xf numFmtId="164" fontId="87" fillId="8" borderId="13" xfId="176" applyNumberFormat="1" applyFont="1" applyFill="1" applyBorder="1">
      <alignment/>
      <protection/>
    </xf>
    <xf numFmtId="164" fontId="9" fillId="8" borderId="13" xfId="176" applyNumberFormat="1" applyFont="1" applyFill="1" applyBorder="1" applyAlignment="1">
      <alignment vertical="center"/>
      <protection/>
    </xf>
    <xf numFmtId="0" fontId="86" fillId="8" borderId="13" xfId="173" applyFont="1" applyFill="1" applyBorder="1">
      <alignment/>
      <protection/>
    </xf>
    <xf numFmtId="0" fontId="86" fillId="8" borderId="13" xfId="170" applyFont="1" applyFill="1" applyBorder="1" applyAlignment="1">
      <alignment vertical="center"/>
      <protection/>
    </xf>
    <xf numFmtId="164" fontId="87" fillId="8" borderId="13" xfId="173" applyNumberFormat="1" applyFont="1" applyFill="1" applyBorder="1">
      <alignment/>
      <protection/>
    </xf>
    <xf numFmtId="0" fontId="86" fillId="0" borderId="0" xfId="173" applyFont="1">
      <alignment/>
      <protection/>
    </xf>
    <xf numFmtId="0" fontId="0" fillId="0" borderId="0" xfId="169" applyFill="1" applyBorder="1" applyAlignment="1">
      <alignment horizontal="left" vertical="center" wrapText="1"/>
      <protection/>
    </xf>
    <xf numFmtId="0" fontId="0" fillId="0" borderId="0" xfId="169" applyFont="1" applyFill="1" applyBorder="1" applyAlignment="1">
      <alignment horizontal="left" vertical="center" wrapText="1"/>
      <protection/>
    </xf>
    <xf numFmtId="0" fontId="8" fillId="0" borderId="0" xfId="170" applyFont="1" applyFill="1" applyBorder="1" applyAlignment="1">
      <alignment vertical="center"/>
      <protection/>
    </xf>
    <xf numFmtId="0" fontId="8" fillId="0" borderId="0" xfId="170" applyFont="1" applyFill="1" applyBorder="1" applyAlignment="1">
      <alignment vertical="center" wrapText="1"/>
      <protection/>
    </xf>
    <xf numFmtId="0" fontId="8" fillId="0" borderId="0" xfId="176" applyFont="1" applyFill="1" applyBorder="1" applyAlignment="1">
      <alignment vertical="center"/>
      <protection/>
    </xf>
    <xf numFmtId="0" fontId="8" fillId="0" borderId="0" xfId="170" applyFont="1" applyBorder="1" applyAlignment="1">
      <alignment vertical="center"/>
      <protection/>
    </xf>
    <xf numFmtId="3" fontId="0" fillId="0" borderId="45" xfId="0" applyNumberFormat="1" applyBorder="1" applyAlignment="1">
      <alignment/>
    </xf>
    <xf numFmtId="0" fontId="0" fillId="0" borderId="13" xfId="0" applyBorder="1" applyAlignment="1">
      <alignment wrapText="1"/>
    </xf>
    <xf numFmtId="0" fontId="48" fillId="0" borderId="0" xfId="158">
      <alignment/>
      <protection/>
    </xf>
    <xf numFmtId="0" fontId="12" fillId="8" borderId="13" xfId="175" applyFont="1" applyFill="1" applyBorder="1" applyAlignment="1">
      <alignment horizontal="center" vertical="center"/>
      <protection/>
    </xf>
    <xf numFmtId="0" fontId="12" fillId="8" borderId="13" xfId="175" applyFont="1" applyFill="1" applyBorder="1" applyAlignment="1">
      <alignment horizontal="center" vertical="center" wrapText="1"/>
      <protection/>
    </xf>
    <xf numFmtId="0" fontId="13" fillId="0" borderId="13" xfId="175" applyNumberFormat="1" applyFont="1" applyBorder="1" applyAlignment="1">
      <alignment horizontal="center" vertical="center" wrapText="1"/>
      <protection/>
    </xf>
    <xf numFmtId="3" fontId="13" fillId="0" borderId="13" xfId="175" applyNumberFormat="1" applyFont="1" applyBorder="1" applyAlignment="1">
      <alignment horizontal="right" vertical="center" wrapText="1"/>
      <protection/>
    </xf>
    <xf numFmtId="3" fontId="13" fillId="0" borderId="13" xfId="175" applyNumberFormat="1" applyFont="1" applyFill="1" applyBorder="1" applyAlignment="1">
      <alignment vertical="center"/>
      <protection/>
    </xf>
    <xf numFmtId="3" fontId="13" fillId="0" borderId="13" xfId="175" applyNumberFormat="1" applyFont="1" applyBorder="1" applyAlignment="1">
      <alignment vertical="center"/>
      <protection/>
    </xf>
    <xf numFmtId="0" fontId="12" fillId="0" borderId="13" xfId="175" applyFont="1" applyFill="1" applyBorder="1" applyAlignment="1">
      <alignment horizontal="center"/>
      <protection/>
    </xf>
    <xf numFmtId="0" fontId="12" fillId="0" borderId="13" xfId="175" applyNumberFormat="1" applyFont="1" applyFill="1" applyBorder="1" applyAlignment="1">
      <alignment horizontal="center" vertical="center"/>
      <protection/>
    </xf>
    <xf numFmtId="3" fontId="12" fillId="0" borderId="13" xfId="175" applyNumberFormat="1" applyFont="1" applyFill="1" applyBorder="1" applyAlignment="1">
      <alignment horizontal="right" vertical="center"/>
      <protection/>
    </xf>
    <xf numFmtId="0" fontId="16" fillId="0" borderId="0" xfId="175" applyFont="1" applyFill="1" applyBorder="1" applyAlignment="1">
      <alignment/>
      <protection/>
    </xf>
    <xf numFmtId="0" fontId="52" fillId="0" borderId="0" xfId="175" applyFont="1" applyFill="1" applyBorder="1" applyAlignment="1">
      <alignment/>
      <protection/>
    </xf>
    <xf numFmtId="0" fontId="16" fillId="0" borderId="0" xfId="175" applyFont="1" applyFill="1" applyBorder="1">
      <alignment/>
      <protection/>
    </xf>
    <xf numFmtId="0" fontId="16" fillId="0" borderId="0" xfId="175" applyNumberFormat="1" applyFont="1" applyFill="1" applyBorder="1">
      <alignment/>
      <protection/>
    </xf>
    <xf numFmtId="3" fontId="16" fillId="0" borderId="0" xfId="175" applyNumberFormat="1" applyFont="1" applyFill="1" applyBorder="1">
      <alignment/>
      <protection/>
    </xf>
    <xf numFmtId="0" fontId="12" fillId="0" borderId="0" xfId="175" applyFont="1" applyFill="1" applyBorder="1" applyAlignment="1">
      <alignment/>
      <protection/>
    </xf>
    <xf numFmtId="0" fontId="72" fillId="0" borderId="0" xfId="175" applyFont="1">
      <alignment/>
      <protection/>
    </xf>
    <xf numFmtId="0" fontId="52" fillId="0" borderId="0" xfId="175" applyFont="1">
      <alignment/>
      <protection/>
    </xf>
    <xf numFmtId="0" fontId="13" fillId="0" borderId="13" xfId="175" applyFont="1" applyFill="1" applyBorder="1" applyAlignment="1">
      <alignment horizontal="center" vertical="center" wrapText="1"/>
      <protection/>
    </xf>
    <xf numFmtId="3" fontId="13" fillId="0" borderId="24" xfId="175" applyNumberFormat="1" applyFont="1" applyFill="1" applyBorder="1" applyAlignment="1">
      <alignment vertical="center"/>
      <protection/>
    </xf>
    <xf numFmtId="0" fontId="13" fillId="0" borderId="24" xfId="175" applyFont="1" applyFill="1" applyBorder="1" applyAlignment="1">
      <alignment horizontal="center" vertical="center" wrapText="1"/>
      <protection/>
    </xf>
    <xf numFmtId="3" fontId="13" fillId="0" borderId="24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0" fontId="52" fillId="0" borderId="0" xfId="158" applyFont="1">
      <alignment/>
      <protection/>
    </xf>
    <xf numFmtId="3" fontId="12" fillId="8" borderId="47" xfId="172" applyNumberFormat="1" applyFont="1" applyFill="1" applyBorder="1" applyAlignment="1">
      <alignment vertical="center" wrapText="1"/>
      <protection/>
    </xf>
    <xf numFmtId="0" fontId="4" fillId="0" borderId="0" xfId="191">
      <alignment/>
      <protection/>
    </xf>
    <xf numFmtId="0" fontId="60" fillId="8" borderId="13" xfId="0" applyFont="1" applyFill="1" applyBorder="1" applyAlignment="1">
      <alignment horizontal="center" vertical="center" wrapText="1"/>
    </xf>
    <xf numFmtId="0" fontId="8" fillId="0" borderId="13" xfId="191" applyFont="1" applyFill="1" applyBorder="1" applyAlignment="1">
      <alignment horizontal="center" vertical="center"/>
      <protection/>
    </xf>
    <xf numFmtId="3" fontId="8" fillId="0" borderId="15" xfId="191" applyNumberFormat="1" applyFont="1" applyBorder="1" applyAlignment="1">
      <alignment vertical="center"/>
      <protection/>
    </xf>
    <xf numFmtId="3" fontId="56" fillId="8" borderId="13" xfId="191" applyNumberFormat="1" applyFont="1" applyFill="1" applyBorder="1" applyAlignment="1">
      <alignment vertical="center"/>
      <protection/>
    </xf>
    <xf numFmtId="3" fontId="56" fillId="0" borderId="13" xfId="191" applyNumberFormat="1" applyFont="1" applyFill="1" applyBorder="1" applyAlignment="1">
      <alignment vertical="center"/>
      <protection/>
    </xf>
    <xf numFmtId="0" fontId="4" fillId="0" borderId="13" xfId="191" applyBorder="1" applyAlignment="1">
      <alignment vertical="center"/>
      <protection/>
    </xf>
    <xf numFmtId="3" fontId="8" fillId="0" borderId="14" xfId="191" applyNumberFormat="1" applyFont="1" applyBorder="1" applyAlignment="1">
      <alignment vertical="center"/>
      <protection/>
    </xf>
    <xf numFmtId="3" fontId="56" fillId="0" borderId="15" xfId="191" applyNumberFormat="1" applyFont="1" applyFill="1" applyBorder="1" applyAlignment="1">
      <alignment vertical="center"/>
      <protection/>
    </xf>
    <xf numFmtId="3" fontId="13" fillId="0" borderId="75" xfId="164" applyNumberFormat="1" applyFont="1" applyBorder="1" applyAlignment="1">
      <alignment horizontal="left" vertical="center" wrapText="1"/>
      <protection/>
    </xf>
    <xf numFmtId="3" fontId="13" fillId="0" borderId="75" xfId="186" applyNumberFormat="1" applyFont="1" applyFill="1" applyBorder="1" applyAlignment="1">
      <alignment vertical="center" wrapText="1"/>
      <protection/>
    </xf>
    <xf numFmtId="3" fontId="8" fillId="0" borderId="13" xfId="191" applyNumberFormat="1" applyFont="1" applyFill="1" applyBorder="1" applyAlignment="1">
      <alignment vertical="center"/>
      <protection/>
    </xf>
    <xf numFmtId="3" fontId="13" fillId="47" borderId="75" xfId="155" applyNumberFormat="1" applyFont="1" applyFill="1" applyBorder="1" applyAlignment="1">
      <alignment vertical="center" wrapText="1"/>
      <protection/>
    </xf>
    <xf numFmtId="3" fontId="13" fillId="0" borderId="75" xfId="149" applyNumberFormat="1" applyFont="1" applyFill="1" applyBorder="1" applyAlignment="1">
      <alignment vertical="center" wrapText="1"/>
      <protection/>
    </xf>
    <xf numFmtId="3" fontId="9" fillId="8" borderId="15" xfId="191" applyNumberFormat="1" applyFont="1" applyFill="1" applyBorder="1" applyAlignment="1">
      <alignment vertical="center"/>
      <protection/>
    </xf>
    <xf numFmtId="3" fontId="9" fillId="8" borderId="13" xfId="191" applyNumberFormat="1" applyFont="1" applyFill="1" applyBorder="1" applyAlignment="1">
      <alignment vertical="center"/>
      <protection/>
    </xf>
    <xf numFmtId="0" fontId="8" fillId="0" borderId="0" xfId="191" applyFont="1">
      <alignment/>
      <protection/>
    </xf>
    <xf numFmtId="0" fontId="14" fillId="8" borderId="13" xfId="176" applyFont="1" applyFill="1" applyBorder="1" applyAlignment="1">
      <alignment horizontal="center" vertical="center" wrapText="1"/>
      <protection/>
    </xf>
    <xf numFmtId="3" fontId="15" fillId="0" borderId="13" xfId="176" applyNumberFormat="1" applyFont="1" applyFill="1" applyBorder="1" applyAlignment="1">
      <alignment horizontal="right"/>
      <protection/>
    </xf>
    <xf numFmtId="0" fontId="8" fillId="0" borderId="13" xfId="197" applyFont="1" applyBorder="1" applyAlignment="1">
      <alignment wrapText="1"/>
      <protection/>
    </xf>
    <xf numFmtId="3" fontId="15" fillId="0" borderId="13" xfId="176" applyNumberFormat="1" applyFont="1" applyBorder="1" applyAlignment="1">
      <alignment horizontal="right"/>
      <protection/>
    </xf>
    <xf numFmtId="167" fontId="88" fillId="0" borderId="0" xfId="98" applyNumberFormat="1" applyFont="1" applyAlignment="1">
      <alignment/>
    </xf>
    <xf numFmtId="0" fontId="12" fillId="8" borderId="13" xfId="175" applyNumberFormat="1" applyFont="1" applyFill="1" applyBorder="1" applyAlignment="1">
      <alignment horizontal="center" vertical="center"/>
      <protection/>
    </xf>
    <xf numFmtId="3" fontId="12" fillId="8" borderId="13" xfId="175" applyNumberFormat="1" applyFont="1" applyFill="1" applyBorder="1" applyAlignment="1">
      <alignment horizontal="right" vertical="center"/>
      <protection/>
    </xf>
    <xf numFmtId="3" fontId="13" fillId="0" borderId="25" xfId="175" applyNumberFormat="1" applyFont="1" applyFill="1" applyBorder="1" applyAlignment="1">
      <alignment vertical="center"/>
      <protection/>
    </xf>
    <xf numFmtId="3" fontId="13" fillId="0" borderId="15" xfId="175" applyNumberFormat="1" applyFont="1" applyFill="1" applyBorder="1" applyAlignment="1">
      <alignment vertical="center"/>
      <protection/>
    </xf>
    <xf numFmtId="3" fontId="13" fillId="0" borderId="21" xfId="175" applyNumberFormat="1" applyFont="1" applyFill="1" applyBorder="1" applyAlignment="1">
      <alignment vertical="center"/>
      <protection/>
    </xf>
    <xf numFmtId="3" fontId="12" fillId="8" borderId="76" xfId="172" applyNumberFormat="1" applyFont="1" applyFill="1" applyBorder="1" applyAlignment="1">
      <alignment vertical="center" wrapText="1"/>
      <protection/>
    </xf>
    <xf numFmtId="0" fontId="12" fillId="0" borderId="45" xfId="172" applyFont="1" applyFill="1" applyBorder="1" applyAlignment="1">
      <alignment horizontal="center" vertical="center" wrapText="1"/>
      <protection/>
    </xf>
    <xf numFmtId="3" fontId="13" fillId="0" borderId="45" xfId="175" applyNumberFormat="1" applyFont="1" applyFill="1" applyBorder="1" applyAlignment="1">
      <alignment vertical="center"/>
      <protection/>
    </xf>
    <xf numFmtId="3" fontId="13" fillId="0" borderId="45" xfId="0" applyNumberFormat="1" applyFont="1" applyFill="1" applyBorder="1" applyAlignment="1">
      <alignment vertical="center"/>
    </xf>
    <xf numFmtId="3" fontId="12" fillId="0" borderId="45" xfId="172" applyNumberFormat="1" applyFont="1" applyFill="1" applyBorder="1" applyAlignment="1">
      <alignment vertical="center" wrapText="1"/>
      <protection/>
    </xf>
    <xf numFmtId="0" fontId="4" fillId="0" borderId="0" xfId="191" applyFont="1" applyAlignment="1">
      <alignment wrapText="1"/>
      <protection/>
    </xf>
    <xf numFmtId="41" fontId="4" fillId="0" borderId="0" xfId="98" applyNumberFormat="1" applyFont="1" applyAlignment="1">
      <alignment vertical="center"/>
    </xf>
    <xf numFmtId="0" fontId="13" fillId="0" borderId="0" xfId="146" applyFont="1" applyFill="1" applyBorder="1" applyAlignment="1">
      <alignment vertical="center" wrapText="1"/>
      <protection/>
    </xf>
    <xf numFmtId="3" fontId="12" fillId="8" borderId="13" xfId="149" applyNumberFormat="1" applyFont="1" applyFill="1" applyBorder="1" applyAlignment="1">
      <alignment vertical="center" wrapText="1"/>
      <protection/>
    </xf>
    <xf numFmtId="3" fontId="8" fillId="0" borderId="13" xfId="197" applyNumberFormat="1" applyFont="1" applyBorder="1">
      <alignment/>
      <protection/>
    </xf>
    <xf numFmtId="3" fontId="8" fillId="0" borderId="13" xfId="197" applyNumberFormat="1" applyFont="1" applyBorder="1" applyAlignment="1">
      <alignment horizontal="right"/>
      <protection/>
    </xf>
    <xf numFmtId="3" fontId="9" fillId="8" borderId="13" xfId="197" applyNumberFormat="1" applyFont="1" applyFill="1" applyBorder="1" applyAlignment="1">
      <alignment horizontal="right"/>
      <protection/>
    </xf>
    <xf numFmtId="3" fontId="9" fillId="8" borderId="13" xfId="190" applyNumberFormat="1" applyFont="1" applyFill="1" applyBorder="1" applyAlignment="1">
      <alignment horizontal="right" vertical="center"/>
      <protection/>
    </xf>
    <xf numFmtId="3" fontId="9" fillId="0" borderId="13" xfId="190" applyNumberFormat="1" applyFont="1" applyBorder="1" applyAlignment="1">
      <alignment horizontal="right" vertical="center"/>
      <protection/>
    </xf>
    <xf numFmtId="0" fontId="9" fillId="8" borderId="13" xfId="198" applyFont="1" applyFill="1" applyBorder="1" applyAlignment="1">
      <alignment horizontal="left" vertical="center"/>
      <protection/>
    </xf>
    <xf numFmtId="1" fontId="8" fillId="0" borderId="13" xfId="190" applyNumberFormat="1" applyFont="1" applyBorder="1" applyAlignment="1">
      <alignment horizontal="left" vertical="center"/>
      <protection/>
    </xf>
    <xf numFmtId="3" fontId="8" fillId="0" borderId="13" xfId="190" applyNumberFormat="1" applyFont="1" applyBorder="1" applyAlignment="1">
      <alignment horizontal="right" vertical="center"/>
      <protection/>
    </xf>
    <xf numFmtId="1" fontId="9" fillId="8" borderId="13" xfId="190" applyNumberFormat="1" applyFont="1" applyFill="1" applyBorder="1" applyAlignment="1">
      <alignment horizontal="left" vertical="center"/>
      <protection/>
    </xf>
    <xf numFmtId="1" fontId="9" fillId="0" borderId="13" xfId="190" applyNumberFormat="1" applyFont="1" applyBorder="1" applyAlignment="1">
      <alignment horizontal="left" vertical="center"/>
      <protection/>
    </xf>
    <xf numFmtId="0" fontId="8" fillId="0" borderId="13" xfId="190" applyFont="1" applyBorder="1" applyAlignment="1">
      <alignment vertical="center" wrapText="1"/>
      <protection/>
    </xf>
    <xf numFmtId="3" fontId="8" fillId="0" borderId="13" xfId="190" applyNumberFormat="1" applyFont="1" applyBorder="1" applyAlignment="1">
      <alignment horizontal="right" vertical="center" wrapText="1"/>
      <protection/>
    </xf>
    <xf numFmtId="1" fontId="8" fillId="0" borderId="13" xfId="190" applyNumberFormat="1" applyFont="1" applyBorder="1" applyAlignment="1">
      <alignment horizontal="left" vertical="center" wrapText="1"/>
      <protection/>
    </xf>
    <xf numFmtId="1" fontId="9" fillId="8" borderId="13" xfId="190" applyNumberFormat="1" applyFont="1" applyFill="1" applyBorder="1" applyAlignment="1">
      <alignment horizontal="left" vertical="center" wrapText="1"/>
      <protection/>
    </xf>
    <xf numFmtId="3" fontId="9" fillId="8" borderId="13" xfId="190" applyNumberFormat="1" applyFont="1" applyFill="1" applyBorder="1" applyAlignment="1">
      <alignment horizontal="right" vertical="center" wrapText="1"/>
      <protection/>
    </xf>
    <xf numFmtId="3" fontId="56" fillId="0" borderId="13" xfId="197" applyNumberFormat="1" applyFont="1" applyFill="1" applyBorder="1">
      <alignment/>
      <protection/>
    </xf>
    <xf numFmtId="3" fontId="56" fillId="0" borderId="13" xfId="197" applyNumberFormat="1" applyFont="1" applyFill="1" applyBorder="1" applyAlignment="1">
      <alignment horizontal="right"/>
      <protection/>
    </xf>
    <xf numFmtId="0" fontId="4" fillId="0" borderId="0" xfId="191" applyFont="1">
      <alignment/>
      <protection/>
    </xf>
    <xf numFmtId="3" fontId="56" fillId="0" borderId="14" xfId="197" applyNumberFormat="1" applyFont="1" applyFill="1" applyBorder="1" applyAlignment="1">
      <alignment horizontal="right"/>
      <protection/>
    </xf>
    <xf numFmtId="3" fontId="9" fillId="8" borderId="14" xfId="197" applyNumberFormat="1" applyFont="1" applyFill="1" applyBorder="1" applyAlignment="1">
      <alignment horizontal="right"/>
      <protection/>
    </xf>
    <xf numFmtId="3" fontId="9" fillId="0" borderId="14" xfId="197" applyNumberFormat="1" applyFont="1" applyFill="1" applyBorder="1" applyAlignment="1">
      <alignment horizontal="right"/>
      <protection/>
    </xf>
    <xf numFmtId="3" fontId="53" fillId="0" borderId="13" xfId="197" applyNumberFormat="1" applyFont="1" applyFill="1" applyBorder="1" applyAlignment="1">
      <alignment horizontal="center" vertical="center" wrapText="1"/>
      <protection/>
    </xf>
    <xf numFmtId="0" fontId="8" fillId="0" borderId="13" xfId="197" applyBorder="1">
      <alignment/>
      <protection/>
    </xf>
    <xf numFmtId="0" fontId="8" fillId="0" borderId="16" xfId="197" applyBorder="1">
      <alignment/>
      <protection/>
    </xf>
    <xf numFmtId="0" fontId="60" fillId="8" borderId="58" xfId="170" applyFont="1" applyFill="1" applyBorder="1" applyAlignment="1">
      <alignment horizontal="center" vertical="center" wrapText="1"/>
      <protection/>
    </xf>
    <xf numFmtId="0" fontId="8" fillId="0" borderId="58" xfId="197" applyBorder="1">
      <alignment/>
      <protection/>
    </xf>
    <xf numFmtId="0" fontId="9" fillId="8" borderId="51" xfId="170" applyFont="1" applyFill="1" applyBorder="1" applyAlignment="1">
      <alignment horizontal="center" vertical="center" wrapText="1"/>
      <protection/>
    </xf>
    <xf numFmtId="0" fontId="56" fillId="0" borderId="51" xfId="197" applyFont="1" applyBorder="1">
      <alignment/>
      <protection/>
    </xf>
    <xf numFmtId="0" fontId="68" fillId="0" borderId="15" xfId="0" applyFont="1" applyFill="1" applyBorder="1" applyAlignment="1">
      <alignment horizontal="left" vertical="center" wrapText="1"/>
    </xf>
    <xf numFmtId="0" fontId="13" fillId="0" borderId="15" xfId="170" applyFont="1" applyFill="1" applyBorder="1" applyAlignment="1">
      <alignment vertical="center" wrapText="1"/>
      <protection/>
    </xf>
    <xf numFmtId="0" fontId="13" fillId="0" borderId="15" xfId="176" applyFont="1" applyFill="1" applyBorder="1" applyAlignment="1">
      <alignment vertical="center" wrapText="1"/>
      <protection/>
    </xf>
    <xf numFmtId="0" fontId="13" fillId="0" borderId="15" xfId="170" applyFont="1" applyBorder="1" applyAlignment="1">
      <alignment vertical="center" wrapText="1"/>
      <protection/>
    </xf>
    <xf numFmtId="0" fontId="13" fillId="0" borderId="15" xfId="170" applyFont="1" applyBorder="1" applyAlignment="1">
      <alignment vertical="center"/>
      <protection/>
    </xf>
    <xf numFmtId="0" fontId="9" fillId="8" borderId="15" xfId="170" applyFont="1" applyFill="1" applyBorder="1" applyAlignment="1">
      <alignment vertical="center" wrapText="1"/>
      <protection/>
    </xf>
    <xf numFmtId="3" fontId="13" fillId="0" borderId="15" xfId="197" applyNumberFormat="1" applyFont="1" applyFill="1" applyBorder="1" applyAlignment="1">
      <alignment vertical="center" wrapText="1"/>
      <protection/>
    </xf>
    <xf numFmtId="3" fontId="9" fillId="49" borderId="15" xfId="197" applyNumberFormat="1" applyFont="1" applyFill="1" applyBorder="1" applyAlignment="1">
      <alignment vertical="top" wrapText="1"/>
      <protection/>
    </xf>
    <xf numFmtId="3" fontId="8" fillId="8" borderId="13" xfId="197" applyNumberFormat="1" applyFill="1" applyBorder="1">
      <alignment/>
      <protection/>
    </xf>
    <xf numFmtId="3" fontId="56" fillId="0" borderId="51" xfId="197" applyNumberFormat="1" applyFont="1" applyBorder="1">
      <alignment/>
      <protection/>
    </xf>
    <xf numFmtId="3" fontId="56" fillId="8" borderId="51" xfId="197" applyNumberFormat="1" applyFont="1" applyFill="1" applyBorder="1">
      <alignment/>
      <protection/>
    </xf>
    <xf numFmtId="3" fontId="56" fillId="0" borderId="16" xfId="197" applyNumberFormat="1" applyFont="1" applyBorder="1">
      <alignment/>
      <protection/>
    </xf>
    <xf numFmtId="3" fontId="56" fillId="8" borderId="16" xfId="197" applyNumberFormat="1" applyFont="1" applyFill="1" applyBorder="1">
      <alignment/>
      <protection/>
    </xf>
    <xf numFmtId="0" fontId="56" fillId="8" borderId="51" xfId="197" applyFont="1" applyFill="1" applyBorder="1" applyAlignment="1">
      <alignment horizontal="center" vertical="center"/>
      <protection/>
    </xf>
    <xf numFmtId="3" fontId="8" fillId="0" borderId="58" xfId="197" applyNumberFormat="1" applyBorder="1">
      <alignment/>
      <protection/>
    </xf>
    <xf numFmtId="3" fontId="8" fillId="8" borderId="58" xfId="197" applyNumberFormat="1" applyFill="1" applyBorder="1">
      <alignment/>
      <protection/>
    </xf>
    <xf numFmtId="3" fontId="6" fillId="51" borderId="0" xfId="156" applyNumberFormat="1" applyFont="1" applyFill="1" applyAlignment="1">
      <alignment vertical="center"/>
      <protection/>
    </xf>
    <xf numFmtId="0" fontId="6" fillId="51" borderId="0" xfId="156" applyFont="1" applyFill="1" applyAlignment="1">
      <alignment vertical="center"/>
      <protection/>
    </xf>
    <xf numFmtId="3" fontId="60" fillId="0" borderId="18" xfId="188" applyNumberFormat="1" applyFont="1" applyBorder="1" applyAlignment="1">
      <alignment vertical="center"/>
      <protection/>
    </xf>
    <xf numFmtId="3" fontId="0" fillId="0" borderId="13" xfId="0" applyNumberFormat="1" applyFont="1" applyBorder="1" applyAlignment="1" quotePrefix="1">
      <alignment horizontal="center"/>
    </xf>
    <xf numFmtId="3" fontId="8" fillId="0" borderId="13" xfId="194" applyNumberFormat="1" applyFont="1" applyFill="1" applyBorder="1" applyAlignment="1">
      <alignment vertical="center" wrapText="1"/>
      <protection/>
    </xf>
    <xf numFmtId="3" fontId="8" fillId="0" borderId="13" xfId="194" applyNumberFormat="1" applyFont="1" applyFill="1" applyBorder="1" applyAlignment="1">
      <alignment horizontal="right" vertical="center" wrapText="1"/>
      <protection/>
    </xf>
    <xf numFmtId="0" fontId="13" fillId="0" borderId="13" xfId="194" applyFont="1" applyFill="1" applyBorder="1" applyAlignment="1">
      <alignment horizontal="left" vertical="center" wrapText="1"/>
      <protection/>
    </xf>
    <xf numFmtId="0" fontId="8" fillId="0" borderId="0" xfId="167" applyFont="1" applyAlignment="1">
      <alignment horizontal="center"/>
      <protection/>
    </xf>
    <xf numFmtId="3" fontId="60" fillId="0" borderId="13" xfId="167" applyNumberFormat="1" applyFont="1" applyFill="1" applyBorder="1" applyAlignment="1">
      <alignment horizontal="center" wrapText="1"/>
      <protection/>
    </xf>
    <xf numFmtId="14" fontId="8" fillId="0" borderId="13" xfId="167" applyNumberFormat="1" applyFont="1" applyFill="1" applyBorder="1" applyAlignment="1">
      <alignment horizontal="center" vertical="center" wrapText="1"/>
      <protection/>
    </xf>
    <xf numFmtId="3" fontId="13" fillId="0" borderId="13" xfId="164" applyNumberFormat="1" applyFont="1" applyBorder="1" applyAlignment="1">
      <alignment horizontal="center" wrapText="1"/>
      <protection/>
    </xf>
    <xf numFmtId="3" fontId="12" fillId="8" borderId="13" xfId="167" applyNumberFormat="1" applyFont="1" applyFill="1" applyBorder="1" applyAlignment="1">
      <alignment horizontal="center"/>
      <protection/>
    </xf>
    <xf numFmtId="3" fontId="12" fillId="44" borderId="13" xfId="167" applyNumberFormat="1" applyFont="1" applyFill="1" applyBorder="1" applyAlignment="1">
      <alignment horizontal="center"/>
      <protection/>
    </xf>
    <xf numFmtId="0" fontId="15" fillId="8" borderId="13" xfId="196" applyFont="1" applyFill="1" applyBorder="1">
      <alignment/>
      <protection/>
    </xf>
    <xf numFmtId="3" fontId="75" fillId="8" borderId="13" xfId="0" applyNumberFormat="1" applyFont="1" applyFill="1" applyBorder="1" applyAlignment="1">
      <alignment/>
    </xf>
    <xf numFmtId="164" fontId="8" fillId="0" borderId="13" xfId="173" applyNumberFormat="1" applyFont="1" applyBorder="1">
      <alignment/>
      <protection/>
    </xf>
    <xf numFmtId="164" fontId="8" fillId="0" borderId="13" xfId="98" applyNumberFormat="1" applyFont="1" applyBorder="1" applyAlignment="1">
      <alignment horizontal="right"/>
    </xf>
    <xf numFmtId="0" fontId="8" fillId="0" borderId="0" xfId="197" applyFont="1">
      <alignment/>
      <protection/>
    </xf>
    <xf numFmtId="0" fontId="4" fillId="0" borderId="0" xfId="191" applyFill="1">
      <alignment/>
      <protection/>
    </xf>
    <xf numFmtId="0" fontId="8" fillId="0" borderId="13" xfId="191" applyFont="1" applyFill="1" applyBorder="1">
      <alignment/>
      <protection/>
    </xf>
    <xf numFmtId="0" fontId="56" fillId="0" borderId="13" xfId="166" applyFont="1" applyFill="1" applyBorder="1" applyAlignment="1">
      <alignment horizontal="center" vertical="center" wrapText="1"/>
      <protection/>
    </xf>
    <xf numFmtId="3" fontId="9" fillId="0" borderId="13" xfId="191" applyNumberFormat="1" applyFont="1" applyFill="1" applyBorder="1" applyAlignment="1">
      <alignment vertical="center"/>
      <protection/>
    </xf>
    <xf numFmtId="0" fontId="8" fillId="0" borderId="13" xfId="191" applyNumberFormat="1" applyFont="1" applyBorder="1" applyAlignment="1">
      <alignment wrapText="1"/>
      <protection/>
    </xf>
    <xf numFmtId="0" fontId="8" fillId="0" borderId="13" xfId="191" applyFont="1" applyBorder="1" applyAlignment="1">
      <alignment vertical="center"/>
      <protection/>
    </xf>
    <xf numFmtId="0" fontId="8" fillId="8" borderId="13" xfId="191" applyFont="1" applyFill="1" applyBorder="1">
      <alignment/>
      <protection/>
    </xf>
    <xf numFmtId="0" fontId="87" fillId="8" borderId="13" xfId="191" applyFont="1" applyFill="1" applyBorder="1">
      <alignment/>
      <protection/>
    </xf>
    <xf numFmtId="3" fontId="9" fillId="8" borderId="13" xfId="191" applyNumberFormat="1" applyFont="1" applyFill="1" applyBorder="1" applyAlignment="1">
      <alignment vertical="center"/>
      <protection/>
    </xf>
    <xf numFmtId="3" fontId="87" fillId="8" borderId="13" xfId="191" applyNumberFormat="1" applyFont="1" applyFill="1" applyBorder="1">
      <alignment/>
      <protection/>
    </xf>
    <xf numFmtId="3" fontId="8" fillId="0" borderId="13" xfId="167" applyNumberFormat="1" applyFont="1" applyFill="1" applyBorder="1" applyAlignment="1">
      <alignment horizontal="center" vertical="center" wrapText="1"/>
      <protection/>
    </xf>
    <xf numFmtId="3" fontId="8" fillId="0" borderId="16" xfId="0" applyNumberFormat="1" applyFont="1" applyBorder="1" applyAlignment="1">
      <alignment horizontal="center" vertical="center" wrapText="1"/>
    </xf>
    <xf numFmtId="3" fontId="13" fillId="0" borderId="75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vertical="center"/>
    </xf>
    <xf numFmtId="3" fontId="9" fillId="8" borderId="13" xfId="188" applyNumberFormat="1" applyFont="1" applyFill="1" applyBorder="1" applyAlignment="1">
      <alignment horizontal="right" vertical="center"/>
      <protection/>
    </xf>
    <xf numFmtId="3" fontId="9" fillId="8" borderId="16" xfId="188" applyNumberFormat="1" applyFont="1" applyFill="1" applyBorder="1" applyAlignment="1">
      <alignment horizontal="right" vertical="center"/>
      <protection/>
    </xf>
    <xf numFmtId="165" fontId="9" fillId="8" borderId="51" xfId="188" applyNumberFormat="1" applyFont="1" applyFill="1" applyBorder="1" applyAlignment="1">
      <alignment horizontal="right" vertical="center"/>
      <protection/>
    </xf>
    <xf numFmtId="3" fontId="12" fillId="0" borderId="77" xfId="0" applyNumberFormat="1" applyFont="1" applyFill="1" applyBorder="1" applyAlignment="1">
      <alignment vertical="center"/>
    </xf>
    <xf numFmtId="0" fontId="13" fillId="0" borderId="22" xfId="174" applyFont="1" applyFill="1" applyBorder="1" applyAlignment="1">
      <alignment horizontal="left" vertical="center" wrapText="1"/>
      <protection/>
    </xf>
    <xf numFmtId="0" fontId="13" fillId="0" borderId="17" xfId="183" applyFont="1" applyFill="1" applyBorder="1" applyAlignment="1">
      <alignment vertical="center" wrapText="1"/>
      <protection/>
    </xf>
    <xf numFmtId="0" fontId="13" fillId="0" borderId="78" xfId="183" applyFont="1" applyFill="1" applyBorder="1" applyAlignment="1">
      <alignment vertical="center" wrapText="1"/>
      <protection/>
    </xf>
    <xf numFmtId="0" fontId="8" fillId="0" borderId="22" xfId="146" applyFont="1" applyFill="1" applyBorder="1" applyAlignment="1">
      <alignment vertical="center" wrapText="1"/>
      <protection/>
    </xf>
    <xf numFmtId="165" fontId="13" fillId="0" borderId="13" xfId="188" applyNumberFormat="1" applyFont="1" applyFill="1" applyBorder="1" applyAlignment="1">
      <alignment horizontal="center" vertical="center" wrapText="1"/>
      <protection/>
    </xf>
    <xf numFmtId="3" fontId="9" fillId="8" borderId="13" xfId="167" applyNumberFormat="1" applyFont="1" applyFill="1" applyBorder="1" applyAlignment="1">
      <alignment horizontal="center" vertical="center" wrapText="1"/>
      <protection/>
    </xf>
    <xf numFmtId="3" fontId="13" fillId="0" borderId="13" xfId="164" applyNumberFormat="1" applyFont="1" applyBorder="1" applyAlignment="1">
      <alignment horizontal="center" vertical="center" wrapText="1"/>
      <protection/>
    </xf>
    <xf numFmtId="3" fontId="12" fillId="8" borderId="13" xfId="167" applyNumberFormat="1" applyFont="1" applyFill="1" applyBorder="1" applyAlignment="1">
      <alignment horizontal="center" vertical="center"/>
      <protection/>
    </xf>
    <xf numFmtId="165" fontId="13" fillId="0" borderId="13" xfId="188" applyNumberFormat="1" applyFont="1" applyFill="1" applyBorder="1" applyAlignment="1">
      <alignment horizontal="left" vertical="center" wrapText="1"/>
      <protection/>
    </xf>
    <xf numFmtId="3" fontId="13" fillId="0" borderId="13" xfId="164" applyNumberFormat="1" applyFont="1" applyBorder="1" applyAlignment="1">
      <alignment horizontal="left" vertical="center" wrapText="1"/>
      <protection/>
    </xf>
    <xf numFmtId="3" fontId="13" fillId="0" borderId="13" xfId="164" applyNumberFormat="1" applyFont="1" applyFill="1" applyBorder="1" applyAlignment="1">
      <alignment horizontal="left" vertical="center" wrapText="1"/>
      <protection/>
    </xf>
    <xf numFmtId="3" fontId="13" fillId="0" borderId="13" xfId="167" applyNumberFormat="1" applyFont="1" applyBorder="1" applyAlignment="1">
      <alignment horizontal="center" vertical="center"/>
      <protection/>
    </xf>
    <xf numFmtId="49" fontId="13" fillId="0" borderId="13" xfId="167" applyNumberFormat="1" applyFont="1" applyBorder="1" applyAlignment="1">
      <alignment horizontal="center" vertical="center"/>
      <protection/>
    </xf>
    <xf numFmtId="0" fontId="13" fillId="0" borderId="35" xfId="146" applyFont="1" applyFill="1" applyBorder="1" applyAlignment="1">
      <alignment horizontal="left" vertical="center" wrapText="1"/>
      <protection/>
    </xf>
    <xf numFmtId="3" fontId="13" fillId="0" borderId="24" xfId="167" applyNumberFormat="1" applyFont="1" applyFill="1" applyBorder="1" applyAlignment="1">
      <alignment vertical="center"/>
      <protection/>
    </xf>
    <xf numFmtId="3" fontId="13" fillId="0" borderId="24" xfId="164" applyNumberFormat="1" applyFont="1" applyBorder="1" applyAlignment="1">
      <alignment horizontal="center" vertical="center" wrapText="1"/>
      <protection/>
    </xf>
    <xf numFmtId="0" fontId="13" fillId="0" borderId="17" xfId="146" applyFont="1" applyFill="1" applyBorder="1" applyAlignment="1">
      <alignment horizontal="left" vertical="center" wrapText="1"/>
      <protection/>
    </xf>
    <xf numFmtId="3" fontId="13" fillId="0" borderId="18" xfId="167" applyNumberFormat="1" applyFont="1" applyFill="1" applyBorder="1" applyAlignment="1">
      <alignment vertical="center"/>
      <protection/>
    </xf>
    <xf numFmtId="3" fontId="13" fillId="0" borderId="18" xfId="164" applyNumberFormat="1" applyFont="1" applyBorder="1" applyAlignment="1">
      <alignment horizontal="center" vertical="center" wrapText="1"/>
      <protection/>
    </xf>
    <xf numFmtId="3" fontId="13" fillId="0" borderId="18" xfId="167" applyNumberFormat="1" applyFont="1" applyBorder="1" applyAlignment="1">
      <alignment horizontal="center"/>
      <protection/>
    </xf>
    <xf numFmtId="0" fontId="13" fillId="0" borderId="45" xfId="146" applyFont="1" applyFill="1" applyBorder="1" applyAlignment="1">
      <alignment horizontal="left" vertical="center" wrapText="1"/>
      <protection/>
    </xf>
    <xf numFmtId="3" fontId="13" fillId="0" borderId="19" xfId="167" applyNumberFormat="1" applyFont="1" applyFill="1" applyBorder="1" applyAlignment="1">
      <alignment vertical="center"/>
      <protection/>
    </xf>
    <xf numFmtId="3" fontId="13" fillId="0" borderId="19" xfId="164" applyNumberFormat="1" applyFont="1" applyBorder="1" applyAlignment="1">
      <alignment horizontal="center" vertical="center" wrapText="1"/>
      <protection/>
    </xf>
    <xf numFmtId="3" fontId="13" fillId="0" borderId="19" xfId="167" applyNumberFormat="1" applyFont="1" applyBorder="1" applyAlignment="1">
      <alignment horizontal="center"/>
      <protection/>
    </xf>
    <xf numFmtId="0" fontId="8" fillId="0" borderId="24" xfId="167" applyFont="1" applyBorder="1" applyAlignment="1">
      <alignment horizontal="center" vertical="center"/>
      <protection/>
    </xf>
    <xf numFmtId="0" fontId="8" fillId="0" borderId="18" xfId="167" applyFont="1" applyBorder="1" applyAlignment="1">
      <alignment horizontal="center" vertical="center"/>
      <protection/>
    </xf>
    <xf numFmtId="0" fontId="8" fillId="0" borderId="19" xfId="167" applyFont="1" applyBorder="1" applyAlignment="1">
      <alignment horizontal="center" vertical="center"/>
      <protection/>
    </xf>
    <xf numFmtId="167" fontId="13" fillId="0" borderId="0" xfId="98" applyNumberFormat="1" applyFont="1" applyBorder="1" applyAlignment="1">
      <alignment horizontal="right"/>
    </xf>
    <xf numFmtId="0" fontId="12" fillId="8" borderId="13" xfId="192" applyFont="1" applyFill="1" applyBorder="1" applyAlignment="1">
      <alignment horizontal="center" vertical="center" wrapText="1"/>
      <protection/>
    </xf>
    <xf numFmtId="0" fontId="75" fillId="0" borderId="0" xfId="175" applyFont="1" applyAlignment="1">
      <alignment horizontal="center"/>
      <protection/>
    </xf>
    <xf numFmtId="167" fontId="68" fillId="0" borderId="0" xfId="98" applyNumberFormat="1" applyFont="1" applyAlignment="1">
      <alignment/>
    </xf>
    <xf numFmtId="0" fontId="68" fillId="0" borderId="0" xfId="175" applyFont="1">
      <alignment/>
      <protection/>
    </xf>
    <xf numFmtId="0" fontId="88" fillId="0" borderId="0" xfId="160" applyFont="1">
      <alignment/>
      <protection/>
    </xf>
    <xf numFmtId="0" fontId="12" fillId="44" borderId="15" xfId="192" applyFont="1" applyFill="1" applyBorder="1" applyAlignment="1">
      <alignment horizontal="left" vertical="center" wrapText="1"/>
      <protection/>
    </xf>
    <xf numFmtId="167" fontId="68" fillId="44" borderId="13" xfId="98" applyNumberFormat="1" applyFont="1" applyFill="1" applyBorder="1" applyAlignment="1">
      <alignment horizontal="left" vertical="center" wrapText="1"/>
    </xf>
    <xf numFmtId="167" fontId="68" fillId="44" borderId="13" xfId="98" applyNumberFormat="1" applyFont="1" applyFill="1" applyBorder="1" applyAlignment="1">
      <alignment horizontal="right" vertical="center" wrapText="1"/>
    </xf>
    <xf numFmtId="0" fontId="14" fillId="0" borderId="13" xfId="192" applyFont="1" applyFill="1" applyBorder="1" applyAlignment="1">
      <alignment horizontal="left" vertical="center" wrapText="1"/>
      <protection/>
    </xf>
    <xf numFmtId="167" fontId="90" fillId="0" borderId="13" xfId="98" applyNumberFormat="1" applyFont="1" applyFill="1" applyBorder="1" applyAlignment="1">
      <alignment horizontal="right" vertical="center" wrapText="1"/>
    </xf>
    <xf numFmtId="167" fontId="68" fillId="0" borderId="13" xfId="98" applyNumberFormat="1" applyFont="1" applyFill="1" applyBorder="1" applyAlignment="1">
      <alignment horizontal="left" vertical="center" wrapText="1"/>
    </xf>
    <xf numFmtId="167" fontId="68" fillId="0" borderId="13" xfId="98" applyNumberFormat="1" applyFont="1" applyFill="1" applyBorder="1" applyAlignment="1">
      <alignment horizontal="right" vertical="center" wrapText="1"/>
    </xf>
    <xf numFmtId="0" fontId="68" fillId="0" borderId="13" xfId="175" applyFont="1" applyFill="1" applyBorder="1" applyAlignment="1">
      <alignment horizontal="left" vertical="center" wrapText="1"/>
      <protection/>
    </xf>
    <xf numFmtId="0" fontId="14" fillId="0" borderId="15" xfId="192" applyFont="1" applyFill="1" applyBorder="1" applyAlignment="1">
      <alignment wrapText="1"/>
      <protection/>
    </xf>
    <xf numFmtId="3" fontId="13" fillId="0" borderId="13" xfId="192" applyNumberFormat="1" applyFont="1" applyFill="1" applyBorder="1" applyAlignment="1">
      <alignment horizontal="right" wrapText="1"/>
      <protection/>
    </xf>
    <xf numFmtId="0" fontId="14" fillId="0" borderId="13" xfId="192" applyFont="1" applyFill="1" applyBorder="1" applyAlignment="1">
      <alignment wrapText="1"/>
      <protection/>
    </xf>
    <xf numFmtId="0" fontId="14" fillId="0" borderId="13" xfId="192" applyFont="1" applyFill="1" applyBorder="1" applyAlignment="1">
      <alignment horizontal="left" wrapText="1"/>
      <protection/>
    </xf>
    <xf numFmtId="3" fontId="13" fillId="0" borderId="13" xfId="192" applyNumberFormat="1" applyFont="1" applyFill="1" applyBorder="1">
      <alignment/>
      <protection/>
    </xf>
    <xf numFmtId="3" fontId="68" fillId="0" borderId="13" xfId="175" applyNumberFormat="1" applyFont="1" applyFill="1" applyBorder="1" applyAlignment="1">
      <alignment horizontal="right" vertical="center"/>
      <protection/>
    </xf>
    <xf numFmtId="167" fontId="75" fillId="0" borderId="0" xfId="98" applyNumberFormat="1" applyFont="1" applyAlignment="1">
      <alignment/>
    </xf>
    <xf numFmtId="0" fontId="75" fillId="0" borderId="0" xfId="175" applyFont="1">
      <alignment/>
      <protection/>
    </xf>
    <xf numFmtId="0" fontId="76" fillId="0" borderId="0" xfId="160" applyFont="1">
      <alignment/>
      <protection/>
    </xf>
    <xf numFmtId="0" fontId="13" fillId="0" borderId="13" xfId="192" applyFont="1" applyFill="1" applyBorder="1" applyAlignment="1">
      <alignment horizontal="left" wrapText="1"/>
      <protection/>
    </xf>
    <xf numFmtId="0" fontId="12" fillId="0" borderId="13" xfId="192" applyFont="1" applyFill="1" applyBorder="1" applyAlignment="1">
      <alignment horizontal="left" wrapText="1"/>
      <protection/>
    </xf>
    <xf numFmtId="167" fontId="68" fillId="0" borderId="0" xfId="98" applyNumberFormat="1" applyFont="1" applyBorder="1" applyAlignment="1">
      <alignment/>
    </xf>
    <xf numFmtId="0" fontId="13" fillId="0" borderId="13" xfId="192" applyFont="1" applyFill="1" applyBorder="1" applyAlignment="1">
      <alignment wrapText="1"/>
      <protection/>
    </xf>
    <xf numFmtId="49" fontId="75" fillId="0" borderId="0" xfId="175" applyNumberFormat="1" applyFont="1">
      <alignment/>
      <protection/>
    </xf>
    <xf numFmtId="0" fontId="76" fillId="0" borderId="0" xfId="160" applyFont="1" applyAlignment="1">
      <alignment horizontal="center"/>
      <protection/>
    </xf>
    <xf numFmtId="167" fontId="88" fillId="0" borderId="0" xfId="98" applyNumberFormat="1" applyFont="1" applyAlignment="1">
      <alignment/>
    </xf>
    <xf numFmtId="0" fontId="12" fillId="6" borderId="15" xfId="192" applyFont="1" applyFill="1" applyBorder="1" applyAlignment="1">
      <alignment horizontal="left" wrapText="1"/>
      <protection/>
    </xf>
    <xf numFmtId="3" fontId="15" fillId="6" borderId="13" xfId="192" applyNumberFormat="1" applyFont="1" applyFill="1" applyBorder="1" applyAlignment="1">
      <alignment horizontal="right" wrapText="1"/>
      <protection/>
    </xf>
    <xf numFmtId="0" fontId="91" fillId="0" borderId="0" xfId="175" applyFont="1" applyAlignment="1">
      <alignment horizontal="center"/>
      <protection/>
    </xf>
    <xf numFmtId="0" fontId="12" fillId="8" borderId="15" xfId="192" applyFont="1" applyFill="1" applyBorder="1" applyAlignment="1">
      <alignment wrapText="1"/>
      <protection/>
    </xf>
    <xf numFmtId="3" fontId="12" fillId="8" borderId="14" xfId="192" applyNumberFormat="1" applyFont="1" applyFill="1" applyBorder="1" applyAlignment="1">
      <alignment horizontal="right" wrapText="1"/>
      <protection/>
    </xf>
    <xf numFmtId="3" fontId="12" fillId="8" borderId="14" xfId="192" applyNumberFormat="1" applyFont="1" applyFill="1" applyBorder="1">
      <alignment/>
      <protection/>
    </xf>
    <xf numFmtId="3" fontId="12" fillId="8" borderId="16" xfId="192" applyNumberFormat="1" applyFont="1" applyFill="1" applyBorder="1">
      <alignment/>
      <protection/>
    </xf>
    <xf numFmtId="0" fontId="12" fillId="0" borderId="13" xfId="192" applyFont="1" applyFill="1" applyBorder="1" applyAlignment="1">
      <alignment wrapText="1"/>
      <protection/>
    </xf>
    <xf numFmtId="3" fontId="12" fillId="0" borderId="13" xfId="192" applyNumberFormat="1" applyFont="1" applyFill="1" applyBorder="1" applyAlignment="1">
      <alignment horizontal="right" wrapText="1"/>
      <protection/>
    </xf>
    <xf numFmtId="3" fontId="12" fillId="0" borderId="13" xfId="192" applyNumberFormat="1" applyFont="1" applyFill="1" applyBorder="1">
      <alignment/>
      <protection/>
    </xf>
    <xf numFmtId="0" fontId="12" fillId="0" borderId="15" xfId="192" applyFont="1" applyFill="1" applyBorder="1" applyAlignment="1">
      <alignment wrapText="1"/>
      <protection/>
    </xf>
    <xf numFmtId="0" fontId="12" fillId="6" borderId="15" xfId="192" applyFont="1" applyFill="1" applyBorder="1" applyAlignment="1">
      <alignment wrapText="1"/>
      <protection/>
    </xf>
    <xf numFmtId="3" fontId="14" fillId="6" borderId="13" xfId="192" applyNumberFormat="1" applyFont="1" applyFill="1" applyBorder="1" applyAlignment="1">
      <alignment horizontal="right" wrapText="1"/>
      <protection/>
    </xf>
    <xf numFmtId="3" fontId="13" fillId="6" borderId="13" xfId="192" applyNumberFormat="1" applyFont="1" applyFill="1" applyBorder="1" applyAlignment="1">
      <alignment horizontal="right" wrapText="1"/>
      <protection/>
    </xf>
    <xf numFmtId="0" fontId="13" fillId="0" borderId="13" xfId="192" applyFont="1" applyFill="1" applyBorder="1" applyAlignment="1">
      <alignment horizontal="left" vertical="center" wrapText="1"/>
      <protection/>
    </xf>
    <xf numFmtId="0" fontId="68" fillId="0" borderId="13" xfId="175" applyFont="1" applyBorder="1" applyAlignment="1">
      <alignment horizontal="left" vertical="center"/>
      <protection/>
    </xf>
    <xf numFmtId="3" fontId="68" fillId="0" borderId="13" xfId="98" applyNumberFormat="1" applyFont="1" applyBorder="1" applyAlignment="1">
      <alignment horizontal="right" vertical="center"/>
    </xf>
    <xf numFmtId="3" fontId="68" fillId="0" borderId="13" xfId="175" applyNumberFormat="1" applyFont="1" applyBorder="1" applyAlignment="1">
      <alignment vertical="center"/>
      <protection/>
    </xf>
    <xf numFmtId="3" fontId="68" fillId="0" borderId="13" xfId="98" applyNumberFormat="1" applyFont="1" applyBorder="1" applyAlignment="1">
      <alignment vertical="center"/>
    </xf>
    <xf numFmtId="3" fontId="90" fillId="0" borderId="13" xfId="98" applyNumberFormat="1" applyFont="1" applyBorder="1" applyAlignment="1">
      <alignment vertical="center"/>
    </xf>
    <xf numFmtId="3" fontId="68" fillId="0" borderId="13" xfId="98" applyNumberFormat="1" applyFont="1" applyFill="1" applyBorder="1" applyAlignment="1">
      <alignment vertical="center"/>
    </xf>
    <xf numFmtId="3" fontId="68" fillId="0" borderId="13" xfId="98" applyNumberFormat="1" applyFont="1" applyFill="1" applyBorder="1" applyAlignment="1">
      <alignment horizontal="right" vertical="center"/>
    </xf>
    <xf numFmtId="3" fontId="13" fillId="0" borderId="13" xfId="192" applyNumberFormat="1" applyFont="1" applyFill="1" applyBorder="1" applyAlignment="1">
      <alignment horizontal="right"/>
      <protection/>
    </xf>
    <xf numFmtId="0" fontId="14" fillId="0" borderId="13" xfId="192" applyFont="1" applyFill="1" applyBorder="1">
      <alignment/>
      <protection/>
    </xf>
    <xf numFmtId="0" fontId="13" fillId="0" borderId="13" xfId="192" applyFont="1" applyFill="1" applyBorder="1" applyAlignment="1">
      <alignment vertical="top" wrapText="1"/>
      <protection/>
    </xf>
    <xf numFmtId="0" fontId="14" fillId="0" borderId="13" xfId="192" applyFont="1" applyFill="1" applyBorder="1" applyAlignment="1">
      <alignment vertical="top" wrapText="1"/>
      <protection/>
    </xf>
    <xf numFmtId="0" fontId="13" fillId="0" borderId="13" xfId="192" applyFont="1" applyFill="1" applyBorder="1">
      <alignment/>
      <protection/>
    </xf>
    <xf numFmtId="0" fontId="13" fillId="0" borderId="13" xfId="192" applyFont="1" applyFill="1" applyBorder="1" applyAlignment="1">
      <alignment horizontal="justify"/>
      <protection/>
    </xf>
    <xf numFmtId="0" fontId="14" fillId="0" borderId="13" xfId="192" applyFont="1" applyFill="1" applyBorder="1" applyAlignment="1">
      <alignment horizontal="justify"/>
      <protection/>
    </xf>
    <xf numFmtId="167" fontId="92" fillId="0" borderId="0" xfId="98" applyNumberFormat="1" applyFont="1" applyAlignment="1">
      <alignment/>
    </xf>
    <xf numFmtId="0" fontId="92" fillId="0" borderId="0" xfId="175" applyFont="1">
      <alignment/>
      <protection/>
    </xf>
    <xf numFmtId="0" fontId="14" fillId="52" borderId="13" xfId="192" applyFont="1" applyFill="1" applyBorder="1">
      <alignment/>
      <protection/>
    </xf>
    <xf numFmtId="3" fontId="13" fillId="52" borderId="13" xfId="192" applyNumberFormat="1" applyFont="1" applyFill="1" applyBorder="1">
      <alignment/>
      <protection/>
    </xf>
    <xf numFmtId="3" fontId="93" fillId="0" borderId="13" xfId="192" applyNumberFormat="1" applyFont="1" applyFill="1" applyBorder="1">
      <alignment/>
      <protection/>
    </xf>
    <xf numFmtId="3" fontId="14" fillId="0" borderId="13" xfId="192" applyNumberFormat="1" applyFont="1" applyFill="1" applyBorder="1">
      <alignment/>
      <protection/>
    </xf>
    <xf numFmtId="3" fontId="55" fillId="0" borderId="13" xfId="192" applyNumberFormat="1" applyFont="1" applyFill="1" applyBorder="1" applyAlignment="1">
      <alignment horizontal="right"/>
      <protection/>
    </xf>
    <xf numFmtId="0" fontId="88" fillId="0" borderId="0" xfId="192" applyFont="1">
      <alignment/>
      <protection/>
    </xf>
    <xf numFmtId="0" fontId="76" fillId="0" borderId="0" xfId="192" applyFont="1" applyAlignment="1">
      <alignment horizontal="center"/>
      <protection/>
    </xf>
    <xf numFmtId="167" fontId="88" fillId="0" borderId="0" xfId="98" applyNumberFormat="1" applyFont="1" applyBorder="1" applyAlignment="1">
      <alignment/>
    </xf>
    <xf numFmtId="0" fontId="14" fillId="52" borderId="13" xfId="192" applyFont="1" applyFill="1" applyBorder="1" applyAlignment="1">
      <alignment wrapText="1"/>
      <protection/>
    </xf>
    <xf numFmtId="3" fontId="55" fillId="0" borderId="13" xfId="192" applyNumberFormat="1" applyFont="1" applyFill="1" applyBorder="1">
      <alignment/>
      <protection/>
    </xf>
    <xf numFmtId="0" fontId="76" fillId="0" borderId="0" xfId="192" applyFont="1" applyFill="1" applyAlignment="1">
      <alignment horizontal="center"/>
      <protection/>
    </xf>
    <xf numFmtId="167" fontId="88" fillId="0" borderId="0" xfId="98" applyNumberFormat="1" applyFont="1" applyFill="1" applyAlignment="1">
      <alignment/>
    </xf>
    <xf numFmtId="0" fontId="94" fillId="0" borderId="0" xfId="192" applyFont="1" applyAlignment="1">
      <alignment horizontal="center"/>
      <protection/>
    </xf>
    <xf numFmtId="167" fontId="94" fillId="0" borderId="0" xfId="98" applyNumberFormat="1" applyFont="1" applyAlignment="1">
      <alignment/>
    </xf>
    <xf numFmtId="0" fontId="94" fillId="0" borderId="0" xfId="192" applyFont="1">
      <alignment/>
      <protection/>
    </xf>
    <xf numFmtId="0" fontId="53" fillId="0" borderId="0" xfId="175" applyFont="1">
      <alignment/>
      <protection/>
    </xf>
    <xf numFmtId="0" fontId="94" fillId="0" borderId="0" xfId="160" applyFont="1">
      <alignment/>
      <protection/>
    </xf>
    <xf numFmtId="3" fontId="13" fillId="0" borderId="13" xfId="192" applyNumberFormat="1" applyFont="1" applyFill="1" applyBorder="1" applyAlignment="1">
      <alignment horizontal="right" vertical="top" wrapText="1"/>
      <protection/>
    </xf>
    <xf numFmtId="0" fontId="14" fillId="52" borderId="13" xfId="192" applyFont="1" applyFill="1" applyBorder="1" applyAlignment="1">
      <alignment horizontal="justify"/>
      <protection/>
    </xf>
    <xf numFmtId="0" fontId="95" fillId="0" borderId="0" xfId="192" applyFont="1" applyFill="1" applyAlignment="1">
      <alignment horizontal="center"/>
      <protection/>
    </xf>
    <xf numFmtId="3" fontId="13" fillId="0" borderId="13" xfId="192" applyNumberFormat="1" applyFont="1" applyFill="1" applyBorder="1" applyAlignment="1">
      <alignment vertical="center"/>
      <protection/>
    </xf>
    <xf numFmtId="0" fontId="14" fillId="52" borderId="13" xfId="192" applyFont="1" applyFill="1" applyBorder="1" applyAlignment="1">
      <alignment horizontal="left" wrapText="1"/>
      <protection/>
    </xf>
    <xf numFmtId="0" fontId="13" fillId="0" borderId="13" xfId="192" applyFont="1" applyBorder="1" applyAlignment="1">
      <alignment wrapText="1"/>
      <protection/>
    </xf>
    <xf numFmtId="3" fontId="55" fillId="0" borderId="13" xfId="192" applyNumberFormat="1" applyFont="1" applyBorder="1">
      <alignment/>
      <protection/>
    </xf>
    <xf numFmtId="3" fontId="13" fillId="0" borderId="13" xfId="192" applyNumberFormat="1" applyFont="1" applyBorder="1">
      <alignment/>
      <protection/>
    </xf>
    <xf numFmtId="0" fontId="14" fillId="52" borderId="13" xfId="192" applyFont="1" applyFill="1" applyBorder="1" applyAlignment="1">
      <alignment vertical="top" wrapText="1"/>
      <protection/>
    </xf>
    <xf numFmtId="0" fontId="75" fillId="0" borderId="0" xfId="175" applyFont="1" applyFill="1" applyAlignment="1">
      <alignment horizontal="center"/>
      <protection/>
    </xf>
    <xf numFmtId="167" fontId="68" fillId="0" borderId="0" xfId="98" applyNumberFormat="1" applyFont="1" applyFill="1" applyAlignment="1">
      <alignment/>
    </xf>
    <xf numFmtId="0" fontId="68" fillId="0" borderId="0" xfId="175" applyFont="1" applyFill="1">
      <alignment/>
      <protection/>
    </xf>
    <xf numFmtId="0" fontId="88" fillId="0" borderId="0" xfId="160" applyFont="1" applyFill="1">
      <alignment/>
      <protection/>
    </xf>
    <xf numFmtId="0" fontId="88" fillId="0" borderId="0" xfId="192" applyFont="1" applyFill="1">
      <alignment/>
      <protection/>
    </xf>
    <xf numFmtId="0" fontId="14" fillId="0" borderId="24" xfId="192" applyFont="1" applyFill="1" applyBorder="1" applyAlignment="1">
      <alignment wrapText="1"/>
      <protection/>
    </xf>
    <xf numFmtId="3" fontId="13" fillId="0" borderId="24" xfId="192" applyNumberFormat="1" applyFont="1" applyFill="1" applyBorder="1">
      <alignment/>
      <protection/>
    </xf>
    <xf numFmtId="0" fontId="13" fillId="0" borderId="24" xfId="192" applyFont="1" applyFill="1" applyBorder="1" applyAlignment="1">
      <alignment horizontal="left" wrapText="1"/>
      <protection/>
    </xf>
    <xf numFmtId="0" fontId="14" fillId="0" borderId="24" xfId="192" applyFont="1" applyFill="1" applyBorder="1" applyAlignment="1">
      <alignment horizontal="left" wrapText="1"/>
      <protection/>
    </xf>
    <xf numFmtId="3" fontId="13" fillId="0" borderId="13" xfId="192" applyNumberFormat="1" applyFont="1" applyFill="1" applyBorder="1" applyAlignment="1">
      <alignment horizontal="right" vertical="center" wrapText="1"/>
      <protection/>
    </xf>
    <xf numFmtId="0" fontId="96" fillId="0" borderId="0" xfId="175" applyFont="1" applyAlignment="1">
      <alignment horizontal="center"/>
      <protection/>
    </xf>
    <xf numFmtId="3" fontId="13" fillId="0" borderId="13" xfId="192" applyNumberFormat="1" applyFont="1" applyFill="1" applyBorder="1" applyAlignment="1">
      <alignment horizontal="center" vertical="top" wrapText="1"/>
      <protection/>
    </xf>
    <xf numFmtId="0" fontId="14" fillId="44" borderId="13" xfId="192" applyFont="1" applyFill="1" applyBorder="1" applyAlignment="1">
      <alignment wrapText="1"/>
      <protection/>
    </xf>
    <xf numFmtId="3" fontId="13" fillId="44" borderId="13" xfId="192" applyNumberFormat="1" applyFont="1" applyFill="1" applyBorder="1">
      <alignment/>
      <protection/>
    </xf>
    <xf numFmtId="0" fontId="13" fillId="0" borderId="13" xfId="192" applyFont="1" applyBorder="1">
      <alignment/>
      <protection/>
    </xf>
    <xf numFmtId="3" fontId="13" fillId="0" borderId="13" xfId="192" applyNumberFormat="1" applyFont="1" applyBorder="1" applyAlignment="1">
      <alignment horizontal="right"/>
      <protection/>
    </xf>
    <xf numFmtId="3" fontId="13" fillId="0" borderId="13" xfId="192" applyNumberFormat="1" applyFont="1" applyBorder="1" applyAlignment="1">
      <alignment horizontal="right" vertical="top" wrapText="1"/>
      <protection/>
    </xf>
    <xf numFmtId="3" fontId="13" fillId="0" borderId="13" xfId="192" applyNumberFormat="1" applyFont="1" applyBorder="1" applyAlignment="1">
      <alignment horizontal="center" vertical="top" wrapText="1"/>
      <protection/>
    </xf>
    <xf numFmtId="3" fontId="13" fillId="0" borderId="13" xfId="192" applyNumberFormat="1" applyFont="1" applyFill="1" applyBorder="1" applyAlignment="1">
      <alignment horizontal="right" vertical="top"/>
      <protection/>
    </xf>
    <xf numFmtId="0" fontId="95" fillId="0" borderId="0" xfId="192" applyFont="1" applyAlignment="1">
      <alignment horizontal="center"/>
      <protection/>
    </xf>
    <xf numFmtId="3" fontId="55" fillId="0" borderId="13" xfId="192" applyNumberFormat="1" applyFont="1" applyFill="1" applyBorder="1" applyAlignment="1">
      <alignment horizontal="right" wrapText="1"/>
      <protection/>
    </xf>
    <xf numFmtId="3" fontId="13" fillId="0" borderId="13" xfId="192" applyNumberFormat="1" applyFont="1" applyFill="1" applyBorder="1" applyAlignment="1">
      <alignment horizontal="right" vertical="center"/>
      <protection/>
    </xf>
    <xf numFmtId="0" fontId="76" fillId="0" borderId="0" xfId="192" applyFont="1" applyAlignment="1">
      <alignment horizontal="center" vertical="center"/>
      <protection/>
    </xf>
    <xf numFmtId="167" fontId="88" fillId="0" borderId="0" xfId="98" applyNumberFormat="1" applyFont="1" applyAlignment="1">
      <alignment vertical="center"/>
    </xf>
    <xf numFmtId="0" fontId="88" fillId="0" borderId="0" xfId="192" applyFont="1" applyAlignment="1">
      <alignment vertical="center"/>
      <protection/>
    </xf>
    <xf numFmtId="0" fontId="14" fillId="44" borderId="15" xfId="192" applyFont="1" applyFill="1" applyBorder="1">
      <alignment/>
      <protection/>
    </xf>
    <xf numFmtId="3" fontId="13" fillId="44" borderId="13" xfId="192" applyNumberFormat="1" applyFont="1" applyFill="1" applyBorder="1" applyAlignment="1">
      <alignment horizontal="right"/>
      <protection/>
    </xf>
    <xf numFmtId="3" fontId="13" fillId="44" borderId="13" xfId="192" applyNumberFormat="1" applyFont="1" applyFill="1" applyBorder="1" applyAlignment="1">
      <alignment horizontal="right" vertical="top" wrapText="1"/>
      <protection/>
    </xf>
    <xf numFmtId="0" fontId="14" fillId="52" borderId="15" xfId="192" applyFont="1" applyFill="1" applyBorder="1">
      <alignment/>
      <protection/>
    </xf>
    <xf numFmtId="0" fontId="12" fillId="6" borderId="15" xfId="192" applyFont="1" applyFill="1" applyBorder="1" applyAlignment="1">
      <alignment vertical="center" wrapText="1"/>
      <protection/>
    </xf>
    <xf numFmtId="3" fontId="68" fillId="6" borderId="13" xfId="175" applyNumberFormat="1" applyFont="1" applyFill="1" applyBorder="1" applyAlignment="1">
      <alignment vertical="center"/>
      <protection/>
    </xf>
    <xf numFmtId="0" fontId="69" fillId="0" borderId="13" xfId="175" applyFont="1" applyFill="1" applyBorder="1" applyAlignment="1">
      <alignment horizontal="left" vertical="center" wrapText="1"/>
      <protection/>
    </xf>
    <xf numFmtId="3" fontId="68" fillId="0" borderId="13" xfId="98" applyNumberFormat="1" applyFont="1" applyFill="1" applyBorder="1" applyAlignment="1">
      <alignment horizontal="right" vertical="center" wrapText="1"/>
    </xf>
    <xf numFmtId="0" fontId="97" fillId="0" borderId="45" xfId="175" applyFont="1" applyBorder="1" applyAlignment="1">
      <alignment horizontal="center"/>
      <protection/>
    </xf>
    <xf numFmtId="3" fontId="68" fillId="0" borderId="0" xfId="98" applyNumberFormat="1" applyFont="1" applyAlignment="1">
      <alignment/>
    </xf>
    <xf numFmtId="0" fontId="75" fillId="0" borderId="45" xfId="175" applyFont="1" applyBorder="1" applyAlignment="1">
      <alignment horizontal="center"/>
      <protection/>
    </xf>
    <xf numFmtId="0" fontId="97" fillId="0" borderId="0" xfId="175" applyFont="1" applyAlignment="1">
      <alignment horizontal="center"/>
      <protection/>
    </xf>
    <xf numFmtId="0" fontId="14" fillId="0" borderId="19" xfId="192" applyFont="1" applyFill="1" applyBorder="1">
      <alignment/>
      <protection/>
    </xf>
    <xf numFmtId="0" fontId="12" fillId="6" borderId="13" xfId="192" applyFont="1" applyFill="1" applyBorder="1" applyAlignment="1">
      <alignment wrapText="1"/>
      <protection/>
    </xf>
    <xf numFmtId="3" fontId="13" fillId="6" borderId="13" xfId="192" applyNumberFormat="1" applyFont="1" applyFill="1" applyBorder="1">
      <alignment/>
      <protection/>
    </xf>
    <xf numFmtId="0" fontId="12" fillId="8" borderId="13" xfId="192" applyFont="1" applyFill="1" applyBorder="1" applyAlignment="1">
      <alignment wrapText="1"/>
      <protection/>
    </xf>
    <xf numFmtId="3" fontId="15" fillId="8" borderId="13" xfId="192" applyNumberFormat="1" applyFont="1" applyFill="1" applyBorder="1">
      <alignment/>
      <protection/>
    </xf>
    <xf numFmtId="0" fontId="13" fillId="0" borderId="0" xfId="192" applyFont="1" applyBorder="1" applyAlignment="1">
      <alignment wrapText="1"/>
      <protection/>
    </xf>
    <xf numFmtId="167" fontId="88" fillId="0" borderId="0" xfId="98" applyNumberFormat="1" applyFont="1" applyBorder="1" applyAlignment="1">
      <alignment horizontal="right"/>
    </xf>
    <xf numFmtId="167" fontId="88" fillId="0" borderId="0" xfId="98" applyNumberFormat="1" applyFont="1" applyBorder="1" applyAlignment="1">
      <alignment horizontal="center"/>
    </xf>
    <xf numFmtId="167" fontId="55" fillId="0" borderId="0" xfId="98" applyNumberFormat="1" applyFont="1" applyBorder="1" applyAlignment="1">
      <alignment horizontal="center"/>
    </xf>
    <xf numFmtId="167" fontId="98" fillId="0" borderId="0" xfId="98" applyNumberFormat="1" applyFont="1" applyBorder="1" applyAlignment="1">
      <alignment horizontal="right" vertical="top" wrapText="1"/>
    </xf>
    <xf numFmtId="167" fontId="55" fillId="0" borderId="0" xfId="98" applyNumberFormat="1" applyFont="1" applyBorder="1" applyAlignment="1">
      <alignment horizontal="right" vertical="top" wrapText="1"/>
    </xf>
    <xf numFmtId="3" fontId="15" fillId="0" borderId="0" xfId="98" applyNumberFormat="1" applyFont="1" applyBorder="1" applyAlignment="1">
      <alignment horizontal="right"/>
    </xf>
    <xf numFmtId="0" fontId="13" fillId="0" borderId="0" xfId="192" applyFont="1" applyBorder="1" applyAlignment="1">
      <alignment horizontal="right"/>
      <protection/>
    </xf>
    <xf numFmtId="3" fontId="15" fillId="0" borderId="0" xfId="192" applyNumberFormat="1" applyFont="1" applyBorder="1" applyAlignment="1">
      <alignment horizontal="right" vertical="top" wrapText="1"/>
      <protection/>
    </xf>
    <xf numFmtId="0" fontId="88" fillId="0" borderId="0" xfId="192" applyFont="1" applyBorder="1">
      <alignment/>
      <protection/>
    </xf>
    <xf numFmtId="3" fontId="88" fillId="0" borderId="0" xfId="98" applyNumberFormat="1" applyFont="1" applyBorder="1" applyAlignment="1">
      <alignment/>
    </xf>
    <xf numFmtId="167" fontId="13" fillId="0" borderId="0" xfId="98" applyNumberFormat="1" applyFont="1" applyBorder="1" applyAlignment="1">
      <alignment horizontal="right" vertical="top" wrapText="1"/>
    </xf>
    <xf numFmtId="0" fontId="88" fillId="0" borderId="0" xfId="192" applyFont="1" applyAlignment="1">
      <alignment horizontal="center"/>
      <protection/>
    </xf>
    <xf numFmtId="3" fontId="88" fillId="0" borderId="0" xfId="192" applyNumberFormat="1" applyFont="1" applyBorder="1">
      <alignment/>
      <protection/>
    </xf>
    <xf numFmtId="3" fontId="88" fillId="0" borderId="0" xfId="192" applyNumberFormat="1" applyFont="1" applyBorder="1" applyAlignment="1">
      <alignment/>
      <protection/>
    </xf>
    <xf numFmtId="3" fontId="88" fillId="0" borderId="0" xfId="192" applyNumberFormat="1" applyFont="1" applyBorder="1" applyAlignment="1">
      <alignment horizontal="right"/>
      <protection/>
    </xf>
    <xf numFmtId="3" fontId="13" fillId="0" borderId="0" xfId="192" applyNumberFormat="1" applyFont="1" applyBorder="1" applyAlignment="1">
      <alignment horizontal="right" vertical="top" wrapText="1"/>
      <protection/>
    </xf>
    <xf numFmtId="0" fontId="13" fillId="0" borderId="0" xfId="192" applyFont="1" applyBorder="1" applyAlignment="1">
      <alignment horizontal="left" wrapText="1"/>
      <protection/>
    </xf>
    <xf numFmtId="0" fontId="88" fillId="0" borderId="0" xfId="192" applyFont="1" applyAlignment="1">
      <alignment wrapText="1"/>
      <protection/>
    </xf>
    <xf numFmtId="3" fontId="88" fillId="0" borderId="0" xfId="98" applyNumberFormat="1" applyFont="1" applyAlignment="1">
      <alignment horizontal="right" wrapText="1"/>
    </xf>
    <xf numFmtId="0" fontId="13" fillId="0" borderId="0" xfId="192" applyFont="1" applyBorder="1" applyAlignment="1">
      <alignment vertical="top" wrapText="1"/>
      <protection/>
    </xf>
    <xf numFmtId="3" fontId="13" fillId="0" borderId="0" xfId="192" applyNumberFormat="1" applyFont="1" applyBorder="1" applyAlignment="1">
      <alignment/>
      <protection/>
    </xf>
    <xf numFmtId="0" fontId="76" fillId="0" borderId="0" xfId="192" applyFont="1" applyBorder="1" applyAlignment="1">
      <alignment horizontal="center"/>
      <protection/>
    </xf>
    <xf numFmtId="167" fontId="13" fillId="0" borderId="0" xfId="192" applyNumberFormat="1" applyFont="1" applyBorder="1" applyAlignment="1">
      <alignment horizontal="right"/>
      <protection/>
    </xf>
    <xf numFmtId="0" fontId="13" fillId="0" borderId="0" xfId="192" applyFont="1" applyBorder="1" applyAlignment="1">
      <alignment/>
      <protection/>
    </xf>
    <xf numFmtId="3" fontId="88" fillId="0" borderId="0" xfId="98" applyNumberFormat="1" applyFont="1" applyBorder="1" applyAlignment="1">
      <alignment horizontal="right"/>
    </xf>
    <xf numFmtId="167" fontId="88" fillId="0" borderId="0" xfId="98" applyNumberFormat="1" applyFont="1" applyBorder="1" applyAlignment="1">
      <alignment/>
    </xf>
    <xf numFmtId="0" fontId="88" fillId="0" borderId="0" xfId="192" applyFont="1" applyAlignment="1">
      <alignment/>
      <protection/>
    </xf>
    <xf numFmtId="3" fontId="88" fillId="0" borderId="0" xfId="98" applyNumberFormat="1" applyFont="1" applyAlignment="1">
      <alignment horizontal="right"/>
    </xf>
    <xf numFmtId="3" fontId="88" fillId="0" borderId="0" xfId="192" applyNumberFormat="1" applyFont="1" applyAlignment="1">
      <alignment/>
      <protection/>
    </xf>
    <xf numFmtId="0" fontId="88" fillId="0" borderId="0" xfId="192" applyFont="1" applyAlignment="1">
      <alignment horizontal="left"/>
      <protection/>
    </xf>
    <xf numFmtId="3" fontId="88" fillId="0" borderId="0" xfId="192" applyNumberFormat="1" applyFont="1">
      <alignment/>
      <protection/>
    </xf>
    <xf numFmtId="0" fontId="88" fillId="0" borderId="0" xfId="192" applyFont="1" applyAlignment="1">
      <alignment horizontal="right"/>
      <protection/>
    </xf>
    <xf numFmtId="167" fontId="88" fillId="0" borderId="0" xfId="192" applyNumberFormat="1" applyFont="1" applyAlignment="1">
      <alignment horizontal="center"/>
      <protection/>
    </xf>
    <xf numFmtId="167" fontId="88" fillId="0" borderId="0" xfId="192" applyNumberFormat="1" applyFont="1" applyAlignment="1">
      <alignment/>
      <protection/>
    </xf>
    <xf numFmtId="0" fontId="76" fillId="0" borderId="0" xfId="192" applyFont="1" applyAlignment="1">
      <alignment horizontal="left"/>
      <protection/>
    </xf>
    <xf numFmtId="1" fontId="76" fillId="0" borderId="0" xfId="98" applyNumberFormat="1" applyFont="1" applyAlignment="1">
      <alignment/>
    </xf>
    <xf numFmtId="167" fontId="76" fillId="0" borderId="0" xfId="98" applyNumberFormat="1" applyFont="1" applyAlignment="1">
      <alignment/>
    </xf>
    <xf numFmtId="167" fontId="15" fillId="0" borderId="0" xfId="98" applyNumberFormat="1" applyFont="1" applyAlignment="1">
      <alignment/>
    </xf>
    <xf numFmtId="1" fontId="15" fillId="0" borderId="0" xfId="98" applyNumberFormat="1" applyFont="1" applyAlignment="1">
      <alignment horizontal="right"/>
    </xf>
    <xf numFmtId="0" fontId="76" fillId="0" borderId="0" xfId="192" applyFont="1">
      <alignment/>
      <protection/>
    </xf>
    <xf numFmtId="0" fontId="75" fillId="0" borderId="0" xfId="175" applyFont="1" applyAlignment="1">
      <alignment horizontal="right"/>
      <protection/>
    </xf>
    <xf numFmtId="1" fontId="75" fillId="0" borderId="0" xfId="175" applyNumberFormat="1" applyFont="1">
      <alignment/>
      <protection/>
    </xf>
    <xf numFmtId="3" fontId="75" fillId="49" borderId="79" xfId="197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3" fontId="53" fillId="49" borderId="80" xfId="197" applyNumberFormat="1" applyFont="1" applyFill="1" applyBorder="1" applyAlignment="1">
      <alignment horizontal="center" vertical="center" wrapText="1"/>
      <protection/>
    </xf>
    <xf numFmtId="0" fontId="60" fillId="8" borderId="13" xfId="170" applyFont="1" applyFill="1" applyBorder="1" applyAlignment="1">
      <alignment horizontal="center" vertical="center" wrapText="1"/>
      <protection/>
    </xf>
    <xf numFmtId="0" fontId="8" fillId="8" borderId="13" xfId="197" applyFont="1" applyFill="1" applyBorder="1" applyAlignment="1">
      <alignment horizontal="center" vertical="center"/>
      <protection/>
    </xf>
    <xf numFmtId="0" fontId="8" fillId="8" borderId="13" xfId="197" applyFill="1" applyBorder="1" applyAlignment="1">
      <alignment horizontal="center" vertical="center"/>
      <protection/>
    </xf>
    <xf numFmtId="3" fontId="53" fillId="49" borderId="13" xfId="197" applyNumberFormat="1" applyFont="1" applyFill="1" applyBorder="1" applyAlignment="1">
      <alignment horizontal="center" vertical="center" wrapText="1"/>
      <protection/>
    </xf>
    <xf numFmtId="3" fontId="53" fillId="49" borderId="24" xfId="197" applyNumberFormat="1" applyFont="1" applyFill="1" applyBorder="1" applyAlignment="1">
      <alignment horizontal="center" vertical="center" wrapText="1"/>
      <protection/>
    </xf>
    <xf numFmtId="3" fontId="53" fillId="49" borderId="18" xfId="197" applyNumberFormat="1" applyFont="1" applyFill="1" applyBorder="1" applyAlignment="1">
      <alignment horizontal="center" vertical="center" wrapText="1"/>
      <protection/>
    </xf>
    <xf numFmtId="3" fontId="75" fillId="49" borderId="81" xfId="197" applyNumberFormat="1" applyFont="1" applyFill="1" applyBorder="1" applyAlignment="1">
      <alignment horizontal="center" vertical="center" wrapText="1"/>
      <protection/>
    </xf>
    <xf numFmtId="3" fontId="75" fillId="49" borderId="82" xfId="197" applyNumberFormat="1" applyFont="1" applyFill="1" applyBorder="1" applyAlignment="1">
      <alignment horizontal="center" vertical="center" wrapText="1"/>
      <protection/>
    </xf>
    <xf numFmtId="0" fontId="9" fillId="8" borderId="13" xfId="170" applyFont="1" applyFill="1" applyBorder="1" applyAlignment="1">
      <alignment horizontal="center" vertical="center" wrapText="1"/>
      <protection/>
    </xf>
    <xf numFmtId="0" fontId="9" fillId="8" borderId="1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wrapText="1"/>
    </xf>
    <xf numFmtId="0" fontId="0" fillId="8" borderId="13" xfId="0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16" fillId="8" borderId="83" xfId="188" applyNumberFormat="1" applyFont="1" applyFill="1" applyBorder="1" applyAlignment="1">
      <alignment horizontal="center" vertical="center"/>
      <protection/>
    </xf>
    <xf numFmtId="3" fontId="16" fillId="8" borderId="84" xfId="188" applyNumberFormat="1" applyFont="1" applyFill="1" applyBorder="1" applyAlignment="1">
      <alignment horizontal="center"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wrapText="1"/>
    </xf>
    <xf numFmtId="0" fontId="71" fillId="8" borderId="13" xfId="0" applyFont="1" applyFill="1" applyBorder="1" applyAlignment="1">
      <alignment wrapText="1"/>
    </xf>
    <xf numFmtId="3" fontId="16" fillId="8" borderId="83" xfId="188" applyNumberFormat="1" applyFont="1" applyFill="1" applyBorder="1" applyAlignment="1">
      <alignment horizontal="center" vertical="center" wrapText="1"/>
      <protection/>
    </xf>
    <xf numFmtId="3" fontId="16" fillId="8" borderId="84" xfId="188" applyNumberFormat="1" applyFont="1" applyFill="1" applyBorder="1" applyAlignment="1">
      <alignment horizontal="center" vertical="center" wrapText="1"/>
      <protection/>
    </xf>
    <xf numFmtId="0" fontId="12" fillId="8" borderId="33" xfId="0" applyFont="1" applyFill="1" applyBorder="1" applyAlignment="1">
      <alignment horizontal="center" vertical="center"/>
    </xf>
    <xf numFmtId="3" fontId="16" fillId="8" borderId="33" xfId="188" applyNumberFormat="1" applyFont="1" applyFill="1" applyBorder="1" applyAlignment="1">
      <alignment horizontal="center" vertical="center" wrapText="1"/>
      <protection/>
    </xf>
    <xf numFmtId="0" fontId="12" fillId="8" borderId="48" xfId="0" applyFont="1" applyFill="1" applyBorder="1" applyAlignment="1">
      <alignment horizontal="center" vertical="center"/>
    </xf>
    <xf numFmtId="0" fontId="68" fillId="0" borderId="51" xfId="0" applyFont="1" applyBorder="1" applyAlignment="1">
      <alignment horizontal="center" vertical="center" wrapText="1"/>
    </xf>
    <xf numFmtId="3" fontId="16" fillId="8" borderId="83" xfId="188" applyNumberFormat="1" applyFont="1" applyFill="1" applyBorder="1" applyAlignment="1">
      <alignment horizontal="center" vertical="center" textRotation="90" wrapText="1"/>
      <protection/>
    </xf>
    <xf numFmtId="3" fontId="16" fillId="8" borderId="84" xfId="188" applyNumberFormat="1" applyFont="1" applyFill="1" applyBorder="1" applyAlignment="1">
      <alignment horizontal="center" vertical="center" textRotation="90" wrapText="1"/>
      <protection/>
    </xf>
    <xf numFmtId="3" fontId="8" fillId="0" borderId="13" xfId="191" applyNumberFormat="1" applyFont="1" applyBorder="1" applyAlignment="1">
      <alignment vertical="center"/>
      <protection/>
    </xf>
    <xf numFmtId="41" fontId="4" fillId="0" borderId="0" xfId="98" applyNumberFormat="1" applyFont="1" applyFill="1" applyAlignment="1">
      <alignment vertical="center"/>
    </xf>
    <xf numFmtId="3" fontId="56" fillId="8" borderId="13" xfId="191" applyNumberFormat="1" applyFont="1" applyFill="1" applyBorder="1" applyAlignment="1">
      <alignment vertical="center"/>
      <protection/>
    </xf>
    <xf numFmtId="0" fontId="77" fillId="0" borderId="15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3" fontId="13" fillId="0" borderId="13" xfId="164" applyNumberFormat="1" applyFont="1" applyFill="1" applyBorder="1" applyAlignment="1">
      <alignment horizontal="center" vertical="center" wrapText="1"/>
      <protection/>
    </xf>
    <xf numFmtId="3" fontId="12" fillId="9" borderId="27" xfId="156" applyNumberFormat="1" applyFont="1" applyFill="1" applyBorder="1" applyAlignment="1">
      <alignment horizontal="center" vertical="center"/>
      <protection/>
    </xf>
    <xf numFmtId="0" fontId="12" fillId="8" borderId="27" xfId="156" applyFont="1" applyFill="1" applyBorder="1" applyAlignment="1">
      <alignment horizontal="center" vertical="center" wrapText="1"/>
      <protection/>
    </xf>
    <xf numFmtId="0" fontId="12" fillId="8" borderId="13" xfId="144" applyFont="1" applyFill="1" applyBorder="1" applyAlignment="1">
      <alignment horizontal="center" vertical="center"/>
      <protection/>
    </xf>
    <xf numFmtId="0" fontId="53" fillId="8" borderId="13" xfId="0" applyFont="1" applyFill="1" applyBorder="1" applyAlignment="1">
      <alignment horizontal="center" vertical="center" wrapText="1"/>
    </xf>
    <xf numFmtId="0" fontId="53" fillId="8" borderId="13" xfId="0" applyFont="1" applyFill="1" applyBorder="1" applyAlignment="1">
      <alignment horizontal="center" vertical="center"/>
    </xf>
    <xf numFmtId="0" fontId="53" fillId="8" borderId="15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8" borderId="16" xfId="143" applyFont="1" applyFill="1" applyBorder="1" applyAlignment="1">
      <alignment horizontal="center" vertical="center"/>
      <protection/>
    </xf>
    <xf numFmtId="0" fontId="9" fillId="8" borderId="13" xfId="143" applyFont="1" applyFill="1" applyBorder="1" applyAlignment="1">
      <alignment horizontal="center" vertical="center"/>
      <protection/>
    </xf>
    <xf numFmtId="0" fontId="9" fillId="8" borderId="13" xfId="145" applyFont="1" applyFill="1" applyBorder="1" applyAlignment="1">
      <alignment horizontal="center"/>
      <protection/>
    </xf>
    <xf numFmtId="0" fontId="3" fillId="8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 wrapText="1"/>
    </xf>
    <xf numFmtId="3" fontId="12" fillId="8" borderId="13" xfId="188" applyNumberFormat="1" applyFont="1" applyFill="1" applyBorder="1" applyAlignment="1">
      <alignment horizontal="center" vertical="center" wrapText="1"/>
      <protection/>
    </xf>
    <xf numFmtId="3" fontId="12" fillId="8" borderId="15" xfId="188" applyNumberFormat="1" applyFont="1" applyFill="1" applyBorder="1" applyAlignment="1">
      <alignment horizontal="center" vertical="center" wrapText="1"/>
      <protection/>
    </xf>
    <xf numFmtId="3" fontId="12" fillId="8" borderId="16" xfId="188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vertical="center"/>
    </xf>
    <xf numFmtId="0" fontId="68" fillId="0" borderId="13" xfId="0" applyFont="1" applyBorder="1" applyAlignment="1">
      <alignment horizontal="center" vertical="center" wrapText="1"/>
    </xf>
    <xf numFmtId="3" fontId="53" fillId="49" borderId="50" xfId="197" applyNumberFormat="1" applyFont="1" applyFill="1" applyBorder="1" applyAlignment="1">
      <alignment horizontal="center" vertical="center" wrapText="1"/>
      <protection/>
    </xf>
    <xf numFmtId="0" fontId="3" fillId="8" borderId="14" xfId="0" applyFont="1" applyFill="1" applyBorder="1" applyAlignment="1">
      <alignment horizontal="center" vertical="center" wrapText="1"/>
    </xf>
    <xf numFmtId="3" fontId="53" fillId="49" borderId="19" xfId="197" applyNumberFormat="1" applyFont="1" applyFill="1" applyBorder="1" applyAlignment="1">
      <alignment horizontal="center" vertical="center" wrapText="1"/>
      <protection/>
    </xf>
    <xf numFmtId="3" fontId="53" fillId="49" borderId="13" xfId="197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3" fontId="75" fillId="49" borderId="85" xfId="197" applyNumberFormat="1" applyFont="1" applyFill="1" applyBorder="1" applyAlignment="1">
      <alignment horizontal="center" vertical="center" wrapText="1"/>
      <protection/>
    </xf>
    <xf numFmtId="3" fontId="75" fillId="49" borderId="86" xfId="197" applyNumberFormat="1" applyFont="1" applyFill="1" applyBorder="1" applyAlignment="1">
      <alignment horizontal="center" vertical="center" wrapText="1"/>
      <protection/>
    </xf>
    <xf numFmtId="3" fontId="75" fillId="49" borderId="87" xfId="197" applyNumberFormat="1" applyFont="1" applyFill="1" applyBorder="1" applyAlignment="1">
      <alignment horizontal="center" vertical="center" wrapText="1"/>
      <protection/>
    </xf>
    <xf numFmtId="0" fontId="9" fillId="8" borderId="16" xfId="197" applyFont="1" applyFill="1" applyBorder="1" applyAlignment="1">
      <alignment vertical="center" wrapText="1"/>
      <protection/>
    </xf>
    <xf numFmtId="0" fontId="3" fillId="8" borderId="16" xfId="0" applyFont="1" applyFill="1" applyBorder="1" applyAlignment="1">
      <alignment vertical="center" wrapText="1"/>
    </xf>
    <xf numFmtId="3" fontId="53" fillId="49" borderId="21" xfId="197" applyNumberFormat="1" applyFont="1" applyFill="1" applyBorder="1" applyAlignment="1">
      <alignment horizontal="center" vertical="center" wrapText="1"/>
      <protection/>
    </xf>
    <xf numFmtId="3" fontId="53" fillId="49" borderId="45" xfId="197" applyNumberFormat="1" applyFont="1" applyFill="1" applyBorder="1" applyAlignment="1">
      <alignment horizontal="center" vertical="center" wrapText="1"/>
      <protection/>
    </xf>
    <xf numFmtId="3" fontId="53" fillId="49" borderId="25" xfId="197" applyNumberFormat="1" applyFont="1" applyFill="1" applyBorder="1" applyAlignment="1">
      <alignment horizontal="center" vertical="center" wrapText="1"/>
      <protection/>
    </xf>
    <xf numFmtId="0" fontId="8" fillId="8" borderId="13" xfId="197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8" fillId="8" borderId="58" xfId="197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2" fillId="8" borderId="2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1" fontId="9" fillId="0" borderId="13" xfId="190" applyNumberFormat="1" applyFont="1" applyBorder="1" applyAlignment="1">
      <alignment horizontal="left" vertical="center"/>
      <protection/>
    </xf>
    <xf numFmtId="0" fontId="2" fillId="8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2" fillId="8" borderId="13" xfId="19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14" fillId="8" borderId="21" xfId="196" applyFont="1" applyFill="1" applyBorder="1" applyAlignment="1">
      <alignment horizontal="center" vertical="center" wrapText="1"/>
      <protection/>
    </xf>
    <xf numFmtId="0" fontId="68" fillId="0" borderId="57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68" fillId="0" borderId="25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12" fillId="8" borderId="24" xfId="196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81" fillId="8" borderId="21" xfId="196" applyFont="1" applyFill="1" applyBorder="1" applyAlignment="1">
      <alignment horizontal="center"/>
      <protection/>
    </xf>
    <xf numFmtId="0" fontId="82" fillId="0" borderId="57" xfId="0" applyFont="1" applyBorder="1" applyAlignment="1">
      <alignment horizontal="center"/>
    </xf>
    <xf numFmtId="0" fontId="82" fillId="0" borderId="46" xfId="0" applyFont="1" applyBorder="1" applyAlignment="1">
      <alignment horizontal="center"/>
    </xf>
    <xf numFmtId="0" fontId="12" fillId="8" borderId="15" xfId="196" applyFont="1" applyFill="1" applyBorder="1" applyAlignment="1">
      <alignment horizontal="center" vertical="center"/>
      <protection/>
    </xf>
    <xf numFmtId="0" fontId="12" fillId="8" borderId="14" xfId="196" applyFont="1" applyFill="1" applyBorder="1" applyAlignment="1">
      <alignment horizontal="center" vertical="center"/>
      <protection/>
    </xf>
    <xf numFmtId="0" fontId="68" fillId="0" borderId="16" xfId="0" applyFont="1" applyBorder="1" applyAlignment="1">
      <alignment horizontal="center" vertical="center"/>
    </xf>
    <xf numFmtId="0" fontId="81" fillId="8" borderId="57" xfId="196" applyFont="1" applyFill="1" applyBorder="1" applyAlignment="1">
      <alignment horizontal="center" vertical="center"/>
      <protection/>
    </xf>
    <xf numFmtId="0" fontId="82" fillId="0" borderId="57" xfId="0" applyFont="1" applyBorder="1" applyAlignment="1">
      <alignment vertical="center"/>
    </xf>
    <xf numFmtId="0" fontId="82" fillId="0" borderId="46" xfId="0" applyFont="1" applyBorder="1" applyAlignment="1">
      <alignment/>
    </xf>
    <xf numFmtId="0" fontId="82" fillId="0" borderId="56" xfId="0" applyFont="1" applyBorder="1" applyAlignment="1">
      <alignment vertical="center"/>
    </xf>
    <xf numFmtId="0" fontId="82" fillId="0" borderId="23" xfId="0" applyFont="1" applyBorder="1" applyAlignment="1">
      <alignment/>
    </xf>
    <xf numFmtId="0" fontId="16" fillId="8" borderId="15" xfId="196" applyFont="1" applyFill="1" applyBorder="1" applyAlignment="1">
      <alignment horizontal="center" wrapText="1"/>
      <protection/>
    </xf>
    <xf numFmtId="0" fontId="16" fillId="8" borderId="14" xfId="196" applyFont="1" applyFill="1" applyBorder="1" applyAlignment="1">
      <alignment horizontal="center" wrapText="1"/>
      <protection/>
    </xf>
    <xf numFmtId="0" fontId="16" fillId="8" borderId="16" xfId="196" applyFont="1" applyFill="1" applyBorder="1" applyAlignment="1">
      <alignment horizontal="center" wrapText="1"/>
      <protection/>
    </xf>
    <xf numFmtId="0" fontId="16" fillId="8" borderId="15" xfId="196" applyFont="1" applyFill="1" applyBorder="1" applyAlignment="1">
      <alignment horizontal="center" vertical="center" wrapText="1"/>
      <protection/>
    </xf>
    <xf numFmtId="0" fontId="16" fillId="8" borderId="14" xfId="196" applyFont="1" applyFill="1" applyBorder="1" applyAlignment="1">
      <alignment horizontal="center" vertical="center" wrapText="1"/>
      <protection/>
    </xf>
    <xf numFmtId="0" fontId="16" fillId="8" borderId="16" xfId="196" applyFont="1" applyFill="1" applyBorder="1" applyAlignment="1">
      <alignment horizontal="center" vertical="center" wrapText="1"/>
      <protection/>
    </xf>
    <xf numFmtId="38" fontId="8" fillId="37" borderId="66" xfId="195" applyNumberFormat="1" applyFont="1" applyFill="1" applyBorder="1" applyAlignment="1">
      <alignment horizontal="center" vertical="center"/>
      <protection/>
    </xf>
    <xf numFmtId="38" fontId="8" fillId="37" borderId="67" xfId="195" applyNumberFormat="1" applyFont="1" applyFill="1" applyBorder="1" applyAlignment="1">
      <alignment vertical="center" wrapText="1"/>
      <protection/>
    </xf>
    <xf numFmtId="38" fontId="56" fillId="8" borderId="57" xfId="195" applyNumberFormat="1" applyFont="1" applyFill="1" applyBorder="1" applyAlignment="1">
      <alignment horizontal="center" vertical="center" wrapText="1"/>
      <protection/>
    </xf>
    <xf numFmtId="38" fontId="56" fillId="8" borderId="56" xfId="195" applyNumberFormat="1" applyFont="1" applyFill="1" applyBorder="1" applyAlignment="1">
      <alignment horizontal="center" vertical="center" wrapText="1"/>
      <protection/>
    </xf>
    <xf numFmtId="38" fontId="8" fillId="37" borderId="59" xfId="195" applyNumberFormat="1" applyFont="1" applyFill="1" applyBorder="1" applyAlignment="1">
      <alignment horizontal="center" vertical="center"/>
      <protection/>
    </xf>
    <xf numFmtId="38" fontId="8" fillId="37" borderId="88" xfId="195" applyNumberFormat="1" applyFont="1" applyFill="1" applyBorder="1" applyAlignment="1">
      <alignment horizontal="center" vertical="center"/>
      <protection/>
    </xf>
    <xf numFmtId="38" fontId="8" fillId="37" borderId="89" xfId="195" applyNumberFormat="1" applyFont="1" applyFill="1" applyBorder="1" applyAlignment="1">
      <alignment horizontal="center" vertical="center"/>
      <protection/>
    </xf>
    <xf numFmtId="38" fontId="8" fillId="37" borderId="65" xfId="195" applyNumberFormat="1" applyFont="1" applyFill="1" applyBorder="1" applyAlignment="1">
      <alignment vertical="center" wrapText="1"/>
      <protection/>
    </xf>
    <xf numFmtId="38" fontId="8" fillId="37" borderId="64" xfId="195" applyNumberFormat="1" applyFont="1" applyFill="1" applyBorder="1" applyAlignment="1">
      <alignment vertical="center" wrapText="1"/>
      <protection/>
    </xf>
    <xf numFmtId="38" fontId="8" fillId="37" borderId="90" xfId="195" applyNumberFormat="1" applyFont="1" applyFill="1" applyBorder="1" applyAlignment="1">
      <alignment vertical="center" wrapText="1"/>
      <protection/>
    </xf>
    <xf numFmtId="38" fontId="56" fillId="8" borderId="24" xfId="195" applyNumberFormat="1" applyFont="1" applyFill="1" applyBorder="1" applyAlignment="1">
      <alignment horizontal="center" vertical="center" wrapText="1"/>
      <protection/>
    </xf>
    <xf numFmtId="38" fontId="56" fillId="8" borderId="18" xfId="195" applyNumberFormat="1" applyFont="1" applyFill="1" applyBorder="1" applyAlignment="1">
      <alignment horizontal="center" vertical="center" wrapText="1"/>
      <protection/>
    </xf>
    <xf numFmtId="38" fontId="56" fillId="8" borderId="68" xfId="195" applyNumberFormat="1" applyFont="1" applyFill="1" applyBorder="1" applyAlignment="1">
      <alignment horizontal="center" vertical="center" wrapText="1"/>
      <protection/>
    </xf>
    <xf numFmtId="38" fontId="56" fillId="8" borderId="91" xfId="195" applyNumberFormat="1" applyFont="1" applyFill="1" applyBorder="1" applyAlignment="1">
      <alignment horizontal="center" vertical="center" wrapText="1"/>
      <protection/>
    </xf>
    <xf numFmtId="38" fontId="56" fillId="8" borderId="69" xfId="195" applyNumberFormat="1" applyFont="1" applyFill="1" applyBorder="1" applyAlignment="1">
      <alignment horizontal="center" vertical="center" wrapText="1"/>
      <protection/>
    </xf>
    <xf numFmtId="38" fontId="8" fillId="37" borderId="92" xfId="195" applyNumberFormat="1" applyFont="1" applyFill="1" applyBorder="1" applyAlignment="1">
      <alignment horizontal="center" vertical="center"/>
      <protection/>
    </xf>
    <xf numFmtId="38" fontId="8" fillId="37" borderId="62" xfId="195" applyNumberFormat="1" applyFont="1" applyFill="1" applyBorder="1" applyAlignment="1">
      <alignment vertical="center" wrapText="1"/>
      <protection/>
    </xf>
    <xf numFmtId="0" fontId="0" fillId="0" borderId="67" xfId="0" applyBorder="1" applyAlignment="1">
      <alignment/>
    </xf>
    <xf numFmtId="0" fontId="2" fillId="8" borderId="24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15" fillId="8" borderId="13" xfId="196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/>
    </xf>
    <xf numFmtId="0" fontId="53" fillId="8" borderId="13" xfId="0" applyFont="1" applyFill="1" applyBorder="1" applyAlignment="1">
      <alignment horizontal="center"/>
    </xf>
    <xf numFmtId="0" fontId="12" fillId="8" borderId="13" xfId="196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2" fillId="8" borderId="18" xfId="196" applyFont="1" applyFill="1" applyBorder="1" applyAlignment="1">
      <alignment horizontal="center" vertical="center" wrapText="1"/>
      <protection/>
    </xf>
    <xf numFmtId="0" fontId="12" fillId="8" borderId="24" xfId="196" applyFont="1" applyFill="1" applyBorder="1" applyAlignment="1">
      <alignment horizontal="center" vertical="center"/>
      <protection/>
    </xf>
    <xf numFmtId="0" fontId="12" fillId="8" borderId="18" xfId="196" applyFont="1" applyFill="1" applyBorder="1" applyAlignment="1">
      <alignment horizontal="center" vertical="center"/>
      <protection/>
    </xf>
    <xf numFmtId="0" fontId="60" fillId="8" borderId="13" xfId="194" applyFont="1" applyFill="1" applyBorder="1" applyAlignment="1">
      <alignment horizontal="center" vertical="center" wrapText="1"/>
      <protection/>
    </xf>
    <xf numFmtId="0" fontId="14" fillId="8" borderId="13" xfId="194" applyFont="1" applyFill="1" applyBorder="1" applyAlignment="1">
      <alignment horizontal="center" vertical="center" wrapText="1"/>
      <protection/>
    </xf>
    <xf numFmtId="0" fontId="68" fillId="8" borderId="15" xfId="0" applyFont="1" applyFill="1" applyBorder="1" applyAlignment="1">
      <alignment horizontal="center" vertical="center" textRotation="90" wrapText="1"/>
    </xf>
    <xf numFmtId="0" fontId="68" fillId="0" borderId="16" xfId="0" applyFont="1" applyBorder="1" applyAlignment="1">
      <alignment horizontal="center" vertical="center" textRotation="90" wrapText="1"/>
    </xf>
    <xf numFmtId="0" fontId="14" fillId="8" borderId="24" xfId="194" applyFont="1" applyFill="1" applyBorder="1" applyAlignment="1">
      <alignment horizontal="center" vertical="center" wrapText="1"/>
      <protection/>
    </xf>
    <xf numFmtId="0" fontId="14" fillId="8" borderId="18" xfId="194" applyFont="1" applyFill="1" applyBorder="1" applyAlignment="1">
      <alignment horizontal="center" vertical="center" wrapText="1"/>
      <protection/>
    </xf>
    <xf numFmtId="3" fontId="0" fillId="0" borderId="57" xfId="189" applyNumberFormat="1" applyFont="1" applyFill="1" applyBorder="1" applyAlignment="1">
      <alignment horizontal="left" vertical="center" wrapText="1"/>
      <protection/>
    </xf>
    <xf numFmtId="3" fontId="3" fillId="49" borderId="13" xfId="189" applyNumberFormat="1" applyFont="1" applyFill="1" applyBorder="1" applyAlignment="1">
      <alignment horizontal="left" vertical="center" wrapText="1"/>
      <protection/>
    </xf>
    <xf numFmtId="0" fontId="0" fillId="49" borderId="13" xfId="189" applyFill="1" applyBorder="1" applyAlignment="1">
      <alignment vertical="center" wrapText="1"/>
      <protection/>
    </xf>
    <xf numFmtId="3" fontId="3" fillId="53" borderId="74" xfId="189" applyNumberFormat="1" applyFont="1" applyFill="1" applyBorder="1" applyAlignment="1">
      <alignment horizontal="center" vertical="center" textRotation="3" wrapText="1"/>
      <protection/>
    </xf>
    <xf numFmtId="0" fontId="0" fillId="49" borderId="19" xfId="189" applyFill="1" applyBorder="1" applyAlignment="1">
      <alignment horizontal="center" vertical="center" textRotation="3" wrapText="1"/>
      <protection/>
    </xf>
    <xf numFmtId="0" fontId="0" fillId="49" borderId="18" xfId="189" applyFill="1" applyBorder="1" applyAlignment="1">
      <alignment horizontal="center" vertical="center" textRotation="3" wrapText="1"/>
      <protection/>
    </xf>
    <xf numFmtId="3" fontId="3" fillId="53" borderId="26" xfId="189" applyNumberFormat="1" applyFont="1" applyFill="1" applyBorder="1" applyAlignment="1">
      <alignment horizontal="center" vertical="center" wrapText="1"/>
      <protection/>
    </xf>
    <xf numFmtId="0" fontId="0" fillId="49" borderId="26" xfId="189" applyFill="1" applyBorder="1" applyAlignment="1">
      <alignment horizontal="center" vertical="center" wrapText="1"/>
      <protection/>
    </xf>
    <xf numFmtId="3" fontId="3" fillId="53" borderId="13" xfId="189" applyNumberFormat="1" applyFont="1" applyFill="1" applyBorder="1" applyAlignment="1">
      <alignment horizontal="center" vertical="center" wrapText="1"/>
      <protection/>
    </xf>
    <xf numFmtId="0" fontId="0" fillId="49" borderId="13" xfId="189" applyFill="1" applyBorder="1" applyAlignment="1">
      <alignment horizontal="center" wrapText="1"/>
      <protection/>
    </xf>
    <xf numFmtId="3" fontId="3" fillId="0" borderId="15" xfId="189" applyNumberFormat="1" applyFont="1" applyFill="1" applyBorder="1" applyAlignment="1">
      <alignment horizontal="left" vertical="center" wrapText="1"/>
      <protection/>
    </xf>
    <xf numFmtId="3" fontId="3" fillId="0" borderId="16" xfId="189" applyNumberFormat="1" applyFont="1" applyFill="1" applyBorder="1" applyAlignment="1">
      <alignment horizontal="left" vertical="center" wrapText="1"/>
      <protection/>
    </xf>
    <xf numFmtId="0" fontId="3" fillId="0" borderId="15" xfId="189" applyFont="1" applyFill="1" applyBorder="1" applyAlignment="1">
      <alignment horizontal="left" vertical="center"/>
      <protection/>
    </xf>
    <xf numFmtId="0" fontId="3" fillId="0" borderId="14" xfId="189" applyFont="1" applyFill="1" applyBorder="1" applyAlignment="1">
      <alignment horizontal="left" vertical="center"/>
      <protection/>
    </xf>
    <xf numFmtId="0" fontId="3" fillId="0" borderId="16" xfId="189" applyFont="1" applyFill="1" applyBorder="1" applyAlignment="1">
      <alignment horizontal="left" vertical="center"/>
      <protection/>
    </xf>
    <xf numFmtId="3" fontId="3" fillId="53" borderId="24" xfId="189" applyNumberFormat="1" applyFont="1" applyFill="1" applyBorder="1" applyAlignment="1">
      <alignment horizontal="center" vertical="center" wrapText="1"/>
      <protection/>
    </xf>
    <xf numFmtId="3" fontId="3" fillId="53" borderId="19" xfId="189" applyNumberFormat="1" applyFont="1" applyFill="1" applyBorder="1" applyAlignment="1">
      <alignment horizontal="center" vertical="center" wrapText="1"/>
      <protection/>
    </xf>
    <xf numFmtId="3" fontId="3" fillId="53" borderId="18" xfId="189" applyNumberFormat="1" applyFont="1" applyFill="1" applyBorder="1" applyAlignment="1">
      <alignment horizontal="center" vertical="center" wrapText="1"/>
      <protection/>
    </xf>
    <xf numFmtId="3" fontId="3" fillId="0" borderId="15" xfId="189" applyNumberFormat="1" applyFont="1" applyFill="1" applyBorder="1" applyAlignment="1">
      <alignment horizontal="left" vertical="center" wrapText="1"/>
      <protection/>
    </xf>
    <xf numFmtId="3" fontId="3" fillId="0" borderId="16" xfId="189" applyNumberFormat="1" applyFont="1" applyFill="1" applyBorder="1" applyAlignment="1">
      <alignment horizontal="left" vertical="center" wrapText="1"/>
      <protection/>
    </xf>
    <xf numFmtId="3" fontId="3" fillId="0" borderId="14" xfId="189" applyNumberFormat="1" applyFont="1" applyFill="1" applyBorder="1" applyAlignment="1">
      <alignment horizontal="left" vertical="center" wrapText="1"/>
      <protection/>
    </xf>
    <xf numFmtId="0" fontId="0" fillId="49" borderId="13" xfId="189" applyFill="1" applyBorder="1" applyAlignment="1">
      <alignment horizontal="center" vertical="center" wrapText="1"/>
      <protection/>
    </xf>
    <xf numFmtId="3" fontId="3" fillId="53" borderId="74" xfId="189" applyNumberFormat="1" applyFont="1" applyFill="1" applyBorder="1" applyAlignment="1">
      <alignment horizontal="center" vertical="center" wrapText="1"/>
      <protection/>
    </xf>
    <xf numFmtId="0" fontId="0" fillId="49" borderId="19" xfId="189" applyFill="1" applyBorder="1" applyAlignment="1">
      <alignment horizontal="center" vertical="center" wrapText="1"/>
      <protection/>
    </xf>
    <xf numFmtId="0" fontId="0" fillId="49" borderId="18" xfId="189" applyFill="1" applyBorder="1" applyAlignment="1">
      <alignment horizontal="center" vertical="center" wrapText="1"/>
      <protection/>
    </xf>
    <xf numFmtId="0" fontId="9" fillId="0" borderId="0" xfId="158" applyFont="1" applyAlignment="1">
      <alignment horizontal="center"/>
      <protection/>
    </xf>
    <xf numFmtId="0" fontId="12" fillId="0" borderId="45" xfId="172" applyFont="1" applyFill="1" applyBorder="1" applyAlignment="1">
      <alignment horizontal="center" vertical="center" wrapText="1"/>
      <protection/>
    </xf>
    <xf numFmtId="0" fontId="13" fillId="0" borderId="45" xfId="175" applyFont="1" applyFill="1" applyBorder="1" applyAlignment="1">
      <alignment horizontal="center" vertical="center" wrapText="1"/>
      <protection/>
    </xf>
    <xf numFmtId="0" fontId="12" fillId="8" borderId="13" xfId="175" applyFont="1" applyFill="1" applyBorder="1" applyAlignment="1">
      <alignment vertical="center" wrapText="1"/>
      <protection/>
    </xf>
    <xf numFmtId="0" fontId="13" fillId="0" borderId="13" xfId="175" applyFont="1" applyBorder="1" applyAlignment="1">
      <alignment vertical="center" wrapText="1"/>
      <protection/>
    </xf>
    <xf numFmtId="3" fontId="9" fillId="0" borderId="0" xfId="175" applyNumberFormat="1" applyFont="1" applyAlignment="1">
      <alignment/>
      <protection/>
    </xf>
    <xf numFmtId="0" fontId="9" fillId="0" borderId="0" xfId="175" applyFont="1" applyAlignment="1">
      <alignment/>
      <protection/>
    </xf>
    <xf numFmtId="49" fontId="12" fillId="8" borderId="70" xfId="172" applyNumberFormat="1" applyFont="1" applyFill="1" applyBorder="1" applyAlignment="1">
      <alignment horizontal="center" vertical="center"/>
      <protection/>
    </xf>
    <xf numFmtId="0" fontId="13" fillId="0" borderId="93" xfId="175" applyFont="1" applyBorder="1" applyAlignment="1">
      <alignment horizontal="center" vertical="center"/>
      <protection/>
    </xf>
    <xf numFmtId="49" fontId="12" fillId="8" borderId="66" xfId="172" applyNumberFormat="1" applyFont="1" applyFill="1" applyBorder="1" applyAlignment="1">
      <alignment horizontal="center" vertical="center"/>
      <protection/>
    </xf>
    <xf numFmtId="0" fontId="13" fillId="0" borderId="94" xfId="175" applyFont="1" applyBorder="1" applyAlignment="1">
      <alignment horizontal="center" vertical="center"/>
      <protection/>
    </xf>
    <xf numFmtId="49" fontId="12" fillId="8" borderId="68" xfId="172" applyNumberFormat="1" applyFont="1" applyFill="1" applyBorder="1" applyAlignment="1">
      <alignment horizontal="center" vertical="center"/>
      <protection/>
    </xf>
    <xf numFmtId="0" fontId="13" fillId="0" borderId="60" xfId="175" applyFont="1" applyBorder="1" applyAlignment="1">
      <alignment horizontal="center" vertical="center"/>
      <protection/>
    </xf>
    <xf numFmtId="0" fontId="12" fillId="8" borderId="13" xfId="175" applyFont="1" applyFill="1" applyBorder="1" applyAlignment="1">
      <alignment horizontal="center" vertical="center"/>
      <protection/>
    </xf>
    <xf numFmtId="0" fontId="13" fillId="0" borderId="13" xfId="175" applyFont="1" applyBorder="1" applyAlignment="1">
      <alignment/>
      <protection/>
    </xf>
    <xf numFmtId="0" fontId="12" fillId="8" borderId="24" xfId="175" applyFont="1" applyFill="1" applyBorder="1" applyAlignment="1">
      <alignment horizontal="center" vertical="center" wrapText="1"/>
      <protection/>
    </xf>
    <xf numFmtId="0" fontId="12" fillId="8" borderId="18" xfId="175" applyFont="1" applyFill="1" applyBorder="1" applyAlignment="1">
      <alignment horizontal="center" vertical="center" wrapText="1"/>
      <protection/>
    </xf>
    <xf numFmtId="49" fontId="13" fillId="0" borderId="13" xfId="172" applyNumberFormat="1" applyFont="1" applyFill="1" applyBorder="1" applyAlignment="1">
      <alignment vertical="center" wrapText="1"/>
      <protection/>
    </xf>
    <xf numFmtId="0" fontId="13" fillId="0" borderId="13" xfId="175" applyFont="1" applyBorder="1" applyAlignment="1">
      <alignment wrapText="1"/>
      <protection/>
    </xf>
    <xf numFmtId="0" fontId="13" fillId="0" borderId="8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88" xfId="175" applyFont="1" applyFill="1" applyBorder="1" applyAlignment="1">
      <alignment horizontal="left" vertical="center" wrapText="1"/>
      <protection/>
    </xf>
    <xf numFmtId="0" fontId="13" fillId="0" borderId="16" xfId="175" applyFont="1" applyFill="1" applyBorder="1" applyAlignment="1">
      <alignment horizontal="left" vertical="center" wrapText="1"/>
      <protection/>
    </xf>
    <xf numFmtId="0" fontId="12" fillId="0" borderId="13" xfId="175" applyFont="1" applyBorder="1" applyAlignment="1">
      <alignment horizontal="center" vertical="center"/>
      <protection/>
    </xf>
    <xf numFmtId="0" fontId="13" fillId="0" borderId="88" xfId="175" applyFont="1" applyFill="1" applyBorder="1" applyAlignment="1">
      <alignment vertical="center" wrapText="1"/>
      <protection/>
    </xf>
    <xf numFmtId="0" fontId="13" fillId="0" borderId="16" xfId="175" applyFont="1" applyFill="1" applyBorder="1" applyAlignment="1">
      <alignment vertical="center" wrapText="1"/>
      <protection/>
    </xf>
    <xf numFmtId="49" fontId="13" fillId="0" borderId="15" xfId="172" applyNumberFormat="1" applyFont="1" applyFill="1" applyBorder="1" applyAlignment="1">
      <alignment horizontal="center" vertical="center" wrapText="1"/>
      <protection/>
    </xf>
    <xf numFmtId="49" fontId="13" fillId="0" borderId="16" xfId="172" applyNumberFormat="1" applyFont="1" applyFill="1" applyBorder="1" applyAlignment="1">
      <alignment horizontal="center" vertical="center" wrapText="1"/>
      <protection/>
    </xf>
    <xf numFmtId="0" fontId="12" fillId="8" borderId="74" xfId="172" applyFont="1" applyFill="1" applyBorder="1" applyAlignment="1">
      <alignment horizontal="center" vertical="center" wrapText="1"/>
      <protection/>
    </xf>
    <xf numFmtId="0" fontId="13" fillId="0" borderId="19" xfId="175" applyFont="1" applyBorder="1" applyAlignment="1">
      <alignment horizontal="center" vertical="center" wrapText="1"/>
      <protection/>
    </xf>
    <xf numFmtId="0" fontId="13" fillId="0" borderId="61" xfId="175" applyFont="1" applyBorder="1" applyAlignment="1">
      <alignment horizontal="center" vertical="center" wrapText="1"/>
      <protection/>
    </xf>
    <xf numFmtId="0" fontId="12" fillId="8" borderId="15" xfId="175" applyFont="1" applyFill="1" applyBorder="1" applyAlignment="1">
      <alignment horizontal="left" vertical="center" wrapText="1"/>
      <protection/>
    </xf>
    <xf numFmtId="0" fontId="12" fillId="8" borderId="16" xfId="175" applyFont="1" applyFill="1" applyBorder="1" applyAlignment="1">
      <alignment horizontal="left" vertical="center" wrapText="1"/>
      <protection/>
    </xf>
    <xf numFmtId="0" fontId="12" fillId="0" borderId="15" xfId="175" applyFont="1" applyFill="1" applyBorder="1" applyAlignment="1">
      <alignment horizontal="left" wrapText="1"/>
      <protection/>
    </xf>
    <xf numFmtId="0" fontId="12" fillId="0" borderId="16" xfId="175" applyFont="1" applyFill="1" applyBorder="1" applyAlignment="1">
      <alignment horizontal="left" wrapText="1"/>
      <protection/>
    </xf>
    <xf numFmtId="3" fontId="8" fillId="0" borderId="78" xfId="171" applyNumberFormat="1" applyFont="1" applyBorder="1" applyAlignment="1">
      <alignment horizontal="left" vertical="center" wrapText="1"/>
      <protection/>
    </xf>
    <xf numFmtId="3" fontId="8" fillId="0" borderId="95" xfId="171" applyNumberFormat="1" applyFont="1" applyBorder="1" applyAlignment="1">
      <alignment horizontal="left" vertical="center" wrapText="1"/>
      <protection/>
    </xf>
    <xf numFmtId="0" fontId="12" fillId="8" borderId="96" xfId="172" applyFont="1" applyFill="1" applyBorder="1" applyAlignment="1">
      <alignment horizontal="center" vertical="center" wrapText="1"/>
      <protection/>
    </xf>
    <xf numFmtId="0" fontId="13" fillId="0" borderId="45" xfId="175" applyFont="1" applyBorder="1" applyAlignment="1">
      <alignment horizontal="center" vertical="center"/>
      <protection/>
    </xf>
    <xf numFmtId="0" fontId="13" fillId="0" borderId="97" xfId="175" applyFont="1" applyBorder="1" applyAlignment="1">
      <alignment horizontal="center" vertical="center"/>
      <protection/>
    </xf>
    <xf numFmtId="0" fontId="12" fillId="8" borderId="24" xfId="172" applyFont="1" applyFill="1" applyBorder="1" applyAlignment="1">
      <alignment horizontal="center" vertical="center"/>
      <protection/>
    </xf>
    <xf numFmtId="0" fontId="12" fillId="8" borderId="61" xfId="172" applyFont="1" applyFill="1" applyBorder="1" applyAlignment="1">
      <alignment horizontal="center" vertical="center"/>
      <protection/>
    </xf>
    <xf numFmtId="0" fontId="12" fillId="8" borderId="15" xfId="172" applyFont="1" applyFill="1" applyBorder="1" applyAlignment="1">
      <alignment horizontal="center" vertical="center" wrapText="1"/>
      <protection/>
    </xf>
    <xf numFmtId="0" fontId="12" fillId="8" borderId="14" xfId="172" applyFont="1" applyFill="1" applyBorder="1" applyAlignment="1">
      <alignment horizontal="center" vertical="center" wrapText="1"/>
      <protection/>
    </xf>
    <xf numFmtId="0" fontId="12" fillId="8" borderId="16" xfId="172" applyFont="1" applyFill="1" applyBorder="1" applyAlignment="1">
      <alignment horizontal="center" vertical="center" wrapText="1"/>
      <protection/>
    </xf>
    <xf numFmtId="0" fontId="12" fillId="8" borderId="21" xfId="172" applyFont="1" applyFill="1" applyBorder="1" applyAlignment="1">
      <alignment horizontal="center" vertical="center" wrapText="1"/>
      <protection/>
    </xf>
    <xf numFmtId="0" fontId="13" fillId="0" borderId="97" xfId="175" applyFont="1" applyBorder="1" applyAlignment="1">
      <alignment horizontal="center" vertical="center" wrapText="1"/>
      <protection/>
    </xf>
    <xf numFmtId="0" fontId="13" fillId="0" borderId="45" xfId="175" applyFont="1" applyBorder="1" applyAlignment="1">
      <alignment horizontal="center" vertical="center" wrapText="1"/>
      <protection/>
    </xf>
    <xf numFmtId="49" fontId="12" fillId="8" borderId="98" xfId="172" applyNumberFormat="1" applyFont="1" applyFill="1" applyBorder="1" applyAlignment="1">
      <alignment vertical="center" wrapText="1"/>
      <protection/>
    </xf>
    <xf numFmtId="0" fontId="13" fillId="8" borderId="47" xfId="175" applyFont="1" applyFill="1" applyBorder="1" applyAlignment="1">
      <alignment vertical="center" wrapText="1"/>
      <protection/>
    </xf>
    <xf numFmtId="49" fontId="13" fillId="8" borderId="47" xfId="172" applyNumberFormat="1" applyFont="1" applyFill="1" applyBorder="1" applyAlignment="1">
      <alignment horizontal="center" vertical="center" wrapText="1"/>
      <protection/>
    </xf>
    <xf numFmtId="49" fontId="13" fillId="0" borderId="92" xfId="172" applyNumberFormat="1" applyFont="1" applyFill="1" applyBorder="1" applyAlignment="1">
      <alignment vertical="center" wrapText="1"/>
      <protection/>
    </xf>
    <xf numFmtId="49" fontId="13" fillId="0" borderId="99" xfId="172" applyNumberFormat="1" applyFont="1" applyFill="1" applyBorder="1" applyAlignment="1">
      <alignment vertical="center" wrapText="1"/>
      <protection/>
    </xf>
    <xf numFmtId="49" fontId="13" fillId="0" borderId="100" xfId="172" applyNumberFormat="1" applyFont="1" applyFill="1" applyBorder="1" applyAlignment="1">
      <alignment horizontal="center" vertical="center" wrapText="1"/>
      <protection/>
    </xf>
    <xf numFmtId="49" fontId="13" fillId="0" borderId="99" xfId="172" applyNumberFormat="1" applyFont="1" applyFill="1" applyBorder="1" applyAlignment="1">
      <alignment horizontal="center" vertical="center" wrapText="1"/>
      <protection/>
    </xf>
    <xf numFmtId="49" fontId="13" fillId="0" borderId="88" xfId="172" applyNumberFormat="1" applyFont="1" applyFill="1" applyBorder="1" applyAlignment="1">
      <alignment vertical="center" wrapText="1"/>
      <protection/>
    </xf>
    <xf numFmtId="49" fontId="13" fillId="0" borderId="16" xfId="172" applyNumberFormat="1" applyFont="1" applyFill="1" applyBorder="1" applyAlignment="1">
      <alignment vertical="center" wrapText="1"/>
      <protection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8" fillId="0" borderId="40" xfId="171" applyNumberFormat="1" applyFont="1" applyBorder="1" applyAlignment="1">
      <alignment horizontal="left" vertical="center" wrapText="1"/>
      <protection/>
    </xf>
    <xf numFmtId="3" fontId="8" fillId="0" borderId="77" xfId="171" applyNumberFormat="1" applyFont="1" applyBorder="1" applyAlignment="1">
      <alignment horizontal="left" vertical="center" wrapText="1"/>
      <protection/>
    </xf>
    <xf numFmtId="0" fontId="13" fillId="0" borderId="13" xfId="175" applyNumberFormat="1" applyFont="1" applyBorder="1" applyAlignment="1">
      <alignment vertical="center" wrapText="1"/>
      <protection/>
    </xf>
    <xf numFmtId="0" fontId="12" fillId="8" borderId="13" xfId="175" applyFont="1" applyFill="1" applyBorder="1" applyAlignment="1">
      <alignment horizontal="center" vertical="center" wrapText="1"/>
      <protection/>
    </xf>
    <xf numFmtId="0" fontId="81" fillId="8" borderId="13" xfId="191" applyFont="1" applyFill="1" applyBorder="1" applyAlignment="1">
      <alignment horizontal="center" vertical="center" wrapText="1"/>
      <protection/>
    </xf>
    <xf numFmtId="0" fontId="82" fillId="0" borderId="13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9" fillId="8" borderId="15" xfId="191" applyFont="1" applyFill="1" applyBorder="1" applyAlignment="1">
      <alignment horizontal="center" vertical="center" wrapText="1"/>
      <protection/>
    </xf>
    <xf numFmtId="0" fontId="9" fillId="8" borderId="14" xfId="191" applyFont="1" applyFill="1" applyBorder="1" applyAlignment="1">
      <alignment horizontal="center" vertical="center" wrapText="1"/>
      <protection/>
    </xf>
    <xf numFmtId="0" fontId="9" fillId="8" borderId="16" xfId="191" applyFont="1" applyFill="1" applyBorder="1" applyAlignment="1">
      <alignment horizontal="center" vertical="center" wrapText="1"/>
      <protection/>
    </xf>
    <xf numFmtId="0" fontId="9" fillId="8" borderId="13" xfId="191" applyFont="1" applyFill="1" applyBorder="1" applyAlignment="1">
      <alignment horizontal="center" vertical="center" wrapText="1"/>
      <protection/>
    </xf>
    <xf numFmtId="0" fontId="60" fillId="8" borderId="13" xfId="191" applyFont="1" applyFill="1" applyBorder="1" applyAlignment="1">
      <alignment horizontal="center" vertical="center" wrapText="1"/>
      <protection/>
    </xf>
    <xf numFmtId="0" fontId="56" fillId="0" borderId="45" xfId="166" applyFont="1" applyBorder="1" applyAlignment="1">
      <alignment horizontal="left" vertical="center" wrapText="1"/>
      <protection/>
    </xf>
    <xf numFmtId="0" fontId="56" fillId="0" borderId="0" xfId="166" applyFont="1" applyBorder="1" applyAlignment="1">
      <alignment horizontal="left" vertical="center" wrapText="1"/>
      <protection/>
    </xf>
    <xf numFmtId="0" fontId="56" fillId="0" borderId="94" xfId="166" applyFont="1" applyBorder="1" applyAlignment="1">
      <alignment horizontal="left" vertical="center" wrapText="1"/>
      <protection/>
    </xf>
    <xf numFmtId="0" fontId="60" fillId="8" borderId="24" xfId="191" applyFont="1" applyFill="1" applyBorder="1" applyAlignment="1">
      <alignment horizontal="center" vertical="center" wrapText="1"/>
      <protection/>
    </xf>
    <xf numFmtId="0" fontId="60" fillId="8" borderId="19" xfId="191" applyFont="1" applyFill="1" applyBorder="1" applyAlignment="1">
      <alignment horizontal="center" vertical="center" wrapText="1"/>
      <protection/>
    </xf>
    <xf numFmtId="0" fontId="60" fillId="8" borderId="18" xfId="191" applyFont="1" applyFill="1" applyBorder="1" applyAlignment="1">
      <alignment horizontal="center" vertical="center" wrapText="1"/>
      <protection/>
    </xf>
    <xf numFmtId="0" fontId="60" fillId="8" borderId="15" xfId="191" applyFont="1" applyFill="1" applyBorder="1" applyAlignment="1">
      <alignment horizontal="center" vertical="center"/>
      <protection/>
    </xf>
    <xf numFmtId="0" fontId="60" fillId="8" borderId="14" xfId="191" applyFont="1" applyFill="1" applyBorder="1" applyAlignment="1">
      <alignment horizontal="center" vertical="center"/>
      <protection/>
    </xf>
    <xf numFmtId="0" fontId="0" fillId="8" borderId="24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60" fillId="8" borderId="15" xfId="191" applyFont="1" applyFill="1" applyBorder="1" applyAlignment="1">
      <alignment horizontal="center" vertical="center" wrapText="1"/>
      <protection/>
    </xf>
    <xf numFmtId="0" fontId="60" fillId="8" borderId="14" xfId="191" applyFont="1" applyFill="1" applyBorder="1" applyAlignment="1">
      <alignment horizontal="center" vertical="center" wrapText="1"/>
      <protection/>
    </xf>
    <xf numFmtId="0" fontId="60" fillId="8" borderId="16" xfId="191" applyFont="1" applyFill="1" applyBorder="1" applyAlignment="1">
      <alignment horizontal="center" vertical="center" wrapText="1"/>
      <protection/>
    </xf>
    <xf numFmtId="0" fontId="2" fillId="8" borderId="1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12" fillId="8" borderId="15" xfId="192" applyFont="1" applyFill="1" applyBorder="1" applyAlignment="1">
      <alignment horizontal="left" vertical="center" wrapText="1"/>
      <protection/>
    </xf>
    <xf numFmtId="0" fontId="68" fillId="0" borderId="14" xfId="175" applyFont="1" applyBorder="1" applyAlignment="1">
      <alignment horizontal="left" vertical="center" wrapText="1"/>
      <protection/>
    </xf>
    <xf numFmtId="0" fontId="68" fillId="0" borderId="16" xfId="175" applyFont="1" applyBorder="1" applyAlignment="1">
      <alignment horizontal="left" vertical="center" wrapText="1"/>
      <protection/>
    </xf>
    <xf numFmtId="0" fontId="68" fillId="0" borderId="14" xfId="175" applyFont="1" applyBorder="1" applyAlignment="1">
      <alignment horizontal="left" vertical="center"/>
      <protection/>
    </xf>
    <xf numFmtId="0" fontId="68" fillId="0" borderId="16" xfId="175" applyFont="1" applyBorder="1" applyAlignment="1">
      <alignment horizontal="left" vertical="center"/>
      <protection/>
    </xf>
    <xf numFmtId="167" fontId="88" fillId="0" borderId="0" xfId="98" applyNumberFormat="1" applyFont="1" applyAlignment="1">
      <alignment horizontal="center"/>
    </xf>
    <xf numFmtId="167" fontId="75" fillId="0" borderId="0" xfId="98" applyNumberFormat="1" applyFont="1" applyAlignment="1">
      <alignment horizontal="center"/>
    </xf>
    <xf numFmtId="0" fontId="88" fillId="0" borderId="0" xfId="192" applyFont="1" applyAlignment="1">
      <alignment horizontal="center"/>
      <protection/>
    </xf>
    <xf numFmtId="0" fontId="99" fillId="0" borderId="0" xfId="175" applyFont="1" applyBorder="1" applyAlignment="1">
      <alignment horizontal="center" vertical="center" wrapText="1"/>
      <protection/>
    </xf>
    <xf numFmtId="167" fontId="68" fillId="0" borderId="0" xfId="175" applyNumberFormat="1" applyFont="1" applyAlignment="1">
      <alignment horizontal="center"/>
      <protection/>
    </xf>
    <xf numFmtId="0" fontId="68" fillId="0" borderId="0" xfId="175" applyFont="1" applyAlignment="1">
      <alignment horizontal="center"/>
      <protection/>
    </xf>
    <xf numFmtId="167" fontId="13" fillId="0" borderId="0" xfId="98" applyNumberFormat="1" applyFont="1" applyAlignment="1">
      <alignment horizontal="center"/>
    </xf>
    <xf numFmtId="167" fontId="88" fillId="0" borderId="0" xfId="192" applyNumberFormat="1" applyFont="1" applyAlignment="1">
      <alignment horizontal="center"/>
      <protection/>
    </xf>
    <xf numFmtId="3" fontId="60" fillId="8" borderId="83" xfId="167" applyNumberFormat="1" applyFont="1" applyFill="1" applyBorder="1" applyAlignment="1">
      <alignment horizontal="center" vertical="center" wrapText="1"/>
      <protection/>
    </xf>
    <xf numFmtId="0" fontId="0" fillId="0" borderId="101" xfId="0" applyBorder="1" applyAlignment="1">
      <alignment/>
    </xf>
    <xf numFmtId="3" fontId="60" fillId="8" borderId="83" xfId="167" applyNumberFormat="1" applyFont="1" applyFill="1" applyBorder="1" applyAlignment="1">
      <alignment horizontal="center" wrapText="1"/>
      <protection/>
    </xf>
    <xf numFmtId="3" fontId="60" fillId="8" borderId="101" xfId="167" applyNumberFormat="1" applyFont="1" applyFill="1" applyBorder="1" applyAlignment="1">
      <alignment horizontal="center" wrapText="1"/>
      <protection/>
    </xf>
    <xf numFmtId="0" fontId="60" fillId="8" borderId="33" xfId="167" applyFont="1" applyFill="1" applyBorder="1" applyAlignment="1">
      <alignment horizontal="center" vertical="center" wrapText="1"/>
      <protection/>
    </xf>
    <xf numFmtId="0" fontId="60" fillId="8" borderId="83" xfId="0" applyFont="1" applyFill="1" applyBorder="1" applyAlignment="1">
      <alignment horizontal="center" vertical="center" wrapText="1"/>
    </xf>
    <xf numFmtId="0" fontId="60" fillId="0" borderId="83" xfId="0" applyFont="1" applyBorder="1" applyAlignment="1">
      <alignment/>
    </xf>
    <xf numFmtId="0" fontId="48" fillId="0" borderId="0" xfId="167" applyAlignment="1">
      <alignment horizontal="center"/>
      <protection/>
    </xf>
    <xf numFmtId="3" fontId="60" fillId="8" borderId="102" xfId="167" applyNumberFormat="1" applyFont="1" applyFill="1" applyBorder="1" applyAlignment="1">
      <alignment horizontal="center" vertical="center" wrapText="1"/>
      <protection/>
    </xf>
    <xf numFmtId="3" fontId="60" fillId="8" borderId="101" xfId="167" applyNumberFormat="1" applyFont="1" applyFill="1" applyBorder="1" applyAlignment="1">
      <alignment horizontal="center" vertical="center" wrapText="1"/>
      <protection/>
    </xf>
    <xf numFmtId="3" fontId="9" fillId="0" borderId="45" xfId="191" applyNumberFormat="1" applyFont="1" applyFill="1" applyBorder="1" applyAlignment="1">
      <alignment vertical="center"/>
      <protection/>
    </xf>
  </cellXfs>
  <cellStyles count="201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elölőszín 1" xfId="126"/>
    <cellStyle name="Jelölőszín 2" xfId="127"/>
    <cellStyle name="Jelölőszín 3" xfId="128"/>
    <cellStyle name="Jelölőszín 4" xfId="129"/>
    <cellStyle name="Jelölőszín 5" xfId="130"/>
    <cellStyle name="Jelölőszín 6" xfId="131"/>
    <cellStyle name="Jó" xfId="132"/>
    <cellStyle name="Jó 2" xfId="133"/>
    <cellStyle name="Kimenet" xfId="134"/>
    <cellStyle name="Kimenet 2" xfId="135"/>
    <cellStyle name="Linked Cell" xfId="136"/>
    <cellStyle name="Magyarázó szöveg" xfId="137"/>
    <cellStyle name="Magyarázó szöveg 2" xfId="138"/>
    <cellStyle name="Followed Hyperlink" xfId="139"/>
    <cellStyle name="Neutral" xfId="140"/>
    <cellStyle name="Normál 2" xfId="141"/>
    <cellStyle name="Normál 3" xfId="142"/>
    <cellStyle name="Normál_   5    (2)" xfId="143"/>
    <cellStyle name="Normál_   5    (2)_KÖLTSÉGVETÉS_2015." xfId="144"/>
    <cellStyle name="Normál_   5-a    (2)" xfId="145"/>
    <cellStyle name="Normál_   7   x" xfId="146"/>
    <cellStyle name="Normál_   7   x_2012. III.negyedévi ei. módosítás" xfId="147"/>
    <cellStyle name="Normál_   7   x_2012. III.negyedévi ei. módosítás_2017. KÖLTSÉGVETÉS" xfId="148"/>
    <cellStyle name="Normál_   7   x_2012. III.negyedévi ei. módosítás_Intézményi táblák" xfId="149"/>
    <cellStyle name="Normál_   7   x_2014_ktsv tervezet_btcs_6.a" xfId="150"/>
    <cellStyle name="Normál_   7   x_7_6.a" xfId="151"/>
    <cellStyle name="Normál_   7   x_Másolat eredetije2014. műk-beru-felúj." xfId="152"/>
    <cellStyle name="Normál_   7   x_Másolat eredetije2014. műk-beru-felúj._2017. KÖLTSÉGVETÉS" xfId="153"/>
    <cellStyle name="Normál_   7   x_Másolat eredetije2014. műk-beru-felúj._6.a" xfId="154"/>
    <cellStyle name="Normál_   7   x_Másolat eredetije2014. műk-beru-felúj._Intézményi táblák" xfId="155"/>
    <cellStyle name="Normál_  3   _2010.évi állami_állami  tám." xfId="156"/>
    <cellStyle name="Normál_2012. évi beszámoló 5.a 6a" xfId="157"/>
    <cellStyle name="Normál_2014. évi hitelek" xfId="158"/>
    <cellStyle name="Normál_2016.egyénikerigények" xfId="159"/>
    <cellStyle name="Normál_2017. évben adott támogatások" xfId="160"/>
    <cellStyle name="Normál_213_évi_költségvetés_MCS" xfId="161"/>
    <cellStyle name="Normál_213_évi_költségvetés_MCS_2016. IV.névi módosítás" xfId="162"/>
    <cellStyle name="Normál_213_évi_költségvetés_MCS_2017. KÖLTSÉGVETÉS" xfId="163"/>
    <cellStyle name="Normál_213_évi_költségvetés_MCS_Intézményi táblák" xfId="164"/>
    <cellStyle name="Normál_3" xfId="165"/>
    <cellStyle name="Normál_Európai Uniós pályázatok 2009.01.15. átdolgozott" xfId="166"/>
    <cellStyle name="Normál_Európai Uniós pályázatok 2009.01.15. átdolgozott_KÖLTSÉGVETÉS 2015 intézmények _Intézményi táblák" xfId="167"/>
    <cellStyle name="Normál_Infrastukturális fejlesztések Zalaegerszegen" xfId="168"/>
    <cellStyle name="Normál_Intézmények 2014" xfId="169"/>
    <cellStyle name="Normál_INTKIA96" xfId="170"/>
    <cellStyle name="Normál_KÖLTSÉGVETÉS_2013 (1)" xfId="171"/>
    <cellStyle name="Normál_Kötelezettségvállalások" xfId="172"/>
    <cellStyle name="Normál_Létszám 2014. évi ktgvetés" xfId="173"/>
    <cellStyle name="Normál_Másolat eredetije2014. műk-beru-felúj." xfId="174"/>
    <cellStyle name="Normál_Munka1" xfId="175"/>
    <cellStyle name="Normál_Munka2 (2)" xfId="176"/>
    <cellStyle name="Normál_Munka2 (2) 2" xfId="177"/>
    <cellStyle name="Normál_Munka2 (2)_KÖLTSÉGVETÉS_2015." xfId="178"/>
    <cellStyle name="Normál_Munka2 (2)_táj.1." xfId="179"/>
    <cellStyle name="Normál_Munka3 (2)" xfId="180"/>
    <cellStyle name="Normál_Munka3 (2)_Másolat eredetije2014. műk-beru-felúj." xfId="181"/>
    <cellStyle name="Normál_Munka3 (2)_Másolat eredetije2014. műk-beru-felúj._2016. IV.névi módosítás" xfId="182"/>
    <cellStyle name="Normál_Munka3 (2)_Másolat eredetije2014. műk-beru-felúj._2017. KÖLTSÉGVETÉS" xfId="183"/>
    <cellStyle name="Normál_Munka3 (2)_Másolat eredetije2014. műk-beru-felúj._2017.KÖLTSÉGVETÉS" xfId="184"/>
    <cellStyle name="Normál_Munka3 (2)_Másolat eredetije2014. műk-beru-felúj._6.a" xfId="185"/>
    <cellStyle name="Normál_Munka3 (2)_Másolat eredetije2014. műk-beru-felúj._Intézményi táblák" xfId="186"/>
    <cellStyle name="Normál_Műszaki Osztály fejlesztés2016" xfId="187"/>
    <cellStyle name="Normál_ÖKIADELÖ" xfId="188"/>
    <cellStyle name="Normál_Részv-Üzletrész leltár M15.sora" xfId="189"/>
    <cellStyle name="Normál_segítség2_10.a" xfId="190"/>
    <cellStyle name="Normál_Táblázat beszámolóhoz" xfId="191"/>
    <cellStyle name="Normál_támogatottak II.2008-ban_21.tábla.végleges. közgyűlés" xfId="192"/>
    <cellStyle name="Normal_tanusitv" xfId="193"/>
    <cellStyle name="Normál_Tárgyi eszk.értékcsökkenése" xfId="194"/>
    <cellStyle name="Normál_Vagyonkimutatás" xfId="195"/>
    <cellStyle name="Normál_Zárszámadás_mell2" xfId="196"/>
    <cellStyle name="Normál_zárszámadás99" xfId="197"/>
    <cellStyle name="Normál_zárszámadás99_10.a" xfId="198"/>
    <cellStyle name="Note" xfId="199"/>
    <cellStyle name="Output" xfId="200"/>
    <cellStyle name="Összesen" xfId="201"/>
    <cellStyle name="Összesen 2" xfId="202"/>
    <cellStyle name="Currency" xfId="203"/>
    <cellStyle name="Currency [0]" xfId="204"/>
    <cellStyle name="Rossz" xfId="205"/>
    <cellStyle name="Rossz 2" xfId="206"/>
    <cellStyle name="Semleges" xfId="207"/>
    <cellStyle name="Semleges 2" xfId="208"/>
    <cellStyle name="Számítás" xfId="209"/>
    <cellStyle name="Számítás 2" xfId="210"/>
    <cellStyle name="Percent" xfId="211"/>
    <cellStyle name="Title" xfId="212"/>
    <cellStyle name="Total" xfId="213"/>
    <cellStyle name="Warning Text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0.50390625" style="44" customWidth="1"/>
    <col min="2" max="2" width="13.00390625" style="44" customWidth="1"/>
    <col min="3" max="3" width="13.625" style="44" customWidth="1"/>
    <col min="4" max="4" width="11.875" style="44" customWidth="1"/>
    <col min="5" max="5" width="10.00390625" style="1" customWidth="1"/>
    <col min="6" max="6" width="2.00390625" style="43" customWidth="1"/>
    <col min="7" max="7" width="42.375" style="44" customWidth="1"/>
    <col min="8" max="8" width="14.125" style="44" customWidth="1"/>
    <col min="9" max="9" width="11.00390625" style="44" customWidth="1"/>
    <col min="10" max="10" width="12.625" style="44" customWidth="1"/>
    <col min="11" max="11" width="10.125" style="1" customWidth="1"/>
    <col min="12" max="16384" width="9.375" style="28" customWidth="1"/>
  </cols>
  <sheetData>
    <row r="1" spans="1:11" s="35" customFormat="1" ht="39.75" customHeight="1">
      <c r="A1" s="208"/>
      <c r="B1" s="208" t="s">
        <v>1158</v>
      </c>
      <c r="C1" s="208" t="s">
        <v>1159</v>
      </c>
      <c r="D1" s="208" t="s">
        <v>1644</v>
      </c>
      <c r="E1" s="208" t="s">
        <v>166</v>
      </c>
      <c r="F1" s="34"/>
      <c r="G1" s="208" t="s">
        <v>588</v>
      </c>
      <c r="H1" s="208" t="s">
        <v>1158</v>
      </c>
      <c r="I1" s="208" t="s">
        <v>1159</v>
      </c>
      <c r="J1" s="208" t="s">
        <v>1644</v>
      </c>
      <c r="K1" s="208" t="s">
        <v>166</v>
      </c>
    </row>
    <row r="2" spans="1:11" s="38" customFormat="1" ht="12.75" customHeight="1">
      <c r="A2" s="36" t="s">
        <v>200</v>
      </c>
      <c r="B2" s="23"/>
      <c r="C2" s="36"/>
      <c r="D2" s="36"/>
      <c r="E2" s="23"/>
      <c r="F2" s="37"/>
      <c r="G2" s="36" t="s">
        <v>201</v>
      </c>
      <c r="H2" s="36"/>
      <c r="I2" s="36"/>
      <c r="J2" s="36"/>
      <c r="K2" s="23"/>
    </row>
    <row r="3" spans="1:11" ht="24.75" customHeight="1">
      <c r="A3" s="39" t="s">
        <v>388</v>
      </c>
      <c r="B3" s="22">
        <v>2772681</v>
      </c>
      <c r="C3" s="39">
        <v>4100603</v>
      </c>
      <c r="D3" s="39">
        <v>3987579</v>
      </c>
      <c r="E3" s="249">
        <f>D3/C3*100</f>
        <v>97.24372244764977</v>
      </c>
      <c r="F3" s="40"/>
      <c r="G3" s="39" t="s">
        <v>52</v>
      </c>
      <c r="H3" s="22">
        <v>6331176</v>
      </c>
      <c r="I3" s="39">
        <v>6892318</v>
      </c>
      <c r="J3" s="39">
        <v>6493393</v>
      </c>
      <c r="K3" s="249">
        <f>J3/I3*100</f>
        <v>94.21203432575224</v>
      </c>
    </row>
    <row r="4" spans="1:11" ht="15" customHeight="1">
      <c r="A4" s="39" t="s">
        <v>389</v>
      </c>
      <c r="B4" s="14">
        <v>5433000</v>
      </c>
      <c r="C4" s="39">
        <v>5269865</v>
      </c>
      <c r="D4" s="39">
        <v>5214663</v>
      </c>
      <c r="E4" s="249">
        <f>D4/C4*100</f>
        <v>98.95249688559385</v>
      </c>
      <c r="F4" s="40"/>
      <c r="G4" s="42" t="s">
        <v>54</v>
      </c>
      <c r="H4" s="22">
        <v>3563365</v>
      </c>
      <c r="I4" s="39">
        <v>4340418</v>
      </c>
      <c r="J4" s="39">
        <v>2804717</v>
      </c>
      <c r="K4" s="249">
        <f aca="true" t="shared" si="0" ref="K4:K25">J4/I4*100</f>
        <v>64.61859203422343</v>
      </c>
    </row>
    <row r="5" spans="1:11" ht="22.5" customHeight="1">
      <c r="A5" s="39" t="s">
        <v>390</v>
      </c>
      <c r="B5" s="14">
        <v>2180484</v>
      </c>
      <c r="C5" s="39">
        <v>2258369</v>
      </c>
      <c r="D5" s="42">
        <v>2308438</v>
      </c>
      <c r="E5" s="249">
        <f>D5/C5*100</f>
        <v>102.21704247622954</v>
      </c>
      <c r="F5" s="40"/>
      <c r="G5" s="39" t="s">
        <v>432</v>
      </c>
      <c r="H5" s="22">
        <v>1648266</v>
      </c>
      <c r="I5" s="39">
        <v>1819344</v>
      </c>
      <c r="J5" s="39">
        <v>1788978</v>
      </c>
      <c r="K5" s="249">
        <f t="shared" si="0"/>
        <v>98.33093686515579</v>
      </c>
    </row>
    <row r="6" spans="1:11" ht="19.5" customHeight="1">
      <c r="A6" s="39" t="s">
        <v>391</v>
      </c>
      <c r="B6" s="22">
        <v>81100</v>
      </c>
      <c r="C6" s="39">
        <v>138799</v>
      </c>
      <c r="D6" s="39">
        <v>142548</v>
      </c>
      <c r="E6" s="249">
        <f>D6/C6*100</f>
        <v>102.70102810538981</v>
      </c>
      <c r="F6" s="40"/>
      <c r="G6" s="39" t="s">
        <v>202</v>
      </c>
      <c r="H6" s="14">
        <v>318040</v>
      </c>
      <c r="I6" s="39">
        <v>148164</v>
      </c>
      <c r="J6" s="39"/>
      <c r="K6" s="249">
        <f t="shared" si="0"/>
        <v>0</v>
      </c>
    </row>
    <row r="7" spans="1:11" ht="13.5" customHeight="1">
      <c r="A7" s="41" t="s">
        <v>205</v>
      </c>
      <c r="B7" s="41">
        <f>SUM(B3+B4+B5+B6)</f>
        <v>10467265</v>
      </c>
      <c r="C7" s="41">
        <f>SUM(C3+C4+C5+C6)</f>
        <v>11767636</v>
      </c>
      <c r="D7" s="41">
        <f>SUM(D3+D4+D5+D6)</f>
        <v>11653228</v>
      </c>
      <c r="E7" s="249">
        <f>D7/C7*100</f>
        <v>99.02777414257206</v>
      </c>
      <c r="F7" s="40"/>
      <c r="G7" s="39" t="s">
        <v>203</v>
      </c>
      <c r="H7" s="22">
        <v>9000</v>
      </c>
      <c r="I7" s="39">
        <v>300</v>
      </c>
      <c r="J7" s="39"/>
      <c r="K7" s="249">
        <f t="shared" si="0"/>
        <v>0</v>
      </c>
    </row>
    <row r="8" spans="1:11" ht="13.5" customHeight="1">
      <c r="A8" s="42" t="s">
        <v>392</v>
      </c>
      <c r="B8" s="41"/>
      <c r="C8" s="41"/>
      <c r="D8" s="41"/>
      <c r="E8" s="249"/>
      <c r="F8" s="40"/>
      <c r="G8" s="41" t="s">
        <v>204</v>
      </c>
      <c r="H8" s="36">
        <f>SUM(H2:H7)</f>
        <v>11869847</v>
      </c>
      <c r="I8" s="36">
        <f>SUM(I2:I7)</f>
        <v>13200544</v>
      </c>
      <c r="J8" s="36">
        <f>SUM(J2:J7)</f>
        <v>11087088</v>
      </c>
      <c r="K8" s="249">
        <f t="shared" si="0"/>
        <v>83.98962951829864</v>
      </c>
    </row>
    <row r="9" spans="1:11" ht="24.75" customHeight="1">
      <c r="A9" s="42" t="s">
        <v>393</v>
      </c>
      <c r="B9" s="52">
        <v>1475604</v>
      </c>
      <c r="C9" s="42">
        <v>1552537</v>
      </c>
      <c r="D9" s="42">
        <v>1552537</v>
      </c>
      <c r="E9" s="249">
        <f>D9/C9*100</f>
        <v>100</v>
      </c>
      <c r="F9" s="40"/>
      <c r="G9" s="42" t="s">
        <v>673</v>
      </c>
      <c r="H9" s="36">
        <v>73022</v>
      </c>
      <c r="I9" s="39">
        <v>119375</v>
      </c>
      <c r="J9" s="39">
        <v>119374</v>
      </c>
      <c r="K9" s="249">
        <f t="shared" si="0"/>
        <v>99.99916230366492</v>
      </c>
    </row>
    <row r="10" spans="1:11" ht="24.75" customHeight="1">
      <c r="A10" s="42" t="s">
        <v>1645</v>
      </c>
      <c r="B10" s="52"/>
      <c r="C10" s="42">
        <v>46353</v>
      </c>
      <c r="D10" s="42">
        <v>120902</v>
      </c>
      <c r="E10" s="249">
        <f>D10/C10*100</f>
        <v>260.82885681617154</v>
      </c>
      <c r="F10" s="40"/>
      <c r="G10" s="42"/>
      <c r="H10" s="36"/>
      <c r="I10" s="39"/>
      <c r="J10" s="39"/>
      <c r="K10" s="249"/>
    </row>
    <row r="11" spans="1:11" s="38" customFormat="1" ht="12" customHeight="1">
      <c r="A11" s="209" t="s">
        <v>231</v>
      </c>
      <c r="B11" s="210">
        <f>SUM(B7:B10)</f>
        <v>11942869</v>
      </c>
      <c r="C11" s="210">
        <f>SUM(C7:C10)</f>
        <v>13366526</v>
      </c>
      <c r="D11" s="210">
        <f>SUM(D7:D10)</f>
        <v>13326667</v>
      </c>
      <c r="E11" s="250">
        <f>D11/C11*100</f>
        <v>99.70179985435259</v>
      </c>
      <c r="F11" s="40"/>
      <c r="G11" s="211" t="s">
        <v>206</v>
      </c>
      <c r="H11" s="211">
        <f>SUM(H8:H9)</f>
        <v>11942869</v>
      </c>
      <c r="I11" s="211">
        <f>SUM(I8:I9)</f>
        <v>13319919</v>
      </c>
      <c r="J11" s="211">
        <f>SUM(J8:J9)</f>
        <v>11206462</v>
      </c>
      <c r="K11" s="250">
        <f t="shared" si="0"/>
        <v>84.13310921785634</v>
      </c>
    </row>
    <row r="12" spans="1:11" ht="13.5" customHeight="1">
      <c r="A12" s="36" t="s">
        <v>232</v>
      </c>
      <c r="B12" s="22"/>
      <c r="C12" s="36"/>
      <c r="D12" s="36"/>
      <c r="E12" s="249"/>
      <c r="F12" s="40"/>
      <c r="G12" s="36" t="s">
        <v>230</v>
      </c>
      <c r="H12" s="41"/>
      <c r="I12" s="36"/>
      <c r="J12" s="36"/>
      <c r="K12" s="249"/>
    </row>
    <row r="13" spans="1:11" ht="24" customHeight="1">
      <c r="A13" s="39" t="s">
        <v>394</v>
      </c>
      <c r="B13" s="22">
        <v>3215949</v>
      </c>
      <c r="C13" s="39">
        <v>9147545</v>
      </c>
      <c r="D13" s="39">
        <v>8387319</v>
      </c>
      <c r="E13" s="249">
        <f>D13/C13*100</f>
        <v>91.68928931205039</v>
      </c>
      <c r="F13" s="40"/>
      <c r="G13" s="39" t="s">
        <v>395</v>
      </c>
      <c r="H13" s="39">
        <v>387443</v>
      </c>
      <c r="I13" s="39">
        <v>572289</v>
      </c>
      <c r="J13" s="39">
        <v>511278</v>
      </c>
      <c r="K13" s="249">
        <f t="shared" si="0"/>
        <v>89.33912760860335</v>
      </c>
    </row>
    <row r="14" spans="1:11" ht="13.5" customHeight="1">
      <c r="A14" s="39" t="s">
        <v>695</v>
      </c>
      <c r="B14" s="26">
        <v>311665</v>
      </c>
      <c r="C14" s="39">
        <v>363611</v>
      </c>
      <c r="D14" s="39">
        <v>345143</v>
      </c>
      <c r="E14" s="249">
        <f>D14/C14*100</f>
        <v>94.92094573596508</v>
      </c>
      <c r="F14" s="40"/>
      <c r="G14" s="39" t="s">
        <v>55</v>
      </c>
      <c r="H14" s="39"/>
      <c r="I14" s="39">
        <v>1908</v>
      </c>
      <c r="J14" s="39">
        <v>1908</v>
      </c>
      <c r="K14" s="249"/>
    </row>
    <row r="15" spans="1:11" ht="19.5" customHeight="1">
      <c r="A15" s="39" t="s">
        <v>696</v>
      </c>
      <c r="B15" s="26">
        <v>100200</v>
      </c>
      <c r="C15" s="39">
        <v>34085</v>
      </c>
      <c r="D15" s="39">
        <v>42124</v>
      </c>
      <c r="E15" s="249">
        <f>D15/C15*100</f>
        <v>123.58515476015843</v>
      </c>
      <c r="F15" s="40"/>
      <c r="G15" s="39" t="s">
        <v>233</v>
      </c>
      <c r="H15" s="22">
        <v>10133605</v>
      </c>
      <c r="I15" s="39">
        <v>16695683</v>
      </c>
      <c r="J15" s="39">
        <v>3337106</v>
      </c>
      <c r="K15" s="249">
        <f t="shared" si="0"/>
        <v>19.987837574539476</v>
      </c>
    </row>
    <row r="16" spans="1:11" ht="25.5" customHeight="1">
      <c r="A16" s="39" t="s">
        <v>697</v>
      </c>
      <c r="B16" s="26">
        <v>710088</v>
      </c>
      <c r="C16" s="39">
        <v>1843543</v>
      </c>
      <c r="D16" s="39">
        <v>730911</v>
      </c>
      <c r="E16" s="249">
        <f>D16/C16*100</f>
        <v>39.64708173337969</v>
      </c>
      <c r="F16" s="40"/>
      <c r="G16" s="39" t="s">
        <v>55</v>
      </c>
      <c r="H16" s="26">
        <v>87831</v>
      </c>
      <c r="I16" s="39">
        <v>157376</v>
      </c>
      <c r="J16" s="39">
        <v>106834</v>
      </c>
      <c r="K16" s="249">
        <f t="shared" si="0"/>
        <v>67.8845567303782</v>
      </c>
    </row>
    <row r="17" spans="1:11" ht="18.75" customHeight="1">
      <c r="A17" s="41" t="s">
        <v>236</v>
      </c>
      <c r="B17" s="36">
        <f>SUM(B13:B16)</f>
        <v>4337902</v>
      </c>
      <c r="C17" s="36">
        <f>SUM(C13:C16)</f>
        <v>11388784</v>
      </c>
      <c r="D17" s="36">
        <f>SUM(D13:D16)</f>
        <v>9505497</v>
      </c>
      <c r="E17" s="249">
        <f>D17/C17*100</f>
        <v>83.46366916784092</v>
      </c>
      <c r="F17" s="40"/>
      <c r="G17" s="39" t="s">
        <v>234</v>
      </c>
      <c r="H17" s="22">
        <v>2223667</v>
      </c>
      <c r="I17" s="39">
        <v>3134883</v>
      </c>
      <c r="J17" s="39">
        <v>1423511</v>
      </c>
      <c r="K17" s="249">
        <f t="shared" si="0"/>
        <v>45.408744122188935</v>
      </c>
    </row>
    <row r="18" spans="1:11" ht="25.5" customHeight="1">
      <c r="A18" s="42" t="s">
        <v>392</v>
      </c>
      <c r="B18" s="36"/>
      <c r="C18" s="36"/>
      <c r="D18" s="36"/>
      <c r="E18" s="249"/>
      <c r="F18" s="37"/>
      <c r="G18" s="39" t="s">
        <v>55</v>
      </c>
      <c r="H18" s="22">
        <v>2740</v>
      </c>
      <c r="I18" s="39">
        <v>62532</v>
      </c>
      <c r="J18" s="39">
        <v>49699</v>
      </c>
      <c r="K18" s="249">
        <f t="shared" si="0"/>
        <v>79.47770741380413</v>
      </c>
    </row>
    <row r="19" spans="1:11" ht="17.25" customHeight="1">
      <c r="A19" s="42" t="s">
        <v>1847</v>
      </c>
      <c r="B19" s="39">
        <v>1024550</v>
      </c>
      <c r="C19" s="39">
        <v>1386738</v>
      </c>
      <c r="D19" s="39">
        <v>1052485</v>
      </c>
      <c r="E19" s="249">
        <f>D19/C19*100</f>
        <v>75.89645628806595</v>
      </c>
      <c r="F19" s="37"/>
      <c r="G19" s="39" t="s">
        <v>235</v>
      </c>
      <c r="H19" s="22">
        <v>10000</v>
      </c>
      <c r="I19" s="39">
        <v>1689</v>
      </c>
      <c r="J19" s="39"/>
      <c r="K19" s="249">
        <f t="shared" si="0"/>
        <v>0</v>
      </c>
    </row>
    <row r="20" spans="1:11" ht="24" customHeight="1">
      <c r="A20" s="42" t="s">
        <v>1848</v>
      </c>
      <c r="B20" s="52">
        <v>7317267</v>
      </c>
      <c r="C20" s="39">
        <v>7481225</v>
      </c>
      <c r="D20" s="42">
        <v>7481225</v>
      </c>
      <c r="E20" s="249">
        <f>D20/C20*100</f>
        <v>100</v>
      </c>
      <c r="F20" s="40"/>
      <c r="G20" s="39" t="s">
        <v>396</v>
      </c>
      <c r="H20" s="22">
        <v>23804</v>
      </c>
      <c r="I20" s="39">
        <v>27298</v>
      </c>
      <c r="J20" s="39">
        <v>18736</v>
      </c>
      <c r="K20" s="249">
        <f t="shared" si="0"/>
        <v>68.63506483991502</v>
      </c>
    </row>
    <row r="21" spans="1:11" ht="24" customHeight="1">
      <c r="A21" s="48" t="s">
        <v>2397</v>
      </c>
      <c r="B21" s="39">
        <v>100000</v>
      </c>
      <c r="C21" s="39">
        <v>154688</v>
      </c>
      <c r="D21" s="39"/>
      <c r="E21" s="249">
        <f>D21/C21*100</f>
        <v>0</v>
      </c>
      <c r="F21" s="40"/>
      <c r="G21" s="41" t="s">
        <v>237</v>
      </c>
      <c r="H21" s="36">
        <f>SUM(H13+H15+H17+H19+H20)</f>
        <v>12778519</v>
      </c>
      <c r="I21" s="36">
        <f>SUM(I13+I15+I17+I19+I20)</f>
        <v>20431842</v>
      </c>
      <c r="J21" s="36">
        <f>SUM(J13+J15+J17+J19+J20)</f>
        <v>5290631</v>
      </c>
      <c r="K21" s="249">
        <f t="shared" si="0"/>
        <v>25.89404812351231</v>
      </c>
    </row>
    <row r="22" spans="1:11" ht="19.5" customHeight="1">
      <c r="A22" s="803"/>
      <c r="B22" s="803"/>
      <c r="C22" s="803"/>
      <c r="D22" s="803"/>
      <c r="E22" s="803"/>
      <c r="F22" s="40"/>
      <c r="G22" s="42" t="s">
        <v>397</v>
      </c>
      <c r="H22" s="22"/>
      <c r="I22" s="36"/>
      <c r="J22" s="36"/>
      <c r="K22" s="249"/>
    </row>
    <row r="23" spans="1:11" ht="12.75" customHeight="1">
      <c r="A23" s="48"/>
      <c r="B23" s="39"/>
      <c r="C23" s="39"/>
      <c r="D23" s="39"/>
      <c r="E23" s="249"/>
      <c r="F23" s="40"/>
      <c r="G23" s="42" t="s">
        <v>398</v>
      </c>
      <c r="H23" s="22">
        <v>1200</v>
      </c>
      <c r="I23" s="42">
        <v>26200</v>
      </c>
      <c r="J23" s="42">
        <v>26200</v>
      </c>
      <c r="K23" s="249">
        <f t="shared" si="0"/>
        <v>100</v>
      </c>
    </row>
    <row r="24" spans="1:11" s="35" customFormat="1" ht="22.5" customHeight="1">
      <c r="A24" s="211" t="s">
        <v>238</v>
      </c>
      <c r="B24" s="210">
        <f>SUM(B17:B23)</f>
        <v>12779719</v>
      </c>
      <c r="C24" s="210">
        <f>SUM(C17:C23)</f>
        <v>20411435</v>
      </c>
      <c r="D24" s="210">
        <f>SUM(D17:D23)</f>
        <v>18039207</v>
      </c>
      <c r="E24" s="250">
        <f>D24/C24*100</f>
        <v>88.37794598958868</v>
      </c>
      <c r="F24" s="37"/>
      <c r="G24" s="211" t="s">
        <v>239</v>
      </c>
      <c r="H24" s="210">
        <f>SUM(H21:H23)</f>
        <v>12779719</v>
      </c>
      <c r="I24" s="210">
        <f>SUM(I21:I23)</f>
        <v>20458042</v>
      </c>
      <c r="J24" s="210">
        <f>SUM(J21:J23)</f>
        <v>5316831</v>
      </c>
      <c r="K24" s="250">
        <f t="shared" si="0"/>
        <v>25.988953390554187</v>
      </c>
    </row>
    <row r="25" spans="1:11" s="35" customFormat="1" ht="19.5" customHeight="1">
      <c r="A25" s="211" t="s">
        <v>56</v>
      </c>
      <c r="B25" s="210">
        <f>SUM(B11+B24)</f>
        <v>24722588</v>
      </c>
      <c r="C25" s="210">
        <f>SUM(C11+C24)</f>
        <v>33777961</v>
      </c>
      <c r="D25" s="210">
        <f>SUM(D11+D24)</f>
        <v>31365874</v>
      </c>
      <c r="E25" s="250">
        <f>D25/C25*100</f>
        <v>92.85899169579834</v>
      </c>
      <c r="F25" s="40"/>
      <c r="G25" s="211" t="s">
        <v>56</v>
      </c>
      <c r="H25" s="211">
        <f>SUM(H11+H24)</f>
        <v>24722588</v>
      </c>
      <c r="I25" s="211">
        <f>SUM(I11+I24)</f>
        <v>33777961</v>
      </c>
      <c r="J25" s="211">
        <f>SUM(J11+J24)</f>
        <v>16523293</v>
      </c>
      <c r="K25" s="250">
        <f t="shared" si="0"/>
        <v>48.91737840540464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2017.  ÉVBEN
&amp;R&amp;"Times New Roman CE,Félkövér dőlt"1. tábla
Adatok: 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Q23" sqref="Q23"/>
    </sheetView>
  </sheetViews>
  <sheetFormatPr defaultColWidth="9.00390625" defaultRowHeight="12.75"/>
  <cols>
    <col min="1" max="1" width="4.625" style="0" customWidth="1"/>
    <col min="2" max="2" width="34.375" style="0" customWidth="1"/>
    <col min="3" max="3" width="11.375" style="0" customWidth="1"/>
    <col min="4" max="4" width="12.00390625" style="0" customWidth="1"/>
    <col min="5" max="5" width="11.625" style="0" customWidth="1"/>
    <col min="6" max="6" width="6.375" style="0" customWidth="1"/>
    <col min="8" max="8" width="8.125" style="0" customWidth="1"/>
    <col min="9" max="9" width="6.625" style="0" customWidth="1"/>
    <col min="10" max="10" width="10.625" style="0" customWidth="1"/>
    <col min="11" max="11" width="7.625" style="0" customWidth="1"/>
    <col min="12" max="12" width="9.00390625" style="0" customWidth="1"/>
    <col min="13" max="13" width="7.50390625" style="0" customWidth="1"/>
    <col min="14" max="14" width="9.625" style="0" customWidth="1"/>
    <col min="15" max="15" width="11.125" style="0" customWidth="1"/>
    <col min="16" max="16" width="7.125" style="0" customWidth="1"/>
  </cols>
  <sheetData>
    <row r="1" spans="1:16" ht="13.5">
      <c r="A1" s="1481" t="s">
        <v>2211</v>
      </c>
      <c r="B1" s="1481" t="s">
        <v>2212</v>
      </c>
      <c r="C1" s="1481" t="s">
        <v>160</v>
      </c>
      <c r="D1" s="1481"/>
      <c r="E1" s="1481" t="s">
        <v>163</v>
      </c>
      <c r="F1" s="1481"/>
      <c r="G1" s="1481" t="s">
        <v>1623</v>
      </c>
      <c r="H1" s="1485"/>
      <c r="I1" s="1485"/>
      <c r="J1" s="1485"/>
      <c r="K1" s="1485"/>
      <c r="L1" s="1485"/>
      <c r="M1" s="1485"/>
      <c r="N1" s="1482" t="s">
        <v>1624</v>
      </c>
      <c r="O1" s="1485"/>
      <c r="P1" s="1485"/>
    </row>
    <row r="2" spans="1:16" ht="102">
      <c r="A2" s="1483"/>
      <c r="B2" s="1483"/>
      <c r="C2" s="230" t="s">
        <v>161</v>
      </c>
      <c r="D2" s="246" t="s">
        <v>162</v>
      </c>
      <c r="E2" s="246" t="s">
        <v>165</v>
      </c>
      <c r="F2" s="246" t="s">
        <v>164</v>
      </c>
      <c r="G2" s="231" t="s">
        <v>1625</v>
      </c>
      <c r="H2" s="231" t="s">
        <v>1626</v>
      </c>
      <c r="I2" s="231" t="s">
        <v>142</v>
      </c>
      <c r="J2" s="231" t="s">
        <v>1627</v>
      </c>
      <c r="K2" s="231" t="s">
        <v>194</v>
      </c>
      <c r="L2" s="231" t="s">
        <v>1628</v>
      </c>
      <c r="M2" s="231" t="s">
        <v>1629</v>
      </c>
      <c r="N2" s="231" t="s">
        <v>1630</v>
      </c>
      <c r="O2" s="231" t="s">
        <v>2213</v>
      </c>
      <c r="P2" s="231" t="s">
        <v>1631</v>
      </c>
    </row>
    <row r="3" spans="1:16" ht="14.25" customHeight="1">
      <c r="A3" s="232">
        <v>2</v>
      </c>
      <c r="B3" s="233" t="s">
        <v>2214</v>
      </c>
      <c r="C3" s="71">
        <v>1335943</v>
      </c>
      <c r="D3" s="71">
        <v>1396706</v>
      </c>
      <c r="E3" s="71">
        <f aca="true" t="shared" si="0" ref="E3:E20">SUM(G3:P3)</f>
        <v>1399787</v>
      </c>
      <c r="F3" s="234">
        <f aca="true" t="shared" si="1" ref="F3:F21">E3/D3*100</f>
        <v>100.22059044637884</v>
      </c>
      <c r="G3" s="235">
        <v>12705</v>
      </c>
      <c r="H3" s="235"/>
      <c r="I3" s="235"/>
      <c r="J3" s="236">
        <v>21804</v>
      </c>
      <c r="K3" s="236"/>
      <c r="L3" s="236"/>
      <c r="M3" s="236"/>
      <c r="N3" s="236">
        <v>48333</v>
      </c>
      <c r="O3" s="236">
        <v>1316945</v>
      </c>
      <c r="P3" s="236"/>
    </row>
    <row r="4" spans="1:16" ht="23.25" customHeight="1">
      <c r="A4" s="232">
        <v>3</v>
      </c>
      <c r="B4" s="233" t="s">
        <v>2215</v>
      </c>
      <c r="C4" s="71">
        <v>889368</v>
      </c>
      <c r="D4" s="71">
        <v>905419</v>
      </c>
      <c r="E4" s="71">
        <f t="shared" si="0"/>
        <v>946853</v>
      </c>
      <c r="F4" s="234">
        <f t="shared" si="1"/>
        <v>104.5762238256542</v>
      </c>
      <c r="G4" s="235">
        <v>567</v>
      </c>
      <c r="H4" s="235">
        <v>40</v>
      </c>
      <c r="I4" s="235"/>
      <c r="J4" s="236">
        <v>408850</v>
      </c>
      <c r="K4" s="236"/>
      <c r="L4" s="236"/>
      <c r="M4" s="236"/>
      <c r="N4" s="236">
        <v>6541</v>
      </c>
      <c r="O4" s="236">
        <v>530855</v>
      </c>
      <c r="P4" s="236"/>
    </row>
    <row r="5" spans="1:16" ht="15.75" customHeight="1">
      <c r="A5" s="232">
        <v>4</v>
      </c>
      <c r="B5" s="233" t="s">
        <v>2216</v>
      </c>
      <c r="C5" s="71">
        <v>455503</v>
      </c>
      <c r="D5" s="71">
        <v>544278</v>
      </c>
      <c r="E5" s="71">
        <f t="shared" si="0"/>
        <v>542818</v>
      </c>
      <c r="F5" s="234">
        <f t="shared" si="1"/>
        <v>99.73175472828224</v>
      </c>
      <c r="G5" s="235">
        <v>1033</v>
      </c>
      <c r="H5" s="235">
        <v>8000</v>
      </c>
      <c r="I5" s="235"/>
      <c r="J5" s="236">
        <v>65852</v>
      </c>
      <c r="K5" s="236"/>
      <c r="L5" s="236"/>
      <c r="M5" s="236"/>
      <c r="N5" s="236">
        <v>18601</v>
      </c>
      <c r="O5" s="236">
        <v>449332</v>
      </c>
      <c r="P5" s="236"/>
    </row>
    <row r="6" spans="1:16" ht="23.25" customHeight="1">
      <c r="A6" s="232">
        <v>5</v>
      </c>
      <c r="B6" s="237" t="s">
        <v>254</v>
      </c>
      <c r="C6" s="53">
        <v>343834</v>
      </c>
      <c r="D6" s="53">
        <v>437765</v>
      </c>
      <c r="E6" s="71">
        <f t="shared" si="0"/>
        <v>437224</v>
      </c>
      <c r="F6" s="234">
        <f t="shared" si="1"/>
        <v>99.87641771269973</v>
      </c>
      <c r="G6" s="235">
        <v>275547</v>
      </c>
      <c r="H6" s="235">
        <v>2061</v>
      </c>
      <c r="I6" s="235"/>
      <c r="J6" s="236">
        <v>2242</v>
      </c>
      <c r="K6" s="236"/>
      <c r="L6" s="236"/>
      <c r="M6" s="236"/>
      <c r="N6" s="236">
        <v>83073</v>
      </c>
      <c r="O6" s="236">
        <v>74301</v>
      </c>
      <c r="P6" s="236"/>
    </row>
    <row r="7" spans="1:16" ht="23.25" customHeight="1">
      <c r="A7" s="232">
        <v>6</v>
      </c>
      <c r="B7" s="237" t="s">
        <v>255</v>
      </c>
      <c r="C7" s="53">
        <v>137170</v>
      </c>
      <c r="D7" s="53">
        <v>223024</v>
      </c>
      <c r="E7" s="71">
        <f t="shared" si="0"/>
        <v>222477</v>
      </c>
      <c r="F7" s="234">
        <f t="shared" si="1"/>
        <v>99.75473491642155</v>
      </c>
      <c r="G7" s="235">
        <v>36071</v>
      </c>
      <c r="H7" s="235">
        <v>4220</v>
      </c>
      <c r="I7" s="235"/>
      <c r="J7" s="236">
        <v>47</v>
      </c>
      <c r="K7" s="236"/>
      <c r="L7" s="236"/>
      <c r="M7" s="236"/>
      <c r="N7" s="236">
        <v>17097</v>
      </c>
      <c r="O7" s="236">
        <v>165042</v>
      </c>
      <c r="P7" s="236"/>
    </row>
    <row r="8" spans="1:16" ht="23.25" customHeight="1">
      <c r="A8" s="232">
        <v>7</v>
      </c>
      <c r="B8" s="237" t="s">
        <v>2217</v>
      </c>
      <c r="C8" s="53">
        <v>317402</v>
      </c>
      <c r="D8" s="53">
        <v>329432</v>
      </c>
      <c r="E8" s="71">
        <f t="shared" si="0"/>
        <v>326484</v>
      </c>
      <c r="F8" s="234">
        <f t="shared" si="1"/>
        <v>99.10512639937834</v>
      </c>
      <c r="G8" s="235">
        <v>250</v>
      </c>
      <c r="H8" s="235">
        <v>1130</v>
      </c>
      <c r="I8" s="235"/>
      <c r="J8" s="236">
        <v>13647</v>
      </c>
      <c r="K8" s="236"/>
      <c r="L8" s="236"/>
      <c r="M8" s="236"/>
      <c r="N8" s="236">
        <v>9873</v>
      </c>
      <c r="O8" s="236">
        <v>301584</v>
      </c>
      <c r="P8" s="236"/>
    </row>
    <row r="9" spans="1:16" ht="23.25" customHeight="1">
      <c r="A9" s="232">
        <v>8</v>
      </c>
      <c r="B9" s="237" t="s">
        <v>2218</v>
      </c>
      <c r="C9" s="53">
        <v>318772</v>
      </c>
      <c r="D9" s="53">
        <v>328227</v>
      </c>
      <c r="E9" s="71">
        <f t="shared" si="0"/>
        <v>327095</v>
      </c>
      <c r="F9" s="234">
        <f t="shared" si="1"/>
        <v>99.65511673323645</v>
      </c>
      <c r="G9" s="235">
        <v>70</v>
      </c>
      <c r="H9" s="235">
        <v>3043</v>
      </c>
      <c r="I9" s="235"/>
      <c r="J9" s="236">
        <v>17398</v>
      </c>
      <c r="K9" s="236"/>
      <c r="L9" s="236">
        <v>9</v>
      </c>
      <c r="M9" s="236"/>
      <c r="N9" s="236">
        <v>15480</v>
      </c>
      <c r="O9" s="236">
        <v>291095</v>
      </c>
      <c r="P9" s="236"/>
    </row>
    <row r="10" spans="1:16" ht="14.25" customHeight="1">
      <c r="A10" s="232">
        <v>9</v>
      </c>
      <c r="B10" s="237" t="s">
        <v>2219</v>
      </c>
      <c r="C10" s="53">
        <v>321822</v>
      </c>
      <c r="D10" s="53">
        <v>338002</v>
      </c>
      <c r="E10" s="71">
        <f t="shared" si="0"/>
        <v>337403</v>
      </c>
      <c r="F10" s="234">
        <f t="shared" si="1"/>
        <v>99.8227821137153</v>
      </c>
      <c r="G10" s="235">
        <v>1330</v>
      </c>
      <c r="H10" s="235">
        <v>1000</v>
      </c>
      <c r="I10" s="235"/>
      <c r="J10" s="236">
        <v>15835</v>
      </c>
      <c r="K10" s="236"/>
      <c r="L10" s="236">
        <v>3929</v>
      </c>
      <c r="M10" s="236"/>
      <c r="N10" s="236">
        <v>9190</v>
      </c>
      <c r="O10" s="236">
        <v>306119</v>
      </c>
      <c r="P10" s="236"/>
    </row>
    <row r="11" spans="1:16" ht="14.25" customHeight="1">
      <c r="A11" s="232">
        <v>10</v>
      </c>
      <c r="B11" s="237" t="s">
        <v>2220</v>
      </c>
      <c r="C11" s="53">
        <v>304629</v>
      </c>
      <c r="D11" s="53">
        <v>313320</v>
      </c>
      <c r="E11" s="71">
        <f t="shared" si="0"/>
        <v>309919</v>
      </c>
      <c r="F11" s="234">
        <f t="shared" si="1"/>
        <v>98.91452827779905</v>
      </c>
      <c r="G11" s="235">
        <v>440</v>
      </c>
      <c r="H11" s="235">
        <v>500</v>
      </c>
      <c r="I11" s="235"/>
      <c r="J11" s="236">
        <v>10500</v>
      </c>
      <c r="K11" s="236"/>
      <c r="L11" s="236"/>
      <c r="M11" s="236"/>
      <c r="N11" s="236">
        <v>3635</v>
      </c>
      <c r="O11" s="236">
        <v>294844</v>
      </c>
      <c r="P11" s="236"/>
    </row>
    <row r="12" spans="1:16" ht="24" customHeight="1">
      <c r="A12" s="232">
        <v>11</v>
      </c>
      <c r="B12" s="239" t="s">
        <v>2229</v>
      </c>
      <c r="C12" s="238">
        <v>47146</v>
      </c>
      <c r="D12" s="238">
        <v>48901</v>
      </c>
      <c r="E12" s="71">
        <f t="shared" si="0"/>
        <v>48901</v>
      </c>
      <c r="F12" s="234">
        <f t="shared" si="1"/>
        <v>100</v>
      </c>
      <c r="G12" s="235">
        <v>13397</v>
      </c>
      <c r="H12" s="235"/>
      <c r="I12" s="235"/>
      <c r="J12" s="236">
        <v>2</v>
      </c>
      <c r="K12" s="236"/>
      <c r="L12" s="236"/>
      <c r="M12" s="236"/>
      <c r="N12" s="236">
        <v>1142</v>
      </c>
      <c r="O12" s="236">
        <v>34360</v>
      </c>
      <c r="P12" s="236"/>
    </row>
    <row r="13" spans="1:16" ht="15.75" customHeight="1">
      <c r="A13" s="232">
        <v>12</v>
      </c>
      <c r="B13" s="237" t="s">
        <v>2221</v>
      </c>
      <c r="C13" s="53">
        <v>260680</v>
      </c>
      <c r="D13" s="53">
        <v>337595</v>
      </c>
      <c r="E13" s="71">
        <f t="shared" si="0"/>
        <v>330027</v>
      </c>
      <c r="F13" s="234">
        <f t="shared" si="1"/>
        <v>97.7582606377464</v>
      </c>
      <c r="G13" s="235">
        <v>23737</v>
      </c>
      <c r="H13" s="235"/>
      <c r="I13" s="235"/>
      <c r="J13" s="236">
        <v>90862</v>
      </c>
      <c r="K13" s="236">
        <v>472</v>
      </c>
      <c r="L13" s="236">
        <v>7080</v>
      </c>
      <c r="M13" s="236"/>
      <c r="N13" s="236">
        <v>1894</v>
      </c>
      <c r="O13" s="236">
        <v>205982</v>
      </c>
      <c r="P13" s="236"/>
    </row>
    <row r="14" spans="1:16" ht="24.75" customHeight="1">
      <c r="A14" s="232">
        <v>13</v>
      </c>
      <c r="B14" s="237" t="s">
        <v>2222</v>
      </c>
      <c r="C14" s="238">
        <v>18500</v>
      </c>
      <c r="D14" s="238">
        <v>24462</v>
      </c>
      <c r="E14" s="71">
        <f t="shared" si="0"/>
        <v>24434</v>
      </c>
      <c r="F14" s="234">
        <f t="shared" si="1"/>
        <v>99.88553675087891</v>
      </c>
      <c r="G14" s="235">
        <v>3000</v>
      </c>
      <c r="H14" s="235"/>
      <c r="I14" s="235"/>
      <c r="J14" s="236">
        <v>1872</v>
      </c>
      <c r="K14" s="236"/>
      <c r="L14" s="236"/>
      <c r="M14" s="236"/>
      <c r="N14" s="236">
        <v>1793</v>
      </c>
      <c r="O14" s="236">
        <v>17769</v>
      </c>
      <c r="P14" s="236"/>
    </row>
    <row r="15" spans="1:16" ht="23.25" customHeight="1">
      <c r="A15" s="232">
        <v>14</v>
      </c>
      <c r="B15" s="237" t="s">
        <v>2223</v>
      </c>
      <c r="C15" s="53">
        <v>380850</v>
      </c>
      <c r="D15" s="53">
        <v>436121</v>
      </c>
      <c r="E15" s="71">
        <f t="shared" si="0"/>
        <v>429613</v>
      </c>
      <c r="F15" s="234">
        <f t="shared" si="1"/>
        <v>98.50775358214807</v>
      </c>
      <c r="G15" s="235">
        <v>25687</v>
      </c>
      <c r="H15" s="235"/>
      <c r="I15" s="235"/>
      <c r="J15" s="236">
        <v>25043</v>
      </c>
      <c r="K15" s="236"/>
      <c r="L15" s="236">
        <v>305</v>
      </c>
      <c r="M15" s="236"/>
      <c r="N15" s="236">
        <v>9623</v>
      </c>
      <c r="O15" s="236">
        <v>368955</v>
      </c>
      <c r="P15" s="236"/>
    </row>
    <row r="16" spans="1:16" ht="14.25" customHeight="1">
      <c r="A16" s="232">
        <v>15</v>
      </c>
      <c r="B16" s="237" t="s">
        <v>2224</v>
      </c>
      <c r="C16" s="53">
        <v>290483</v>
      </c>
      <c r="D16" s="53">
        <v>312808</v>
      </c>
      <c r="E16" s="71">
        <f t="shared" si="0"/>
        <v>293344</v>
      </c>
      <c r="F16" s="234">
        <f t="shared" si="1"/>
        <v>93.77765274545408</v>
      </c>
      <c r="G16" s="235">
        <v>21411</v>
      </c>
      <c r="H16" s="235">
        <v>3450</v>
      </c>
      <c r="I16" s="235"/>
      <c r="J16" s="236">
        <v>90861</v>
      </c>
      <c r="K16" s="236">
        <v>420</v>
      </c>
      <c r="L16" s="236">
        <v>11706</v>
      </c>
      <c r="M16" s="236">
        <v>400</v>
      </c>
      <c r="N16" s="236">
        <v>29731</v>
      </c>
      <c r="O16" s="53">
        <v>135365</v>
      </c>
      <c r="P16" s="236"/>
    </row>
    <row r="17" spans="1:16" ht="12.75" customHeight="1">
      <c r="A17" s="232">
        <v>16</v>
      </c>
      <c r="B17" s="237" t="s">
        <v>2225</v>
      </c>
      <c r="C17" s="53">
        <v>651959</v>
      </c>
      <c r="D17" s="53">
        <v>740472</v>
      </c>
      <c r="E17" s="71">
        <f t="shared" si="0"/>
        <v>739744</v>
      </c>
      <c r="F17" s="234">
        <f t="shared" si="1"/>
        <v>99.90168433107532</v>
      </c>
      <c r="G17" s="235">
        <v>1800</v>
      </c>
      <c r="H17" s="235"/>
      <c r="I17" s="235"/>
      <c r="J17" s="53">
        <v>195255</v>
      </c>
      <c r="K17" s="236"/>
      <c r="L17" s="236">
        <v>88526</v>
      </c>
      <c r="M17" s="236"/>
      <c r="N17" s="236">
        <v>35967</v>
      </c>
      <c r="O17" s="236">
        <v>418196</v>
      </c>
      <c r="P17" s="236"/>
    </row>
    <row r="18" spans="1:16" ht="17.25" customHeight="1">
      <c r="A18" s="232">
        <v>17</v>
      </c>
      <c r="B18" s="237" t="s">
        <v>2226</v>
      </c>
      <c r="C18" s="53">
        <v>129751</v>
      </c>
      <c r="D18" s="53">
        <v>145861</v>
      </c>
      <c r="E18" s="71">
        <f t="shared" si="0"/>
        <v>151902</v>
      </c>
      <c r="F18" s="234">
        <f t="shared" si="1"/>
        <v>104.14161427660582</v>
      </c>
      <c r="G18" s="235">
        <v>3700</v>
      </c>
      <c r="H18" s="235"/>
      <c r="I18" s="235"/>
      <c r="J18" s="236">
        <v>36652</v>
      </c>
      <c r="K18" s="236"/>
      <c r="L18" s="236">
        <v>9740</v>
      </c>
      <c r="M18" s="236"/>
      <c r="N18" s="236">
        <v>19829</v>
      </c>
      <c r="O18" s="236">
        <v>81981</v>
      </c>
      <c r="P18" s="236"/>
    </row>
    <row r="19" spans="1:16" ht="22.5" customHeight="1">
      <c r="A19" s="232">
        <v>18</v>
      </c>
      <c r="B19" s="237" t="s">
        <v>2227</v>
      </c>
      <c r="C19" s="53">
        <v>111885</v>
      </c>
      <c r="D19" s="53">
        <v>132946</v>
      </c>
      <c r="E19" s="71">
        <f t="shared" si="0"/>
        <v>135868</v>
      </c>
      <c r="F19" s="234">
        <f t="shared" si="1"/>
        <v>102.19788485550525</v>
      </c>
      <c r="G19" s="235"/>
      <c r="H19" s="235">
        <v>150</v>
      </c>
      <c r="I19" s="235"/>
      <c r="J19" s="747">
        <v>19786</v>
      </c>
      <c r="K19" s="747"/>
      <c r="L19" s="747"/>
      <c r="M19" s="747"/>
      <c r="N19" s="846">
        <v>20737</v>
      </c>
      <c r="O19" s="846">
        <v>95195</v>
      </c>
      <c r="P19" s="747"/>
    </row>
    <row r="20" spans="1:16" ht="15.75" customHeight="1">
      <c r="A20" s="232">
        <v>19</v>
      </c>
      <c r="B20" s="239" t="s">
        <v>2228</v>
      </c>
      <c r="C20" s="240">
        <v>106050</v>
      </c>
      <c r="D20" s="240">
        <v>118915</v>
      </c>
      <c r="E20" s="71">
        <f t="shared" si="0"/>
        <v>115481</v>
      </c>
      <c r="F20" s="234">
        <f t="shared" si="1"/>
        <v>97.11222301644031</v>
      </c>
      <c r="G20" s="235">
        <v>190</v>
      </c>
      <c r="H20" s="235">
        <v>436</v>
      </c>
      <c r="I20" s="235"/>
      <c r="J20" s="236">
        <v>98180</v>
      </c>
      <c r="K20" s="236"/>
      <c r="L20" s="236"/>
      <c r="M20" s="236"/>
      <c r="N20" s="236">
        <v>16468</v>
      </c>
      <c r="O20" s="236">
        <v>207</v>
      </c>
      <c r="P20" s="236"/>
    </row>
    <row r="21" spans="1:16" ht="13.5">
      <c r="A21" s="241"/>
      <c r="B21" s="242" t="s">
        <v>2230</v>
      </c>
      <c r="C21" s="243">
        <f>SUM(C3:C20)</f>
        <v>6421747</v>
      </c>
      <c r="D21" s="243">
        <f>SUM(D3:D20)</f>
        <v>7114254</v>
      </c>
      <c r="E21" s="243">
        <f>SUM(E3:E20)</f>
        <v>7119374</v>
      </c>
      <c r="F21" s="384">
        <f t="shared" si="1"/>
        <v>100.07196819230802</v>
      </c>
      <c r="G21" s="243">
        <f aca="true" t="shared" si="2" ref="G21:P21">SUM(G3:G20)</f>
        <v>420935</v>
      </c>
      <c r="H21" s="243">
        <f t="shared" si="2"/>
        <v>24030</v>
      </c>
      <c r="I21" s="243">
        <f t="shared" si="2"/>
        <v>0</v>
      </c>
      <c r="J21" s="243">
        <f t="shared" si="2"/>
        <v>1114688</v>
      </c>
      <c r="K21" s="243">
        <f t="shared" si="2"/>
        <v>892</v>
      </c>
      <c r="L21" s="243">
        <f t="shared" si="2"/>
        <v>121295</v>
      </c>
      <c r="M21" s="243">
        <f t="shared" si="2"/>
        <v>400</v>
      </c>
      <c r="N21" s="243">
        <f t="shared" si="2"/>
        <v>349007</v>
      </c>
      <c r="O21" s="243">
        <f t="shared" si="2"/>
        <v>5088127</v>
      </c>
      <c r="P21" s="243">
        <f t="shared" si="2"/>
        <v>0</v>
      </c>
    </row>
  </sheetData>
  <sheetProtection/>
  <mergeCells count="6">
    <mergeCell ref="G1:M1"/>
    <mergeCell ref="N1:P1"/>
    <mergeCell ref="A1:A2"/>
    <mergeCell ref="B1:B2"/>
    <mergeCell ref="C1:D1"/>
    <mergeCell ref="E1:F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 alignWithMargins="0">
    <oddHeader>&amp;CZALAEGERSZEG MJV ÖNKORMÁNYZATA ÁLTAL IRÁNYÍTOTT KÖLTSÉGVETÉSI SZERVEK
2017. ÉVI BEVÉTELI ELŐIRÁNYZATAINAK TELJESÍTÉSE &amp;R&amp;"Times New Roman CE,Dőlt"7. tábla
adatok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6.625" style="0" customWidth="1"/>
    <col min="2" max="2" width="35.875" style="0" customWidth="1"/>
    <col min="3" max="3" width="11.625" style="0" customWidth="1"/>
    <col min="4" max="4" width="11.375" style="0" customWidth="1"/>
    <col min="5" max="5" width="11.50390625" style="0" customWidth="1"/>
    <col min="6" max="6" width="6.00390625" style="0" customWidth="1"/>
    <col min="7" max="7" width="10.50390625" style="0" customWidth="1"/>
    <col min="9" max="9" width="10.375" style="0" customWidth="1"/>
    <col min="10" max="10" width="7.625" style="0" customWidth="1"/>
    <col min="11" max="11" width="8.50390625" style="0" customWidth="1"/>
    <col min="13" max="13" width="8.00390625" style="0" customWidth="1"/>
    <col min="14" max="14" width="7.125" style="0" customWidth="1"/>
    <col min="15" max="15" width="6.625" style="0" customWidth="1"/>
  </cols>
  <sheetData>
    <row r="1" spans="1:15" ht="13.5">
      <c r="A1" s="1481" t="s">
        <v>2211</v>
      </c>
      <c r="B1" s="1481" t="s">
        <v>2212</v>
      </c>
      <c r="C1" s="1481" t="s">
        <v>160</v>
      </c>
      <c r="D1" s="1481"/>
      <c r="E1" s="1481" t="s">
        <v>163</v>
      </c>
      <c r="F1" s="1481"/>
      <c r="G1" s="1481" t="s">
        <v>602</v>
      </c>
      <c r="H1" s="1484"/>
      <c r="I1" s="1484"/>
      <c r="J1" s="1484"/>
      <c r="K1" s="1484"/>
      <c r="L1" s="1484"/>
      <c r="M1" s="1484"/>
      <c r="N1" s="1484"/>
      <c r="O1" s="1473" t="s">
        <v>605</v>
      </c>
    </row>
    <row r="2" spans="1:15" ht="147.75" customHeight="1">
      <c r="A2" s="1483"/>
      <c r="B2" s="1483"/>
      <c r="C2" s="246" t="s">
        <v>161</v>
      </c>
      <c r="D2" s="246" t="s">
        <v>162</v>
      </c>
      <c r="E2" s="246" t="s">
        <v>2231</v>
      </c>
      <c r="F2" s="246" t="s">
        <v>164</v>
      </c>
      <c r="G2" s="231" t="s">
        <v>1443</v>
      </c>
      <c r="H2" s="231" t="s">
        <v>2232</v>
      </c>
      <c r="I2" s="231" t="s">
        <v>186</v>
      </c>
      <c r="J2" s="231" t="s">
        <v>603</v>
      </c>
      <c r="K2" s="231" t="s">
        <v>133</v>
      </c>
      <c r="L2" s="231" t="s">
        <v>137</v>
      </c>
      <c r="M2" s="231" t="s">
        <v>138</v>
      </c>
      <c r="N2" s="231" t="s">
        <v>604</v>
      </c>
      <c r="O2" s="1473"/>
    </row>
    <row r="3" spans="1:15" ht="18.75" customHeight="1">
      <c r="A3" s="232">
        <v>2</v>
      </c>
      <c r="B3" s="247" t="s">
        <v>2214</v>
      </c>
      <c r="C3" s="71">
        <v>1335943</v>
      </c>
      <c r="D3" s="71">
        <v>1396706</v>
      </c>
      <c r="E3" s="71">
        <f aca="true" t="shared" si="0" ref="E3:E20">SUM(G3:O3)</f>
        <v>1304549</v>
      </c>
      <c r="F3" s="234">
        <f aca="true" t="shared" si="1" ref="F3:F21">E3/D3*100</f>
        <v>93.40183259755453</v>
      </c>
      <c r="G3" s="235">
        <v>902577</v>
      </c>
      <c r="H3" s="235">
        <v>218937</v>
      </c>
      <c r="I3" s="235">
        <v>166279</v>
      </c>
      <c r="J3" s="236"/>
      <c r="K3" s="236"/>
      <c r="L3" s="236">
        <v>14326</v>
      </c>
      <c r="M3" s="236">
        <v>2430</v>
      </c>
      <c r="N3" s="236"/>
      <c r="O3" s="236"/>
    </row>
    <row r="4" spans="1:15" ht="17.25" customHeight="1">
      <c r="A4" s="232">
        <v>3</v>
      </c>
      <c r="B4" s="247" t="s">
        <v>2215</v>
      </c>
      <c r="C4" s="71">
        <v>889368</v>
      </c>
      <c r="D4" s="71">
        <v>905419</v>
      </c>
      <c r="E4" s="71">
        <f t="shared" si="0"/>
        <v>892240</v>
      </c>
      <c r="F4" s="234">
        <f t="shared" si="1"/>
        <v>98.54443081048665</v>
      </c>
      <c r="G4" s="235">
        <v>134582</v>
      </c>
      <c r="H4" s="235">
        <v>32413</v>
      </c>
      <c r="I4" s="235">
        <v>724204</v>
      </c>
      <c r="J4" s="236"/>
      <c r="K4" s="236">
        <v>224</v>
      </c>
      <c r="L4" s="236">
        <v>817</v>
      </c>
      <c r="M4" s="236"/>
      <c r="N4" s="236"/>
      <c r="O4" s="236"/>
    </row>
    <row r="5" spans="1:15" ht="18" customHeight="1">
      <c r="A5" s="232">
        <v>4</v>
      </c>
      <c r="B5" s="247" t="s">
        <v>2216</v>
      </c>
      <c r="C5" s="71">
        <v>455503</v>
      </c>
      <c r="D5" s="71">
        <v>544278</v>
      </c>
      <c r="E5" s="71">
        <f t="shared" si="0"/>
        <v>511236</v>
      </c>
      <c r="F5" s="234">
        <f t="shared" si="1"/>
        <v>93.9292052958231</v>
      </c>
      <c r="G5" s="235">
        <v>320615</v>
      </c>
      <c r="H5" s="235">
        <v>79081</v>
      </c>
      <c r="I5" s="235">
        <v>102395</v>
      </c>
      <c r="J5" s="236"/>
      <c r="K5" s="236">
        <v>175</v>
      </c>
      <c r="L5" s="236">
        <v>3965</v>
      </c>
      <c r="M5" s="236">
        <v>5005</v>
      </c>
      <c r="N5" s="236"/>
      <c r="O5" s="236"/>
    </row>
    <row r="6" spans="1:15" ht="18.75" customHeight="1">
      <c r="A6" s="232">
        <v>5</v>
      </c>
      <c r="B6" s="244" t="s">
        <v>254</v>
      </c>
      <c r="C6" s="53">
        <v>343834</v>
      </c>
      <c r="D6" s="53">
        <v>437765</v>
      </c>
      <c r="E6" s="71">
        <f t="shared" si="0"/>
        <v>355369</v>
      </c>
      <c r="F6" s="234">
        <f t="shared" si="1"/>
        <v>81.17802930796203</v>
      </c>
      <c r="G6" s="238">
        <v>179533</v>
      </c>
      <c r="H6" s="238">
        <v>43120</v>
      </c>
      <c r="I6" s="238">
        <v>127322</v>
      </c>
      <c r="J6" s="53"/>
      <c r="K6" s="53"/>
      <c r="L6" s="53">
        <v>4154</v>
      </c>
      <c r="M6" s="53">
        <v>1240</v>
      </c>
      <c r="N6" s="53"/>
      <c r="O6" s="53"/>
    </row>
    <row r="7" spans="1:15" ht="27.75" customHeight="1">
      <c r="A7" s="232">
        <v>6</v>
      </c>
      <c r="B7" s="237" t="s">
        <v>253</v>
      </c>
      <c r="C7" s="53">
        <v>137170</v>
      </c>
      <c r="D7" s="53">
        <v>223024</v>
      </c>
      <c r="E7" s="71">
        <f t="shared" si="0"/>
        <v>161922</v>
      </c>
      <c r="F7" s="234">
        <f t="shared" si="1"/>
        <v>72.60294856158978</v>
      </c>
      <c r="G7" s="238">
        <v>112830</v>
      </c>
      <c r="H7" s="238">
        <v>27006</v>
      </c>
      <c r="I7" s="238">
        <v>11516</v>
      </c>
      <c r="J7" s="53">
        <v>8585</v>
      </c>
      <c r="K7" s="53"/>
      <c r="L7" s="53">
        <v>1985</v>
      </c>
      <c r="M7" s="53"/>
      <c r="N7" s="53"/>
      <c r="O7" s="53"/>
    </row>
    <row r="8" spans="1:15" ht="15" customHeight="1">
      <c r="A8" s="232">
        <v>7</v>
      </c>
      <c r="B8" s="244" t="s">
        <v>2217</v>
      </c>
      <c r="C8" s="53">
        <v>317402</v>
      </c>
      <c r="D8" s="53">
        <v>329432</v>
      </c>
      <c r="E8" s="71">
        <f t="shared" si="0"/>
        <v>314833</v>
      </c>
      <c r="F8" s="234">
        <f t="shared" si="1"/>
        <v>95.56843293911945</v>
      </c>
      <c r="G8" s="238">
        <v>213263</v>
      </c>
      <c r="H8" s="238">
        <v>51965</v>
      </c>
      <c r="I8" s="238">
        <v>46052</v>
      </c>
      <c r="J8" s="53"/>
      <c r="K8" s="53">
        <v>55</v>
      </c>
      <c r="L8" s="53">
        <v>889</v>
      </c>
      <c r="M8" s="53">
        <v>701</v>
      </c>
      <c r="N8" s="53">
        <v>1908</v>
      </c>
      <c r="O8" s="53"/>
    </row>
    <row r="9" spans="1:15" ht="15.75" customHeight="1">
      <c r="A9" s="232">
        <v>8</v>
      </c>
      <c r="B9" s="244" t="s">
        <v>2218</v>
      </c>
      <c r="C9" s="53">
        <v>318772</v>
      </c>
      <c r="D9" s="53">
        <v>328227</v>
      </c>
      <c r="E9" s="71">
        <f t="shared" si="0"/>
        <v>303901</v>
      </c>
      <c r="F9" s="234">
        <f t="shared" si="1"/>
        <v>92.58866577094511</v>
      </c>
      <c r="G9" s="238">
        <v>191198</v>
      </c>
      <c r="H9" s="238">
        <v>46437</v>
      </c>
      <c r="I9" s="238">
        <v>62168</v>
      </c>
      <c r="J9" s="53"/>
      <c r="K9" s="53">
        <v>4</v>
      </c>
      <c r="L9" s="53">
        <v>1551</v>
      </c>
      <c r="M9" s="53">
        <v>2543</v>
      </c>
      <c r="N9" s="53"/>
      <c r="O9" s="53"/>
    </row>
    <row r="10" spans="1:15" ht="12.75">
      <c r="A10" s="232">
        <v>9</v>
      </c>
      <c r="B10" s="244" t="s">
        <v>2219</v>
      </c>
      <c r="C10" s="53">
        <v>321822</v>
      </c>
      <c r="D10" s="53">
        <v>338002</v>
      </c>
      <c r="E10" s="71">
        <f t="shared" si="0"/>
        <v>330048</v>
      </c>
      <c r="F10" s="234">
        <f t="shared" si="1"/>
        <v>97.64675948663026</v>
      </c>
      <c r="G10" s="238">
        <v>208437</v>
      </c>
      <c r="H10" s="238">
        <v>50915</v>
      </c>
      <c r="I10" s="238">
        <v>70352</v>
      </c>
      <c r="J10" s="53"/>
      <c r="K10" s="53"/>
      <c r="L10" s="53">
        <v>344</v>
      </c>
      <c r="M10" s="53"/>
      <c r="N10" s="53"/>
      <c r="O10" s="53"/>
    </row>
    <row r="11" spans="1:15" ht="16.5" customHeight="1">
      <c r="A11" s="232">
        <v>10</v>
      </c>
      <c r="B11" s="244" t="s">
        <v>2220</v>
      </c>
      <c r="C11" s="53">
        <v>304629</v>
      </c>
      <c r="D11" s="53">
        <v>313320</v>
      </c>
      <c r="E11" s="71">
        <f t="shared" si="0"/>
        <v>297948</v>
      </c>
      <c r="F11" s="234">
        <f t="shared" si="1"/>
        <v>95.09383378016085</v>
      </c>
      <c r="G11" s="238">
        <v>201834</v>
      </c>
      <c r="H11" s="238">
        <v>49220</v>
      </c>
      <c r="I11" s="238">
        <v>45639</v>
      </c>
      <c r="J11" s="53"/>
      <c r="K11" s="53">
        <v>47</v>
      </c>
      <c r="L11" s="53">
        <v>1208</v>
      </c>
      <c r="M11" s="53"/>
      <c r="N11" s="53"/>
      <c r="O11" s="53"/>
    </row>
    <row r="12" spans="1:15" ht="16.5" customHeight="1">
      <c r="A12" s="232">
        <v>11</v>
      </c>
      <c r="B12" s="245" t="s">
        <v>2229</v>
      </c>
      <c r="C12" s="238">
        <v>47146</v>
      </c>
      <c r="D12" s="238">
        <v>48901</v>
      </c>
      <c r="E12" s="71">
        <f t="shared" si="0"/>
        <v>47907</v>
      </c>
      <c r="F12" s="234">
        <f t="shared" si="1"/>
        <v>97.96732173166193</v>
      </c>
      <c r="G12" s="238">
        <v>36923</v>
      </c>
      <c r="H12" s="238">
        <v>8641</v>
      </c>
      <c r="I12" s="238">
        <v>2343</v>
      </c>
      <c r="J12" s="53"/>
      <c r="K12" s="53"/>
      <c r="L12" s="53"/>
      <c r="M12" s="53"/>
      <c r="N12" s="53"/>
      <c r="O12" s="53"/>
    </row>
    <row r="13" spans="1:15" ht="12.75">
      <c r="A13" s="232">
        <v>12</v>
      </c>
      <c r="B13" s="237" t="s">
        <v>2221</v>
      </c>
      <c r="C13" s="53">
        <v>260680</v>
      </c>
      <c r="D13" s="53">
        <v>337595</v>
      </c>
      <c r="E13" s="71">
        <f t="shared" si="0"/>
        <v>324213</v>
      </c>
      <c r="F13" s="234">
        <f t="shared" si="1"/>
        <v>96.03607873339357</v>
      </c>
      <c r="G13" s="238">
        <v>139992</v>
      </c>
      <c r="H13" s="238">
        <v>32255</v>
      </c>
      <c r="I13" s="238">
        <v>149268</v>
      </c>
      <c r="J13" s="53"/>
      <c r="K13" s="53">
        <v>15</v>
      </c>
      <c r="L13" s="53">
        <v>2683</v>
      </c>
      <c r="M13" s="53"/>
      <c r="N13" s="53"/>
      <c r="O13" s="53"/>
    </row>
    <row r="14" spans="1:15" ht="27" customHeight="1">
      <c r="A14" s="232">
        <v>13</v>
      </c>
      <c r="B14" s="237" t="s">
        <v>2222</v>
      </c>
      <c r="C14" s="238">
        <v>18500</v>
      </c>
      <c r="D14" s="238">
        <v>24462</v>
      </c>
      <c r="E14" s="71">
        <f t="shared" si="0"/>
        <v>22939</v>
      </c>
      <c r="F14" s="234">
        <f t="shared" si="1"/>
        <v>93.77401684244951</v>
      </c>
      <c r="G14" s="238">
        <v>13457</v>
      </c>
      <c r="H14" s="238">
        <v>2935</v>
      </c>
      <c r="I14" s="238">
        <v>6523</v>
      </c>
      <c r="J14" s="53"/>
      <c r="K14" s="53"/>
      <c r="L14" s="53">
        <v>24</v>
      </c>
      <c r="M14" s="53"/>
      <c r="N14" s="53"/>
      <c r="O14" s="53"/>
    </row>
    <row r="15" spans="1:15" ht="15" customHeight="1">
      <c r="A15" s="232">
        <v>14</v>
      </c>
      <c r="B15" s="244" t="s">
        <v>2223</v>
      </c>
      <c r="C15" s="53">
        <v>380850</v>
      </c>
      <c r="D15" s="53">
        <v>436121</v>
      </c>
      <c r="E15" s="71">
        <f t="shared" si="0"/>
        <v>425823</v>
      </c>
      <c r="F15" s="234">
        <f t="shared" si="1"/>
        <v>97.63872870143835</v>
      </c>
      <c r="G15" s="238">
        <v>160200</v>
      </c>
      <c r="H15" s="238">
        <v>35850</v>
      </c>
      <c r="I15" s="238">
        <v>158254</v>
      </c>
      <c r="J15" s="53"/>
      <c r="K15" s="53">
        <v>19000</v>
      </c>
      <c r="L15" s="53">
        <v>51772</v>
      </c>
      <c r="M15" s="53">
        <v>747</v>
      </c>
      <c r="N15" s="53"/>
      <c r="O15" s="53"/>
    </row>
    <row r="16" spans="1:15" ht="12.75">
      <c r="A16" s="232">
        <v>15</v>
      </c>
      <c r="B16" s="244" t="s">
        <v>2224</v>
      </c>
      <c r="C16" s="53">
        <v>290483</v>
      </c>
      <c r="D16" s="53">
        <v>312808</v>
      </c>
      <c r="E16" s="71">
        <f t="shared" si="0"/>
        <v>282022</v>
      </c>
      <c r="F16" s="234">
        <f t="shared" si="1"/>
        <v>90.1581800976957</v>
      </c>
      <c r="G16" s="238">
        <v>129648</v>
      </c>
      <c r="H16" s="238">
        <v>29993</v>
      </c>
      <c r="I16" s="238">
        <v>93111</v>
      </c>
      <c r="J16" s="53"/>
      <c r="K16" s="53">
        <v>13597</v>
      </c>
      <c r="L16" s="53">
        <v>15673</v>
      </c>
      <c r="M16" s="53"/>
      <c r="N16" s="53"/>
      <c r="O16" s="53"/>
    </row>
    <row r="17" spans="1:15" ht="12.75">
      <c r="A17" s="232">
        <v>16</v>
      </c>
      <c r="B17" s="244" t="s">
        <v>2225</v>
      </c>
      <c r="C17" s="53">
        <v>651959</v>
      </c>
      <c r="D17" s="53">
        <v>740472</v>
      </c>
      <c r="E17" s="71">
        <f t="shared" si="0"/>
        <v>723828</v>
      </c>
      <c r="F17" s="234">
        <f t="shared" si="1"/>
        <v>97.7522445143098</v>
      </c>
      <c r="G17" s="238">
        <v>361301</v>
      </c>
      <c r="H17" s="238">
        <v>82776</v>
      </c>
      <c r="I17" s="238">
        <v>237092</v>
      </c>
      <c r="J17" s="53"/>
      <c r="K17" s="53">
        <v>2260</v>
      </c>
      <c r="L17" s="53">
        <v>3758</v>
      </c>
      <c r="M17" s="53">
        <v>36641</v>
      </c>
      <c r="N17" s="53"/>
      <c r="O17" s="53"/>
    </row>
    <row r="18" spans="1:15" ht="12.75">
      <c r="A18" s="232">
        <v>17</v>
      </c>
      <c r="B18" s="244" t="s">
        <v>2226</v>
      </c>
      <c r="C18" s="53">
        <v>129751</v>
      </c>
      <c r="D18" s="53">
        <v>145861</v>
      </c>
      <c r="E18" s="71">
        <f t="shared" si="0"/>
        <v>135822</v>
      </c>
      <c r="F18" s="234">
        <f t="shared" si="1"/>
        <v>93.11742000946106</v>
      </c>
      <c r="G18" s="238">
        <v>56485</v>
      </c>
      <c r="H18" s="238">
        <v>12031</v>
      </c>
      <c r="I18" s="238">
        <v>66549</v>
      </c>
      <c r="J18" s="53"/>
      <c r="K18" s="53"/>
      <c r="L18" s="53">
        <v>757</v>
      </c>
      <c r="M18" s="53"/>
      <c r="N18" s="53"/>
      <c r="O18" s="53"/>
    </row>
    <row r="19" spans="1:15" ht="12.75">
      <c r="A19" s="232">
        <v>18</v>
      </c>
      <c r="B19" s="244" t="s">
        <v>2227</v>
      </c>
      <c r="C19" s="53">
        <v>111885</v>
      </c>
      <c r="D19" s="53">
        <v>132946</v>
      </c>
      <c r="E19" s="71">
        <f t="shared" si="0"/>
        <v>113324</v>
      </c>
      <c r="F19" s="234">
        <f t="shared" si="1"/>
        <v>85.24062401275707</v>
      </c>
      <c r="G19" s="238">
        <v>49078</v>
      </c>
      <c r="H19" s="238">
        <v>11783</v>
      </c>
      <c r="I19" s="238">
        <v>51905</v>
      </c>
      <c r="J19" s="53"/>
      <c r="K19" s="53"/>
      <c r="L19" s="53">
        <v>558</v>
      </c>
      <c r="M19" s="53"/>
      <c r="N19" s="53"/>
      <c r="O19" s="53"/>
    </row>
    <row r="20" spans="1:15" ht="12.75">
      <c r="A20" s="232">
        <v>19</v>
      </c>
      <c r="B20" s="245" t="s">
        <v>2228</v>
      </c>
      <c r="C20" s="240">
        <v>106050</v>
      </c>
      <c r="D20" s="240">
        <v>118915</v>
      </c>
      <c r="E20" s="71">
        <f t="shared" si="0"/>
        <v>103910</v>
      </c>
      <c r="F20" s="234">
        <f t="shared" si="1"/>
        <v>87.38174326199386</v>
      </c>
      <c r="G20" s="238">
        <v>33882</v>
      </c>
      <c r="H20" s="238">
        <v>7756</v>
      </c>
      <c r="I20" s="238">
        <v>59476</v>
      </c>
      <c r="J20" s="53"/>
      <c r="K20" s="53">
        <v>34</v>
      </c>
      <c r="L20" s="53">
        <v>2370</v>
      </c>
      <c r="M20" s="53">
        <v>392</v>
      </c>
      <c r="N20" s="53"/>
      <c r="O20" s="53"/>
    </row>
    <row r="21" spans="1:15" ht="13.5">
      <c r="A21" s="241"/>
      <c r="B21" s="242" t="s">
        <v>2230</v>
      </c>
      <c r="C21" s="243">
        <f>SUM(C3:C20)</f>
        <v>6421747</v>
      </c>
      <c r="D21" s="243">
        <f>SUM(D3:D20)</f>
        <v>7114254</v>
      </c>
      <c r="E21" s="243">
        <f>SUM(E3:E20)</f>
        <v>6651834</v>
      </c>
      <c r="F21" s="384">
        <f t="shared" si="1"/>
        <v>93.50009150643201</v>
      </c>
      <c r="G21" s="243">
        <f aca="true" t="shared" si="2" ref="G21:O21">SUM(G3:G20)</f>
        <v>3445835</v>
      </c>
      <c r="H21" s="243">
        <f t="shared" si="2"/>
        <v>823114</v>
      </c>
      <c r="I21" s="243">
        <f t="shared" si="2"/>
        <v>2180448</v>
      </c>
      <c r="J21" s="243">
        <f t="shared" si="2"/>
        <v>8585</v>
      </c>
      <c r="K21" s="243">
        <f t="shared" si="2"/>
        <v>35411</v>
      </c>
      <c r="L21" s="243">
        <f t="shared" si="2"/>
        <v>106834</v>
      </c>
      <c r="M21" s="243">
        <f t="shared" si="2"/>
        <v>49699</v>
      </c>
      <c r="N21" s="243">
        <f t="shared" si="2"/>
        <v>1908</v>
      </c>
      <c r="O21" s="243">
        <f t="shared" si="2"/>
        <v>0</v>
      </c>
    </row>
  </sheetData>
  <sheetProtection/>
  <mergeCells count="6">
    <mergeCell ref="G1:N1"/>
    <mergeCell ref="O1:O2"/>
    <mergeCell ref="A1:A2"/>
    <mergeCell ref="B1:B2"/>
    <mergeCell ref="C1:D1"/>
    <mergeCell ref="E1:F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  <headerFooter alignWithMargins="0">
    <oddHeader>&amp;CZALAEGERSZEG MJV ÖNKORMÁNYZATA ÁLTAL IRÁNYÍTOTT KÖLTSÉGVETÉSI SZERVEK
 2017. ÉVI KIADÁSI ELŐIRÁNYZATAINAK TELJESÍTÉSE &amp;R&amp;"Times New Roman CE,Dőlt"8. tábla
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99"/>
  <sheetViews>
    <sheetView zoomScalePageLayoutView="0" workbookViewId="0" topLeftCell="A1">
      <pane xSplit="2" topLeftCell="C1" activePane="topRight" state="frozen"/>
      <selection pane="topLeft" activeCell="A26" sqref="A26"/>
      <selection pane="topRight" activeCell="A17" sqref="A17:IV17"/>
    </sheetView>
  </sheetViews>
  <sheetFormatPr defaultColWidth="9.00390625" defaultRowHeight="12.75"/>
  <cols>
    <col min="1" max="1" width="3.875" style="862" customWidth="1"/>
    <col min="2" max="2" width="29.375" style="862" customWidth="1"/>
    <col min="3" max="3" width="10.00390625" style="862" customWidth="1"/>
    <col min="4" max="4" width="8.875" style="862" customWidth="1"/>
    <col min="5" max="5" width="9.125" style="862" customWidth="1"/>
    <col min="6" max="7" width="8.50390625" style="862" customWidth="1"/>
    <col min="8" max="8" width="9.00390625" style="862" customWidth="1"/>
    <col min="9" max="9" width="8.375" style="862" customWidth="1"/>
    <col min="10" max="13" width="8.875" style="862" customWidth="1"/>
    <col min="14" max="14" width="7.625" style="862" customWidth="1"/>
    <col min="15" max="15" width="9.50390625" style="862" customWidth="1"/>
    <col min="16" max="16" width="9.375" style="862" customWidth="1"/>
    <col min="17" max="17" width="8.875" style="862" customWidth="1"/>
    <col min="18" max="18" width="7.875" style="862" customWidth="1"/>
    <col min="19" max="19" width="7.50390625" style="862" customWidth="1"/>
    <col min="20" max="20" width="7.875" style="862" customWidth="1"/>
    <col min="21" max="21" width="10.00390625" style="862" customWidth="1"/>
    <col min="22" max="22" width="10.625" style="862" customWidth="1"/>
    <col min="23" max="23" width="10.875" style="862" customWidth="1"/>
    <col min="24" max="16384" width="9.375" style="862" customWidth="1"/>
  </cols>
  <sheetData>
    <row r="1" spans="1:23" ht="192" customHeight="1">
      <c r="A1" s="1474" t="s">
        <v>588</v>
      </c>
      <c r="B1" s="1475"/>
      <c r="C1" s="854" t="s">
        <v>2214</v>
      </c>
      <c r="D1" s="855" t="s">
        <v>2215</v>
      </c>
      <c r="E1" s="856" t="s">
        <v>2216</v>
      </c>
      <c r="F1" s="856" t="s">
        <v>2396</v>
      </c>
      <c r="G1" s="856" t="s">
        <v>253</v>
      </c>
      <c r="H1" s="856" t="s">
        <v>224</v>
      </c>
      <c r="I1" s="856" t="s">
        <v>225</v>
      </c>
      <c r="J1" s="856" t="s">
        <v>2219</v>
      </c>
      <c r="K1" s="856" t="s">
        <v>2220</v>
      </c>
      <c r="L1" s="857" t="s">
        <v>2229</v>
      </c>
      <c r="M1" s="858" t="s">
        <v>226</v>
      </c>
      <c r="N1" s="857" t="s">
        <v>227</v>
      </c>
      <c r="O1" s="856" t="s">
        <v>2223</v>
      </c>
      <c r="P1" s="857" t="s">
        <v>2224</v>
      </c>
      <c r="Q1" s="857" t="s">
        <v>228</v>
      </c>
      <c r="R1" s="857" t="s">
        <v>2226</v>
      </c>
      <c r="S1" s="856" t="s">
        <v>2227</v>
      </c>
      <c r="T1" s="857" t="s">
        <v>2228</v>
      </c>
      <c r="U1" s="859" t="s">
        <v>229</v>
      </c>
      <c r="V1" s="860" t="s">
        <v>2426</v>
      </c>
      <c r="W1" s="861" t="s">
        <v>182</v>
      </c>
    </row>
    <row r="2" spans="1:23" ht="28.5" customHeight="1">
      <c r="A2" s="863" t="s">
        <v>2427</v>
      </c>
      <c r="B2" s="864" t="s">
        <v>2428</v>
      </c>
      <c r="C2" s="865">
        <f>SUM(7!G3:M3)</f>
        <v>34509</v>
      </c>
      <c r="D2" s="865">
        <f>SUM(7!G4:M4)</f>
        <v>409457</v>
      </c>
      <c r="E2" s="865">
        <f>SUM(7!G5:M5)</f>
        <v>74885</v>
      </c>
      <c r="F2" s="866">
        <f>SUM(7!G6:M6)</f>
        <v>279850</v>
      </c>
      <c r="G2" s="866">
        <f>SUM(7!G7:M7)</f>
        <v>40338</v>
      </c>
      <c r="H2" s="866">
        <f>SUM(7!G8:M8)</f>
        <v>15027</v>
      </c>
      <c r="I2" s="866">
        <f>SUM(7!G9:M9)</f>
        <v>20520</v>
      </c>
      <c r="J2" s="866">
        <f>SUM(7!G10:M10)</f>
        <v>22094</v>
      </c>
      <c r="K2" s="867">
        <f>SUM(7!G11:M11)</f>
        <v>11440</v>
      </c>
      <c r="L2" s="867">
        <f>SUM(7!G12:M12)</f>
        <v>13399</v>
      </c>
      <c r="M2" s="868">
        <f>SUM(7!G13:M13)</f>
        <v>122151</v>
      </c>
      <c r="N2" s="868">
        <f>SUM(7!G14:M14)</f>
        <v>4872</v>
      </c>
      <c r="O2" s="868">
        <f>SUM(7!G15:M15)</f>
        <v>51035</v>
      </c>
      <c r="P2" s="868">
        <f>SUM(7!G16:M16)</f>
        <v>128248</v>
      </c>
      <c r="Q2" s="868">
        <f>SUM(7!G17:M17)</f>
        <v>285581</v>
      </c>
      <c r="R2" s="868">
        <f>SUM(7!G18:M18)</f>
        <v>50092</v>
      </c>
      <c r="S2" s="868">
        <f>SUM(7!G19:M19)</f>
        <v>19936</v>
      </c>
      <c r="T2" s="868">
        <f>SUM(7!G20:M20)</f>
        <v>98806</v>
      </c>
      <c r="U2" s="869">
        <f aca="true" t="shared" si="0" ref="U2:U20">SUM(C2:T2)</f>
        <v>1682240</v>
      </c>
      <c r="V2" s="868">
        <f>SUM(5!H14:N14)</f>
        <v>19476485</v>
      </c>
      <c r="W2" s="870">
        <f aca="true" t="shared" si="1" ref="W2:W20">SUM(U2:V2)</f>
        <v>21158725</v>
      </c>
    </row>
    <row r="3" spans="1:23" ht="30" customHeight="1">
      <c r="A3" s="863" t="s">
        <v>2429</v>
      </c>
      <c r="B3" s="864" t="s">
        <v>2430</v>
      </c>
      <c r="C3" s="865">
        <f>8!E3</f>
        <v>1304549</v>
      </c>
      <c r="D3" s="865">
        <f>8!E4</f>
        <v>892240</v>
      </c>
      <c r="E3" s="865">
        <f>8!E5</f>
        <v>511236</v>
      </c>
      <c r="F3" s="866">
        <f>8!E6</f>
        <v>355369</v>
      </c>
      <c r="G3" s="866">
        <f>8!E7</f>
        <v>161922</v>
      </c>
      <c r="H3" s="866">
        <f>8!E8</f>
        <v>314833</v>
      </c>
      <c r="I3" s="866">
        <f>8!E9</f>
        <v>303901</v>
      </c>
      <c r="J3" s="866">
        <f>8!E10</f>
        <v>330048</v>
      </c>
      <c r="K3" s="867">
        <f>8!E11</f>
        <v>297948</v>
      </c>
      <c r="L3" s="867">
        <f>8!E12</f>
        <v>47907</v>
      </c>
      <c r="M3" s="867">
        <f>8!E13</f>
        <v>324213</v>
      </c>
      <c r="N3" s="867">
        <f>8!E14</f>
        <v>22939</v>
      </c>
      <c r="O3" s="867">
        <f>8!E15</f>
        <v>425823</v>
      </c>
      <c r="P3" s="868">
        <f>8!E16</f>
        <v>282022</v>
      </c>
      <c r="Q3" s="867">
        <f>8!E17</f>
        <v>723828</v>
      </c>
      <c r="R3" s="867">
        <f>8!E18</f>
        <v>135822</v>
      </c>
      <c r="S3" s="867">
        <f>8!E19</f>
        <v>113324</v>
      </c>
      <c r="T3" s="867">
        <f>8!E20</f>
        <v>103910</v>
      </c>
      <c r="U3" s="869">
        <f t="shared" si="0"/>
        <v>6651834</v>
      </c>
      <c r="V3" s="867">
        <f>SUM(6!H16:O16)</f>
        <v>9725885</v>
      </c>
      <c r="W3" s="870">
        <f t="shared" si="1"/>
        <v>16377719</v>
      </c>
    </row>
    <row r="4" spans="1:23" ht="27" customHeight="1">
      <c r="A4" s="871" t="s">
        <v>2431</v>
      </c>
      <c r="B4" s="872" t="s">
        <v>2432</v>
      </c>
      <c r="C4" s="867">
        <f aca="true" t="shared" si="2" ref="C4:T4">C2-C3</f>
        <v>-1270040</v>
      </c>
      <c r="D4" s="867">
        <f t="shared" si="2"/>
        <v>-482783</v>
      </c>
      <c r="E4" s="867">
        <f t="shared" si="2"/>
        <v>-436351</v>
      </c>
      <c r="F4" s="867">
        <f t="shared" si="2"/>
        <v>-75519</v>
      </c>
      <c r="G4" s="867">
        <f t="shared" si="2"/>
        <v>-121584</v>
      </c>
      <c r="H4" s="867">
        <f t="shared" si="2"/>
        <v>-299806</v>
      </c>
      <c r="I4" s="867">
        <f t="shared" si="2"/>
        <v>-283381</v>
      </c>
      <c r="J4" s="867">
        <f t="shared" si="2"/>
        <v>-307954</v>
      </c>
      <c r="K4" s="867">
        <f t="shared" si="2"/>
        <v>-286508</v>
      </c>
      <c r="L4" s="867">
        <f t="shared" si="2"/>
        <v>-34508</v>
      </c>
      <c r="M4" s="867">
        <f t="shared" si="2"/>
        <v>-202062</v>
      </c>
      <c r="N4" s="867">
        <f t="shared" si="2"/>
        <v>-18067</v>
      </c>
      <c r="O4" s="867">
        <f t="shared" si="2"/>
        <v>-374788</v>
      </c>
      <c r="P4" s="867">
        <f t="shared" si="2"/>
        <v>-153774</v>
      </c>
      <c r="Q4" s="867">
        <f t="shared" si="2"/>
        <v>-438247</v>
      </c>
      <c r="R4" s="867">
        <f t="shared" si="2"/>
        <v>-85730</v>
      </c>
      <c r="S4" s="867">
        <f t="shared" si="2"/>
        <v>-93388</v>
      </c>
      <c r="T4" s="867">
        <f t="shared" si="2"/>
        <v>-5104</v>
      </c>
      <c r="U4" s="869">
        <f t="shared" si="0"/>
        <v>-4969594</v>
      </c>
      <c r="V4" s="867">
        <f>V2-V3</f>
        <v>9750600</v>
      </c>
      <c r="W4" s="870">
        <f t="shared" si="1"/>
        <v>4781006</v>
      </c>
    </row>
    <row r="5" spans="1:23" ht="30" customHeight="1">
      <c r="A5" s="863" t="s">
        <v>2433</v>
      </c>
      <c r="B5" s="864" t="s">
        <v>2434</v>
      </c>
      <c r="C5" s="865">
        <f>SUM(7!N3:O3)</f>
        <v>1365278</v>
      </c>
      <c r="D5" s="865">
        <f>SUM(7!N4:O4)</f>
        <v>537396</v>
      </c>
      <c r="E5" s="865">
        <f>SUM(7!N5:O5)</f>
        <v>467933</v>
      </c>
      <c r="F5" s="866">
        <f>SUM(7!N6:O6)</f>
        <v>157374</v>
      </c>
      <c r="G5" s="866">
        <f>SUM(7!N7:O7)</f>
        <v>182139</v>
      </c>
      <c r="H5" s="866">
        <f>SUM(7!N8:O8)</f>
        <v>311457</v>
      </c>
      <c r="I5" s="866">
        <f>SUM(7!N9:P9)</f>
        <v>306575</v>
      </c>
      <c r="J5" s="866">
        <f>SUM(7!N10:O10)</f>
        <v>315309</v>
      </c>
      <c r="K5" s="867">
        <f>SUM(7!N11:O11)</f>
        <v>298479</v>
      </c>
      <c r="L5" s="867">
        <f>SUM(7!N12:O12)</f>
        <v>35502</v>
      </c>
      <c r="M5" s="867">
        <f>SUM(7!N13:O13)</f>
        <v>207876</v>
      </c>
      <c r="N5" s="867">
        <f>SUM(7!N14:O14)</f>
        <v>19562</v>
      </c>
      <c r="O5" s="867">
        <f>SUM(7!N15:O15)</f>
        <v>378578</v>
      </c>
      <c r="P5" s="868">
        <f>SUM(7!N16:O16)</f>
        <v>165096</v>
      </c>
      <c r="Q5" s="867">
        <f>SUM(7!N17:O17)</f>
        <v>454163</v>
      </c>
      <c r="R5" s="867">
        <f>SUM(7!N18:O18)</f>
        <v>101810</v>
      </c>
      <c r="S5" s="867">
        <f>SUM(7!N19:O19)</f>
        <v>115932</v>
      </c>
      <c r="T5" s="867">
        <f>SUM(7!N20:O20)</f>
        <v>16675</v>
      </c>
      <c r="U5" s="869">
        <f t="shared" si="0"/>
        <v>5437134</v>
      </c>
      <c r="V5" s="867">
        <f>SUM(5!O14:Q14)</f>
        <v>9858142</v>
      </c>
      <c r="W5" s="870">
        <f t="shared" si="1"/>
        <v>15295276</v>
      </c>
    </row>
    <row r="6" spans="1:23" ht="24.75" customHeight="1">
      <c r="A6" s="863" t="s">
        <v>2435</v>
      </c>
      <c r="B6" s="864" t="s">
        <v>2436</v>
      </c>
      <c r="C6" s="865"/>
      <c r="D6" s="865"/>
      <c r="E6" s="865"/>
      <c r="F6" s="866"/>
      <c r="G6" s="866"/>
      <c r="H6" s="866"/>
      <c r="I6" s="866"/>
      <c r="J6" s="866"/>
      <c r="K6" s="867"/>
      <c r="L6" s="867"/>
      <c r="M6" s="867"/>
      <c r="N6" s="873"/>
      <c r="O6" s="867"/>
      <c r="P6" s="868"/>
      <c r="Q6" s="867"/>
      <c r="R6" s="867"/>
      <c r="S6" s="867"/>
      <c r="T6" s="867"/>
      <c r="U6" s="869">
        <f t="shared" si="0"/>
        <v>0</v>
      </c>
      <c r="V6" s="867">
        <v>5233701</v>
      </c>
      <c r="W6" s="870">
        <f t="shared" si="1"/>
        <v>5233701</v>
      </c>
    </row>
    <row r="7" spans="1:23" ht="25.5" customHeight="1">
      <c r="A7" s="871" t="s">
        <v>2437</v>
      </c>
      <c r="B7" s="872" t="s">
        <v>2438</v>
      </c>
      <c r="C7" s="867">
        <f aca="true" t="shared" si="3" ref="C7:T7">C5-C6</f>
        <v>1365278</v>
      </c>
      <c r="D7" s="867">
        <f t="shared" si="3"/>
        <v>537396</v>
      </c>
      <c r="E7" s="867">
        <f t="shared" si="3"/>
        <v>467933</v>
      </c>
      <c r="F7" s="867">
        <f t="shared" si="3"/>
        <v>157374</v>
      </c>
      <c r="G7" s="867">
        <f t="shared" si="3"/>
        <v>182139</v>
      </c>
      <c r="H7" s="867">
        <f t="shared" si="3"/>
        <v>311457</v>
      </c>
      <c r="I7" s="867">
        <f t="shared" si="3"/>
        <v>306575</v>
      </c>
      <c r="J7" s="867">
        <f t="shared" si="3"/>
        <v>315309</v>
      </c>
      <c r="K7" s="867">
        <f t="shared" si="3"/>
        <v>298479</v>
      </c>
      <c r="L7" s="867">
        <f t="shared" si="3"/>
        <v>35502</v>
      </c>
      <c r="M7" s="867">
        <f t="shared" si="3"/>
        <v>207876</v>
      </c>
      <c r="N7" s="867">
        <f t="shared" si="3"/>
        <v>19562</v>
      </c>
      <c r="O7" s="867">
        <f t="shared" si="3"/>
        <v>378578</v>
      </c>
      <c r="P7" s="867">
        <f t="shared" si="3"/>
        <v>165096</v>
      </c>
      <c r="Q7" s="867">
        <f t="shared" si="3"/>
        <v>454163</v>
      </c>
      <c r="R7" s="867">
        <f t="shared" si="3"/>
        <v>101810</v>
      </c>
      <c r="S7" s="867">
        <f t="shared" si="3"/>
        <v>115932</v>
      </c>
      <c r="T7" s="867">
        <f t="shared" si="3"/>
        <v>16675</v>
      </c>
      <c r="U7" s="869">
        <f t="shared" si="0"/>
        <v>5437134</v>
      </c>
      <c r="V7" s="867">
        <f>V5-V6</f>
        <v>4624441</v>
      </c>
      <c r="W7" s="870">
        <f t="shared" si="1"/>
        <v>10061575</v>
      </c>
    </row>
    <row r="8" spans="1:23" ht="27.75" customHeight="1">
      <c r="A8" s="871" t="s">
        <v>2439</v>
      </c>
      <c r="B8" s="872" t="s">
        <v>2463</v>
      </c>
      <c r="C8" s="867">
        <f aca="true" t="shared" si="4" ref="C8:T8">SUM(C4+C7)</f>
        <v>95238</v>
      </c>
      <c r="D8" s="867">
        <f t="shared" si="4"/>
        <v>54613</v>
      </c>
      <c r="E8" s="867">
        <f t="shared" si="4"/>
        <v>31582</v>
      </c>
      <c r="F8" s="867">
        <f t="shared" si="4"/>
        <v>81855</v>
      </c>
      <c r="G8" s="867">
        <f t="shared" si="4"/>
        <v>60555</v>
      </c>
      <c r="H8" s="867">
        <f t="shared" si="4"/>
        <v>11651</v>
      </c>
      <c r="I8" s="867">
        <f t="shared" si="4"/>
        <v>23194</v>
      </c>
      <c r="J8" s="867">
        <f t="shared" si="4"/>
        <v>7355</v>
      </c>
      <c r="K8" s="867">
        <f t="shared" si="4"/>
        <v>11971</v>
      </c>
      <c r="L8" s="867">
        <f t="shared" si="4"/>
        <v>994</v>
      </c>
      <c r="M8" s="867">
        <f t="shared" si="4"/>
        <v>5814</v>
      </c>
      <c r="N8" s="867">
        <f t="shared" si="4"/>
        <v>1495</v>
      </c>
      <c r="O8" s="867">
        <f t="shared" si="4"/>
        <v>3790</v>
      </c>
      <c r="P8" s="867">
        <f t="shared" si="4"/>
        <v>11322</v>
      </c>
      <c r="Q8" s="867">
        <f t="shared" si="4"/>
        <v>15916</v>
      </c>
      <c r="R8" s="867">
        <f t="shared" si="4"/>
        <v>16080</v>
      </c>
      <c r="S8" s="867">
        <f t="shared" si="4"/>
        <v>22544</v>
      </c>
      <c r="T8" s="867">
        <f t="shared" si="4"/>
        <v>11571</v>
      </c>
      <c r="U8" s="869">
        <f t="shared" si="0"/>
        <v>467540</v>
      </c>
      <c r="V8" s="867">
        <f>SUM(V4+V7)</f>
        <v>14375041</v>
      </c>
      <c r="W8" s="870">
        <f t="shared" si="1"/>
        <v>14842581</v>
      </c>
    </row>
    <row r="9" spans="1:23" ht="28.5" customHeight="1">
      <c r="A9" s="863" t="s">
        <v>2440</v>
      </c>
      <c r="B9" s="864" t="s">
        <v>2441</v>
      </c>
      <c r="C9" s="874"/>
      <c r="D9" s="874"/>
      <c r="E9" s="874"/>
      <c r="F9" s="875"/>
      <c r="G9" s="875"/>
      <c r="H9" s="874"/>
      <c r="I9" s="874"/>
      <c r="J9" s="874"/>
      <c r="K9" s="874"/>
      <c r="L9" s="874"/>
      <c r="M9" s="868"/>
      <c r="N9" s="867"/>
      <c r="O9" s="867"/>
      <c r="P9" s="868"/>
      <c r="Q9" s="867"/>
      <c r="R9" s="867"/>
      <c r="S9" s="867"/>
      <c r="T9" s="867"/>
      <c r="U9" s="869">
        <f t="shared" si="0"/>
        <v>0</v>
      </c>
      <c r="V9" s="867"/>
      <c r="W9" s="870">
        <f t="shared" si="1"/>
        <v>0</v>
      </c>
    </row>
    <row r="10" spans="1:23" ht="28.5" customHeight="1">
      <c r="A10" s="863" t="s">
        <v>2442</v>
      </c>
      <c r="B10" s="864" t="s">
        <v>2443</v>
      </c>
      <c r="C10" s="874"/>
      <c r="D10" s="874"/>
      <c r="E10" s="874"/>
      <c r="F10" s="875"/>
      <c r="G10" s="875"/>
      <c r="H10" s="874"/>
      <c r="I10" s="874"/>
      <c r="J10" s="874"/>
      <c r="K10" s="874"/>
      <c r="L10" s="874"/>
      <c r="M10" s="868"/>
      <c r="N10" s="867"/>
      <c r="O10" s="867"/>
      <c r="P10" s="868"/>
      <c r="Q10" s="867"/>
      <c r="R10" s="867"/>
      <c r="S10" s="867"/>
      <c r="T10" s="867"/>
      <c r="U10" s="869">
        <f t="shared" si="0"/>
        <v>0</v>
      </c>
      <c r="V10" s="867"/>
      <c r="W10" s="870">
        <f t="shared" si="1"/>
        <v>0</v>
      </c>
    </row>
    <row r="11" spans="1:23" ht="37.5" customHeight="1">
      <c r="A11" s="871" t="s">
        <v>2444</v>
      </c>
      <c r="B11" s="876" t="s">
        <v>2445</v>
      </c>
      <c r="C11" s="867">
        <f aca="true" t="shared" si="5" ref="C11:T11">C9-C10</f>
        <v>0</v>
      </c>
      <c r="D11" s="867">
        <f t="shared" si="5"/>
        <v>0</v>
      </c>
      <c r="E11" s="867">
        <f t="shared" si="5"/>
        <v>0</v>
      </c>
      <c r="F11" s="867">
        <f t="shared" si="5"/>
        <v>0</v>
      </c>
      <c r="G11" s="867">
        <f t="shared" si="5"/>
        <v>0</v>
      </c>
      <c r="H11" s="867">
        <f t="shared" si="5"/>
        <v>0</v>
      </c>
      <c r="I11" s="867">
        <f t="shared" si="5"/>
        <v>0</v>
      </c>
      <c r="J11" s="867">
        <f t="shared" si="5"/>
        <v>0</v>
      </c>
      <c r="K11" s="867">
        <f t="shared" si="5"/>
        <v>0</v>
      </c>
      <c r="L11" s="867">
        <f t="shared" si="5"/>
        <v>0</v>
      </c>
      <c r="M11" s="867">
        <f t="shared" si="5"/>
        <v>0</v>
      </c>
      <c r="N11" s="867">
        <f t="shared" si="5"/>
        <v>0</v>
      </c>
      <c r="O11" s="867">
        <f t="shared" si="5"/>
        <v>0</v>
      </c>
      <c r="P11" s="867">
        <f t="shared" si="5"/>
        <v>0</v>
      </c>
      <c r="Q11" s="867">
        <f t="shared" si="5"/>
        <v>0</v>
      </c>
      <c r="R11" s="867">
        <f t="shared" si="5"/>
        <v>0</v>
      </c>
      <c r="S11" s="867">
        <f t="shared" si="5"/>
        <v>0</v>
      </c>
      <c r="T11" s="867">
        <f t="shared" si="5"/>
        <v>0</v>
      </c>
      <c r="U11" s="869">
        <f t="shared" si="0"/>
        <v>0</v>
      </c>
      <c r="V11" s="867">
        <f>V9-V10</f>
        <v>0</v>
      </c>
      <c r="W11" s="870">
        <f t="shared" si="1"/>
        <v>0</v>
      </c>
    </row>
    <row r="12" spans="1:23" ht="28.5" customHeight="1">
      <c r="A12" s="863" t="s">
        <v>2446</v>
      </c>
      <c r="B12" s="877" t="s">
        <v>2447</v>
      </c>
      <c r="C12" s="874"/>
      <c r="D12" s="874"/>
      <c r="E12" s="874"/>
      <c r="F12" s="875"/>
      <c r="G12" s="875"/>
      <c r="H12" s="874"/>
      <c r="I12" s="874"/>
      <c r="J12" s="874"/>
      <c r="K12" s="874"/>
      <c r="L12" s="874"/>
      <c r="M12" s="874"/>
      <c r="N12" s="867"/>
      <c r="O12" s="867"/>
      <c r="P12" s="868"/>
      <c r="Q12" s="867"/>
      <c r="R12" s="867"/>
      <c r="S12" s="867"/>
      <c r="T12" s="867"/>
      <c r="U12" s="869">
        <f t="shared" si="0"/>
        <v>0</v>
      </c>
      <c r="V12" s="867"/>
      <c r="W12" s="870">
        <f t="shared" si="1"/>
        <v>0</v>
      </c>
    </row>
    <row r="13" spans="1:23" ht="28.5" customHeight="1">
      <c r="A13" s="863" t="s">
        <v>2448</v>
      </c>
      <c r="B13" s="877" t="s">
        <v>2449</v>
      </c>
      <c r="C13" s="874"/>
      <c r="D13" s="874"/>
      <c r="E13" s="874"/>
      <c r="F13" s="875"/>
      <c r="G13" s="875"/>
      <c r="H13" s="874"/>
      <c r="I13" s="874"/>
      <c r="J13" s="874"/>
      <c r="K13" s="874"/>
      <c r="L13" s="874"/>
      <c r="M13" s="874"/>
      <c r="N13" s="867"/>
      <c r="O13" s="867"/>
      <c r="P13" s="868"/>
      <c r="Q13" s="867"/>
      <c r="R13" s="867"/>
      <c r="S13" s="867"/>
      <c r="T13" s="867"/>
      <c r="U13" s="869">
        <f t="shared" si="0"/>
        <v>0</v>
      </c>
      <c r="V13" s="867"/>
      <c r="W13" s="870">
        <f t="shared" si="1"/>
        <v>0</v>
      </c>
    </row>
    <row r="14" spans="1:23" ht="36.75" customHeight="1">
      <c r="A14" s="871" t="s">
        <v>2450</v>
      </c>
      <c r="B14" s="872" t="s">
        <v>2451</v>
      </c>
      <c r="C14" s="867">
        <f aca="true" t="shared" si="6" ref="C14:T14">C12-C13</f>
        <v>0</v>
      </c>
      <c r="D14" s="867">
        <f t="shared" si="6"/>
        <v>0</v>
      </c>
      <c r="E14" s="867">
        <f t="shared" si="6"/>
        <v>0</v>
      </c>
      <c r="F14" s="867">
        <f t="shared" si="6"/>
        <v>0</v>
      </c>
      <c r="G14" s="867">
        <f t="shared" si="6"/>
        <v>0</v>
      </c>
      <c r="H14" s="867">
        <f t="shared" si="6"/>
        <v>0</v>
      </c>
      <c r="I14" s="867">
        <f t="shared" si="6"/>
        <v>0</v>
      </c>
      <c r="J14" s="867">
        <f t="shared" si="6"/>
        <v>0</v>
      </c>
      <c r="K14" s="867">
        <f t="shared" si="6"/>
        <v>0</v>
      </c>
      <c r="L14" s="867">
        <f t="shared" si="6"/>
        <v>0</v>
      </c>
      <c r="M14" s="867">
        <f t="shared" si="6"/>
        <v>0</v>
      </c>
      <c r="N14" s="867">
        <f t="shared" si="6"/>
        <v>0</v>
      </c>
      <c r="O14" s="867">
        <f t="shared" si="6"/>
        <v>0</v>
      </c>
      <c r="P14" s="867">
        <f t="shared" si="6"/>
        <v>0</v>
      </c>
      <c r="Q14" s="867">
        <f t="shared" si="6"/>
        <v>0</v>
      </c>
      <c r="R14" s="867">
        <f t="shared" si="6"/>
        <v>0</v>
      </c>
      <c r="S14" s="867">
        <f t="shared" si="6"/>
        <v>0</v>
      </c>
      <c r="T14" s="867">
        <f t="shared" si="6"/>
        <v>0</v>
      </c>
      <c r="U14" s="869">
        <f t="shared" si="0"/>
        <v>0</v>
      </c>
      <c r="V14" s="867">
        <f>V12-V13</f>
        <v>0</v>
      </c>
      <c r="W14" s="870">
        <f t="shared" si="1"/>
        <v>0</v>
      </c>
    </row>
    <row r="15" spans="1:23" ht="28.5" customHeight="1">
      <c r="A15" s="871" t="s">
        <v>2452</v>
      </c>
      <c r="B15" s="876" t="s">
        <v>2464</v>
      </c>
      <c r="C15" s="867">
        <f aca="true" t="shared" si="7" ref="C15:T15">SUM(C11+C14)</f>
        <v>0</v>
      </c>
      <c r="D15" s="867">
        <f t="shared" si="7"/>
        <v>0</v>
      </c>
      <c r="E15" s="867">
        <f t="shared" si="7"/>
        <v>0</v>
      </c>
      <c r="F15" s="867">
        <f t="shared" si="7"/>
        <v>0</v>
      </c>
      <c r="G15" s="867">
        <f t="shared" si="7"/>
        <v>0</v>
      </c>
      <c r="H15" s="867">
        <f t="shared" si="7"/>
        <v>0</v>
      </c>
      <c r="I15" s="867">
        <f t="shared" si="7"/>
        <v>0</v>
      </c>
      <c r="J15" s="867">
        <f t="shared" si="7"/>
        <v>0</v>
      </c>
      <c r="K15" s="867">
        <f t="shared" si="7"/>
        <v>0</v>
      </c>
      <c r="L15" s="867">
        <f t="shared" si="7"/>
        <v>0</v>
      </c>
      <c r="M15" s="867">
        <f t="shared" si="7"/>
        <v>0</v>
      </c>
      <c r="N15" s="867">
        <f t="shared" si="7"/>
        <v>0</v>
      </c>
      <c r="O15" s="867">
        <f t="shared" si="7"/>
        <v>0</v>
      </c>
      <c r="P15" s="867">
        <f t="shared" si="7"/>
        <v>0</v>
      </c>
      <c r="Q15" s="867">
        <f t="shared" si="7"/>
        <v>0</v>
      </c>
      <c r="R15" s="867">
        <f t="shared" si="7"/>
        <v>0</v>
      </c>
      <c r="S15" s="867">
        <f t="shared" si="7"/>
        <v>0</v>
      </c>
      <c r="T15" s="867">
        <f t="shared" si="7"/>
        <v>0</v>
      </c>
      <c r="U15" s="869">
        <f t="shared" si="0"/>
        <v>0</v>
      </c>
      <c r="V15" s="867">
        <f>SUM(V11+V14)</f>
        <v>0</v>
      </c>
      <c r="W15" s="870">
        <f t="shared" si="1"/>
        <v>0</v>
      </c>
    </row>
    <row r="16" spans="1:23" ht="17.25" customHeight="1">
      <c r="A16" s="878" t="s">
        <v>2453</v>
      </c>
      <c r="B16" s="879" t="s">
        <v>2454</v>
      </c>
      <c r="C16" s="880">
        <f aca="true" t="shared" si="8" ref="C16:T16">SUM(C8+C15)</f>
        <v>95238</v>
      </c>
      <c r="D16" s="880">
        <f t="shared" si="8"/>
        <v>54613</v>
      </c>
      <c r="E16" s="880">
        <f t="shared" si="8"/>
        <v>31582</v>
      </c>
      <c r="F16" s="880">
        <f t="shared" si="8"/>
        <v>81855</v>
      </c>
      <c r="G16" s="880">
        <f t="shared" si="8"/>
        <v>60555</v>
      </c>
      <c r="H16" s="880">
        <f t="shared" si="8"/>
        <v>11651</v>
      </c>
      <c r="I16" s="880">
        <f t="shared" si="8"/>
        <v>23194</v>
      </c>
      <c r="J16" s="880">
        <f t="shared" si="8"/>
        <v>7355</v>
      </c>
      <c r="K16" s="880">
        <f t="shared" si="8"/>
        <v>11971</v>
      </c>
      <c r="L16" s="880">
        <f t="shared" si="8"/>
        <v>994</v>
      </c>
      <c r="M16" s="880">
        <f t="shared" si="8"/>
        <v>5814</v>
      </c>
      <c r="N16" s="880">
        <f t="shared" si="8"/>
        <v>1495</v>
      </c>
      <c r="O16" s="880">
        <f t="shared" si="8"/>
        <v>3790</v>
      </c>
      <c r="P16" s="880">
        <f t="shared" si="8"/>
        <v>11322</v>
      </c>
      <c r="Q16" s="880">
        <f t="shared" si="8"/>
        <v>15916</v>
      </c>
      <c r="R16" s="880">
        <f t="shared" si="8"/>
        <v>16080</v>
      </c>
      <c r="S16" s="880">
        <f t="shared" si="8"/>
        <v>22544</v>
      </c>
      <c r="T16" s="880">
        <f t="shared" si="8"/>
        <v>11571</v>
      </c>
      <c r="U16" s="881">
        <f t="shared" si="0"/>
        <v>467540</v>
      </c>
      <c r="V16" s="882">
        <f>SUM(V8+V15)</f>
        <v>14375041</v>
      </c>
      <c r="W16" s="883">
        <f t="shared" si="1"/>
        <v>14842581</v>
      </c>
    </row>
    <row r="17" spans="1:23" ht="40.5" customHeight="1">
      <c r="A17" s="871" t="s">
        <v>2455</v>
      </c>
      <c r="B17" s="876" t="s">
        <v>2456</v>
      </c>
      <c r="C17" s="884">
        <v>43129</v>
      </c>
      <c r="D17" s="884">
        <v>1100</v>
      </c>
      <c r="E17" s="884">
        <v>7901</v>
      </c>
      <c r="F17" s="866">
        <v>2209</v>
      </c>
      <c r="G17" s="866">
        <v>78</v>
      </c>
      <c r="H17" s="884">
        <v>200</v>
      </c>
      <c r="I17" s="884">
        <v>297</v>
      </c>
      <c r="J17" s="884">
        <v>744</v>
      </c>
      <c r="K17" s="884">
        <v>380</v>
      </c>
      <c r="L17" s="884"/>
      <c r="M17" s="884"/>
      <c r="N17" s="867"/>
      <c r="O17" s="867"/>
      <c r="P17" s="868">
        <v>10063</v>
      </c>
      <c r="Q17" s="867">
        <v>5697</v>
      </c>
      <c r="R17" s="867">
        <v>916</v>
      </c>
      <c r="S17" s="867"/>
      <c r="T17" s="867"/>
      <c r="U17" s="869">
        <f t="shared" si="0"/>
        <v>72714</v>
      </c>
      <c r="V17" s="867">
        <v>2540580</v>
      </c>
      <c r="W17" s="870">
        <f t="shared" si="1"/>
        <v>2613294</v>
      </c>
    </row>
    <row r="18" spans="1:23" ht="25.5" customHeight="1">
      <c r="A18" s="871" t="s">
        <v>2457</v>
      </c>
      <c r="B18" s="876" t="s">
        <v>2458</v>
      </c>
      <c r="C18" s="884">
        <f>C16-C17</f>
        <v>52109</v>
      </c>
      <c r="D18" s="884">
        <f aca="true" t="shared" si="9" ref="D18:V18">D16-D17</f>
        <v>53513</v>
      </c>
      <c r="E18" s="884">
        <f t="shared" si="9"/>
        <v>23681</v>
      </c>
      <c r="F18" s="884">
        <f t="shared" si="9"/>
        <v>79646</v>
      </c>
      <c r="G18" s="884">
        <f t="shared" si="9"/>
        <v>60477</v>
      </c>
      <c r="H18" s="884">
        <f t="shared" si="9"/>
        <v>11451</v>
      </c>
      <c r="I18" s="884">
        <f t="shared" si="9"/>
        <v>22897</v>
      </c>
      <c r="J18" s="884">
        <f t="shared" si="9"/>
        <v>6611</v>
      </c>
      <c r="K18" s="884">
        <f t="shared" si="9"/>
        <v>11591</v>
      </c>
      <c r="L18" s="884">
        <f t="shared" si="9"/>
        <v>994</v>
      </c>
      <c r="M18" s="884">
        <f t="shared" si="9"/>
        <v>5814</v>
      </c>
      <c r="N18" s="884">
        <f t="shared" si="9"/>
        <v>1495</v>
      </c>
      <c r="O18" s="884">
        <f t="shared" si="9"/>
        <v>3790</v>
      </c>
      <c r="P18" s="884">
        <f t="shared" si="9"/>
        <v>1259</v>
      </c>
      <c r="Q18" s="884">
        <f t="shared" si="9"/>
        <v>10219</v>
      </c>
      <c r="R18" s="884">
        <f t="shared" si="9"/>
        <v>15164</v>
      </c>
      <c r="S18" s="884">
        <f t="shared" si="9"/>
        <v>22544</v>
      </c>
      <c r="T18" s="884">
        <f t="shared" si="9"/>
        <v>11571</v>
      </c>
      <c r="U18" s="869">
        <f t="shared" si="0"/>
        <v>394826</v>
      </c>
      <c r="V18" s="884">
        <f t="shared" si="9"/>
        <v>11834461</v>
      </c>
      <c r="W18" s="870">
        <f t="shared" si="1"/>
        <v>12229287</v>
      </c>
    </row>
    <row r="19" spans="1:23" ht="24.75">
      <c r="A19" s="871" t="s">
        <v>2459</v>
      </c>
      <c r="B19" s="876" t="s">
        <v>2460</v>
      </c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69">
        <f t="shared" si="0"/>
        <v>0</v>
      </c>
      <c r="V19" s="868"/>
      <c r="W19" s="870">
        <f t="shared" si="1"/>
        <v>0</v>
      </c>
    </row>
    <row r="20" spans="1:23" ht="24.75">
      <c r="A20" s="871" t="s">
        <v>2461</v>
      </c>
      <c r="B20" s="876" t="s">
        <v>2462</v>
      </c>
      <c r="C20" s="885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885"/>
      <c r="T20" s="885"/>
      <c r="U20" s="869">
        <f t="shared" si="0"/>
        <v>0</v>
      </c>
      <c r="V20" s="885"/>
      <c r="W20" s="870">
        <f t="shared" si="1"/>
        <v>0</v>
      </c>
    </row>
    <row r="21" spans="5:23" ht="12.75"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</row>
    <row r="22" spans="5:23" ht="12.75">
      <c r="E22" s="886"/>
      <c r="F22" s="886"/>
      <c r="G22" s="886"/>
      <c r="H22" s="886"/>
      <c r="I22" s="886"/>
      <c r="J22" s="886"/>
      <c r="K22" s="886"/>
      <c r="L22" s="886"/>
      <c r="M22" s="886"/>
      <c r="N22" s="886"/>
      <c r="O22" s="886"/>
      <c r="P22" s="886"/>
      <c r="Q22" s="886"/>
      <c r="R22" s="886"/>
      <c r="S22" s="886"/>
      <c r="T22" s="886"/>
      <c r="U22" s="886"/>
      <c r="V22" s="886"/>
      <c r="W22" s="886"/>
    </row>
    <row r="23" spans="5:23" ht="12.75">
      <c r="E23" s="886"/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</row>
    <row r="24" spans="5:23" ht="12.75"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</row>
    <row r="25" spans="5:23" ht="12.75"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</row>
    <row r="26" spans="5:23" ht="12.75">
      <c r="E26" s="886"/>
      <c r="F26" s="886"/>
      <c r="G26" s="886"/>
      <c r="H26" s="886"/>
      <c r="I26" s="886"/>
      <c r="J26" s="886"/>
      <c r="K26" s="886"/>
      <c r="L26" s="886"/>
      <c r="M26" s="886"/>
      <c r="N26" s="886"/>
      <c r="O26" s="886"/>
      <c r="P26" s="886"/>
      <c r="Q26" s="886"/>
      <c r="R26" s="886"/>
      <c r="S26" s="886"/>
      <c r="T26" s="886"/>
      <c r="U26" s="886"/>
      <c r="V26" s="886"/>
      <c r="W26" s="886"/>
    </row>
    <row r="27" spans="5:23" ht="12.75">
      <c r="E27" s="886"/>
      <c r="F27" s="886"/>
      <c r="G27" s="886"/>
      <c r="H27" s="886"/>
      <c r="I27" s="886"/>
      <c r="J27" s="886"/>
      <c r="K27" s="886"/>
      <c r="L27" s="886"/>
      <c r="M27" s="886"/>
      <c r="N27" s="886"/>
      <c r="O27" s="886"/>
      <c r="P27" s="886"/>
      <c r="Q27" s="886"/>
      <c r="R27" s="886"/>
      <c r="S27" s="886"/>
      <c r="T27" s="886"/>
      <c r="U27" s="886"/>
      <c r="V27" s="886"/>
      <c r="W27" s="886"/>
    </row>
    <row r="28" spans="5:23" ht="12.75">
      <c r="E28" s="886"/>
      <c r="F28" s="886"/>
      <c r="G28" s="886"/>
      <c r="H28" s="886"/>
      <c r="I28" s="886"/>
      <c r="J28" s="886"/>
      <c r="K28" s="886"/>
      <c r="L28" s="886"/>
      <c r="M28" s="886"/>
      <c r="N28" s="886"/>
      <c r="O28" s="886"/>
      <c r="P28" s="886"/>
      <c r="Q28" s="886"/>
      <c r="R28" s="886"/>
      <c r="S28" s="886"/>
      <c r="T28" s="886"/>
      <c r="U28" s="886"/>
      <c r="V28" s="886"/>
      <c r="W28" s="886"/>
    </row>
    <row r="29" spans="5:23" ht="12.75"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</row>
    <row r="30" spans="5:23" ht="12.75">
      <c r="E30" s="886"/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  <c r="V30" s="886"/>
      <c r="W30" s="886"/>
    </row>
    <row r="31" spans="5:23" ht="12.75"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</row>
    <row r="32" spans="5:23" ht="12.75">
      <c r="E32" s="886"/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  <c r="V32" s="886"/>
      <c r="W32" s="886"/>
    </row>
    <row r="33" spans="5:23" ht="12.75">
      <c r="E33" s="886"/>
      <c r="F33" s="886"/>
      <c r="G33" s="886"/>
      <c r="H33" s="886"/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86"/>
      <c r="T33" s="886"/>
      <c r="U33" s="886"/>
      <c r="V33" s="886"/>
      <c r="W33" s="886"/>
    </row>
    <row r="34" spans="5:23" ht="12.75"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</row>
    <row r="35" spans="5:23" ht="12.75"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6"/>
      <c r="T35" s="886"/>
      <c r="U35" s="886"/>
      <c r="V35" s="886"/>
      <c r="W35" s="886"/>
    </row>
    <row r="36" spans="5:23" ht="12.75">
      <c r="E36" s="886"/>
      <c r="F36" s="886"/>
      <c r="G36" s="886"/>
      <c r="H36" s="886"/>
      <c r="I36" s="886"/>
      <c r="J36" s="886"/>
      <c r="K36" s="886"/>
      <c r="L36" s="886"/>
      <c r="M36" s="886"/>
      <c r="N36" s="886"/>
      <c r="O36" s="886"/>
      <c r="P36" s="886"/>
      <c r="Q36" s="886"/>
      <c r="R36" s="886"/>
      <c r="S36" s="886"/>
      <c r="T36" s="886"/>
      <c r="U36" s="886"/>
      <c r="V36" s="886"/>
      <c r="W36" s="886"/>
    </row>
    <row r="37" spans="5:23" ht="12.75">
      <c r="E37" s="886"/>
      <c r="F37" s="886"/>
      <c r="G37" s="886"/>
      <c r="H37" s="886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86"/>
      <c r="T37" s="886"/>
      <c r="U37" s="886"/>
      <c r="V37" s="886"/>
      <c r="W37" s="886"/>
    </row>
    <row r="38" spans="5:23" ht="12.75"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6"/>
      <c r="P38" s="886"/>
      <c r="Q38" s="886"/>
      <c r="R38" s="886"/>
      <c r="S38" s="886"/>
      <c r="T38" s="886"/>
      <c r="U38" s="886"/>
      <c r="V38" s="886"/>
      <c r="W38" s="886"/>
    </row>
    <row r="39" spans="5:23" ht="12.75">
      <c r="E39" s="886"/>
      <c r="F39" s="886"/>
      <c r="G39" s="886"/>
      <c r="H39" s="886"/>
      <c r="I39" s="886"/>
      <c r="J39" s="886"/>
      <c r="K39" s="886"/>
      <c r="L39" s="886"/>
      <c r="M39" s="886"/>
      <c r="N39" s="886"/>
      <c r="O39" s="886"/>
      <c r="P39" s="886"/>
      <c r="Q39" s="886"/>
      <c r="R39" s="886"/>
      <c r="S39" s="886"/>
      <c r="T39" s="886"/>
      <c r="U39" s="886"/>
      <c r="V39" s="886"/>
      <c r="W39" s="886"/>
    </row>
    <row r="40" spans="5:23" ht="12.75">
      <c r="E40" s="886"/>
      <c r="F40" s="886"/>
      <c r="G40" s="886"/>
      <c r="H40" s="886"/>
      <c r="I40" s="886"/>
      <c r="J40" s="886"/>
      <c r="K40" s="886"/>
      <c r="L40" s="886"/>
      <c r="M40" s="886"/>
      <c r="N40" s="886"/>
      <c r="O40" s="886"/>
      <c r="P40" s="886"/>
      <c r="Q40" s="886"/>
      <c r="R40" s="886"/>
      <c r="S40" s="886"/>
      <c r="T40" s="886"/>
      <c r="U40" s="886"/>
      <c r="V40" s="886"/>
      <c r="W40" s="886"/>
    </row>
    <row r="41" spans="5:23" ht="12.75">
      <c r="E41" s="886"/>
      <c r="F41" s="886"/>
      <c r="G41" s="886"/>
      <c r="H41" s="886"/>
      <c r="I41" s="886"/>
      <c r="J41" s="886"/>
      <c r="K41" s="886"/>
      <c r="L41" s="886"/>
      <c r="M41" s="886"/>
      <c r="N41" s="886"/>
      <c r="O41" s="886"/>
      <c r="P41" s="886"/>
      <c r="Q41" s="886"/>
      <c r="R41" s="886"/>
      <c r="S41" s="886"/>
      <c r="T41" s="886"/>
      <c r="U41" s="886"/>
      <c r="V41" s="886"/>
      <c r="W41" s="886"/>
    </row>
    <row r="42" spans="5:23" ht="12.75">
      <c r="E42" s="886"/>
      <c r="F42" s="886"/>
      <c r="G42" s="886"/>
      <c r="H42" s="886"/>
      <c r="I42" s="886"/>
      <c r="J42" s="886"/>
      <c r="K42" s="886"/>
      <c r="L42" s="886"/>
      <c r="M42" s="886"/>
      <c r="N42" s="886"/>
      <c r="O42" s="886"/>
      <c r="P42" s="886"/>
      <c r="Q42" s="886"/>
      <c r="R42" s="886"/>
      <c r="S42" s="886"/>
      <c r="T42" s="886"/>
      <c r="U42" s="886"/>
      <c r="V42" s="886"/>
      <c r="W42" s="886"/>
    </row>
    <row r="43" spans="5:23" ht="12.75">
      <c r="E43" s="886"/>
      <c r="F43" s="886"/>
      <c r="G43" s="886"/>
      <c r="H43" s="886"/>
      <c r="I43" s="886"/>
      <c r="J43" s="886"/>
      <c r="K43" s="886"/>
      <c r="L43" s="886"/>
      <c r="M43" s="886"/>
      <c r="N43" s="886"/>
      <c r="O43" s="886"/>
      <c r="P43" s="886"/>
      <c r="Q43" s="886"/>
      <c r="R43" s="886"/>
      <c r="S43" s="886"/>
      <c r="T43" s="886"/>
      <c r="U43" s="886"/>
      <c r="V43" s="886"/>
      <c r="W43" s="886"/>
    </row>
    <row r="44" spans="5:23" ht="12.75">
      <c r="E44" s="886"/>
      <c r="F44" s="886"/>
      <c r="G44" s="886"/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886"/>
      <c r="T44" s="886"/>
      <c r="U44" s="886"/>
      <c r="V44" s="886"/>
      <c r="W44" s="886"/>
    </row>
    <row r="45" spans="5:23" ht="12.75">
      <c r="E45" s="886"/>
      <c r="F45" s="886"/>
      <c r="G45" s="886"/>
      <c r="H45" s="886"/>
      <c r="I45" s="886"/>
      <c r="J45" s="886"/>
      <c r="K45" s="886"/>
      <c r="L45" s="886"/>
      <c r="M45" s="886"/>
      <c r="N45" s="886"/>
      <c r="O45" s="886"/>
      <c r="P45" s="886"/>
      <c r="Q45" s="886"/>
      <c r="R45" s="886"/>
      <c r="S45" s="886"/>
      <c r="T45" s="886"/>
      <c r="U45" s="886"/>
      <c r="V45" s="886"/>
      <c r="W45" s="886"/>
    </row>
    <row r="46" spans="5:23" ht="12.75"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</row>
    <row r="47" spans="5:23" ht="12.75"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6"/>
      <c r="V47" s="886"/>
      <c r="W47" s="886"/>
    </row>
    <row r="48" spans="5:23" ht="12.75">
      <c r="E48" s="886"/>
      <c r="F48" s="886"/>
      <c r="G48" s="886"/>
      <c r="H48" s="886"/>
      <c r="I48" s="886"/>
      <c r="J48" s="886"/>
      <c r="K48" s="886"/>
      <c r="L48" s="886"/>
      <c r="M48" s="886"/>
      <c r="N48" s="886"/>
      <c r="O48" s="886"/>
      <c r="P48" s="886"/>
      <c r="Q48" s="886"/>
      <c r="R48" s="886"/>
      <c r="S48" s="886"/>
      <c r="T48" s="886"/>
      <c r="U48" s="886"/>
      <c r="V48" s="886"/>
      <c r="W48" s="886"/>
    </row>
    <row r="49" spans="5:23" ht="12.75"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</row>
    <row r="50" spans="5:23" ht="12.75"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6"/>
      <c r="V50" s="886"/>
      <c r="W50" s="886"/>
    </row>
    <row r="51" spans="5:23" ht="12.75"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</row>
    <row r="52" spans="5:23" ht="12.75"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</row>
    <row r="53" spans="5:23" ht="12.75"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6"/>
      <c r="V53" s="886"/>
      <c r="W53" s="886"/>
    </row>
    <row r="54" spans="5:23" ht="12.75">
      <c r="E54" s="886"/>
      <c r="F54" s="886"/>
      <c r="G54" s="886"/>
      <c r="H54" s="886"/>
      <c r="I54" s="886"/>
      <c r="J54" s="886"/>
      <c r="K54" s="886"/>
      <c r="L54" s="886"/>
      <c r="M54" s="886"/>
      <c r="N54" s="886"/>
      <c r="O54" s="886"/>
      <c r="P54" s="886"/>
      <c r="Q54" s="886"/>
      <c r="R54" s="886"/>
      <c r="S54" s="886"/>
      <c r="T54" s="886"/>
      <c r="U54" s="886"/>
      <c r="V54" s="886"/>
      <c r="W54" s="886"/>
    </row>
    <row r="55" spans="5:23" ht="12.75"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</row>
    <row r="56" spans="5:23" ht="12.75"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6"/>
      <c r="V56" s="886"/>
      <c r="W56" s="886"/>
    </row>
    <row r="57" spans="5:23" ht="12.75">
      <c r="E57" s="886"/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6"/>
      <c r="U57" s="886"/>
      <c r="V57" s="886"/>
      <c r="W57" s="886"/>
    </row>
    <row r="58" spans="5:23" ht="12.75"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</row>
    <row r="59" spans="5:23" ht="12.75">
      <c r="E59" s="886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6"/>
      <c r="T59" s="886"/>
      <c r="U59" s="886"/>
      <c r="V59" s="886"/>
      <c r="W59" s="886"/>
    </row>
    <row r="60" spans="5:23" ht="12.75">
      <c r="E60" s="886"/>
      <c r="F60" s="886"/>
      <c r="G60" s="886"/>
      <c r="H60" s="886"/>
      <c r="I60" s="886"/>
      <c r="J60" s="886"/>
      <c r="K60" s="886"/>
      <c r="L60" s="886"/>
      <c r="M60" s="886"/>
      <c r="N60" s="886"/>
      <c r="O60" s="886"/>
      <c r="P60" s="886"/>
      <c r="Q60" s="886"/>
      <c r="R60" s="886"/>
      <c r="S60" s="886"/>
      <c r="T60" s="886"/>
      <c r="U60" s="886"/>
      <c r="V60" s="886"/>
      <c r="W60" s="886"/>
    </row>
    <row r="61" spans="5:23" ht="12.75"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</row>
    <row r="62" spans="5:23" ht="12.75">
      <c r="E62" s="886"/>
      <c r="F62" s="886"/>
      <c r="G62" s="886"/>
      <c r="H62" s="886"/>
      <c r="I62" s="886"/>
      <c r="J62" s="886"/>
      <c r="K62" s="886"/>
      <c r="L62" s="886"/>
      <c r="M62" s="886"/>
      <c r="N62" s="886"/>
      <c r="O62" s="886"/>
      <c r="P62" s="886"/>
      <c r="Q62" s="886"/>
      <c r="R62" s="886"/>
      <c r="S62" s="886"/>
      <c r="T62" s="886"/>
      <c r="U62" s="886"/>
      <c r="V62" s="886"/>
      <c r="W62" s="886"/>
    </row>
    <row r="63" spans="5:23" ht="12.75">
      <c r="E63" s="886"/>
      <c r="F63" s="886"/>
      <c r="G63" s="886"/>
      <c r="H63" s="886"/>
      <c r="I63" s="886"/>
      <c r="J63" s="886"/>
      <c r="K63" s="886"/>
      <c r="L63" s="886"/>
      <c r="M63" s="886"/>
      <c r="N63" s="886"/>
      <c r="O63" s="886"/>
      <c r="P63" s="886"/>
      <c r="Q63" s="886"/>
      <c r="R63" s="886"/>
      <c r="S63" s="886"/>
      <c r="T63" s="886"/>
      <c r="U63" s="886"/>
      <c r="V63" s="886"/>
      <c r="W63" s="886"/>
    </row>
    <row r="64" spans="5:23" ht="12.75"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</row>
    <row r="65" spans="5:23" ht="12.75"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6"/>
      <c r="S65" s="886"/>
      <c r="T65" s="886"/>
      <c r="U65" s="886"/>
      <c r="V65" s="886"/>
      <c r="W65" s="886"/>
    </row>
    <row r="66" spans="5:23" ht="12.75">
      <c r="E66" s="886"/>
      <c r="F66" s="886"/>
      <c r="G66" s="886"/>
      <c r="H66" s="886"/>
      <c r="I66" s="886"/>
      <c r="J66" s="886"/>
      <c r="K66" s="886"/>
      <c r="L66" s="886"/>
      <c r="M66" s="886"/>
      <c r="N66" s="886"/>
      <c r="O66" s="886"/>
      <c r="P66" s="886"/>
      <c r="Q66" s="886"/>
      <c r="R66" s="886"/>
      <c r="S66" s="886"/>
      <c r="T66" s="886"/>
      <c r="U66" s="886"/>
      <c r="V66" s="886"/>
      <c r="W66" s="886"/>
    </row>
    <row r="67" spans="5:23" ht="12.75">
      <c r="E67" s="886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86"/>
      <c r="U67" s="886"/>
      <c r="V67" s="886"/>
      <c r="W67" s="886"/>
    </row>
    <row r="68" spans="5:23" ht="12.75">
      <c r="E68" s="886"/>
      <c r="F68" s="886"/>
      <c r="G68" s="886"/>
      <c r="H68" s="886"/>
      <c r="I68" s="886"/>
      <c r="J68" s="886"/>
      <c r="K68" s="886"/>
      <c r="L68" s="886"/>
      <c r="M68" s="886"/>
      <c r="N68" s="886"/>
      <c r="O68" s="886"/>
      <c r="P68" s="886"/>
      <c r="Q68" s="886"/>
      <c r="R68" s="886"/>
      <c r="S68" s="886"/>
      <c r="T68" s="886"/>
      <c r="U68" s="886"/>
      <c r="V68" s="886"/>
      <c r="W68" s="886"/>
    </row>
    <row r="69" spans="5:23" ht="12.75"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</row>
    <row r="70" spans="5:23" ht="12.75">
      <c r="E70" s="886"/>
      <c r="F70" s="886"/>
      <c r="G70" s="886"/>
      <c r="H70" s="886"/>
      <c r="I70" s="886"/>
      <c r="J70" s="886"/>
      <c r="K70" s="886"/>
      <c r="L70" s="886"/>
      <c r="M70" s="886"/>
      <c r="N70" s="886"/>
      <c r="O70" s="886"/>
      <c r="P70" s="886"/>
      <c r="Q70" s="886"/>
      <c r="R70" s="886"/>
      <c r="S70" s="886"/>
      <c r="T70" s="886"/>
      <c r="U70" s="886"/>
      <c r="V70" s="886"/>
      <c r="W70" s="886"/>
    </row>
    <row r="71" spans="5:23" ht="12.75"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6"/>
      <c r="P71" s="886"/>
      <c r="Q71" s="886"/>
      <c r="R71" s="886"/>
      <c r="S71" s="886"/>
      <c r="T71" s="886"/>
      <c r="U71" s="886"/>
      <c r="V71" s="886"/>
      <c r="W71" s="886"/>
    </row>
    <row r="72" spans="5:23" ht="12.75">
      <c r="E72" s="886"/>
      <c r="F72" s="886"/>
      <c r="G72" s="886"/>
      <c r="H72" s="886"/>
      <c r="I72" s="886"/>
      <c r="J72" s="886"/>
      <c r="K72" s="886"/>
      <c r="L72" s="886"/>
      <c r="M72" s="886"/>
      <c r="N72" s="886"/>
      <c r="O72" s="886"/>
      <c r="P72" s="886"/>
      <c r="Q72" s="886"/>
      <c r="R72" s="886"/>
      <c r="S72" s="886"/>
      <c r="T72" s="886"/>
      <c r="U72" s="886"/>
      <c r="V72" s="886"/>
      <c r="W72" s="886"/>
    </row>
    <row r="73" spans="5:23" ht="12.75">
      <c r="E73" s="886"/>
      <c r="F73" s="886"/>
      <c r="G73" s="886"/>
      <c r="H73" s="886"/>
      <c r="I73" s="886"/>
      <c r="J73" s="886"/>
      <c r="K73" s="886"/>
      <c r="L73" s="886"/>
      <c r="M73" s="886"/>
      <c r="N73" s="886"/>
      <c r="O73" s="886"/>
      <c r="P73" s="886"/>
      <c r="Q73" s="886"/>
      <c r="R73" s="886"/>
      <c r="S73" s="886"/>
      <c r="T73" s="886"/>
      <c r="U73" s="886"/>
      <c r="V73" s="886"/>
      <c r="W73" s="886"/>
    </row>
    <row r="74" spans="5:23" ht="12.75">
      <c r="E74" s="886"/>
      <c r="F74" s="886"/>
      <c r="G74" s="886"/>
      <c r="H74" s="886"/>
      <c r="I74" s="886"/>
      <c r="J74" s="886"/>
      <c r="K74" s="886"/>
      <c r="L74" s="886"/>
      <c r="M74" s="886"/>
      <c r="N74" s="886"/>
      <c r="O74" s="886"/>
      <c r="P74" s="886"/>
      <c r="Q74" s="886"/>
      <c r="R74" s="886"/>
      <c r="S74" s="886"/>
      <c r="T74" s="886"/>
      <c r="U74" s="886"/>
      <c r="V74" s="886"/>
      <c r="W74" s="886"/>
    </row>
    <row r="75" spans="5:23" ht="12.75">
      <c r="E75" s="886"/>
      <c r="F75" s="886"/>
      <c r="G75" s="886"/>
      <c r="H75" s="886"/>
      <c r="I75" s="886"/>
      <c r="J75" s="886"/>
      <c r="K75" s="886"/>
      <c r="L75" s="886"/>
      <c r="M75" s="886"/>
      <c r="N75" s="886"/>
      <c r="O75" s="886"/>
      <c r="P75" s="886"/>
      <c r="Q75" s="886"/>
      <c r="R75" s="886"/>
      <c r="S75" s="886"/>
      <c r="T75" s="886"/>
      <c r="U75" s="886"/>
      <c r="V75" s="886"/>
      <c r="W75" s="886"/>
    </row>
    <row r="76" spans="5:23" ht="12.75"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6"/>
      <c r="S76" s="886"/>
      <c r="T76" s="886"/>
      <c r="U76" s="886"/>
      <c r="V76" s="886"/>
      <c r="W76" s="886"/>
    </row>
    <row r="77" spans="5:23" ht="12.75">
      <c r="E77" s="886"/>
      <c r="F77" s="886"/>
      <c r="G77" s="886"/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</row>
    <row r="78" spans="5:23" ht="12.75">
      <c r="E78" s="886"/>
      <c r="F78" s="886"/>
      <c r="G78" s="886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</row>
    <row r="79" spans="5:23" ht="12.75">
      <c r="E79" s="886"/>
      <c r="F79" s="886"/>
      <c r="G79" s="886"/>
      <c r="H79" s="886"/>
      <c r="I79" s="886"/>
      <c r="J79" s="886"/>
      <c r="K79" s="886"/>
      <c r="L79" s="886"/>
      <c r="M79" s="886"/>
      <c r="N79" s="886"/>
      <c r="O79" s="886"/>
      <c r="P79" s="886"/>
      <c r="Q79" s="886"/>
      <c r="R79" s="886"/>
      <c r="S79" s="886"/>
      <c r="T79" s="886"/>
      <c r="U79" s="886"/>
      <c r="V79" s="886"/>
      <c r="W79" s="886"/>
    </row>
    <row r="80" spans="5:23" ht="12.75">
      <c r="E80" s="886"/>
      <c r="F80" s="886"/>
      <c r="G80" s="886"/>
      <c r="H80" s="886"/>
      <c r="I80" s="886"/>
      <c r="J80" s="886"/>
      <c r="K80" s="886"/>
      <c r="L80" s="886"/>
      <c r="M80" s="886"/>
      <c r="N80" s="886"/>
      <c r="O80" s="886"/>
      <c r="P80" s="886"/>
      <c r="Q80" s="886"/>
      <c r="R80" s="886"/>
      <c r="S80" s="886"/>
      <c r="T80" s="886"/>
      <c r="U80" s="886"/>
      <c r="V80" s="886"/>
      <c r="W80" s="886"/>
    </row>
    <row r="81" spans="5:23" ht="12.75"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</row>
    <row r="82" spans="5:23" ht="12.75"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6"/>
      <c r="Q82" s="886"/>
      <c r="R82" s="886"/>
      <c r="S82" s="886"/>
      <c r="T82" s="886"/>
      <c r="U82" s="886"/>
      <c r="V82" s="886"/>
      <c r="W82" s="886"/>
    </row>
    <row r="83" spans="5:23" ht="12.75"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6"/>
      <c r="Q83" s="886"/>
      <c r="R83" s="886"/>
      <c r="S83" s="886"/>
      <c r="T83" s="886"/>
      <c r="U83" s="886"/>
      <c r="V83" s="886"/>
      <c r="W83" s="886"/>
    </row>
    <row r="84" spans="5:23" ht="12.75"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6"/>
      <c r="Q84" s="886"/>
      <c r="R84" s="886"/>
      <c r="S84" s="886"/>
      <c r="T84" s="886"/>
      <c r="U84" s="886"/>
      <c r="V84" s="886"/>
      <c r="W84" s="886"/>
    </row>
    <row r="85" spans="5:23" ht="12.75"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</row>
    <row r="86" spans="5:23" ht="12.75"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886"/>
    </row>
    <row r="87" spans="5:23" ht="12.75"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6"/>
      <c r="Q87" s="886"/>
      <c r="R87" s="886"/>
      <c r="S87" s="886"/>
      <c r="T87" s="886"/>
      <c r="U87" s="886"/>
      <c r="V87" s="886"/>
      <c r="W87" s="886"/>
    </row>
    <row r="88" spans="5:23" ht="12.75">
      <c r="E88" s="886"/>
      <c r="F88" s="886"/>
      <c r="G88" s="886"/>
      <c r="H88" s="886"/>
      <c r="I88" s="886"/>
      <c r="J88" s="886"/>
      <c r="K88" s="886"/>
      <c r="L88" s="886"/>
      <c r="M88" s="886"/>
      <c r="N88" s="886"/>
      <c r="O88" s="886"/>
      <c r="P88" s="886"/>
      <c r="Q88" s="886"/>
      <c r="R88" s="886"/>
      <c r="S88" s="886"/>
      <c r="T88" s="886"/>
      <c r="U88" s="886"/>
      <c r="V88" s="886"/>
      <c r="W88" s="886"/>
    </row>
    <row r="89" spans="5:23" ht="12.75">
      <c r="E89" s="886"/>
      <c r="F89" s="886"/>
      <c r="G89" s="886"/>
      <c r="H89" s="886"/>
      <c r="I89" s="886"/>
      <c r="J89" s="886"/>
      <c r="K89" s="886"/>
      <c r="L89" s="886"/>
      <c r="M89" s="886"/>
      <c r="N89" s="886"/>
      <c r="O89" s="886"/>
      <c r="P89" s="886"/>
      <c r="Q89" s="886"/>
      <c r="R89" s="886"/>
      <c r="S89" s="886"/>
      <c r="T89" s="886"/>
      <c r="U89" s="886"/>
      <c r="V89" s="886"/>
      <c r="W89" s="886"/>
    </row>
    <row r="90" spans="5:23" ht="12.75">
      <c r="E90" s="886"/>
      <c r="F90" s="886"/>
      <c r="G90" s="886"/>
      <c r="H90" s="886"/>
      <c r="I90" s="886"/>
      <c r="J90" s="886"/>
      <c r="K90" s="886"/>
      <c r="L90" s="886"/>
      <c r="M90" s="886"/>
      <c r="N90" s="886"/>
      <c r="O90" s="886"/>
      <c r="P90" s="886"/>
      <c r="Q90" s="886"/>
      <c r="R90" s="886"/>
      <c r="S90" s="886"/>
      <c r="T90" s="886"/>
      <c r="U90" s="886"/>
      <c r="V90" s="886"/>
      <c r="W90" s="886"/>
    </row>
    <row r="91" spans="5:23" ht="12.75"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6"/>
      <c r="Q91" s="886"/>
      <c r="R91" s="886"/>
      <c r="S91" s="886"/>
      <c r="T91" s="886"/>
      <c r="U91" s="886"/>
      <c r="V91" s="886"/>
      <c r="W91" s="886"/>
    </row>
    <row r="92" spans="5:23" ht="12.75"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</row>
    <row r="93" spans="5:23" ht="12.75">
      <c r="E93" s="886"/>
      <c r="F93" s="886"/>
      <c r="G93" s="886"/>
      <c r="H93" s="886"/>
      <c r="I93" s="886"/>
      <c r="J93" s="886"/>
      <c r="K93" s="886"/>
      <c r="L93" s="886"/>
      <c r="M93" s="886"/>
      <c r="N93" s="886"/>
      <c r="O93" s="886"/>
      <c r="P93" s="886"/>
      <c r="Q93" s="886"/>
      <c r="R93" s="886"/>
      <c r="S93" s="886"/>
      <c r="T93" s="886"/>
      <c r="U93" s="886"/>
      <c r="V93" s="886"/>
      <c r="W93" s="886"/>
    </row>
    <row r="94" spans="5:23" ht="12.75">
      <c r="E94" s="886"/>
      <c r="F94" s="886"/>
      <c r="G94" s="886"/>
      <c r="H94" s="886"/>
      <c r="I94" s="886"/>
      <c r="J94" s="886"/>
      <c r="K94" s="886"/>
      <c r="L94" s="886"/>
      <c r="M94" s="886"/>
      <c r="N94" s="886"/>
      <c r="O94" s="886"/>
      <c r="P94" s="886"/>
      <c r="Q94" s="886"/>
      <c r="R94" s="886"/>
      <c r="S94" s="886"/>
      <c r="T94" s="886"/>
      <c r="U94" s="886"/>
      <c r="V94" s="886"/>
      <c r="W94" s="886"/>
    </row>
    <row r="95" spans="5:23" ht="12.75">
      <c r="E95" s="886"/>
      <c r="F95" s="886"/>
      <c r="G95" s="886"/>
      <c r="H95" s="886"/>
      <c r="I95" s="886"/>
      <c r="J95" s="886"/>
      <c r="K95" s="886"/>
      <c r="L95" s="886"/>
      <c r="M95" s="886"/>
      <c r="N95" s="886"/>
      <c r="O95" s="886"/>
      <c r="P95" s="886"/>
      <c r="Q95" s="886"/>
      <c r="R95" s="886"/>
      <c r="S95" s="886"/>
      <c r="T95" s="886"/>
      <c r="U95" s="886"/>
      <c r="V95" s="886"/>
      <c r="W95" s="886"/>
    </row>
    <row r="96" spans="5:23" ht="12.75">
      <c r="E96" s="886"/>
      <c r="F96" s="886"/>
      <c r="G96" s="886"/>
      <c r="H96" s="886"/>
      <c r="I96" s="886"/>
      <c r="J96" s="886"/>
      <c r="K96" s="886"/>
      <c r="L96" s="886"/>
      <c r="M96" s="886"/>
      <c r="N96" s="886"/>
      <c r="O96" s="886"/>
      <c r="P96" s="886"/>
      <c r="Q96" s="886"/>
      <c r="R96" s="886"/>
      <c r="S96" s="886"/>
      <c r="T96" s="886"/>
      <c r="U96" s="886"/>
      <c r="V96" s="886"/>
      <c r="W96" s="886"/>
    </row>
    <row r="97" spans="5:23" ht="12.75">
      <c r="E97" s="886"/>
      <c r="F97" s="886"/>
      <c r="G97" s="886"/>
      <c r="H97" s="886"/>
      <c r="I97" s="886"/>
      <c r="J97" s="886"/>
      <c r="K97" s="886"/>
      <c r="L97" s="886"/>
      <c r="M97" s="886"/>
      <c r="N97" s="886"/>
      <c r="O97" s="886"/>
      <c r="P97" s="886"/>
      <c r="Q97" s="886"/>
      <c r="R97" s="886"/>
      <c r="S97" s="886"/>
      <c r="T97" s="886"/>
      <c r="U97" s="886"/>
      <c r="V97" s="886"/>
      <c r="W97" s="886"/>
    </row>
    <row r="98" spans="5:23" ht="12.75">
      <c r="E98" s="886"/>
      <c r="F98" s="886"/>
      <c r="G98" s="886"/>
      <c r="H98" s="886"/>
      <c r="I98" s="886"/>
      <c r="J98" s="886"/>
      <c r="K98" s="886"/>
      <c r="L98" s="886"/>
      <c r="M98" s="886"/>
      <c r="N98" s="886"/>
      <c r="O98" s="886"/>
      <c r="P98" s="886"/>
      <c r="Q98" s="886"/>
      <c r="R98" s="886"/>
      <c r="S98" s="886"/>
      <c r="T98" s="886"/>
      <c r="U98" s="886"/>
      <c r="V98" s="886"/>
      <c r="W98" s="886"/>
    </row>
    <row r="99" spans="5:23" ht="12.75">
      <c r="E99" s="886"/>
      <c r="F99" s="886"/>
      <c r="G99" s="886"/>
      <c r="H99" s="886"/>
      <c r="I99" s="886"/>
      <c r="J99" s="886"/>
      <c r="K99" s="886"/>
      <c r="L99" s="886"/>
      <c r="M99" s="886"/>
      <c r="N99" s="886"/>
      <c r="O99" s="886"/>
      <c r="P99" s="886"/>
      <c r="Q99" s="886"/>
      <c r="R99" s="886"/>
      <c r="S99" s="886"/>
      <c r="T99" s="886"/>
      <c r="U99" s="886"/>
      <c r="V99" s="886"/>
      <c r="W99" s="886"/>
    </row>
  </sheetData>
  <sheetProtection/>
  <mergeCells count="1">
    <mergeCell ref="A1:B1"/>
  </mergeCells>
  <printOptions horizontalCentered="1" verticalCentered="1"/>
  <pageMargins left="0.1968503937007874" right="0.1968503937007874" top="0.5905511811023623" bottom="0.1968503937007874" header="0.31496062992125984" footer="0.31496062992125984"/>
  <pageSetup horizontalDpi="300" verticalDpi="300" orientation="landscape" paperSize="9" scale="70" r:id="rId1"/>
  <headerFooter alignWithMargins="0">
    <oddHeader>&amp;C&amp;"Times New Roman,Félkövér dőlt"ZALAEGERSZEG MEGYEI JOGÚ VÁROS 
ÖNKORMÁNYZATÁNAK MARADVÁNY KIMUTATÁSA 2017. ÉVBEN&amp;R&amp;"Times New Roman,Félkövér dőlt"9. tábla
Adatok: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pane ySplit="3" topLeftCell="BM4" activePane="bottomLeft" state="frozen"/>
      <selection pane="topLeft" activeCell="A26" sqref="A26"/>
      <selection pane="bottomLeft" activeCell="A4" sqref="A4"/>
    </sheetView>
  </sheetViews>
  <sheetFormatPr defaultColWidth="9.00390625" defaultRowHeight="12.75"/>
  <cols>
    <col min="1" max="1" width="31.50390625" style="862" customWidth="1"/>
    <col min="2" max="2" width="12.375" style="862" customWidth="1"/>
    <col min="3" max="3" width="12.125" style="862" customWidth="1"/>
    <col min="4" max="4" width="12.625" style="862" customWidth="1"/>
    <col min="5" max="5" width="10.375" style="862" customWidth="1"/>
    <col min="6" max="6" width="9.625" style="862" customWidth="1"/>
    <col min="7" max="7" width="10.625" style="862" customWidth="1"/>
    <col min="8" max="8" width="11.625" style="862" customWidth="1"/>
    <col min="9" max="9" width="11.00390625" style="862" customWidth="1"/>
    <col min="10" max="10" width="8.875" style="862" customWidth="1"/>
    <col min="11" max="11" width="13.00390625" style="862" customWidth="1"/>
    <col min="12" max="12" width="12.00390625" style="862" customWidth="1"/>
    <col min="13" max="13" width="12.375" style="862" customWidth="1"/>
    <col min="14" max="14" width="13.875" style="862" customWidth="1"/>
    <col min="15" max="16384" width="9.375" style="862" customWidth="1"/>
  </cols>
  <sheetData>
    <row r="1" spans="1:14" ht="35.25" customHeight="1">
      <c r="A1" s="1477" t="s">
        <v>588</v>
      </c>
      <c r="B1" s="1477" t="s">
        <v>2465</v>
      </c>
      <c r="C1" s="1532" t="s">
        <v>2466</v>
      </c>
      <c r="D1" s="1533"/>
      <c r="E1" s="1534" t="s">
        <v>2467</v>
      </c>
      <c r="F1" s="1476" t="s">
        <v>2468</v>
      </c>
      <c r="G1" s="1471"/>
      <c r="H1" s="1479" t="s">
        <v>2469</v>
      </c>
      <c r="I1" s="1520" t="s">
        <v>2470</v>
      </c>
      <c r="J1" s="1530"/>
      <c r="K1" s="1530"/>
      <c r="L1" s="1530"/>
      <c r="M1" s="1530"/>
      <c r="N1" s="1521"/>
    </row>
    <row r="2" spans="1:14" ht="20.25" customHeight="1">
      <c r="A2" s="1531"/>
      <c r="B2" s="1531"/>
      <c r="C2" s="1477" t="s">
        <v>1925</v>
      </c>
      <c r="D2" s="1472" t="s">
        <v>1926</v>
      </c>
      <c r="E2" s="1535"/>
      <c r="F2" s="1477" t="s">
        <v>1927</v>
      </c>
      <c r="G2" s="1472" t="s">
        <v>1928</v>
      </c>
      <c r="H2" s="1480"/>
      <c r="I2" s="1476" t="s">
        <v>1929</v>
      </c>
      <c r="J2" s="1476" t="s">
        <v>1930</v>
      </c>
      <c r="K2" s="1476" t="s">
        <v>1931</v>
      </c>
      <c r="L2" s="1476" t="s">
        <v>1465</v>
      </c>
      <c r="M2" s="1476" t="s">
        <v>1466</v>
      </c>
      <c r="N2" s="1476" t="s">
        <v>734</v>
      </c>
    </row>
    <row r="3" spans="1:14" ht="102" customHeight="1">
      <c r="A3" s="1478"/>
      <c r="B3" s="1478"/>
      <c r="C3" s="1478"/>
      <c r="D3" s="1529"/>
      <c r="E3" s="1536"/>
      <c r="F3" s="1478"/>
      <c r="G3" s="1529"/>
      <c r="H3" s="1470"/>
      <c r="I3" s="1476"/>
      <c r="J3" s="1476"/>
      <c r="K3" s="1476"/>
      <c r="L3" s="1476"/>
      <c r="M3" s="1476"/>
      <c r="N3" s="1516"/>
    </row>
    <row r="4" spans="1:14" ht="13.5" customHeight="1">
      <c r="A4" s="1504" t="s">
        <v>1932</v>
      </c>
      <c r="B4" s="887"/>
      <c r="C4" s="887"/>
      <c r="D4" s="887"/>
      <c r="E4" s="888"/>
      <c r="F4" s="889"/>
      <c r="G4" s="889"/>
      <c r="H4" s="890"/>
      <c r="I4" s="1212"/>
      <c r="J4" s="1212"/>
      <c r="K4" s="1212"/>
      <c r="L4" s="1212"/>
      <c r="M4" s="1212"/>
      <c r="N4" s="1212"/>
    </row>
    <row r="5" spans="1:14" ht="14.25" customHeight="1">
      <c r="A5" s="891" t="s">
        <v>2214</v>
      </c>
      <c r="B5" s="1206">
        <f aca="true" t="shared" si="0" ref="B5:B22">SUM(C5:D5)</f>
        <v>95238</v>
      </c>
      <c r="C5" s="893">
        <f>7!E3-7!D3</f>
        <v>3081</v>
      </c>
      <c r="D5" s="894">
        <f>8!D3-8!E3</f>
        <v>92157</v>
      </c>
      <c r="E5" s="895">
        <f aca="true" t="shared" si="1" ref="E5:E22">SUM(F5:G5)</f>
        <v>43129</v>
      </c>
      <c r="F5" s="893">
        <v>22861</v>
      </c>
      <c r="G5" s="894">
        <v>20268</v>
      </c>
      <c r="H5" s="1209">
        <f aca="true" t="shared" si="2" ref="H5:H24">SUM(I5:M5)</f>
        <v>52109</v>
      </c>
      <c r="I5" s="893">
        <v>21179</v>
      </c>
      <c r="J5" s="893"/>
      <c r="K5" s="893">
        <v>30930</v>
      </c>
      <c r="L5" s="893"/>
      <c r="M5" s="893"/>
      <c r="N5" s="893"/>
    </row>
    <row r="6" spans="1:14" ht="25.5" customHeight="1">
      <c r="A6" s="897" t="s">
        <v>2215</v>
      </c>
      <c r="B6" s="1206">
        <f t="shared" si="0"/>
        <v>54613</v>
      </c>
      <c r="C6" s="893">
        <f>7!E4-7!D4</f>
        <v>41434</v>
      </c>
      <c r="D6" s="894">
        <f>8!D4-8!E4</f>
        <v>13179</v>
      </c>
      <c r="E6" s="895">
        <f t="shared" si="1"/>
        <v>1100</v>
      </c>
      <c r="F6" s="892">
        <v>1100</v>
      </c>
      <c r="G6" s="898"/>
      <c r="H6" s="1209">
        <f>SUM(I6:N6)</f>
        <v>53513</v>
      </c>
      <c r="I6" s="899">
        <v>10390</v>
      </c>
      <c r="J6" s="899">
        <v>27445</v>
      </c>
      <c r="K6" s="899"/>
      <c r="L6" s="899"/>
      <c r="M6" s="899"/>
      <c r="N6" s="899">
        <v>15678</v>
      </c>
    </row>
    <row r="7" spans="1:14" ht="15" customHeight="1">
      <c r="A7" s="900" t="s">
        <v>2216</v>
      </c>
      <c r="B7" s="1206">
        <f t="shared" si="0"/>
        <v>31582</v>
      </c>
      <c r="C7" s="893">
        <f>7!E5-7!D5</f>
        <v>-1460</v>
      </c>
      <c r="D7" s="894">
        <f>8!D5-8!E5</f>
        <v>33042</v>
      </c>
      <c r="E7" s="895">
        <f t="shared" si="1"/>
        <v>7901</v>
      </c>
      <c r="F7" s="892">
        <v>5401</v>
      </c>
      <c r="G7" s="898">
        <v>2500</v>
      </c>
      <c r="H7" s="1209">
        <f t="shared" si="2"/>
        <v>23681</v>
      </c>
      <c r="I7" s="899">
        <v>1054</v>
      </c>
      <c r="J7" s="899"/>
      <c r="K7" s="899">
        <v>22627</v>
      </c>
      <c r="L7" s="901"/>
      <c r="M7" s="901"/>
      <c r="N7" s="901"/>
    </row>
    <row r="8" spans="1:14" ht="27.75" customHeight="1">
      <c r="A8" s="900" t="s">
        <v>1933</v>
      </c>
      <c r="B8" s="1206">
        <f t="shared" si="0"/>
        <v>81855</v>
      </c>
      <c r="C8" s="893">
        <f>7!E6-7!D6</f>
        <v>-541</v>
      </c>
      <c r="D8" s="894">
        <f>8!D6-8!E6</f>
        <v>82396</v>
      </c>
      <c r="E8" s="895">
        <f t="shared" si="1"/>
        <v>2209</v>
      </c>
      <c r="F8" s="899">
        <v>1728</v>
      </c>
      <c r="G8" s="902">
        <v>481</v>
      </c>
      <c r="H8" s="1209">
        <f t="shared" si="2"/>
        <v>79646</v>
      </c>
      <c r="I8" s="899">
        <v>3061</v>
      </c>
      <c r="J8" s="899">
        <v>76585</v>
      </c>
      <c r="K8" s="899"/>
      <c r="L8" s="899"/>
      <c r="M8" s="899"/>
      <c r="N8" s="899"/>
    </row>
    <row r="9" spans="1:14" ht="27.75" customHeight="1">
      <c r="A9" s="900" t="s">
        <v>253</v>
      </c>
      <c r="B9" s="1206">
        <f t="shared" si="0"/>
        <v>60555</v>
      </c>
      <c r="C9" s="893">
        <f>7!E7-7!D7</f>
        <v>-547</v>
      </c>
      <c r="D9" s="894">
        <f>8!D7-8!E7</f>
        <v>61102</v>
      </c>
      <c r="E9" s="895">
        <f t="shared" si="1"/>
        <v>78</v>
      </c>
      <c r="F9" s="899">
        <v>78</v>
      </c>
      <c r="G9" s="902"/>
      <c r="H9" s="1209">
        <f t="shared" si="2"/>
        <v>60477</v>
      </c>
      <c r="I9" s="899">
        <v>20487</v>
      </c>
      <c r="J9" s="899">
        <v>39990</v>
      </c>
      <c r="K9" s="899"/>
      <c r="L9" s="899"/>
      <c r="M9" s="899"/>
      <c r="N9" s="899"/>
    </row>
    <row r="10" spans="1:14" ht="24.75" customHeight="1">
      <c r="A10" s="900" t="s">
        <v>224</v>
      </c>
      <c r="B10" s="1206">
        <f t="shared" si="0"/>
        <v>11651</v>
      </c>
      <c r="C10" s="893">
        <f>7!E8-7!D8</f>
        <v>-2948</v>
      </c>
      <c r="D10" s="894">
        <f>8!D8-8!E8</f>
        <v>14599</v>
      </c>
      <c r="E10" s="895">
        <f t="shared" si="1"/>
        <v>200</v>
      </c>
      <c r="F10" s="899">
        <v>200</v>
      </c>
      <c r="G10" s="902"/>
      <c r="H10" s="1209">
        <f t="shared" si="2"/>
        <v>11451</v>
      </c>
      <c r="I10" s="899">
        <v>5451</v>
      </c>
      <c r="J10" s="899"/>
      <c r="K10" s="899">
        <v>6000</v>
      </c>
      <c r="L10" s="899"/>
      <c r="M10" s="899"/>
      <c r="N10" s="899"/>
    </row>
    <row r="11" spans="1:14" ht="17.25" customHeight="1">
      <c r="A11" s="900" t="s">
        <v>225</v>
      </c>
      <c r="B11" s="1206">
        <f t="shared" si="0"/>
        <v>23194</v>
      </c>
      <c r="C11" s="893">
        <f>7!E9-7!D9</f>
        <v>-1132</v>
      </c>
      <c r="D11" s="894">
        <f>8!D9-8!E9</f>
        <v>24326</v>
      </c>
      <c r="E11" s="895">
        <f t="shared" si="1"/>
        <v>297</v>
      </c>
      <c r="F11" s="899">
        <v>297</v>
      </c>
      <c r="G11" s="902"/>
      <c r="H11" s="1209">
        <f t="shared" si="2"/>
        <v>22897</v>
      </c>
      <c r="I11" s="899">
        <v>5897</v>
      </c>
      <c r="J11" s="903"/>
      <c r="K11" s="899">
        <v>17000</v>
      </c>
      <c r="L11" s="899"/>
      <c r="M11" s="899"/>
      <c r="N11" s="899"/>
    </row>
    <row r="12" spans="1:14" ht="13.5" customHeight="1">
      <c r="A12" s="900" t="s">
        <v>2219</v>
      </c>
      <c r="B12" s="1206">
        <f t="shared" si="0"/>
        <v>7355</v>
      </c>
      <c r="C12" s="893">
        <f>7!E10-7!D10</f>
        <v>-599</v>
      </c>
      <c r="D12" s="894">
        <f>8!D10-8!E10</f>
        <v>7954</v>
      </c>
      <c r="E12" s="895">
        <f t="shared" si="1"/>
        <v>744</v>
      </c>
      <c r="F12" s="899">
        <v>744</v>
      </c>
      <c r="G12" s="902"/>
      <c r="H12" s="1209">
        <f t="shared" si="2"/>
        <v>6611</v>
      </c>
      <c r="I12" s="899">
        <v>5111</v>
      </c>
      <c r="J12" s="899"/>
      <c r="K12" s="899">
        <v>1500</v>
      </c>
      <c r="L12" s="899"/>
      <c r="M12" s="899"/>
      <c r="N12" s="899"/>
    </row>
    <row r="13" spans="1:14" ht="15.75" customHeight="1">
      <c r="A13" s="900" t="s">
        <v>2220</v>
      </c>
      <c r="B13" s="1206">
        <f t="shared" si="0"/>
        <v>11971</v>
      </c>
      <c r="C13" s="893">
        <f>7!E11-7!D11</f>
        <v>-3401</v>
      </c>
      <c r="D13" s="894">
        <f>8!D11-8!E11</f>
        <v>15372</v>
      </c>
      <c r="E13" s="895">
        <f t="shared" si="1"/>
        <v>380</v>
      </c>
      <c r="F13" s="899">
        <v>380</v>
      </c>
      <c r="G13" s="902"/>
      <c r="H13" s="1209">
        <f t="shared" si="2"/>
        <v>11591</v>
      </c>
      <c r="I13" s="899">
        <v>4791</v>
      </c>
      <c r="J13" s="899"/>
      <c r="K13" s="899">
        <v>6800</v>
      </c>
      <c r="L13" s="899"/>
      <c r="M13" s="899"/>
      <c r="N13" s="899"/>
    </row>
    <row r="14" spans="1:14" ht="23.25" customHeight="1">
      <c r="A14" s="900" t="s">
        <v>2229</v>
      </c>
      <c r="B14" s="1206">
        <f t="shared" si="0"/>
        <v>994</v>
      </c>
      <c r="C14" s="893">
        <f>7!E12-7!D12</f>
        <v>0</v>
      </c>
      <c r="D14" s="894">
        <f>8!D12-8!E12</f>
        <v>994</v>
      </c>
      <c r="E14" s="895">
        <f t="shared" si="1"/>
        <v>0</v>
      </c>
      <c r="F14" s="899"/>
      <c r="G14" s="902"/>
      <c r="H14" s="1209">
        <f t="shared" si="2"/>
        <v>994</v>
      </c>
      <c r="I14" s="899">
        <v>994</v>
      </c>
      <c r="J14" s="899"/>
      <c r="K14" s="899"/>
      <c r="L14" s="899"/>
      <c r="M14" s="899"/>
      <c r="N14" s="899"/>
    </row>
    <row r="15" spans="1:14" ht="15.75" customHeight="1">
      <c r="A15" s="904" t="s">
        <v>2221</v>
      </c>
      <c r="B15" s="1206">
        <f t="shared" si="0"/>
        <v>5814</v>
      </c>
      <c r="C15" s="893">
        <f>7!E13-7!D13</f>
        <v>-7568</v>
      </c>
      <c r="D15" s="894">
        <f>8!D13-8!E13</f>
        <v>13382</v>
      </c>
      <c r="E15" s="895">
        <f t="shared" si="1"/>
        <v>0</v>
      </c>
      <c r="F15" s="905"/>
      <c r="G15" s="902"/>
      <c r="H15" s="1209">
        <f t="shared" si="2"/>
        <v>5814</v>
      </c>
      <c r="I15" s="906">
        <v>1858</v>
      </c>
      <c r="J15" s="899">
        <v>3956</v>
      </c>
      <c r="K15" s="899"/>
      <c r="L15" s="906"/>
      <c r="M15" s="906"/>
      <c r="N15" s="906"/>
    </row>
    <row r="16" spans="1:14" ht="21" customHeight="1">
      <c r="A16" s="900" t="s">
        <v>2222</v>
      </c>
      <c r="B16" s="1206">
        <f t="shared" si="0"/>
        <v>1495</v>
      </c>
      <c r="C16" s="893">
        <f>7!E14-7!D14</f>
        <v>-28</v>
      </c>
      <c r="D16" s="894">
        <f>8!D14-8!E14</f>
        <v>1523</v>
      </c>
      <c r="E16" s="895">
        <f t="shared" si="1"/>
        <v>0</v>
      </c>
      <c r="F16" s="899"/>
      <c r="G16" s="902"/>
      <c r="H16" s="1209">
        <f t="shared" si="2"/>
        <v>1495</v>
      </c>
      <c r="I16" s="899">
        <v>1495</v>
      </c>
      <c r="J16" s="899"/>
      <c r="K16" s="899"/>
      <c r="L16" s="899"/>
      <c r="M16" s="899"/>
      <c r="N16" s="899"/>
    </row>
    <row r="17" spans="1:14" ht="17.25" customHeight="1">
      <c r="A17" s="907" t="s">
        <v>1934</v>
      </c>
      <c r="B17" s="1206">
        <f t="shared" si="0"/>
        <v>3790</v>
      </c>
      <c r="C17" s="893">
        <f>7!E15-7!D15</f>
        <v>-6508</v>
      </c>
      <c r="D17" s="894">
        <f>8!D15-8!E15</f>
        <v>10298</v>
      </c>
      <c r="E17" s="895">
        <f t="shared" si="1"/>
        <v>0</v>
      </c>
      <c r="F17" s="899"/>
      <c r="G17" s="902"/>
      <c r="H17" s="1209">
        <f t="shared" si="2"/>
        <v>3790</v>
      </c>
      <c r="I17" s="899">
        <v>3790</v>
      </c>
      <c r="J17" s="899"/>
      <c r="K17" s="899"/>
      <c r="L17" s="899"/>
      <c r="M17" s="899"/>
      <c r="N17" s="899"/>
    </row>
    <row r="18" spans="1:14" ht="14.25" customHeight="1">
      <c r="A18" s="908" t="s">
        <v>2224</v>
      </c>
      <c r="B18" s="1206">
        <f t="shared" si="0"/>
        <v>11322</v>
      </c>
      <c r="C18" s="893">
        <f>7!E16-7!D16</f>
        <v>-19464</v>
      </c>
      <c r="D18" s="894">
        <f>8!D16-8!E16</f>
        <v>30786</v>
      </c>
      <c r="E18" s="895">
        <f t="shared" si="1"/>
        <v>10063</v>
      </c>
      <c r="F18" s="899">
        <v>10063</v>
      </c>
      <c r="G18" s="902"/>
      <c r="H18" s="1209">
        <f t="shared" si="2"/>
        <v>1259</v>
      </c>
      <c r="I18" s="899"/>
      <c r="J18" s="899">
        <v>1259</v>
      </c>
      <c r="K18" s="899"/>
      <c r="L18" s="899"/>
      <c r="M18" s="899"/>
      <c r="N18" s="899"/>
    </row>
    <row r="19" spans="1:14" ht="14.25" customHeight="1">
      <c r="A19" s="908" t="s">
        <v>228</v>
      </c>
      <c r="B19" s="1206">
        <f t="shared" si="0"/>
        <v>15916</v>
      </c>
      <c r="C19" s="893">
        <f>7!E17-7!D17</f>
        <v>-728</v>
      </c>
      <c r="D19" s="894">
        <f>8!D17-8!E17</f>
        <v>16644</v>
      </c>
      <c r="E19" s="895">
        <f t="shared" si="1"/>
        <v>5697</v>
      </c>
      <c r="F19" s="899">
        <v>5697</v>
      </c>
      <c r="G19" s="902"/>
      <c r="H19" s="1209">
        <f t="shared" si="2"/>
        <v>10219</v>
      </c>
      <c r="I19" s="899"/>
      <c r="J19" s="899"/>
      <c r="K19" s="899">
        <v>10219</v>
      </c>
      <c r="L19" s="899"/>
      <c r="M19" s="899"/>
      <c r="N19" s="899"/>
    </row>
    <row r="20" spans="1:14" ht="14.25" customHeight="1">
      <c r="A20" s="908" t="s">
        <v>2226</v>
      </c>
      <c r="B20" s="1206">
        <f t="shared" si="0"/>
        <v>16080</v>
      </c>
      <c r="C20" s="893">
        <f>7!E18-7!D18</f>
        <v>6041</v>
      </c>
      <c r="D20" s="894">
        <f>8!D18-8!E18</f>
        <v>10039</v>
      </c>
      <c r="E20" s="895">
        <f t="shared" si="1"/>
        <v>916</v>
      </c>
      <c r="F20" s="899">
        <v>916</v>
      </c>
      <c r="G20" s="902"/>
      <c r="H20" s="1209">
        <f t="shared" si="2"/>
        <v>15164</v>
      </c>
      <c r="I20" s="899"/>
      <c r="J20" s="899"/>
      <c r="K20" s="899">
        <v>15164</v>
      </c>
      <c r="L20" s="899"/>
      <c r="M20" s="899"/>
      <c r="N20" s="899"/>
    </row>
    <row r="21" spans="1:14" ht="27.75" customHeight="1">
      <c r="A21" s="907" t="s">
        <v>2227</v>
      </c>
      <c r="B21" s="1206">
        <f t="shared" si="0"/>
        <v>22544</v>
      </c>
      <c r="C21" s="893">
        <f>7!E19-7!D19</f>
        <v>2922</v>
      </c>
      <c r="D21" s="894">
        <f>8!D19-8!E19</f>
        <v>19622</v>
      </c>
      <c r="E21" s="895">
        <f t="shared" si="1"/>
        <v>0</v>
      </c>
      <c r="F21" s="899"/>
      <c r="G21" s="902"/>
      <c r="H21" s="1209">
        <f t="shared" si="2"/>
        <v>22544</v>
      </c>
      <c r="I21" s="899">
        <v>17544</v>
      </c>
      <c r="J21" s="899"/>
      <c r="K21" s="899">
        <v>5000</v>
      </c>
      <c r="L21" s="899"/>
      <c r="M21" s="899"/>
      <c r="N21" s="899"/>
    </row>
    <row r="22" spans="1:14" ht="14.25" customHeight="1">
      <c r="A22" s="908" t="s">
        <v>2228</v>
      </c>
      <c r="B22" s="1206">
        <f t="shared" si="0"/>
        <v>11571</v>
      </c>
      <c r="C22" s="893">
        <f>7!E20-7!D20</f>
        <v>-3434</v>
      </c>
      <c r="D22" s="894">
        <f>8!D20-8!E20</f>
        <v>15005</v>
      </c>
      <c r="E22" s="895">
        <f t="shared" si="1"/>
        <v>0</v>
      </c>
      <c r="F22" s="899"/>
      <c r="G22" s="902"/>
      <c r="H22" s="1209">
        <f t="shared" si="2"/>
        <v>11571</v>
      </c>
      <c r="I22" s="899"/>
      <c r="J22" s="899">
        <v>1109</v>
      </c>
      <c r="K22" s="899">
        <v>10462</v>
      </c>
      <c r="L22" s="899"/>
      <c r="M22" s="899"/>
      <c r="N22" s="899"/>
    </row>
    <row r="23" spans="1:14" ht="25.5" customHeight="1">
      <c r="A23" s="852" t="s">
        <v>1935</v>
      </c>
      <c r="B23" s="909">
        <f aca="true" t="shared" si="3" ref="B23:G23">SUM(B5:B22)</f>
        <v>467540</v>
      </c>
      <c r="C23" s="909">
        <f t="shared" si="3"/>
        <v>5120</v>
      </c>
      <c r="D23" s="910">
        <f t="shared" si="3"/>
        <v>462420</v>
      </c>
      <c r="E23" s="911">
        <f t="shared" si="3"/>
        <v>72714</v>
      </c>
      <c r="F23" s="909">
        <f t="shared" si="3"/>
        <v>49465</v>
      </c>
      <c r="G23" s="910">
        <f t="shared" si="3"/>
        <v>23249</v>
      </c>
      <c r="H23" s="1210">
        <f>SUM(I23:N23)</f>
        <v>394826</v>
      </c>
      <c r="I23" s="909">
        <f aca="true" t="shared" si="4" ref="I23:N23">SUM(I5:I22)</f>
        <v>103102</v>
      </c>
      <c r="J23" s="909">
        <f t="shared" si="4"/>
        <v>150344</v>
      </c>
      <c r="K23" s="909">
        <f t="shared" si="4"/>
        <v>125702</v>
      </c>
      <c r="L23" s="909">
        <f t="shared" si="4"/>
        <v>0</v>
      </c>
      <c r="M23" s="909">
        <f t="shared" si="4"/>
        <v>0</v>
      </c>
      <c r="N23" s="909">
        <f t="shared" si="4"/>
        <v>15678</v>
      </c>
    </row>
    <row r="24" spans="1:14" ht="14.25" customHeight="1">
      <c r="A24" s="912" t="s">
        <v>2426</v>
      </c>
      <c r="B24" s="1207">
        <f>SUM(C24:D24)</f>
        <v>14375041</v>
      </c>
      <c r="C24" s="913">
        <f>5!F14-5!E14</f>
        <v>-2417207</v>
      </c>
      <c r="D24" s="902">
        <f>6!E16-6!F16</f>
        <v>16792248</v>
      </c>
      <c r="E24" s="895">
        <f>SUM(F24+G24)</f>
        <v>2540580</v>
      </c>
      <c r="F24" s="899">
        <v>484185</v>
      </c>
      <c r="G24" s="902">
        <v>2056395</v>
      </c>
      <c r="H24" s="1211">
        <f t="shared" si="2"/>
        <v>11834461</v>
      </c>
      <c r="I24" s="899">
        <v>81165</v>
      </c>
      <c r="J24" s="899">
        <v>69810</v>
      </c>
      <c r="K24" s="899">
        <v>400175</v>
      </c>
      <c r="L24" s="899">
        <v>4742232</v>
      </c>
      <c r="M24" s="899">
        <v>6541079</v>
      </c>
      <c r="N24" s="899"/>
    </row>
    <row r="25" spans="1:14" ht="27" customHeight="1">
      <c r="A25" s="914" t="s">
        <v>1936</v>
      </c>
      <c r="B25" s="909">
        <f aca="true" t="shared" si="5" ref="B25:G25">SUM(B23:B24)</f>
        <v>14842581</v>
      </c>
      <c r="C25" s="909">
        <f t="shared" si="5"/>
        <v>-2412087</v>
      </c>
      <c r="D25" s="910">
        <f t="shared" si="5"/>
        <v>17254668</v>
      </c>
      <c r="E25" s="911">
        <f t="shared" si="5"/>
        <v>2613294</v>
      </c>
      <c r="F25" s="909">
        <f t="shared" si="5"/>
        <v>533650</v>
      </c>
      <c r="G25" s="910">
        <f t="shared" si="5"/>
        <v>2079644</v>
      </c>
      <c r="H25" s="1210">
        <f>SUM(I25:N25)</f>
        <v>12229287</v>
      </c>
      <c r="I25" s="909">
        <f aca="true" t="shared" si="6" ref="I25:N25">SUM(I23:I24)</f>
        <v>184267</v>
      </c>
      <c r="J25" s="909">
        <f t="shared" si="6"/>
        <v>220154</v>
      </c>
      <c r="K25" s="909">
        <f t="shared" si="6"/>
        <v>525877</v>
      </c>
      <c r="L25" s="909">
        <f t="shared" si="6"/>
        <v>4742232</v>
      </c>
      <c r="M25" s="909">
        <f t="shared" si="6"/>
        <v>6541079</v>
      </c>
      <c r="N25" s="909">
        <f t="shared" si="6"/>
        <v>15678</v>
      </c>
    </row>
    <row r="26" spans="1:14" ht="12.75">
      <c r="A26" s="896"/>
      <c r="B26" s="896"/>
      <c r="C26" s="896"/>
      <c r="D26" s="915"/>
      <c r="E26" s="916"/>
      <c r="F26" s="915"/>
      <c r="G26" s="915"/>
      <c r="H26" s="915"/>
      <c r="I26" s="915"/>
      <c r="J26" s="915"/>
      <c r="K26" s="915"/>
      <c r="L26" s="915"/>
      <c r="M26" s="915"/>
      <c r="N26" s="915"/>
    </row>
    <row r="27" spans="1:14" ht="12.75">
      <c r="A27" s="896"/>
      <c r="B27" s="896"/>
      <c r="C27" s="896"/>
      <c r="D27" s="915"/>
      <c r="E27" s="916"/>
      <c r="F27" s="915"/>
      <c r="G27" s="915"/>
      <c r="H27" s="915"/>
      <c r="I27" s="915"/>
      <c r="J27" s="915"/>
      <c r="K27" s="915"/>
      <c r="L27" s="915"/>
      <c r="M27" s="915"/>
      <c r="N27" s="915"/>
    </row>
    <row r="28" spans="4:14" ht="12.75">
      <c r="D28" s="886"/>
      <c r="E28" s="886"/>
      <c r="F28" s="886"/>
      <c r="G28" s="886"/>
      <c r="H28" s="886"/>
      <c r="I28" s="886"/>
      <c r="J28" s="886"/>
      <c r="K28" s="886"/>
      <c r="L28" s="886"/>
      <c r="M28" s="886"/>
      <c r="N28" s="886"/>
    </row>
    <row r="29" spans="4:14" ht="12.75"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</row>
    <row r="30" spans="4:14" ht="12.75">
      <c r="D30" s="886"/>
      <c r="E30" s="886"/>
      <c r="F30" s="886"/>
      <c r="G30" s="886"/>
      <c r="H30" s="886"/>
      <c r="I30" s="886"/>
      <c r="J30" s="886"/>
      <c r="K30" s="886"/>
      <c r="L30" s="886"/>
      <c r="M30" s="886"/>
      <c r="N30" s="886"/>
    </row>
    <row r="31" spans="4:14" ht="12.75"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</row>
    <row r="32" spans="4:14" ht="12.75">
      <c r="D32" s="886"/>
      <c r="E32" s="886"/>
      <c r="F32" s="886"/>
      <c r="G32" s="886"/>
      <c r="H32" s="886"/>
      <c r="I32" s="886"/>
      <c r="J32" s="886"/>
      <c r="K32" s="886"/>
      <c r="L32" s="886"/>
      <c r="M32" s="886"/>
      <c r="N32" s="886"/>
    </row>
    <row r="33" spans="4:14" ht="12.75">
      <c r="D33" s="886"/>
      <c r="E33" s="886"/>
      <c r="F33" s="886"/>
      <c r="G33" s="886"/>
      <c r="H33" s="886"/>
      <c r="I33" s="886"/>
      <c r="J33" s="886"/>
      <c r="K33" s="886"/>
      <c r="L33" s="886"/>
      <c r="M33" s="886"/>
      <c r="N33" s="886"/>
    </row>
    <row r="34" spans="4:14" ht="12.75"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</row>
    <row r="35" spans="4:14" ht="12.75">
      <c r="D35" s="886"/>
      <c r="E35" s="886"/>
      <c r="F35" s="886"/>
      <c r="G35" s="886"/>
      <c r="H35" s="886"/>
      <c r="I35" s="886"/>
      <c r="J35" s="886"/>
      <c r="K35" s="886"/>
      <c r="L35" s="886"/>
      <c r="M35" s="886"/>
      <c r="N35" s="886"/>
    </row>
    <row r="36" spans="4:14" ht="12.75">
      <c r="D36" s="886"/>
      <c r="E36" s="886"/>
      <c r="F36" s="886"/>
      <c r="G36" s="886"/>
      <c r="H36" s="886"/>
      <c r="I36" s="886"/>
      <c r="J36" s="886"/>
      <c r="K36" s="886"/>
      <c r="L36" s="886"/>
      <c r="M36" s="886"/>
      <c r="N36" s="886"/>
    </row>
    <row r="37" spans="4:14" ht="12.75">
      <c r="D37" s="886"/>
      <c r="E37" s="886"/>
      <c r="F37" s="886"/>
      <c r="G37" s="886"/>
      <c r="H37" s="886"/>
      <c r="I37" s="886"/>
      <c r="J37" s="886"/>
      <c r="K37" s="886"/>
      <c r="L37" s="886"/>
      <c r="M37" s="886"/>
      <c r="N37" s="886"/>
    </row>
    <row r="38" spans="4:14" ht="12.75"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</row>
    <row r="39" spans="4:14" ht="12.75">
      <c r="D39" s="886"/>
      <c r="E39" s="886"/>
      <c r="F39" s="886"/>
      <c r="G39" s="886"/>
      <c r="H39" s="886"/>
      <c r="I39" s="886"/>
      <c r="J39" s="886"/>
      <c r="K39" s="886"/>
      <c r="L39" s="886"/>
      <c r="M39" s="886"/>
      <c r="N39" s="886"/>
    </row>
    <row r="40" spans="4:14" ht="12.75">
      <c r="D40" s="886"/>
      <c r="E40" s="886"/>
      <c r="F40" s="886"/>
      <c r="G40" s="886"/>
      <c r="H40" s="886"/>
      <c r="I40" s="886"/>
      <c r="J40" s="886"/>
      <c r="K40" s="886"/>
      <c r="L40" s="886"/>
      <c r="M40" s="886"/>
      <c r="N40" s="886"/>
    </row>
    <row r="41" spans="4:14" ht="12.75">
      <c r="D41" s="886"/>
      <c r="E41" s="886"/>
      <c r="F41" s="886"/>
      <c r="G41" s="886"/>
      <c r="H41" s="886"/>
      <c r="I41" s="886"/>
      <c r="J41" s="886"/>
      <c r="K41" s="886"/>
      <c r="L41" s="886"/>
      <c r="M41" s="886"/>
      <c r="N41" s="886"/>
    </row>
    <row r="42" spans="4:14" ht="12.75">
      <c r="D42" s="886"/>
      <c r="E42" s="886"/>
      <c r="F42" s="886"/>
      <c r="G42" s="886"/>
      <c r="H42" s="886"/>
      <c r="I42" s="886"/>
      <c r="J42" s="886"/>
      <c r="K42" s="886"/>
      <c r="L42" s="886"/>
      <c r="M42" s="886"/>
      <c r="N42" s="886"/>
    </row>
    <row r="43" spans="4:14" ht="12.75">
      <c r="D43" s="886"/>
      <c r="E43" s="886"/>
      <c r="F43" s="886"/>
      <c r="G43" s="886"/>
      <c r="H43" s="886"/>
      <c r="I43" s="886"/>
      <c r="J43" s="886"/>
      <c r="K43" s="886"/>
      <c r="L43" s="886"/>
      <c r="M43" s="886"/>
      <c r="N43" s="886"/>
    </row>
    <row r="44" spans="4:14" ht="12.75">
      <c r="D44" s="886"/>
      <c r="E44" s="886"/>
      <c r="F44" s="886"/>
      <c r="G44" s="886"/>
      <c r="H44" s="886"/>
      <c r="I44" s="886"/>
      <c r="J44" s="886"/>
      <c r="K44" s="886"/>
      <c r="L44" s="886"/>
      <c r="M44" s="886"/>
      <c r="N44" s="886"/>
    </row>
    <row r="45" spans="4:14" ht="12.75">
      <c r="D45" s="886"/>
      <c r="E45" s="886"/>
      <c r="F45" s="886"/>
      <c r="G45" s="886"/>
      <c r="H45" s="886"/>
      <c r="I45" s="886"/>
      <c r="J45" s="886"/>
      <c r="K45" s="886"/>
      <c r="L45" s="886"/>
      <c r="M45" s="886"/>
      <c r="N45" s="886"/>
    </row>
    <row r="46" spans="4:14" ht="12.75"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</row>
    <row r="47" spans="4:14" ht="12.75"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</row>
    <row r="48" spans="4:14" ht="12.75">
      <c r="D48" s="886"/>
      <c r="E48" s="886"/>
      <c r="F48" s="886"/>
      <c r="G48" s="886"/>
      <c r="H48" s="886"/>
      <c r="I48" s="886"/>
      <c r="J48" s="886"/>
      <c r="K48" s="886"/>
      <c r="L48" s="886"/>
      <c r="M48" s="886"/>
      <c r="N48" s="886"/>
    </row>
    <row r="49" spans="4:14" ht="12.75"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</row>
    <row r="50" spans="4:14" ht="12.75"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</row>
    <row r="51" spans="4:14" ht="12.75"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</row>
    <row r="52" spans="4:14" ht="12.75">
      <c r="D52" s="886"/>
      <c r="E52" s="886"/>
      <c r="F52" s="886"/>
      <c r="G52" s="886"/>
      <c r="H52" s="886"/>
      <c r="I52" s="886"/>
      <c r="J52" s="886"/>
      <c r="K52" s="886"/>
      <c r="L52" s="886"/>
      <c r="M52" s="886"/>
      <c r="N52" s="886"/>
    </row>
    <row r="53" spans="4:14" ht="12.75"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</row>
    <row r="54" spans="4:14" ht="12.75">
      <c r="D54" s="886"/>
      <c r="E54" s="886"/>
      <c r="F54" s="886"/>
      <c r="G54" s="886"/>
      <c r="H54" s="886"/>
      <c r="I54" s="886"/>
      <c r="J54" s="886"/>
      <c r="K54" s="886"/>
      <c r="L54" s="886"/>
      <c r="M54" s="886"/>
      <c r="N54" s="886"/>
    </row>
    <row r="55" spans="4:14" ht="12.75"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</row>
    <row r="56" spans="4:14" ht="12.75"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</row>
    <row r="57" spans="4:14" ht="12.75">
      <c r="D57" s="886"/>
      <c r="E57" s="886"/>
      <c r="F57" s="886"/>
      <c r="G57" s="886"/>
      <c r="H57" s="886"/>
      <c r="I57" s="886"/>
      <c r="J57" s="886"/>
      <c r="K57" s="886"/>
      <c r="L57" s="886"/>
      <c r="M57" s="886"/>
      <c r="N57" s="886"/>
    </row>
    <row r="58" spans="4:14" ht="12.75"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86"/>
    </row>
    <row r="59" spans="4:14" ht="12.75">
      <c r="D59" s="886"/>
      <c r="E59" s="886"/>
      <c r="F59" s="886"/>
      <c r="G59" s="886"/>
      <c r="H59" s="886"/>
      <c r="I59" s="886"/>
      <c r="J59" s="886"/>
      <c r="K59" s="886"/>
      <c r="L59" s="886"/>
      <c r="M59" s="886"/>
      <c r="N59" s="886"/>
    </row>
    <row r="60" spans="4:14" ht="12.75">
      <c r="D60" s="886"/>
      <c r="E60" s="886"/>
      <c r="F60" s="886"/>
      <c r="G60" s="886"/>
      <c r="H60" s="886"/>
      <c r="I60" s="886"/>
      <c r="J60" s="886"/>
      <c r="K60" s="886"/>
      <c r="L60" s="886"/>
      <c r="M60" s="886"/>
      <c r="N60" s="886"/>
    </row>
    <row r="61" spans="4:14" ht="12.75"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</row>
    <row r="62" spans="4:14" ht="12.75">
      <c r="D62" s="886"/>
      <c r="E62" s="886"/>
      <c r="F62" s="886"/>
      <c r="G62" s="886"/>
      <c r="H62" s="886"/>
      <c r="I62" s="886"/>
      <c r="J62" s="886"/>
      <c r="K62" s="886"/>
      <c r="L62" s="886"/>
      <c r="M62" s="886"/>
      <c r="N62" s="886"/>
    </row>
    <row r="63" spans="4:14" ht="12.75">
      <c r="D63" s="886"/>
      <c r="E63" s="886"/>
      <c r="F63" s="886"/>
      <c r="G63" s="886"/>
      <c r="H63" s="886"/>
      <c r="I63" s="886"/>
      <c r="J63" s="886"/>
      <c r="K63" s="886"/>
      <c r="L63" s="886"/>
      <c r="M63" s="886"/>
      <c r="N63" s="886"/>
    </row>
    <row r="64" spans="4:14" ht="12.75"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</row>
    <row r="65" spans="4:14" ht="12.75"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</row>
    <row r="66" spans="4:14" ht="12.75">
      <c r="D66" s="886"/>
      <c r="E66" s="886"/>
      <c r="F66" s="886"/>
      <c r="G66" s="886"/>
      <c r="H66" s="886"/>
      <c r="I66" s="886"/>
      <c r="J66" s="886"/>
      <c r="K66" s="886"/>
      <c r="L66" s="886"/>
      <c r="M66" s="886"/>
      <c r="N66" s="886"/>
    </row>
    <row r="67" spans="4:14" ht="12.75">
      <c r="D67" s="886"/>
      <c r="E67" s="886"/>
      <c r="F67" s="886"/>
      <c r="G67" s="886"/>
      <c r="H67" s="886"/>
      <c r="I67" s="886"/>
      <c r="J67" s="886"/>
      <c r="K67" s="886"/>
      <c r="L67" s="886"/>
      <c r="M67" s="886"/>
      <c r="N67" s="886"/>
    </row>
    <row r="68" spans="4:14" ht="12.75">
      <c r="D68" s="886"/>
      <c r="E68" s="886"/>
      <c r="F68" s="886"/>
      <c r="G68" s="886"/>
      <c r="H68" s="886"/>
      <c r="I68" s="886"/>
      <c r="J68" s="886"/>
      <c r="K68" s="886"/>
      <c r="L68" s="886"/>
      <c r="M68" s="886"/>
      <c r="N68" s="886"/>
    </row>
    <row r="69" spans="4:14" ht="12.75">
      <c r="D69" s="886"/>
      <c r="E69" s="886"/>
      <c r="F69" s="886"/>
      <c r="G69" s="886"/>
      <c r="H69" s="886"/>
      <c r="I69" s="886"/>
      <c r="J69" s="886"/>
      <c r="K69" s="886"/>
      <c r="L69" s="886"/>
      <c r="M69" s="886"/>
      <c r="N69" s="886"/>
    </row>
    <row r="70" spans="4:14" ht="12.75">
      <c r="D70" s="886"/>
      <c r="E70" s="886"/>
      <c r="F70" s="886"/>
      <c r="G70" s="886"/>
      <c r="H70" s="886"/>
      <c r="I70" s="886"/>
      <c r="J70" s="886"/>
      <c r="K70" s="886"/>
      <c r="L70" s="886"/>
      <c r="M70" s="886"/>
      <c r="N70" s="886"/>
    </row>
    <row r="71" spans="4:14" ht="12.75"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</row>
    <row r="72" spans="4:14" ht="12.75">
      <c r="D72" s="886"/>
      <c r="E72" s="886"/>
      <c r="F72" s="886"/>
      <c r="G72" s="886"/>
      <c r="H72" s="886"/>
      <c r="I72" s="886"/>
      <c r="J72" s="886"/>
      <c r="K72" s="886"/>
      <c r="L72" s="886"/>
      <c r="M72" s="886"/>
      <c r="N72" s="886"/>
    </row>
    <row r="73" spans="4:14" ht="12.75">
      <c r="D73" s="886"/>
      <c r="E73" s="886"/>
      <c r="F73" s="886"/>
      <c r="G73" s="886"/>
      <c r="H73" s="886"/>
      <c r="I73" s="886"/>
      <c r="J73" s="886"/>
      <c r="K73" s="886"/>
      <c r="L73" s="886"/>
      <c r="M73" s="886"/>
      <c r="N73" s="886"/>
    </row>
    <row r="74" spans="4:14" ht="12.75">
      <c r="D74" s="886"/>
      <c r="E74" s="886"/>
      <c r="F74" s="886"/>
      <c r="G74" s="886"/>
      <c r="H74" s="886"/>
      <c r="I74" s="886"/>
      <c r="J74" s="886"/>
      <c r="K74" s="886"/>
      <c r="L74" s="886"/>
      <c r="M74" s="886"/>
      <c r="N74" s="886"/>
    </row>
    <row r="75" spans="4:14" ht="12.75">
      <c r="D75" s="886"/>
      <c r="E75" s="886"/>
      <c r="F75" s="886"/>
      <c r="G75" s="886"/>
      <c r="H75" s="886"/>
      <c r="I75" s="886"/>
      <c r="J75" s="886"/>
      <c r="K75" s="886"/>
      <c r="L75" s="886"/>
      <c r="M75" s="886"/>
      <c r="N75" s="886"/>
    </row>
    <row r="76" spans="4:14" ht="12.75"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</row>
    <row r="77" spans="4:14" ht="12.75">
      <c r="D77" s="886"/>
      <c r="E77" s="886"/>
      <c r="F77" s="886"/>
      <c r="G77" s="886"/>
      <c r="H77" s="886"/>
      <c r="I77" s="886"/>
      <c r="J77" s="886"/>
      <c r="K77" s="886"/>
      <c r="L77" s="886"/>
      <c r="M77" s="886"/>
      <c r="N77" s="886"/>
    </row>
    <row r="78" spans="4:14" ht="12.75">
      <c r="D78" s="886"/>
      <c r="E78" s="886"/>
      <c r="F78" s="886"/>
      <c r="G78" s="886"/>
      <c r="H78" s="886"/>
      <c r="I78" s="886"/>
      <c r="J78" s="886"/>
      <c r="K78" s="886"/>
      <c r="L78" s="886"/>
      <c r="M78" s="886"/>
      <c r="N78" s="886"/>
    </row>
    <row r="79" spans="4:14" ht="12.75">
      <c r="D79" s="886"/>
      <c r="E79" s="886"/>
      <c r="F79" s="886"/>
      <c r="G79" s="886"/>
      <c r="H79" s="886"/>
      <c r="I79" s="886"/>
      <c r="J79" s="886"/>
      <c r="K79" s="886"/>
      <c r="L79" s="886"/>
      <c r="M79" s="886"/>
      <c r="N79" s="886"/>
    </row>
    <row r="80" spans="4:14" ht="12.75">
      <c r="D80" s="886"/>
      <c r="E80" s="886"/>
      <c r="F80" s="886"/>
      <c r="G80" s="886"/>
      <c r="H80" s="886"/>
      <c r="I80" s="886"/>
      <c r="J80" s="886"/>
      <c r="K80" s="886"/>
      <c r="L80" s="886"/>
      <c r="M80" s="886"/>
      <c r="N80" s="886"/>
    </row>
    <row r="81" spans="4:14" ht="12.75">
      <c r="D81" s="886"/>
      <c r="E81" s="886"/>
      <c r="F81" s="886"/>
      <c r="G81" s="886"/>
      <c r="H81" s="886"/>
      <c r="I81" s="886"/>
      <c r="J81" s="886"/>
      <c r="K81" s="886"/>
      <c r="L81" s="886"/>
      <c r="M81" s="886"/>
      <c r="N81" s="886"/>
    </row>
    <row r="82" spans="4:14" ht="12.75">
      <c r="D82" s="886"/>
      <c r="E82" s="886"/>
      <c r="F82" s="886"/>
      <c r="G82" s="886"/>
      <c r="H82" s="886"/>
      <c r="I82" s="886"/>
      <c r="J82" s="886"/>
      <c r="K82" s="886"/>
      <c r="L82" s="886"/>
      <c r="M82" s="886"/>
      <c r="N82" s="886"/>
    </row>
    <row r="83" spans="4:14" ht="12.75">
      <c r="D83" s="886"/>
      <c r="E83" s="886"/>
      <c r="F83" s="886"/>
      <c r="G83" s="886"/>
      <c r="H83" s="886"/>
      <c r="I83" s="886"/>
      <c r="J83" s="886"/>
      <c r="K83" s="886"/>
      <c r="L83" s="886"/>
      <c r="M83" s="886"/>
      <c r="N83" s="886"/>
    </row>
    <row r="84" spans="4:14" ht="12.75">
      <c r="D84" s="886"/>
      <c r="E84" s="886"/>
      <c r="F84" s="886"/>
      <c r="G84" s="886"/>
      <c r="H84" s="886"/>
      <c r="I84" s="886"/>
      <c r="J84" s="886"/>
      <c r="K84" s="886"/>
      <c r="L84" s="886"/>
      <c r="M84" s="886"/>
      <c r="N84" s="886"/>
    </row>
    <row r="85" spans="4:14" ht="12.75"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</row>
    <row r="86" spans="4:14" ht="12.75">
      <c r="D86" s="886"/>
      <c r="E86" s="886"/>
      <c r="F86" s="886"/>
      <c r="G86" s="886"/>
      <c r="H86" s="886"/>
      <c r="I86" s="886"/>
      <c r="J86" s="886"/>
      <c r="K86" s="886"/>
      <c r="L86" s="886"/>
      <c r="M86" s="886"/>
      <c r="N86" s="886"/>
    </row>
    <row r="87" spans="4:14" ht="12.75">
      <c r="D87" s="886"/>
      <c r="E87" s="886"/>
      <c r="F87" s="886"/>
      <c r="G87" s="886"/>
      <c r="H87" s="886"/>
      <c r="I87" s="886"/>
      <c r="J87" s="886"/>
      <c r="K87" s="886"/>
      <c r="L87" s="886"/>
      <c r="M87" s="886"/>
      <c r="N87" s="886"/>
    </row>
    <row r="88" spans="4:14" ht="12.75">
      <c r="D88" s="886"/>
      <c r="E88" s="886"/>
      <c r="F88" s="886"/>
      <c r="G88" s="886"/>
      <c r="H88" s="886"/>
      <c r="I88" s="886"/>
      <c r="J88" s="886"/>
      <c r="K88" s="886"/>
      <c r="L88" s="886"/>
      <c r="M88" s="886"/>
      <c r="N88" s="886"/>
    </row>
    <row r="89" spans="4:14" ht="12.75">
      <c r="D89" s="886"/>
      <c r="E89" s="886"/>
      <c r="F89" s="886"/>
      <c r="G89" s="886"/>
      <c r="H89" s="886"/>
      <c r="I89" s="886"/>
      <c r="J89" s="886"/>
      <c r="K89" s="886"/>
      <c r="L89" s="886"/>
      <c r="M89" s="886"/>
      <c r="N89" s="886"/>
    </row>
    <row r="90" spans="4:14" ht="12.75">
      <c r="D90" s="886"/>
      <c r="E90" s="886"/>
      <c r="F90" s="886"/>
      <c r="G90" s="886"/>
      <c r="H90" s="886"/>
      <c r="I90" s="886"/>
      <c r="J90" s="886"/>
      <c r="K90" s="886"/>
      <c r="L90" s="886"/>
      <c r="M90" s="886"/>
      <c r="N90" s="886"/>
    </row>
    <row r="91" spans="4:14" ht="12.75"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N91" s="886"/>
    </row>
    <row r="92" spans="4:14" ht="12.75"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</row>
    <row r="93" spans="4:14" ht="12.75">
      <c r="D93" s="886"/>
      <c r="E93" s="886"/>
      <c r="F93" s="886"/>
      <c r="G93" s="886"/>
      <c r="H93" s="886"/>
      <c r="I93" s="886"/>
      <c r="J93" s="886"/>
      <c r="K93" s="886"/>
      <c r="L93" s="886"/>
      <c r="M93" s="886"/>
      <c r="N93" s="886"/>
    </row>
    <row r="94" spans="4:14" ht="12.75">
      <c r="D94" s="886"/>
      <c r="E94" s="886"/>
      <c r="F94" s="886"/>
      <c r="G94" s="886"/>
      <c r="H94" s="886"/>
      <c r="I94" s="886"/>
      <c r="J94" s="886"/>
      <c r="K94" s="886"/>
      <c r="L94" s="886"/>
      <c r="M94" s="886"/>
      <c r="N94" s="886"/>
    </row>
    <row r="95" spans="4:14" ht="12.75">
      <c r="D95" s="886"/>
      <c r="E95" s="886"/>
      <c r="F95" s="886"/>
      <c r="G95" s="886"/>
      <c r="H95" s="886"/>
      <c r="I95" s="886"/>
      <c r="J95" s="886"/>
      <c r="K95" s="886"/>
      <c r="L95" s="886"/>
      <c r="M95" s="886"/>
      <c r="N95" s="886"/>
    </row>
    <row r="96" spans="4:14" ht="12.75">
      <c r="D96" s="886"/>
      <c r="E96" s="886"/>
      <c r="F96" s="886"/>
      <c r="G96" s="886"/>
      <c r="H96" s="886"/>
      <c r="I96" s="886"/>
      <c r="J96" s="886"/>
      <c r="K96" s="886"/>
      <c r="L96" s="886"/>
      <c r="M96" s="886"/>
      <c r="N96" s="886"/>
    </row>
    <row r="97" spans="4:14" ht="12.75">
      <c r="D97" s="886"/>
      <c r="E97" s="886"/>
      <c r="F97" s="886"/>
      <c r="G97" s="886"/>
      <c r="H97" s="886"/>
      <c r="I97" s="886"/>
      <c r="J97" s="886"/>
      <c r="K97" s="886"/>
      <c r="L97" s="886"/>
      <c r="M97" s="886"/>
      <c r="N97" s="886"/>
    </row>
    <row r="98" spans="4:14" ht="12.75">
      <c r="D98" s="886"/>
      <c r="E98" s="886"/>
      <c r="F98" s="886"/>
      <c r="G98" s="886"/>
      <c r="H98" s="886"/>
      <c r="I98" s="886"/>
      <c r="J98" s="886"/>
      <c r="K98" s="886"/>
      <c r="L98" s="886"/>
      <c r="M98" s="886"/>
      <c r="N98" s="886"/>
    </row>
    <row r="99" spans="4:14" ht="12.75">
      <c r="D99" s="886"/>
      <c r="E99" s="886"/>
      <c r="F99" s="886"/>
      <c r="G99" s="886"/>
      <c r="H99" s="886"/>
      <c r="I99" s="886"/>
      <c r="J99" s="886"/>
      <c r="K99" s="886"/>
      <c r="L99" s="886"/>
      <c r="M99" s="886"/>
      <c r="N99" s="886"/>
    </row>
    <row r="100" spans="4:14" ht="12.75">
      <c r="D100" s="886"/>
      <c r="E100" s="886"/>
      <c r="F100" s="886"/>
      <c r="G100" s="886"/>
      <c r="H100" s="886"/>
      <c r="I100" s="886"/>
      <c r="J100" s="886"/>
      <c r="K100" s="886"/>
      <c r="L100" s="886"/>
      <c r="M100" s="886"/>
      <c r="N100" s="886"/>
    </row>
    <row r="101" spans="4:14" ht="12.75">
      <c r="D101" s="886"/>
      <c r="E101" s="886"/>
      <c r="F101" s="886"/>
      <c r="G101" s="886"/>
      <c r="H101" s="886"/>
      <c r="I101" s="886"/>
      <c r="J101" s="886"/>
      <c r="K101" s="886"/>
      <c r="L101" s="886"/>
      <c r="M101" s="886"/>
      <c r="N101" s="886"/>
    </row>
    <row r="102" spans="4:14" ht="12.75">
      <c r="D102" s="886"/>
      <c r="E102" s="886"/>
      <c r="F102" s="886"/>
      <c r="G102" s="886"/>
      <c r="H102" s="886"/>
      <c r="I102" s="886"/>
      <c r="J102" s="886"/>
      <c r="K102" s="886"/>
      <c r="L102" s="886"/>
      <c r="M102" s="886"/>
      <c r="N102" s="886"/>
    </row>
    <row r="103" spans="4:14" ht="12.75">
      <c r="D103" s="886"/>
      <c r="E103" s="886"/>
      <c r="F103" s="886"/>
      <c r="G103" s="886"/>
      <c r="H103" s="886"/>
      <c r="I103" s="886"/>
      <c r="J103" s="886"/>
      <c r="K103" s="886"/>
      <c r="L103" s="886"/>
      <c r="M103" s="886"/>
      <c r="N103" s="886"/>
    </row>
    <row r="104" spans="4:14" ht="12.75">
      <c r="D104" s="886"/>
      <c r="E104" s="886"/>
      <c r="F104" s="886"/>
      <c r="G104" s="886"/>
      <c r="H104" s="886"/>
      <c r="I104" s="886"/>
      <c r="J104" s="886"/>
      <c r="K104" s="886"/>
      <c r="L104" s="886"/>
      <c r="M104" s="886"/>
      <c r="N104" s="886"/>
    </row>
    <row r="105" spans="4:14" ht="12.75">
      <c r="D105" s="886"/>
      <c r="E105" s="886"/>
      <c r="F105" s="886"/>
      <c r="G105" s="886"/>
      <c r="H105" s="886"/>
      <c r="I105" s="886"/>
      <c r="J105" s="886"/>
      <c r="K105" s="886"/>
      <c r="L105" s="886"/>
      <c r="M105" s="886"/>
      <c r="N105" s="886"/>
    </row>
    <row r="106" spans="4:14" ht="12.75">
      <c r="D106" s="886"/>
      <c r="E106" s="886"/>
      <c r="F106" s="886"/>
      <c r="G106" s="886"/>
      <c r="H106" s="886"/>
      <c r="I106" s="886"/>
      <c r="J106" s="886"/>
      <c r="K106" s="886"/>
      <c r="L106" s="886"/>
      <c r="M106" s="886"/>
      <c r="N106" s="886"/>
    </row>
    <row r="107" spans="4:14" ht="12.75">
      <c r="D107" s="886"/>
      <c r="E107" s="886"/>
      <c r="F107" s="886"/>
      <c r="G107" s="886"/>
      <c r="H107" s="886"/>
      <c r="I107" s="886"/>
      <c r="J107" s="886"/>
      <c r="K107" s="886"/>
      <c r="L107" s="886"/>
      <c r="M107" s="886"/>
      <c r="N107" s="886"/>
    </row>
    <row r="108" spans="4:14" ht="12.75">
      <c r="D108" s="886"/>
      <c r="E108" s="886"/>
      <c r="F108" s="886"/>
      <c r="G108" s="886"/>
      <c r="H108" s="886"/>
      <c r="I108" s="886"/>
      <c r="J108" s="886"/>
      <c r="K108" s="886"/>
      <c r="L108" s="886"/>
      <c r="M108" s="886"/>
      <c r="N108" s="886"/>
    </row>
  </sheetData>
  <sheetProtection/>
  <mergeCells count="17">
    <mergeCell ref="N2:N3"/>
    <mergeCell ref="I1:N1"/>
    <mergeCell ref="A1:A3"/>
    <mergeCell ref="B1:B3"/>
    <mergeCell ref="C1:D1"/>
    <mergeCell ref="E1:E3"/>
    <mergeCell ref="C2:C3"/>
    <mergeCell ref="D2:D3"/>
    <mergeCell ref="I2:I3"/>
    <mergeCell ref="L2:L3"/>
    <mergeCell ref="M2:M3"/>
    <mergeCell ref="F2:F3"/>
    <mergeCell ref="H1:H3"/>
    <mergeCell ref="F1:G1"/>
    <mergeCell ref="G2:G3"/>
    <mergeCell ref="J2:J3"/>
    <mergeCell ref="K2:K3"/>
  </mergeCells>
  <printOptions horizontalCentered="1" verticalCentered="1"/>
  <pageMargins left="0.07874015748031496" right="0.07874015748031496" top="0.1968503937007874" bottom="0.1968503937007874" header="0.31496062992125984" footer="0.31496062992125984"/>
  <pageSetup fitToHeight="1" fitToWidth="1" horizontalDpi="300" verticalDpi="300" orientation="landscape" paperSize="9" scale="75" r:id="rId1"/>
  <headerFooter alignWithMargins="0">
    <oddHeader>&amp;C&amp;"Times New Roman,Félkövér dőlt"ZALAEGERSZEG MEGYEI JOGÚ VÁROS 
ÖNKORMÁNYZATÁNAK MARADVÁNYA 2017. ÉVBEN&amp;R&amp;"Times New Roman,Félkövér dőlt"9.a 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93" zoomScaleNormal="93" zoomScalePageLayoutView="0" workbookViewId="0" topLeftCell="A1">
      <pane ySplit="3" topLeftCell="BM4" activePane="bottomLeft" state="frozen"/>
      <selection pane="topLeft" activeCell="A26" sqref="A26"/>
      <selection pane="bottomLeft" activeCell="A4" sqref="A4"/>
    </sheetView>
  </sheetViews>
  <sheetFormatPr defaultColWidth="9.00390625" defaultRowHeight="12.75"/>
  <cols>
    <col min="1" max="1" width="31.50390625" style="862" customWidth="1"/>
    <col min="2" max="6" width="9.375" style="862" customWidth="1"/>
    <col min="7" max="7" width="9.875" style="862" customWidth="1"/>
    <col min="8" max="9" width="9.375" style="862" customWidth="1"/>
    <col min="10" max="10" width="11.00390625" style="862" customWidth="1"/>
    <col min="11" max="19" width="9.375" style="862" customWidth="1"/>
    <col min="20" max="20" width="14.50390625" style="862" customWidth="1"/>
    <col min="21" max="21" width="10.625" style="862" customWidth="1"/>
    <col min="22" max="22" width="14.625" style="862" customWidth="1"/>
    <col min="23" max="23" width="9.375" style="862" customWidth="1"/>
    <col min="24" max="24" width="12.125" style="862" customWidth="1"/>
    <col min="25" max="16384" width="9.375" style="862" customWidth="1"/>
  </cols>
  <sheetData>
    <row r="1" spans="1:22" ht="35.25" customHeight="1">
      <c r="A1" s="1539" t="s">
        <v>588</v>
      </c>
      <c r="B1" s="1542" t="s">
        <v>735</v>
      </c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1485"/>
      <c r="U1" s="1543"/>
      <c r="V1" s="1537" t="s">
        <v>352</v>
      </c>
    </row>
    <row r="2" spans="1:22" ht="20.25" customHeight="1">
      <c r="A2" s="1540"/>
      <c r="B2" s="1542" t="s">
        <v>736</v>
      </c>
      <c r="C2" s="1516"/>
      <c r="D2" s="1516"/>
      <c r="E2" s="1516"/>
      <c r="F2" s="1516"/>
      <c r="G2" s="1516"/>
      <c r="H2" s="1516"/>
      <c r="I2" s="1516"/>
      <c r="J2" s="1471"/>
      <c r="K2" s="1544" t="s">
        <v>2470</v>
      </c>
      <c r="L2" s="1545"/>
      <c r="M2" s="1545"/>
      <c r="N2" s="1545"/>
      <c r="O2" s="1545"/>
      <c r="P2" s="1545"/>
      <c r="Q2" s="1545"/>
      <c r="R2" s="1545"/>
      <c r="S2" s="1545"/>
      <c r="T2" s="1545"/>
      <c r="U2" s="1543"/>
      <c r="V2" s="1538"/>
    </row>
    <row r="3" spans="1:22" ht="102" customHeight="1">
      <c r="A3" s="1541"/>
      <c r="B3" s="231" t="s">
        <v>1443</v>
      </c>
      <c r="C3" s="231" t="s">
        <v>2232</v>
      </c>
      <c r="D3" s="231" t="s">
        <v>186</v>
      </c>
      <c r="E3" s="231" t="s">
        <v>603</v>
      </c>
      <c r="F3" s="231" t="s">
        <v>133</v>
      </c>
      <c r="G3" s="231" t="s">
        <v>137</v>
      </c>
      <c r="H3" s="231" t="s">
        <v>138</v>
      </c>
      <c r="I3" s="231" t="s">
        <v>604</v>
      </c>
      <c r="J3" s="1217" t="s">
        <v>642</v>
      </c>
      <c r="K3" s="1215" t="s">
        <v>1443</v>
      </c>
      <c r="L3" s="231" t="s">
        <v>2232</v>
      </c>
      <c r="M3" s="231" t="s">
        <v>186</v>
      </c>
      <c r="N3" s="231" t="s">
        <v>603</v>
      </c>
      <c r="O3" s="231" t="s">
        <v>223</v>
      </c>
      <c r="P3" s="231" t="s">
        <v>137</v>
      </c>
      <c r="Q3" s="231" t="s">
        <v>138</v>
      </c>
      <c r="R3" s="231" t="s">
        <v>604</v>
      </c>
      <c r="S3" s="231" t="s">
        <v>737</v>
      </c>
      <c r="T3" s="231" t="s">
        <v>738</v>
      </c>
      <c r="U3" s="1232" t="s">
        <v>642</v>
      </c>
      <c r="V3" s="1538"/>
    </row>
    <row r="4" spans="1:22" ht="13.5" customHeight="1">
      <c r="A4" s="1505" t="s">
        <v>1932</v>
      </c>
      <c r="B4" s="1213"/>
      <c r="C4" s="1213"/>
      <c r="D4" s="1213"/>
      <c r="E4" s="1213"/>
      <c r="F4" s="1213"/>
      <c r="G4" s="1213"/>
      <c r="H4" s="1213"/>
      <c r="I4" s="1213"/>
      <c r="J4" s="1218"/>
      <c r="K4" s="1216"/>
      <c r="L4" s="1213"/>
      <c r="M4" s="1213"/>
      <c r="N4" s="1213"/>
      <c r="O4" s="1213"/>
      <c r="P4" s="1213"/>
      <c r="Q4" s="1213"/>
      <c r="R4" s="1213"/>
      <c r="S4" s="1213"/>
      <c r="T4" s="1213"/>
      <c r="U4" s="1218"/>
      <c r="V4" s="1214"/>
    </row>
    <row r="5" spans="1:24" ht="14.25" customHeight="1">
      <c r="A5" s="1219" t="s">
        <v>2214</v>
      </c>
      <c r="B5" s="885"/>
      <c r="C5" s="885"/>
      <c r="D5" s="885">
        <v>22861</v>
      </c>
      <c r="E5" s="885"/>
      <c r="F5" s="885"/>
      <c r="G5" s="885">
        <v>20268</v>
      </c>
      <c r="H5" s="885"/>
      <c r="I5" s="885"/>
      <c r="J5" s="1228">
        <f>SUM(B5:I5)</f>
        <v>43129</v>
      </c>
      <c r="K5" s="1233">
        <v>9727</v>
      </c>
      <c r="L5" s="885"/>
      <c r="M5" s="885">
        <v>5521</v>
      </c>
      <c r="N5" s="885"/>
      <c r="O5" s="885"/>
      <c r="P5" s="885">
        <v>1414</v>
      </c>
      <c r="Q5" s="885">
        <v>4517</v>
      </c>
      <c r="R5" s="885"/>
      <c r="S5" s="885"/>
      <c r="T5" s="885">
        <v>30930</v>
      </c>
      <c r="U5" s="1228">
        <f>SUM(K5:T5)</f>
        <v>52109</v>
      </c>
      <c r="V5" s="1230">
        <f aca="true" t="shared" si="0" ref="V5:V22">SUM(U5,J5)</f>
        <v>95238</v>
      </c>
      <c r="X5" s="896"/>
    </row>
    <row r="6" spans="1:24" ht="25.5" customHeight="1">
      <c r="A6" s="413" t="s">
        <v>2215</v>
      </c>
      <c r="B6" s="885"/>
      <c r="C6" s="885"/>
      <c r="D6" s="885">
        <v>1100</v>
      </c>
      <c r="E6" s="885"/>
      <c r="F6" s="885"/>
      <c r="G6" s="885"/>
      <c r="H6" s="885"/>
      <c r="I6" s="885"/>
      <c r="J6" s="1228">
        <f aca="true" t="shared" si="1" ref="J6:J24">SUM(B6:I6)</f>
        <v>1100</v>
      </c>
      <c r="K6" s="1233">
        <v>8311</v>
      </c>
      <c r="L6" s="885">
        <v>1579</v>
      </c>
      <c r="M6" s="885"/>
      <c r="N6" s="885"/>
      <c r="O6" s="885">
        <v>15678</v>
      </c>
      <c r="P6" s="885">
        <v>500</v>
      </c>
      <c r="Q6" s="885"/>
      <c r="R6" s="885"/>
      <c r="S6" s="885">
        <v>27445</v>
      </c>
      <c r="T6" s="885"/>
      <c r="U6" s="1228">
        <f aca="true" t="shared" si="2" ref="U6:U24">SUM(K6:T6)</f>
        <v>53513</v>
      </c>
      <c r="V6" s="1230">
        <f t="shared" si="0"/>
        <v>54613</v>
      </c>
      <c r="X6" s="896"/>
    </row>
    <row r="7" spans="1:24" ht="15" customHeight="1">
      <c r="A7" s="1220" t="s">
        <v>2216</v>
      </c>
      <c r="B7" s="885"/>
      <c r="C7" s="885"/>
      <c r="D7" s="885">
        <v>5401</v>
      </c>
      <c r="E7" s="885"/>
      <c r="F7" s="885"/>
      <c r="G7" s="885"/>
      <c r="H7" s="885">
        <v>2500</v>
      </c>
      <c r="I7" s="885"/>
      <c r="J7" s="1228">
        <f t="shared" si="1"/>
        <v>7901</v>
      </c>
      <c r="K7" s="1233">
        <v>886</v>
      </c>
      <c r="L7" s="885">
        <v>168</v>
      </c>
      <c r="M7" s="885"/>
      <c r="N7" s="885"/>
      <c r="O7" s="885"/>
      <c r="P7" s="885"/>
      <c r="Q7" s="885"/>
      <c r="R7" s="885"/>
      <c r="S7" s="885"/>
      <c r="T7" s="885">
        <v>22627</v>
      </c>
      <c r="U7" s="1228">
        <f t="shared" si="2"/>
        <v>23681</v>
      </c>
      <c r="V7" s="1230">
        <f t="shared" si="0"/>
        <v>31582</v>
      </c>
      <c r="X7" s="896"/>
    </row>
    <row r="8" spans="1:24" ht="27.75" customHeight="1">
      <c r="A8" s="1220" t="s">
        <v>1933</v>
      </c>
      <c r="B8" s="885"/>
      <c r="C8" s="885"/>
      <c r="D8" s="885">
        <v>1728</v>
      </c>
      <c r="E8" s="885"/>
      <c r="F8" s="885"/>
      <c r="G8" s="885">
        <v>481</v>
      </c>
      <c r="H8" s="885"/>
      <c r="I8" s="885"/>
      <c r="J8" s="1228">
        <f t="shared" si="1"/>
        <v>2209</v>
      </c>
      <c r="K8" s="1233">
        <v>2535</v>
      </c>
      <c r="L8" s="885">
        <v>515</v>
      </c>
      <c r="M8" s="885">
        <v>11</v>
      </c>
      <c r="N8" s="885"/>
      <c r="O8" s="885"/>
      <c r="P8" s="885"/>
      <c r="Q8" s="885"/>
      <c r="R8" s="885"/>
      <c r="S8" s="885">
        <v>76585</v>
      </c>
      <c r="T8" s="885"/>
      <c r="U8" s="1228">
        <f t="shared" si="2"/>
        <v>79646</v>
      </c>
      <c r="V8" s="1230">
        <f t="shared" si="0"/>
        <v>81855</v>
      </c>
      <c r="X8" s="896"/>
    </row>
    <row r="9" spans="1:24" ht="27.75" customHeight="1">
      <c r="A9" s="1220" t="s">
        <v>253</v>
      </c>
      <c r="B9" s="885"/>
      <c r="C9" s="885"/>
      <c r="D9" s="885">
        <v>78</v>
      </c>
      <c r="E9" s="885"/>
      <c r="F9" s="885"/>
      <c r="G9" s="885"/>
      <c r="H9" s="885"/>
      <c r="I9" s="885"/>
      <c r="J9" s="1228">
        <f t="shared" si="1"/>
        <v>78</v>
      </c>
      <c r="K9" s="1233">
        <v>5300</v>
      </c>
      <c r="L9" s="885">
        <v>1607</v>
      </c>
      <c r="M9" s="885">
        <v>6565</v>
      </c>
      <c r="N9" s="885">
        <v>3115</v>
      </c>
      <c r="O9" s="885"/>
      <c r="P9" s="885">
        <v>3500</v>
      </c>
      <c r="Q9" s="885">
        <v>400</v>
      </c>
      <c r="R9" s="885"/>
      <c r="S9" s="885">
        <v>39990</v>
      </c>
      <c r="T9" s="885"/>
      <c r="U9" s="1228">
        <f t="shared" si="2"/>
        <v>60477</v>
      </c>
      <c r="V9" s="1230">
        <f t="shared" si="0"/>
        <v>60555</v>
      </c>
      <c r="X9" s="896"/>
    </row>
    <row r="10" spans="1:24" ht="24.75" customHeight="1">
      <c r="A10" s="1220" t="s">
        <v>224</v>
      </c>
      <c r="B10" s="885"/>
      <c r="C10" s="885"/>
      <c r="D10" s="885">
        <v>200</v>
      </c>
      <c r="E10" s="885"/>
      <c r="F10" s="885"/>
      <c r="G10" s="885"/>
      <c r="H10" s="885"/>
      <c r="I10" s="885"/>
      <c r="J10" s="1228">
        <f t="shared" si="1"/>
        <v>200</v>
      </c>
      <c r="K10" s="1233">
        <v>3000</v>
      </c>
      <c r="L10" s="885">
        <v>585</v>
      </c>
      <c r="M10" s="885">
        <v>1366</v>
      </c>
      <c r="N10" s="885"/>
      <c r="O10" s="885"/>
      <c r="P10" s="885">
        <v>500</v>
      </c>
      <c r="Q10" s="885"/>
      <c r="R10" s="885"/>
      <c r="S10" s="885"/>
      <c r="T10" s="885">
        <v>6000</v>
      </c>
      <c r="U10" s="1228">
        <f t="shared" si="2"/>
        <v>11451</v>
      </c>
      <c r="V10" s="1230">
        <f t="shared" si="0"/>
        <v>11651</v>
      </c>
      <c r="X10" s="896"/>
    </row>
    <row r="11" spans="1:24" ht="17.25" customHeight="1">
      <c r="A11" s="1220" t="s">
        <v>225</v>
      </c>
      <c r="B11" s="885"/>
      <c r="C11" s="885"/>
      <c r="D11" s="885">
        <v>297</v>
      </c>
      <c r="E11" s="885"/>
      <c r="F11" s="885"/>
      <c r="G11" s="885"/>
      <c r="H11" s="885"/>
      <c r="I11" s="885"/>
      <c r="J11" s="1228">
        <f t="shared" si="1"/>
        <v>297</v>
      </c>
      <c r="K11" s="1233">
        <v>2900</v>
      </c>
      <c r="L11" s="885">
        <v>505</v>
      </c>
      <c r="M11" s="885">
        <v>1992</v>
      </c>
      <c r="N11" s="885"/>
      <c r="O11" s="885"/>
      <c r="P11" s="885">
        <v>500</v>
      </c>
      <c r="Q11" s="885"/>
      <c r="R11" s="885"/>
      <c r="S11" s="885"/>
      <c r="T11" s="885">
        <v>17000</v>
      </c>
      <c r="U11" s="1228">
        <f t="shared" si="2"/>
        <v>22897</v>
      </c>
      <c r="V11" s="1230">
        <f t="shared" si="0"/>
        <v>23194</v>
      </c>
      <c r="X11" s="896"/>
    </row>
    <row r="12" spans="1:24" ht="13.5" customHeight="1">
      <c r="A12" s="1220" t="s">
        <v>2219</v>
      </c>
      <c r="B12" s="885"/>
      <c r="C12" s="885"/>
      <c r="D12" s="885">
        <v>744</v>
      </c>
      <c r="E12" s="885"/>
      <c r="F12" s="885"/>
      <c r="G12" s="885"/>
      <c r="H12" s="885"/>
      <c r="I12" s="885"/>
      <c r="J12" s="1228">
        <f t="shared" si="1"/>
        <v>744</v>
      </c>
      <c r="K12" s="1233">
        <v>2830</v>
      </c>
      <c r="L12" s="885">
        <v>551</v>
      </c>
      <c r="M12" s="885">
        <v>1230</v>
      </c>
      <c r="N12" s="885"/>
      <c r="O12" s="885"/>
      <c r="P12" s="885">
        <v>500</v>
      </c>
      <c r="Q12" s="885"/>
      <c r="R12" s="885"/>
      <c r="S12" s="885"/>
      <c r="T12" s="885">
        <v>1500</v>
      </c>
      <c r="U12" s="1228">
        <f t="shared" si="2"/>
        <v>6611</v>
      </c>
      <c r="V12" s="1230">
        <f t="shared" si="0"/>
        <v>7355</v>
      </c>
      <c r="X12" s="896"/>
    </row>
    <row r="13" spans="1:24" ht="15.75" customHeight="1">
      <c r="A13" s="1220" t="s">
        <v>2220</v>
      </c>
      <c r="B13" s="885"/>
      <c r="C13" s="885"/>
      <c r="D13" s="885">
        <v>380</v>
      </c>
      <c r="E13" s="885"/>
      <c r="F13" s="885"/>
      <c r="G13" s="885"/>
      <c r="H13" s="885"/>
      <c r="I13" s="885"/>
      <c r="J13" s="1228">
        <f t="shared" si="1"/>
        <v>380</v>
      </c>
      <c r="K13" s="1233">
        <v>2800</v>
      </c>
      <c r="L13" s="885">
        <v>546</v>
      </c>
      <c r="M13" s="885">
        <v>945</v>
      </c>
      <c r="N13" s="885"/>
      <c r="O13" s="885"/>
      <c r="P13" s="885">
        <v>500</v>
      </c>
      <c r="Q13" s="885"/>
      <c r="R13" s="885"/>
      <c r="S13" s="885"/>
      <c r="T13" s="885">
        <v>6800</v>
      </c>
      <c r="U13" s="1228">
        <f t="shared" si="2"/>
        <v>11591</v>
      </c>
      <c r="V13" s="1230">
        <f t="shared" si="0"/>
        <v>11971</v>
      </c>
      <c r="X13" s="896"/>
    </row>
    <row r="14" spans="1:24" ht="23.25" customHeight="1">
      <c r="A14" s="1220" t="s">
        <v>2229</v>
      </c>
      <c r="B14" s="885"/>
      <c r="C14" s="885"/>
      <c r="D14" s="885"/>
      <c r="E14" s="885"/>
      <c r="F14" s="885"/>
      <c r="G14" s="885"/>
      <c r="H14" s="885"/>
      <c r="I14" s="885"/>
      <c r="J14" s="1228">
        <f t="shared" si="1"/>
        <v>0</v>
      </c>
      <c r="K14" s="1233">
        <v>741</v>
      </c>
      <c r="L14" s="885">
        <v>253</v>
      </c>
      <c r="M14" s="885"/>
      <c r="N14" s="885"/>
      <c r="O14" s="885"/>
      <c r="P14" s="885"/>
      <c r="Q14" s="885"/>
      <c r="R14" s="885"/>
      <c r="S14" s="885"/>
      <c r="T14" s="885"/>
      <c r="U14" s="1228">
        <f t="shared" si="2"/>
        <v>994</v>
      </c>
      <c r="V14" s="1230">
        <f t="shared" si="0"/>
        <v>994</v>
      </c>
      <c r="X14" s="896"/>
    </row>
    <row r="15" spans="1:24" ht="15.75" customHeight="1">
      <c r="A15" s="1221" t="s">
        <v>2221</v>
      </c>
      <c r="B15" s="885"/>
      <c r="C15" s="885"/>
      <c r="D15" s="885"/>
      <c r="E15" s="885"/>
      <c r="F15" s="885"/>
      <c r="G15" s="885"/>
      <c r="H15" s="885"/>
      <c r="I15" s="885"/>
      <c r="J15" s="1228">
        <f t="shared" si="1"/>
        <v>0</v>
      </c>
      <c r="K15" s="1233">
        <v>1555</v>
      </c>
      <c r="L15" s="885">
        <v>303</v>
      </c>
      <c r="M15" s="885"/>
      <c r="N15" s="885"/>
      <c r="O15" s="885"/>
      <c r="P15" s="885"/>
      <c r="Q15" s="885"/>
      <c r="R15" s="885"/>
      <c r="S15" s="885">
        <v>3956</v>
      </c>
      <c r="T15" s="885"/>
      <c r="U15" s="1228">
        <f t="shared" si="2"/>
        <v>5814</v>
      </c>
      <c r="V15" s="1230">
        <f t="shared" si="0"/>
        <v>5814</v>
      </c>
      <c r="X15" s="896"/>
    </row>
    <row r="16" spans="1:24" ht="21" customHeight="1">
      <c r="A16" s="1220" t="s">
        <v>2222</v>
      </c>
      <c r="B16" s="885"/>
      <c r="C16" s="885"/>
      <c r="D16" s="885"/>
      <c r="E16" s="885"/>
      <c r="F16" s="885"/>
      <c r="G16" s="885"/>
      <c r="H16" s="885"/>
      <c r="I16" s="885"/>
      <c r="J16" s="1228">
        <f t="shared" si="1"/>
        <v>0</v>
      </c>
      <c r="K16" s="1233">
        <v>490</v>
      </c>
      <c r="L16" s="885">
        <v>94</v>
      </c>
      <c r="M16" s="885">
        <v>543</v>
      </c>
      <c r="N16" s="885"/>
      <c r="O16" s="885"/>
      <c r="P16" s="885">
        <v>368</v>
      </c>
      <c r="Q16" s="885"/>
      <c r="R16" s="885"/>
      <c r="S16" s="885"/>
      <c r="T16" s="885"/>
      <c r="U16" s="1228">
        <f t="shared" si="2"/>
        <v>1495</v>
      </c>
      <c r="V16" s="1230">
        <f t="shared" si="0"/>
        <v>1495</v>
      </c>
      <c r="X16" s="896"/>
    </row>
    <row r="17" spans="1:24" ht="17.25" customHeight="1">
      <c r="A17" s="1222" t="s">
        <v>1934</v>
      </c>
      <c r="B17" s="885"/>
      <c r="C17" s="885"/>
      <c r="D17" s="885"/>
      <c r="E17" s="885"/>
      <c r="F17" s="885"/>
      <c r="G17" s="885"/>
      <c r="H17" s="885"/>
      <c r="I17" s="885"/>
      <c r="J17" s="1228">
        <f t="shared" si="1"/>
        <v>0</v>
      </c>
      <c r="K17" s="1233">
        <v>3051</v>
      </c>
      <c r="L17" s="885">
        <v>739</v>
      </c>
      <c r="M17" s="885"/>
      <c r="N17" s="885"/>
      <c r="O17" s="885"/>
      <c r="P17" s="885"/>
      <c r="Q17" s="885"/>
      <c r="R17" s="885"/>
      <c r="S17" s="885"/>
      <c r="T17" s="885"/>
      <c r="U17" s="1228">
        <f t="shared" si="2"/>
        <v>3790</v>
      </c>
      <c r="V17" s="1230">
        <f t="shared" si="0"/>
        <v>3790</v>
      </c>
      <c r="X17" s="896"/>
    </row>
    <row r="18" spans="1:24" ht="14.25" customHeight="1">
      <c r="A18" s="1223" t="s">
        <v>2224</v>
      </c>
      <c r="B18" s="885"/>
      <c r="C18" s="885"/>
      <c r="D18" s="885">
        <v>10063</v>
      </c>
      <c r="E18" s="885"/>
      <c r="F18" s="885"/>
      <c r="G18" s="885"/>
      <c r="H18" s="885"/>
      <c r="I18" s="885"/>
      <c r="J18" s="1228">
        <f t="shared" si="1"/>
        <v>10063</v>
      </c>
      <c r="K18" s="1233"/>
      <c r="L18" s="885"/>
      <c r="M18" s="885"/>
      <c r="N18" s="885"/>
      <c r="O18" s="885"/>
      <c r="P18" s="885"/>
      <c r="Q18" s="885"/>
      <c r="R18" s="885"/>
      <c r="S18" s="885">
        <v>1259</v>
      </c>
      <c r="T18" s="885"/>
      <c r="U18" s="1228">
        <f t="shared" si="2"/>
        <v>1259</v>
      </c>
      <c r="V18" s="1230">
        <f t="shared" si="0"/>
        <v>11322</v>
      </c>
      <c r="X18" s="896"/>
    </row>
    <row r="19" spans="1:24" ht="14.25" customHeight="1">
      <c r="A19" s="1223" t="s">
        <v>228</v>
      </c>
      <c r="B19" s="885"/>
      <c r="C19" s="885"/>
      <c r="D19" s="885">
        <v>5697</v>
      </c>
      <c r="E19" s="885"/>
      <c r="F19" s="885"/>
      <c r="G19" s="885"/>
      <c r="H19" s="885"/>
      <c r="I19" s="885"/>
      <c r="J19" s="1228">
        <f t="shared" si="1"/>
        <v>5697</v>
      </c>
      <c r="K19" s="1233"/>
      <c r="L19" s="885"/>
      <c r="M19" s="885"/>
      <c r="N19" s="885"/>
      <c r="O19" s="885"/>
      <c r="P19" s="885"/>
      <c r="Q19" s="885"/>
      <c r="R19" s="885"/>
      <c r="S19" s="885"/>
      <c r="T19" s="885">
        <v>10219</v>
      </c>
      <c r="U19" s="1228">
        <f t="shared" si="2"/>
        <v>10219</v>
      </c>
      <c r="V19" s="1230">
        <f t="shared" si="0"/>
        <v>15916</v>
      </c>
      <c r="X19" s="896"/>
    </row>
    <row r="20" spans="1:24" ht="14.25" customHeight="1">
      <c r="A20" s="1223" t="s">
        <v>2226</v>
      </c>
      <c r="B20" s="885"/>
      <c r="C20" s="885"/>
      <c r="D20" s="885">
        <v>916</v>
      </c>
      <c r="E20" s="885"/>
      <c r="F20" s="885"/>
      <c r="G20" s="885"/>
      <c r="H20" s="885"/>
      <c r="I20" s="885"/>
      <c r="J20" s="1228">
        <f t="shared" si="1"/>
        <v>916</v>
      </c>
      <c r="K20" s="1233"/>
      <c r="L20" s="885"/>
      <c r="M20" s="885"/>
      <c r="N20" s="885"/>
      <c r="O20" s="885"/>
      <c r="P20" s="885"/>
      <c r="Q20" s="885"/>
      <c r="R20" s="885"/>
      <c r="S20" s="885"/>
      <c r="T20" s="885">
        <v>15164</v>
      </c>
      <c r="U20" s="1228">
        <f t="shared" si="2"/>
        <v>15164</v>
      </c>
      <c r="V20" s="1230">
        <f t="shared" si="0"/>
        <v>16080</v>
      </c>
      <c r="X20" s="896"/>
    </row>
    <row r="21" spans="1:24" ht="27.75" customHeight="1">
      <c r="A21" s="1222" t="s">
        <v>2227</v>
      </c>
      <c r="B21" s="885"/>
      <c r="C21" s="885"/>
      <c r="D21" s="885"/>
      <c r="E21" s="885"/>
      <c r="F21" s="885"/>
      <c r="G21" s="885"/>
      <c r="H21" s="885"/>
      <c r="I21" s="885"/>
      <c r="J21" s="1228">
        <f t="shared" si="1"/>
        <v>0</v>
      </c>
      <c r="K21" s="1233"/>
      <c r="L21" s="885"/>
      <c r="M21" s="885">
        <v>17544</v>
      </c>
      <c r="N21" s="885"/>
      <c r="O21" s="885"/>
      <c r="P21" s="885"/>
      <c r="Q21" s="885"/>
      <c r="R21" s="885"/>
      <c r="S21" s="885"/>
      <c r="T21" s="885">
        <v>5000</v>
      </c>
      <c r="U21" s="1228">
        <f t="shared" si="2"/>
        <v>22544</v>
      </c>
      <c r="V21" s="1230">
        <f t="shared" si="0"/>
        <v>22544</v>
      </c>
      <c r="X21" s="896"/>
    </row>
    <row r="22" spans="1:24" ht="14.25" customHeight="1">
      <c r="A22" s="1223" t="s">
        <v>2228</v>
      </c>
      <c r="B22" s="885"/>
      <c r="C22" s="885"/>
      <c r="D22" s="885"/>
      <c r="E22" s="885"/>
      <c r="F22" s="885"/>
      <c r="G22" s="885"/>
      <c r="H22" s="885"/>
      <c r="I22" s="885"/>
      <c r="J22" s="1228">
        <f t="shared" si="1"/>
        <v>0</v>
      </c>
      <c r="K22" s="1233"/>
      <c r="L22" s="885"/>
      <c r="M22" s="885"/>
      <c r="N22" s="885"/>
      <c r="O22" s="885"/>
      <c r="P22" s="885"/>
      <c r="Q22" s="885"/>
      <c r="R22" s="885"/>
      <c r="S22" s="885">
        <v>1109</v>
      </c>
      <c r="T22" s="885">
        <v>10462</v>
      </c>
      <c r="U22" s="1228">
        <f t="shared" si="2"/>
        <v>11571</v>
      </c>
      <c r="V22" s="1230">
        <f t="shared" si="0"/>
        <v>11571</v>
      </c>
      <c r="X22" s="896"/>
    </row>
    <row r="23" spans="1:24" ht="25.5" customHeight="1">
      <c r="A23" s="1224" t="s">
        <v>1935</v>
      </c>
      <c r="B23" s="1227">
        <f>SUM(B5:B22)</f>
        <v>0</v>
      </c>
      <c r="C23" s="1227">
        <f aca="true" t="shared" si="3" ref="C23:I23">SUM(C5:C22)</f>
        <v>0</v>
      </c>
      <c r="D23" s="1227">
        <f t="shared" si="3"/>
        <v>49465</v>
      </c>
      <c r="E23" s="1227">
        <f t="shared" si="3"/>
        <v>0</v>
      </c>
      <c r="F23" s="1227">
        <f t="shared" si="3"/>
        <v>0</v>
      </c>
      <c r="G23" s="1227">
        <f t="shared" si="3"/>
        <v>20749</v>
      </c>
      <c r="H23" s="1227">
        <f t="shared" si="3"/>
        <v>2500</v>
      </c>
      <c r="I23" s="1227">
        <f t="shared" si="3"/>
        <v>0</v>
      </c>
      <c r="J23" s="1229">
        <f t="shared" si="1"/>
        <v>72714</v>
      </c>
      <c r="K23" s="1234">
        <f>SUM(K5:K22)</f>
        <v>44126</v>
      </c>
      <c r="L23" s="1227">
        <f aca="true" t="shared" si="4" ref="L23:R23">SUM(L5:L22)</f>
        <v>7445</v>
      </c>
      <c r="M23" s="1227">
        <f t="shared" si="4"/>
        <v>35717</v>
      </c>
      <c r="N23" s="1227">
        <f t="shared" si="4"/>
        <v>3115</v>
      </c>
      <c r="O23" s="1227">
        <f t="shared" si="4"/>
        <v>15678</v>
      </c>
      <c r="P23" s="1227">
        <f t="shared" si="4"/>
        <v>7782</v>
      </c>
      <c r="Q23" s="1227">
        <f t="shared" si="4"/>
        <v>4917</v>
      </c>
      <c r="R23" s="1227">
        <f t="shared" si="4"/>
        <v>0</v>
      </c>
      <c r="S23" s="1227">
        <f>SUM(S5:S22)</f>
        <v>150344</v>
      </c>
      <c r="T23" s="1227">
        <f>SUM(T5:T22)</f>
        <v>125702</v>
      </c>
      <c r="U23" s="1229">
        <f>SUM(U5:U22)</f>
        <v>394826</v>
      </c>
      <c r="V23" s="1231">
        <f>SUM(V5:V22)</f>
        <v>467540</v>
      </c>
      <c r="X23" s="896"/>
    </row>
    <row r="24" spans="1:24" ht="14.25" customHeight="1">
      <c r="A24" s="1225" t="s">
        <v>2426</v>
      </c>
      <c r="B24" s="885">
        <v>1456</v>
      </c>
      <c r="C24" s="885">
        <v>248</v>
      </c>
      <c r="D24" s="885">
        <v>479433</v>
      </c>
      <c r="E24" s="885">
        <v>978</v>
      </c>
      <c r="F24" s="885">
        <v>2070</v>
      </c>
      <c r="G24" s="885">
        <v>1070089</v>
      </c>
      <c r="H24" s="885">
        <v>985475</v>
      </c>
      <c r="I24" s="885">
        <v>831</v>
      </c>
      <c r="J24" s="1228">
        <f t="shared" si="1"/>
        <v>2540580</v>
      </c>
      <c r="K24" s="1233"/>
      <c r="L24" s="885">
        <v>1994</v>
      </c>
      <c r="M24" s="885">
        <v>67816</v>
      </c>
      <c r="N24" s="885"/>
      <c r="O24" s="885">
        <v>81165</v>
      </c>
      <c r="P24" s="885"/>
      <c r="Q24" s="885"/>
      <c r="R24" s="885"/>
      <c r="S24" s="885">
        <v>348535</v>
      </c>
      <c r="T24" s="885">
        <v>11334951</v>
      </c>
      <c r="U24" s="1228">
        <f t="shared" si="2"/>
        <v>11834461</v>
      </c>
      <c r="V24" s="1230">
        <f>SUM(U24,J24)</f>
        <v>14375041</v>
      </c>
      <c r="X24" s="896"/>
    </row>
    <row r="25" spans="1:24" ht="27" customHeight="1">
      <c r="A25" s="1226" t="s">
        <v>1936</v>
      </c>
      <c r="B25" s="1227">
        <f>SUM(B23:B24)</f>
        <v>1456</v>
      </c>
      <c r="C25" s="1227">
        <f aca="true" t="shared" si="5" ref="C25:V25">SUM(C23:C24)</f>
        <v>248</v>
      </c>
      <c r="D25" s="1227">
        <f t="shared" si="5"/>
        <v>528898</v>
      </c>
      <c r="E25" s="1227">
        <f t="shared" si="5"/>
        <v>978</v>
      </c>
      <c r="F25" s="1227">
        <f t="shared" si="5"/>
        <v>2070</v>
      </c>
      <c r="G25" s="1227">
        <f t="shared" si="5"/>
        <v>1090838</v>
      </c>
      <c r="H25" s="1227">
        <f t="shared" si="5"/>
        <v>987975</v>
      </c>
      <c r="I25" s="1227">
        <f t="shared" si="5"/>
        <v>831</v>
      </c>
      <c r="J25" s="1229">
        <f t="shared" si="5"/>
        <v>2613294</v>
      </c>
      <c r="K25" s="1234">
        <f t="shared" si="5"/>
        <v>44126</v>
      </c>
      <c r="L25" s="1227">
        <f t="shared" si="5"/>
        <v>9439</v>
      </c>
      <c r="M25" s="1227">
        <f t="shared" si="5"/>
        <v>103533</v>
      </c>
      <c r="N25" s="1227">
        <f t="shared" si="5"/>
        <v>3115</v>
      </c>
      <c r="O25" s="1227">
        <f t="shared" si="5"/>
        <v>96843</v>
      </c>
      <c r="P25" s="1227">
        <f t="shared" si="5"/>
        <v>7782</v>
      </c>
      <c r="Q25" s="1227">
        <f t="shared" si="5"/>
        <v>4917</v>
      </c>
      <c r="R25" s="1227">
        <f t="shared" si="5"/>
        <v>0</v>
      </c>
      <c r="S25" s="1227">
        <f>SUM(S23:S24)</f>
        <v>498879</v>
      </c>
      <c r="T25" s="1227">
        <f>SUM(T23:T24)</f>
        <v>11460653</v>
      </c>
      <c r="U25" s="1229">
        <f>SUM(U23:U24)</f>
        <v>12229287</v>
      </c>
      <c r="V25" s="1231">
        <f t="shared" si="5"/>
        <v>14842581</v>
      </c>
      <c r="X25" s="896"/>
    </row>
    <row r="26" ht="12.75">
      <c r="A26" s="896"/>
    </row>
    <row r="27" ht="12.75">
      <c r="A27" s="896"/>
    </row>
    <row r="31" ht="12.75">
      <c r="G31" s="1252" t="s">
        <v>1010</v>
      </c>
    </row>
  </sheetData>
  <sheetProtection/>
  <mergeCells count="5">
    <mergeCell ref="V1:V3"/>
    <mergeCell ref="A1:A3"/>
    <mergeCell ref="B1:U1"/>
    <mergeCell ref="B2:J2"/>
    <mergeCell ref="K2:U2"/>
  </mergeCells>
  <printOptions horizontalCentered="1" verticalCentered="1"/>
  <pageMargins left="0.07874015748031496" right="0.07874015748031496" top="0.1968503937007874" bottom="0.1968503937007874" header="0.31496062992125984" footer="0.31496062992125984"/>
  <pageSetup fitToHeight="1" fitToWidth="1" horizontalDpi="600" verticalDpi="600" orientation="landscape" paperSize="9" scale="67" r:id="rId1"/>
  <headerFooter alignWithMargins="0">
    <oddHeader>&amp;C&amp;"Times New Roman,Félkövér dőlt"ZALAEGERSZEG MEGYEI JOGÚ VÁROS 
ÖNKORMÁNYZATA 2017. ÉVI MARADVÁNYÁNAK VISSZATERVEZÉSE&amp;R&amp;"Times New Roman,Félkövér dőlt"9.b 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91" zoomScaleNormal="91" zoomScalePageLayoutView="0" workbookViewId="0" topLeftCell="B1">
      <pane ySplit="2" topLeftCell="BM6" activePane="bottomLeft" state="frozen"/>
      <selection pane="topLeft" activeCell="A1" sqref="A1"/>
      <selection pane="bottomLeft" activeCell="F23" sqref="F23:H23"/>
    </sheetView>
  </sheetViews>
  <sheetFormatPr defaultColWidth="9.00390625" defaultRowHeight="12.75"/>
  <cols>
    <col min="1" max="1" width="27.125" style="862" customWidth="1"/>
    <col min="2" max="2" width="7.50390625" style="862" customWidth="1"/>
    <col min="3" max="3" width="13.375" style="862" customWidth="1"/>
    <col min="4" max="4" width="9.875" style="862" customWidth="1"/>
    <col min="5" max="5" width="10.375" style="862" customWidth="1"/>
    <col min="6" max="6" width="12.00390625" style="862" customWidth="1"/>
    <col min="7" max="7" width="10.50390625" style="862" customWidth="1"/>
    <col min="8" max="8" width="9.375" style="862" customWidth="1"/>
    <col min="9" max="9" width="12.00390625" style="862" customWidth="1"/>
    <col min="10" max="10" width="7.50390625" style="862" customWidth="1"/>
    <col min="11" max="11" width="9.00390625" style="862" customWidth="1"/>
    <col min="12" max="12" width="8.875" style="862" customWidth="1"/>
    <col min="13" max="13" width="8.00390625" style="862" customWidth="1"/>
    <col min="14" max="14" width="11.375" style="862" customWidth="1"/>
    <col min="15" max="15" width="7.625" style="862" customWidth="1"/>
    <col min="16" max="16" width="11.00390625" style="862" customWidth="1"/>
    <col min="17" max="17" width="9.125" style="862" customWidth="1"/>
    <col min="18" max="18" width="8.50390625" style="862" customWidth="1"/>
    <col min="19" max="19" width="7.625" style="862" customWidth="1"/>
    <col min="20" max="20" width="12.50390625" style="862" customWidth="1"/>
    <col min="21" max="16384" width="9.375" style="862" customWidth="1"/>
  </cols>
  <sheetData>
    <row r="1" spans="1:20" ht="13.5">
      <c r="A1" s="1546" t="s">
        <v>588</v>
      </c>
      <c r="B1" s="917" t="s">
        <v>1937</v>
      </c>
      <c r="C1" s="918" t="s">
        <v>1938</v>
      </c>
      <c r="D1" s="918" t="s">
        <v>1939</v>
      </c>
      <c r="E1" s="918" t="s">
        <v>1940</v>
      </c>
      <c r="F1" s="917" t="s">
        <v>1941</v>
      </c>
      <c r="G1" s="917" t="s">
        <v>1942</v>
      </c>
      <c r="H1" s="917" t="s">
        <v>1943</v>
      </c>
      <c r="I1" s="919" t="s">
        <v>1944</v>
      </c>
      <c r="J1" s="917" t="s">
        <v>1945</v>
      </c>
      <c r="K1" s="917" t="s">
        <v>1946</v>
      </c>
      <c r="L1" s="919" t="s">
        <v>2356</v>
      </c>
      <c r="M1" s="917" t="s">
        <v>1947</v>
      </c>
      <c r="N1" s="917" t="s">
        <v>1948</v>
      </c>
      <c r="O1" s="917" t="s">
        <v>1949</v>
      </c>
      <c r="P1" s="919" t="s">
        <v>1950</v>
      </c>
      <c r="Q1" s="919" t="s">
        <v>1951</v>
      </c>
      <c r="R1" s="919" t="s">
        <v>1952</v>
      </c>
      <c r="S1" s="919" t="s">
        <v>1953</v>
      </c>
      <c r="T1" s="1548" t="s">
        <v>1954</v>
      </c>
    </row>
    <row r="2" spans="1:20" ht="105" customHeight="1">
      <c r="A2" s="1547"/>
      <c r="B2" s="920" t="s">
        <v>1955</v>
      </c>
      <c r="C2" s="921" t="s">
        <v>1956</v>
      </c>
      <c r="D2" s="921" t="s">
        <v>1957</v>
      </c>
      <c r="E2" s="921" t="s">
        <v>1958</v>
      </c>
      <c r="F2" s="920" t="s">
        <v>1959</v>
      </c>
      <c r="G2" s="920" t="s">
        <v>1960</v>
      </c>
      <c r="H2" s="920" t="s">
        <v>1961</v>
      </c>
      <c r="I2" s="920" t="s">
        <v>1962</v>
      </c>
      <c r="J2" s="922" t="s">
        <v>1963</v>
      </c>
      <c r="K2" s="920" t="s">
        <v>1964</v>
      </c>
      <c r="L2" s="920" t="s">
        <v>1965</v>
      </c>
      <c r="M2" s="920" t="s">
        <v>1966</v>
      </c>
      <c r="N2" s="920" t="s">
        <v>1967</v>
      </c>
      <c r="O2" s="920" t="s">
        <v>1968</v>
      </c>
      <c r="P2" s="920" t="s">
        <v>1969</v>
      </c>
      <c r="Q2" s="923" t="s">
        <v>1970</v>
      </c>
      <c r="R2" s="920" t="s">
        <v>1971</v>
      </c>
      <c r="S2" s="920" t="s">
        <v>1972</v>
      </c>
      <c r="T2" s="1547"/>
    </row>
    <row r="3" spans="1:20" ht="12.75">
      <c r="A3" s="233" t="s">
        <v>2214</v>
      </c>
      <c r="B3" s="924">
        <v>5747</v>
      </c>
      <c r="C3" s="924">
        <v>339449</v>
      </c>
      <c r="D3" s="924">
        <v>30832</v>
      </c>
      <c r="E3" s="924"/>
      <c r="F3" s="924">
        <f aca="true" t="shared" si="0" ref="F3:F20">SUM(C3:E3)</f>
        <v>370281</v>
      </c>
      <c r="G3" s="924"/>
      <c r="H3" s="925"/>
      <c r="I3" s="924">
        <f aca="true" t="shared" si="1" ref="I3:I20">SUM(B3+F3+G3+H3)</f>
        <v>376028</v>
      </c>
      <c r="J3" s="924"/>
      <c r="K3" s="925"/>
      <c r="L3" s="924">
        <f aca="true" t="shared" si="2" ref="L3:L20">SUM(J3:K3)</f>
        <v>0</v>
      </c>
      <c r="M3" s="924">
        <v>283</v>
      </c>
      <c r="N3" s="924">
        <v>94351</v>
      </c>
      <c r="O3" s="924"/>
      <c r="P3" s="924">
        <f aca="true" t="shared" si="3" ref="P3:P20">SUM(M3:O3)</f>
        <v>94634</v>
      </c>
      <c r="Q3" s="924">
        <v>3345</v>
      </c>
      <c r="R3" s="924">
        <v>389</v>
      </c>
      <c r="S3" s="924">
        <v>1289</v>
      </c>
      <c r="T3" s="926">
        <f aca="true" t="shared" si="4" ref="T3:T20">SUM(I3+L3+P3+Q3+R3+S3)</f>
        <v>475685</v>
      </c>
    </row>
    <row r="4" spans="1:20" ht="25.5">
      <c r="A4" s="233" t="s">
        <v>2215</v>
      </c>
      <c r="B4" s="925"/>
      <c r="C4" s="925">
        <v>529736</v>
      </c>
      <c r="D4" s="925">
        <v>2546</v>
      </c>
      <c r="E4" s="925"/>
      <c r="F4" s="924">
        <f t="shared" si="0"/>
        <v>532282</v>
      </c>
      <c r="G4" s="924"/>
      <c r="H4" s="925"/>
      <c r="I4" s="924">
        <f t="shared" si="1"/>
        <v>532282</v>
      </c>
      <c r="J4" s="925"/>
      <c r="K4" s="925"/>
      <c r="L4" s="924">
        <f t="shared" si="2"/>
        <v>0</v>
      </c>
      <c r="M4" s="924">
        <v>491</v>
      </c>
      <c r="N4" s="924">
        <v>54006</v>
      </c>
      <c r="O4" s="924"/>
      <c r="P4" s="924">
        <f t="shared" si="3"/>
        <v>54497</v>
      </c>
      <c r="Q4" s="925">
        <v>14730</v>
      </c>
      <c r="R4" s="925">
        <v>38039</v>
      </c>
      <c r="S4" s="925">
        <v>202</v>
      </c>
      <c r="T4" s="926">
        <f t="shared" si="4"/>
        <v>639750</v>
      </c>
    </row>
    <row r="5" spans="1:20" ht="25.5">
      <c r="A5" s="233" t="s">
        <v>2216</v>
      </c>
      <c r="B5" s="925"/>
      <c r="C5" s="925">
        <v>785544</v>
      </c>
      <c r="D5" s="925">
        <v>5365</v>
      </c>
      <c r="E5" s="925"/>
      <c r="F5" s="924">
        <f t="shared" si="0"/>
        <v>790909</v>
      </c>
      <c r="G5" s="924"/>
      <c r="H5" s="925"/>
      <c r="I5" s="924">
        <f t="shared" si="1"/>
        <v>790909</v>
      </c>
      <c r="J5" s="925">
        <v>290</v>
      </c>
      <c r="K5" s="925"/>
      <c r="L5" s="924">
        <f t="shared" si="2"/>
        <v>290</v>
      </c>
      <c r="M5" s="924">
        <v>57</v>
      </c>
      <c r="N5" s="924">
        <v>31506</v>
      </c>
      <c r="O5" s="924"/>
      <c r="P5" s="924">
        <f t="shared" si="3"/>
        <v>31563</v>
      </c>
      <c r="Q5" s="925">
        <v>1214</v>
      </c>
      <c r="R5" s="925">
        <v>183</v>
      </c>
      <c r="S5" s="925">
        <v>29</v>
      </c>
      <c r="T5" s="926">
        <f t="shared" si="4"/>
        <v>824188</v>
      </c>
    </row>
    <row r="6" spans="1:20" ht="25.5">
      <c r="A6" s="237" t="s">
        <v>254</v>
      </c>
      <c r="B6" s="925"/>
      <c r="C6" s="925">
        <v>690023</v>
      </c>
      <c r="D6" s="925">
        <v>15614</v>
      </c>
      <c r="E6" s="925"/>
      <c r="F6" s="924">
        <f t="shared" si="0"/>
        <v>705637</v>
      </c>
      <c r="G6" s="924"/>
      <c r="H6" s="925"/>
      <c r="I6" s="924">
        <f t="shared" si="1"/>
        <v>705637</v>
      </c>
      <c r="J6" s="925"/>
      <c r="K6" s="925"/>
      <c r="L6" s="924">
        <f t="shared" si="2"/>
        <v>0</v>
      </c>
      <c r="M6" s="924">
        <v>95</v>
      </c>
      <c r="N6" s="924">
        <v>81262</v>
      </c>
      <c r="O6" s="924"/>
      <c r="P6" s="924">
        <f t="shared" si="3"/>
        <v>81357</v>
      </c>
      <c r="Q6" s="925">
        <v>1644</v>
      </c>
      <c r="R6" s="925"/>
      <c r="S6" s="925">
        <v>548</v>
      </c>
      <c r="T6" s="926">
        <f t="shared" si="4"/>
        <v>789186</v>
      </c>
    </row>
    <row r="7" spans="1:20" ht="25.5">
      <c r="A7" s="237" t="s">
        <v>253</v>
      </c>
      <c r="B7" s="925"/>
      <c r="C7" s="925"/>
      <c r="D7" s="925">
        <v>7466</v>
      </c>
      <c r="E7" s="925"/>
      <c r="F7" s="924">
        <f t="shared" si="0"/>
        <v>7466</v>
      </c>
      <c r="G7" s="924"/>
      <c r="H7" s="925"/>
      <c r="I7" s="924">
        <f t="shared" si="1"/>
        <v>7466</v>
      </c>
      <c r="J7" s="925"/>
      <c r="K7" s="925"/>
      <c r="L7" s="924">
        <f t="shared" si="2"/>
        <v>0</v>
      </c>
      <c r="M7" s="924">
        <v>59</v>
      </c>
      <c r="N7" s="924">
        <v>60496</v>
      </c>
      <c r="O7" s="924"/>
      <c r="P7" s="924">
        <f t="shared" si="3"/>
        <v>60555</v>
      </c>
      <c r="Q7" s="925"/>
      <c r="R7" s="925"/>
      <c r="S7" s="925">
        <v>124</v>
      </c>
      <c r="T7" s="926">
        <f t="shared" si="4"/>
        <v>68145</v>
      </c>
    </row>
    <row r="8" spans="1:20" ht="25.5">
      <c r="A8" s="237" t="s">
        <v>2217</v>
      </c>
      <c r="B8" s="925"/>
      <c r="C8" s="925">
        <v>336629</v>
      </c>
      <c r="D8" s="925">
        <v>34</v>
      </c>
      <c r="E8" s="925"/>
      <c r="F8" s="924">
        <f t="shared" si="0"/>
        <v>336663</v>
      </c>
      <c r="G8" s="924"/>
      <c r="H8" s="925"/>
      <c r="I8" s="924">
        <f t="shared" si="1"/>
        <v>336663</v>
      </c>
      <c r="J8" s="925"/>
      <c r="K8" s="925"/>
      <c r="L8" s="924">
        <f t="shared" si="2"/>
        <v>0</v>
      </c>
      <c r="M8" s="924">
        <v>117</v>
      </c>
      <c r="N8" s="924">
        <v>11554</v>
      </c>
      <c r="O8" s="924"/>
      <c r="P8" s="924">
        <f t="shared" si="3"/>
        <v>11671</v>
      </c>
      <c r="Q8" s="925">
        <v>144</v>
      </c>
      <c r="R8" s="925">
        <v>1044</v>
      </c>
      <c r="S8" s="925">
        <v>22</v>
      </c>
      <c r="T8" s="926">
        <f t="shared" si="4"/>
        <v>349544</v>
      </c>
    </row>
    <row r="9" spans="1:20" ht="25.5">
      <c r="A9" s="237" t="s">
        <v>2218</v>
      </c>
      <c r="B9" s="925"/>
      <c r="C9" s="925">
        <v>220409</v>
      </c>
      <c r="D9" s="925">
        <v>418</v>
      </c>
      <c r="E9" s="925"/>
      <c r="F9" s="924">
        <f t="shared" si="0"/>
        <v>220827</v>
      </c>
      <c r="G9" s="924"/>
      <c r="H9" s="925"/>
      <c r="I9" s="924">
        <f t="shared" si="1"/>
        <v>220827</v>
      </c>
      <c r="J9" s="925"/>
      <c r="K9" s="925"/>
      <c r="L9" s="924">
        <f t="shared" si="2"/>
        <v>0</v>
      </c>
      <c r="M9" s="924">
        <v>60</v>
      </c>
      <c r="N9" s="924">
        <v>23138</v>
      </c>
      <c r="O9" s="924"/>
      <c r="P9" s="924">
        <f t="shared" si="3"/>
        <v>23198</v>
      </c>
      <c r="Q9" s="925">
        <v>66</v>
      </c>
      <c r="R9" s="925">
        <v>3482</v>
      </c>
      <c r="S9" s="925">
        <v>23</v>
      </c>
      <c r="T9" s="939">
        <f t="shared" si="4"/>
        <v>247596</v>
      </c>
    </row>
    <row r="10" spans="1:20" ht="25.5">
      <c r="A10" s="237" t="s">
        <v>2219</v>
      </c>
      <c r="B10" s="925"/>
      <c r="C10" s="925">
        <v>532374</v>
      </c>
      <c r="D10" s="925">
        <v>6408</v>
      </c>
      <c r="E10" s="925"/>
      <c r="F10" s="924">
        <f t="shared" si="0"/>
        <v>538782</v>
      </c>
      <c r="G10" s="924"/>
      <c r="H10" s="925"/>
      <c r="I10" s="924">
        <f t="shared" si="1"/>
        <v>538782</v>
      </c>
      <c r="J10" s="925"/>
      <c r="K10" s="925"/>
      <c r="L10" s="924">
        <f t="shared" si="2"/>
        <v>0</v>
      </c>
      <c r="M10" s="924">
        <v>64</v>
      </c>
      <c r="N10" s="924">
        <v>7561</v>
      </c>
      <c r="O10" s="924"/>
      <c r="P10" s="924">
        <f t="shared" si="3"/>
        <v>7625</v>
      </c>
      <c r="Q10" s="925">
        <v>816</v>
      </c>
      <c r="R10" s="925">
        <v>2328</v>
      </c>
      <c r="S10" s="925"/>
      <c r="T10" s="926">
        <f t="shared" si="4"/>
        <v>549551</v>
      </c>
    </row>
    <row r="11" spans="1:20" ht="25.5">
      <c r="A11" s="237" t="s">
        <v>2220</v>
      </c>
      <c r="B11" s="925"/>
      <c r="C11" s="925">
        <v>303172</v>
      </c>
      <c r="D11" s="925">
        <v>391</v>
      </c>
      <c r="E11" s="925"/>
      <c r="F11" s="924">
        <f t="shared" si="0"/>
        <v>303563</v>
      </c>
      <c r="G11" s="924"/>
      <c r="H11" s="925"/>
      <c r="I11" s="924">
        <f t="shared" si="1"/>
        <v>303563</v>
      </c>
      <c r="J11" s="925"/>
      <c r="K11" s="925"/>
      <c r="L11" s="924">
        <f t="shared" si="2"/>
        <v>0</v>
      </c>
      <c r="M11" s="924">
        <v>46</v>
      </c>
      <c r="N11" s="924">
        <v>11941</v>
      </c>
      <c r="O11" s="924"/>
      <c r="P11" s="924">
        <f t="shared" si="3"/>
        <v>11987</v>
      </c>
      <c r="Q11" s="925">
        <v>296</v>
      </c>
      <c r="R11" s="925">
        <v>2035</v>
      </c>
      <c r="S11" s="925">
        <v>25</v>
      </c>
      <c r="T11" s="939">
        <f t="shared" si="4"/>
        <v>317906</v>
      </c>
    </row>
    <row r="12" spans="1:20" ht="25.5">
      <c r="A12" s="239" t="s">
        <v>2229</v>
      </c>
      <c r="B12" s="925"/>
      <c r="C12" s="925"/>
      <c r="D12" s="925"/>
      <c r="E12" s="925"/>
      <c r="F12" s="924">
        <f t="shared" si="0"/>
        <v>0</v>
      </c>
      <c r="G12" s="924"/>
      <c r="H12" s="925"/>
      <c r="I12" s="924">
        <f t="shared" si="1"/>
        <v>0</v>
      </c>
      <c r="J12" s="925"/>
      <c r="K12" s="925"/>
      <c r="L12" s="924">
        <f t="shared" si="2"/>
        <v>0</v>
      </c>
      <c r="M12" s="924">
        <v>6</v>
      </c>
      <c r="N12" s="924">
        <v>988</v>
      </c>
      <c r="O12" s="924"/>
      <c r="P12" s="924">
        <f t="shared" si="3"/>
        <v>994</v>
      </c>
      <c r="Q12" s="925"/>
      <c r="R12" s="925"/>
      <c r="S12" s="925"/>
      <c r="T12" s="926">
        <f t="shared" si="4"/>
        <v>994</v>
      </c>
    </row>
    <row r="13" spans="1:20" ht="12.75">
      <c r="A13" s="237" t="s">
        <v>2221</v>
      </c>
      <c r="B13" s="925">
        <v>119</v>
      </c>
      <c r="C13" s="925">
        <v>1020669</v>
      </c>
      <c r="D13" s="925">
        <v>280683</v>
      </c>
      <c r="E13" s="925"/>
      <c r="F13" s="924">
        <f t="shared" si="0"/>
        <v>1301352</v>
      </c>
      <c r="G13" s="924"/>
      <c r="H13" s="925"/>
      <c r="I13" s="924">
        <f t="shared" si="1"/>
        <v>1301471</v>
      </c>
      <c r="J13" s="925"/>
      <c r="K13" s="925"/>
      <c r="L13" s="924">
        <f t="shared" si="2"/>
        <v>0</v>
      </c>
      <c r="M13" s="924">
        <v>389</v>
      </c>
      <c r="N13" s="924">
        <v>7873</v>
      </c>
      <c r="O13" s="924"/>
      <c r="P13" s="924">
        <f t="shared" si="3"/>
        <v>8262</v>
      </c>
      <c r="Q13" s="925">
        <v>1110</v>
      </c>
      <c r="R13" s="925">
        <v>-66</v>
      </c>
      <c r="S13" s="925"/>
      <c r="T13" s="926">
        <f t="shared" si="4"/>
        <v>1310777</v>
      </c>
    </row>
    <row r="14" spans="1:20" ht="23.25" customHeight="1">
      <c r="A14" s="237" t="s">
        <v>2222</v>
      </c>
      <c r="B14" s="925"/>
      <c r="C14" s="925"/>
      <c r="D14" s="925"/>
      <c r="E14" s="925"/>
      <c r="F14" s="924">
        <f t="shared" si="0"/>
        <v>0</v>
      </c>
      <c r="G14" s="924"/>
      <c r="H14" s="925"/>
      <c r="I14" s="924">
        <f t="shared" si="1"/>
        <v>0</v>
      </c>
      <c r="J14" s="925">
        <v>1433</v>
      </c>
      <c r="K14" s="925"/>
      <c r="L14" s="924">
        <f t="shared" si="2"/>
        <v>1433</v>
      </c>
      <c r="M14" s="924">
        <v>159</v>
      </c>
      <c r="N14" s="924">
        <v>873</v>
      </c>
      <c r="O14" s="924"/>
      <c r="P14" s="924">
        <f t="shared" si="3"/>
        <v>1032</v>
      </c>
      <c r="Q14" s="925"/>
      <c r="R14" s="925"/>
      <c r="S14" s="925"/>
      <c r="T14" s="926">
        <f t="shared" si="4"/>
        <v>2465</v>
      </c>
    </row>
    <row r="15" spans="1:20" ht="29.25" customHeight="1">
      <c r="A15" s="237" t="s">
        <v>2223</v>
      </c>
      <c r="B15" s="925">
        <v>794</v>
      </c>
      <c r="C15" s="925">
        <v>59647</v>
      </c>
      <c r="D15" s="925">
        <v>7082</v>
      </c>
      <c r="E15" s="925">
        <v>1446</v>
      </c>
      <c r="F15" s="924">
        <f t="shared" si="0"/>
        <v>68175</v>
      </c>
      <c r="G15" s="924"/>
      <c r="H15" s="925"/>
      <c r="I15" s="924">
        <f t="shared" si="1"/>
        <v>68969</v>
      </c>
      <c r="J15" s="925"/>
      <c r="K15" s="925"/>
      <c r="L15" s="924">
        <f t="shared" si="2"/>
        <v>0</v>
      </c>
      <c r="M15" s="924">
        <v>297</v>
      </c>
      <c r="N15" s="924">
        <v>3435</v>
      </c>
      <c r="O15" s="924"/>
      <c r="P15" s="924">
        <f t="shared" si="3"/>
        <v>3732</v>
      </c>
      <c r="Q15" s="925">
        <v>60</v>
      </c>
      <c r="R15" s="925">
        <v>9464</v>
      </c>
      <c r="S15" s="925">
        <v>217</v>
      </c>
      <c r="T15" s="926">
        <f t="shared" si="4"/>
        <v>82442</v>
      </c>
    </row>
    <row r="16" spans="1:20" ht="12.75">
      <c r="A16" s="237" t="s">
        <v>2224</v>
      </c>
      <c r="B16" s="925">
        <v>30</v>
      </c>
      <c r="C16" s="925">
        <v>403019</v>
      </c>
      <c r="D16" s="925">
        <v>30948</v>
      </c>
      <c r="E16" s="925">
        <v>8891</v>
      </c>
      <c r="F16" s="924">
        <f t="shared" si="0"/>
        <v>442858</v>
      </c>
      <c r="G16" s="924"/>
      <c r="H16" s="925"/>
      <c r="I16" s="924">
        <f t="shared" si="1"/>
        <v>442888</v>
      </c>
      <c r="J16" s="925">
        <v>11042</v>
      </c>
      <c r="K16" s="925"/>
      <c r="L16" s="924">
        <f t="shared" si="2"/>
        <v>11042</v>
      </c>
      <c r="M16" s="924">
        <v>168</v>
      </c>
      <c r="N16" s="924">
        <v>15184</v>
      </c>
      <c r="O16" s="924"/>
      <c r="P16" s="924">
        <f t="shared" si="3"/>
        <v>15352</v>
      </c>
      <c r="Q16" s="925">
        <v>32638</v>
      </c>
      <c r="R16" s="925"/>
      <c r="S16" s="925"/>
      <c r="T16" s="926">
        <f t="shared" si="4"/>
        <v>501920</v>
      </c>
    </row>
    <row r="17" spans="1:20" ht="12.75">
      <c r="A17" s="237" t="s">
        <v>2225</v>
      </c>
      <c r="B17" s="925"/>
      <c r="C17" s="925">
        <v>451851</v>
      </c>
      <c r="D17" s="925">
        <v>5056</v>
      </c>
      <c r="E17" s="925">
        <v>95</v>
      </c>
      <c r="F17" s="924">
        <f t="shared" si="0"/>
        <v>457002</v>
      </c>
      <c r="G17" s="924"/>
      <c r="H17" s="925"/>
      <c r="I17" s="924">
        <f t="shared" si="1"/>
        <v>457002</v>
      </c>
      <c r="J17" s="925">
        <v>5587</v>
      </c>
      <c r="K17" s="925"/>
      <c r="L17" s="924">
        <f t="shared" si="2"/>
        <v>5587</v>
      </c>
      <c r="M17" s="924">
        <v>1686</v>
      </c>
      <c r="N17" s="924">
        <v>18736</v>
      </c>
      <c r="O17" s="924"/>
      <c r="P17" s="924">
        <f t="shared" si="3"/>
        <v>20422</v>
      </c>
      <c r="Q17" s="925">
        <v>10806</v>
      </c>
      <c r="R17" s="925">
        <v>-7289</v>
      </c>
      <c r="S17" s="925">
        <v>273</v>
      </c>
      <c r="T17" s="926">
        <f t="shared" si="4"/>
        <v>486801</v>
      </c>
    </row>
    <row r="18" spans="1:20" ht="12.75">
      <c r="A18" s="237" t="s">
        <v>2226</v>
      </c>
      <c r="B18" s="925"/>
      <c r="C18" s="925">
        <v>95</v>
      </c>
      <c r="D18" s="925"/>
      <c r="E18" s="925"/>
      <c r="F18" s="924">
        <f t="shared" si="0"/>
        <v>95</v>
      </c>
      <c r="G18" s="924"/>
      <c r="H18" s="925"/>
      <c r="I18" s="924">
        <f t="shared" si="1"/>
        <v>95</v>
      </c>
      <c r="J18" s="925"/>
      <c r="K18" s="925"/>
      <c r="L18" s="924">
        <f t="shared" si="2"/>
        <v>0</v>
      </c>
      <c r="M18" s="924">
        <v>1772</v>
      </c>
      <c r="N18" s="924">
        <v>15621</v>
      </c>
      <c r="O18" s="924"/>
      <c r="P18" s="924">
        <f t="shared" si="3"/>
        <v>17393</v>
      </c>
      <c r="Q18" s="925">
        <v>930</v>
      </c>
      <c r="R18" s="925">
        <v>10</v>
      </c>
      <c r="S18" s="925">
        <v>29</v>
      </c>
      <c r="T18" s="939">
        <f t="shared" si="4"/>
        <v>18457</v>
      </c>
    </row>
    <row r="19" spans="1:20" ht="25.5">
      <c r="A19" s="237" t="s">
        <v>2227</v>
      </c>
      <c r="B19" s="925">
        <v>65</v>
      </c>
      <c r="C19" s="925">
        <v>1327849</v>
      </c>
      <c r="D19" s="925">
        <v>7165</v>
      </c>
      <c r="E19" s="925"/>
      <c r="F19" s="924">
        <f t="shared" si="0"/>
        <v>1335014</v>
      </c>
      <c r="G19" s="924"/>
      <c r="H19" s="925"/>
      <c r="I19" s="924">
        <f t="shared" si="1"/>
        <v>1335079</v>
      </c>
      <c r="J19" s="925">
        <v>130</v>
      </c>
      <c r="K19" s="925"/>
      <c r="L19" s="924">
        <f t="shared" si="2"/>
        <v>130</v>
      </c>
      <c r="M19" s="924">
        <v>181</v>
      </c>
      <c r="N19" s="924">
        <v>23322</v>
      </c>
      <c r="O19" s="924"/>
      <c r="P19" s="924">
        <f t="shared" si="3"/>
        <v>23503</v>
      </c>
      <c r="Q19" s="925">
        <v>89</v>
      </c>
      <c r="R19" s="925">
        <v>221</v>
      </c>
      <c r="S19" s="925"/>
      <c r="T19" s="926">
        <f t="shared" si="4"/>
        <v>1359022</v>
      </c>
    </row>
    <row r="20" spans="1:20" ht="12.75">
      <c r="A20" s="239" t="s">
        <v>2228</v>
      </c>
      <c r="B20" s="925"/>
      <c r="C20" s="925">
        <v>445703</v>
      </c>
      <c r="D20" s="925">
        <v>6282</v>
      </c>
      <c r="E20" s="925"/>
      <c r="F20" s="924">
        <f t="shared" si="0"/>
        <v>451985</v>
      </c>
      <c r="G20" s="924"/>
      <c r="H20" s="925"/>
      <c r="I20" s="924">
        <f t="shared" si="1"/>
        <v>451985</v>
      </c>
      <c r="J20" s="925"/>
      <c r="K20" s="925"/>
      <c r="L20" s="924">
        <f t="shared" si="2"/>
        <v>0</v>
      </c>
      <c r="M20" s="924">
        <v>130</v>
      </c>
      <c r="N20" s="924">
        <v>14441</v>
      </c>
      <c r="O20" s="924"/>
      <c r="P20" s="924">
        <f t="shared" si="3"/>
        <v>14571</v>
      </c>
      <c r="Q20" s="925"/>
      <c r="R20" s="925">
        <v>-2502</v>
      </c>
      <c r="S20" s="925"/>
      <c r="T20" s="926">
        <f t="shared" si="4"/>
        <v>464054</v>
      </c>
    </row>
    <row r="21" spans="1:20" ht="27" customHeight="1">
      <c r="A21" s="927" t="s">
        <v>229</v>
      </c>
      <c r="B21" s="928">
        <f aca="true" t="shared" si="5" ref="B21:T21">SUM(B3:B20)</f>
        <v>6755</v>
      </c>
      <c r="C21" s="928">
        <f t="shared" si="5"/>
        <v>7446169</v>
      </c>
      <c r="D21" s="928">
        <f t="shared" si="5"/>
        <v>406290</v>
      </c>
      <c r="E21" s="928">
        <f t="shared" si="5"/>
        <v>10432</v>
      </c>
      <c r="F21" s="928">
        <f t="shared" si="5"/>
        <v>7862891</v>
      </c>
      <c r="G21" s="928">
        <f t="shared" si="5"/>
        <v>0</v>
      </c>
      <c r="H21" s="928">
        <f t="shared" si="5"/>
        <v>0</v>
      </c>
      <c r="I21" s="928">
        <f t="shared" si="5"/>
        <v>7869646</v>
      </c>
      <c r="J21" s="928">
        <f t="shared" si="5"/>
        <v>18482</v>
      </c>
      <c r="K21" s="928">
        <f t="shared" si="5"/>
        <v>0</v>
      </c>
      <c r="L21" s="928">
        <f t="shared" si="5"/>
        <v>18482</v>
      </c>
      <c r="M21" s="928">
        <f t="shared" si="5"/>
        <v>6060</v>
      </c>
      <c r="N21" s="928">
        <f t="shared" si="5"/>
        <v>476288</v>
      </c>
      <c r="O21" s="928">
        <f t="shared" si="5"/>
        <v>0</v>
      </c>
      <c r="P21" s="928">
        <f t="shared" si="5"/>
        <v>482348</v>
      </c>
      <c r="Q21" s="928">
        <f t="shared" si="5"/>
        <v>67888</v>
      </c>
      <c r="R21" s="928">
        <f t="shared" si="5"/>
        <v>47338</v>
      </c>
      <c r="S21" s="928">
        <f t="shared" si="5"/>
        <v>2781</v>
      </c>
      <c r="T21" s="928">
        <f t="shared" si="5"/>
        <v>8488483</v>
      </c>
    </row>
    <row r="22" spans="1:20" ht="19.5" customHeight="1">
      <c r="A22" s="929" t="s">
        <v>2426</v>
      </c>
      <c r="B22" s="924">
        <v>27590</v>
      </c>
      <c r="C22" s="924">
        <v>104039991</v>
      </c>
      <c r="D22" s="924">
        <v>2099359</v>
      </c>
      <c r="E22" s="924">
        <v>1507465</v>
      </c>
      <c r="F22" s="924">
        <f>SUM(C22:E22)</f>
        <v>107646815</v>
      </c>
      <c r="G22" s="924">
        <v>1446485</v>
      </c>
      <c r="H22" s="924">
        <v>222305</v>
      </c>
      <c r="I22" s="924">
        <f>SUM(B22+F22+G22+H22)</f>
        <v>109343195</v>
      </c>
      <c r="J22" s="924"/>
      <c r="K22" s="925">
        <v>647000</v>
      </c>
      <c r="L22" s="924">
        <f>SUM(J22:K22)</f>
        <v>647000</v>
      </c>
      <c r="M22" s="924">
        <v>99</v>
      </c>
      <c r="N22" s="924">
        <v>14393060</v>
      </c>
      <c r="O22" s="924">
        <v>8030</v>
      </c>
      <c r="P22" s="924">
        <f>SUM(M22:O22)</f>
        <v>14401189</v>
      </c>
      <c r="Q22" s="924">
        <v>723688</v>
      </c>
      <c r="R22" s="924">
        <v>-65833</v>
      </c>
      <c r="S22" s="924">
        <v>3404</v>
      </c>
      <c r="T22" s="926">
        <f>SUM(I22+L22+P22+Q22+R22+S22)</f>
        <v>125052643</v>
      </c>
    </row>
    <row r="23" spans="1:20" ht="18" customHeight="1">
      <c r="A23" s="930" t="s">
        <v>1973</v>
      </c>
      <c r="B23" s="928">
        <f aca="true" t="shared" si="6" ref="B23:T23">SUM(B21:B22)</f>
        <v>34345</v>
      </c>
      <c r="C23" s="928">
        <f t="shared" si="6"/>
        <v>111486160</v>
      </c>
      <c r="D23" s="928">
        <f t="shared" si="6"/>
        <v>2505649</v>
      </c>
      <c r="E23" s="928">
        <f t="shared" si="6"/>
        <v>1517897</v>
      </c>
      <c r="F23" s="928">
        <f t="shared" si="6"/>
        <v>115509706</v>
      </c>
      <c r="G23" s="928">
        <f t="shared" si="6"/>
        <v>1446485</v>
      </c>
      <c r="H23" s="928">
        <f t="shared" si="6"/>
        <v>222305</v>
      </c>
      <c r="I23" s="928">
        <f t="shared" si="6"/>
        <v>117212841</v>
      </c>
      <c r="J23" s="928">
        <f t="shared" si="6"/>
        <v>18482</v>
      </c>
      <c r="K23" s="928">
        <f t="shared" si="6"/>
        <v>647000</v>
      </c>
      <c r="L23" s="928">
        <f t="shared" si="6"/>
        <v>665482</v>
      </c>
      <c r="M23" s="928">
        <f t="shared" si="6"/>
        <v>6159</v>
      </c>
      <c r="N23" s="928">
        <f t="shared" si="6"/>
        <v>14869348</v>
      </c>
      <c r="O23" s="928">
        <f t="shared" si="6"/>
        <v>8030</v>
      </c>
      <c r="P23" s="928">
        <f t="shared" si="6"/>
        <v>14883537</v>
      </c>
      <c r="Q23" s="928">
        <f t="shared" si="6"/>
        <v>791576</v>
      </c>
      <c r="R23" s="928">
        <f t="shared" si="6"/>
        <v>-18495</v>
      </c>
      <c r="S23" s="928">
        <f t="shared" si="6"/>
        <v>6185</v>
      </c>
      <c r="T23" s="928">
        <f t="shared" si="6"/>
        <v>133541126</v>
      </c>
    </row>
    <row r="24" spans="1:20" ht="12.75">
      <c r="A24" s="931"/>
      <c r="B24" s="931"/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1"/>
      <c r="S24" s="931"/>
      <c r="T24" s="931"/>
    </row>
    <row r="25" spans="1:20" ht="12.75">
      <c r="A25" s="931"/>
      <c r="B25" s="931"/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  <c r="T25" s="931"/>
    </row>
    <row r="26" spans="1:20" ht="12.75">
      <c r="A26" s="931"/>
      <c r="B26" s="931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1"/>
    </row>
    <row r="27" spans="1:20" ht="12.75">
      <c r="A27" s="931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</row>
    <row r="28" spans="1:20" ht="12.75">
      <c r="A28" s="931"/>
      <c r="B28" s="931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  <c r="O28" s="931"/>
      <c r="P28" s="931"/>
      <c r="Q28" s="931"/>
      <c r="R28" s="931"/>
      <c r="S28" s="931"/>
      <c r="T28" s="931"/>
    </row>
    <row r="29" spans="1:20" ht="12.75">
      <c r="A29" s="931"/>
      <c r="B29" s="931"/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  <c r="O29" s="931"/>
      <c r="P29" s="931"/>
      <c r="Q29" s="931"/>
      <c r="R29" s="931"/>
      <c r="S29" s="931"/>
      <c r="T29" s="931"/>
    </row>
    <row r="30" spans="1:20" ht="12.75">
      <c r="A30" s="931"/>
      <c r="B30" s="931"/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1"/>
      <c r="O30" s="931"/>
      <c r="P30" s="931"/>
      <c r="Q30" s="931"/>
      <c r="R30" s="931"/>
      <c r="S30" s="931"/>
      <c r="T30" s="931"/>
    </row>
    <row r="31" spans="1:20" ht="12.75">
      <c r="A31" s="931"/>
      <c r="B31" s="931"/>
      <c r="C31" s="931"/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</row>
    <row r="32" spans="1:20" ht="12.75">
      <c r="A32" s="931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</row>
    <row r="33" spans="1:20" ht="12.75">
      <c r="A33" s="931"/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  <c r="O33" s="931"/>
      <c r="P33" s="931"/>
      <c r="Q33" s="931"/>
      <c r="R33" s="931"/>
      <c r="S33" s="931"/>
      <c r="T33" s="931"/>
    </row>
  </sheetData>
  <sheetProtection/>
  <mergeCells count="2">
    <mergeCell ref="A1:A2"/>
    <mergeCell ref="T1:T2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300" verticalDpi="300" orientation="landscape" paperSize="9" scale="73" r:id="rId1"/>
  <headerFooter alignWithMargins="0">
    <oddHeader>&amp;C&amp;"Times New Roman,Félkövér dőlt"ZALAEGERSZEG MEGYEI JOGÚ VÁROS ÖNKORMÁNYZATA
VAGYONÁNAK ÖSSZETÉTELE 2017. XII. 31-ÉN&amp;R&amp;"Times New Roman,Félkövér dőlt"10. tábla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6" sqref="B16"/>
    </sheetView>
  </sheetViews>
  <sheetFormatPr defaultColWidth="10.625" defaultRowHeight="12.75"/>
  <cols>
    <col min="1" max="1" width="75.125" style="933" customWidth="1"/>
    <col min="2" max="2" width="18.875" style="933" customWidth="1"/>
    <col min="3" max="3" width="12.625" style="933" customWidth="1"/>
    <col min="4" max="16384" width="10.625" style="933" customWidth="1"/>
  </cols>
  <sheetData>
    <row r="1" spans="1:2" ht="73.5" customHeight="1">
      <c r="A1" s="932" t="s">
        <v>588</v>
      </c>
      <c r="B1" s="932" t="s">
        <v>1974</v>
      </c>
    </row>
    <row r="2" spans="1:2" ht="27" customHeight="1">
      <c r="A2" s="1196" t="s">
        <v>2025</v>
      </c>
      <c r="B2" s="1196"/>
    </row>
    <row r="3" spans="1:3" s="935" customFormat="1" ht="24" customHeight="1">
      <c r="A3" s="1197" t="s">
        <v>355</v>
      </c>
      <c r="B3" s="1198">
        <v>9125921</v>
      </c>
      <c r="C3" s="934"/>
    </row>
    <row r="4" spans="1:3" s="935" customFormat="1" ht="24" customHeight="1">
      <c r="A4" s="1199" t="s">
        <v>2026</v>
      </c>
      <c r="B4" s="1194">
        <f>SUM(B3:B3)</f>
        <v>9125921</v>
      </c>
      <c r="C4" s="934"/>
    </row>
    <row r="5" spans="1:2" ht="24" customHeight="1">
      <c r="A5" s="1549" t="s">
        <v>2027</v>
      </c>
      <c r="B5" s="1549"/>
    </row>
    <row r="6" spans="1:2" s="935" customFormat="1" ht="24" customHeight="1">
      <c r="A6" s="1197" t="s">
        <v>2028</v>
      </c>
      <c r="B6" s="1198">
        <v>21158725</v>
      </c>
    </row>
    <row r="7" spans="1:2" s="935" customFormat="1" ht="24" customHeight="1">
      <c r="A7" s="1197" t="s">
        <v>2029</v>
      </c>
      <c r="B7" s="1198">
        <v>10207149</v>
      </c>
    </row>
    <row r="8" spans="1:2" s="935" customFormat="1" ht="24" customHeight="1">
      <c r="A8" s="1200" t="s">
        <v>2030</v>
      </c>
      <c r="B8" s="1195">
        <f>SUM(B6:B7)</f>
        <v>31365874</v>
      </c>
    </row>
    <row r="9" spans="1:2" ht="24" customHeight="1">
      <c r="A9" s="1197" t="s">
        <v>2031</v>
      </c>
      <c r="B9" s="1198">
        <v>-9033763</v>
      </c>
    </row>
    <row r="10" spans="1:2" s="935" customFormat="1" ht="24" customHeight="1">
      <c r="A10" s="1201" t="s">
        <v>685</v>
      </c>
      <c r="B10" s="1202">
        <v>-65703</v>
      </c>
    </row>
    <row r="11" spans="1:2" s="935" customFormat="1" ht="24" customHeight="1">
      <c r="A11" s="1203" t="s">
        <v>2032</v>
      </c>
      <c r="B11" s="1202"/>
    </row>
    <row r="12" spans="1:2" s="935" customFormat="1" ht="24" customHeight="1">
      <c r="A12" s="1204" t="s">
        <v>356</v>
      </c>
      <c r="B12" s="1194">
        <f>SUM(B8:B11)</f>
        <v>22266408</v>
      </c>
    </row>
    <row r="13" spans="1:2" ht="24" customHeight="1">
      <c r="A13" s="1549" t="s">
        <v>2033</v>
      </c>
      <c r="B13" s="1549"/>
    </row>
    <row r="14" spans="1:2" s="935" customFormat="1" ht="24" customHeight="1">
      <c r="A14" s="1197" t="s">
        <v>2034</v>
      </c>
      <c r="B14" s="1198">
        <v>16377719</v>
      </c>
    </row>
    <row r="15" spans="1:2" s="935" customFormat="1" ht="24" customHeight="1">
      <c r="A15" s="1197" t="s">
        <v>2035</v>
      </c>
      <c r="B15" s="1198">
        <v>145574</v>
      </c>
    </row>
    <row r="16" spans="1:2" s="935" customFormat="1" ht="24" customHeight="1">
      <c r="A16" s="1200" t="s">
        <v>357</v>
      </c>
      <c r="B16" s="1195">
        <f>SUM(B14:B15)</f>
        <v>16523293</v>
      </c>
    </row>
    <row r="17" spans="1:2" s="935" customFormat="1" ht="24" customHeight="1">
      <c r="A17" s="1203" t="s">
        <v>2036</v>
      </c>
      <c r="B17" s="1202">
        <v>-13124</v>
      </c>
    </row>
    <row r="18" spans="1:2" s="935" customFormat="1" ht="24" customHeight="1">
      <c r="A18" s="1203" t="s">
        <v>2037</v>
      </c>
      <c r="B18" s="1202">
        <v>-1421</v>
      </c>
    </row>
    <row r="19" spans="1:2" s="935" customFormat="1" ht="24" customHeight="1">
      <c r="A19" s="1204" t="s">
        <v>358</v>
      </c>
      <c r="B19" s="1194">
        <f>SUM(B16:B18)</f>
        <v>16508748</v>
      </c>
    </row>
    <row r="20" spans="1:2" s="935" customFormat="1" ht="24" customHeight="1">
      <c r="A20" s="1204" t="s">
        <v>819</v>
      </c>
      <c r="B20" s="1205">
        <v>-44</v>
      </c>
    </row>
    <row r="21" spans="1:2" s="935" customFormat="1" ht="24" customHeight="1">
      <c r="A21" s="1204" t="s">
        <v>2038</v>
      </c>
      <c r="B21" s="1205"/>
    </row>
    <row r="22" spans="1:4" s="935" customFormat="1" ht="24" customHeight="1">
      <c r="A22" s="1197" t="s">
        <v>359</v>
      </c>
      <c r="B22" s="1198">
        <v>14883537</v>
      </c>
      <c r="D22" s="934"/>
    </row>
    <row r="23" spans="1:2" ht="24" customHeight="1">
      <c r="A23" s="1204" t="s">
        <v>360</v>
      </c>
      <c r="B23" s="1194">
        <f>SUM(B4+B12-B19+B20)</f>
        <v>14883537</v>
      </c>
    </row>
    <row r="24" spans="1:2" ht="12.75">
      <c r="A24" s="936"/>
      <c r="B24" s="936"/>
    </row>
    <row r="25" spans="1:2" ht="12.75">
      <c r="A25" s="936"/>
      <c r="B25" s="936"/>
    </row>
    <row r="26" spans="1:2" ht="12.75">
      <c r="A26" s="936"/>
      <c r="B26" s="936"/>
    </row>
    <row r="27" spans="1:2" ht="12.75">
      <c r="A27" s="936"/>
      <c r="B27" s="936"/>
    </row>
    <row r="28" spans="1:2" ht="12.75">
      <c r="A28" s="936"/>
      <c r="B28" s="936"/>
    </row>
  </sheetData>
  <sheetProtection/>
  <mergeCells count="2">
    <mergeCell ref="A13:B13"/>
    <mergeCell ref="A5:B5"/>
  </mergeCells>
  <printOptions/>
  <pageMargins left="0.7480314960629921" right="0.7480314960629921" top="1.3779527559055118" bottom="0.984251968503937" header="0.5118110236220472" footer="0.5118110236220472"/>
  <pageSetup horizontalDpi="300" verticalDpi="300" orientation="portrait" paperSize="9" r:id="rId1"/>
  <headerFooter alignWithMargins="0">
    <oddHeader>&amp;C&amp;"Times New Roman CE,Félkövér dőlt"&amp;11Zalaegerszeg Megyei Jogú Város Önkormányzata 
pénzeszközeinek változása  2017. évben&amp;R&amp;"Times New Roman CE,Félkövér dőlt"10.a tábla
Adatok: ezerFt-ban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98" zoomScaleNormal="98" zoomScalePageLayoutView="0" workbookViewId="0" topLeftCell="A1">
      <pane ySplit="2" topLeftCell="BM3" activePane="bottomLeft" state="frozen"/>
      <selection pane="topLeft" activeCell="A26" sqref="A26"/>
      <selection pane="bottomLeft" activeCell="L27" sqref="L27"/>
    </sheetView>
  </sheetViews>
  <sheetFormatPr defaultColWidth="9.00390625" defaultRowHeight="12.75"/>
  <cols>
    <col min="1" max="1" width="24.875" style="862" customWidth="1"/>
    <col min="2" max="2" width="14.375" style="862" customWidth="1"/>
    <col min="3" max="3" width="12.375" style="862" customWidth="1"/>
    <col min="4" max="4" width="11.375" style="862" customWidth="1"/>
    <col min="5" max="5" width="13.50390625" style="862" customWidth="1"/>
    <col min="6" max="6" width="7.875" style="862" customWidth="1"/>
    <col min="7" max="7" width="10.50390625" style="862" customWidth="1"/>
    <col min="8" max="8" width="13.375" style="862" customWidth="1"/>
    <col min="9" max="9" width="11.00390625" style="862" customWidth="1"/>
    <col min="10" max="10" width="12.375" style="862" customWidth="1"/>
    <col min="11" max="11" width="12.125" style="862" customWidth="1"/>
    <col min="12" max="12" width="13.125" style="862" customWidth="1"/>
    <col min="13" max="16384" width="9.375" style="862" customWidth="1"/>
  </cols>
  <sheetData>
    <row r="1" spans="1:12" ht="12.75">
      <c r="A1" s="1550" t="s">
        <v>588</v>
      </c>
      <c r="B1" s="918" t="s">
        <v>2039</v>
      </c>
      <c r="C1" s="918" t="s">
        <v>2040</v>
      </c>
      <c r="D1" s="918" t="s">
        <v>2041</v>
      </c>
      <c r="E1" s="918" t="s">
        <v>2042</v>
      </c>
      <c r="F1" s="918" t="s">
        <v>2043</v>
      </c>
      <c r="G1" s="918" t="s">
        <v>2044</v>
      </c>
      <c r="H1" s="919" t="s">
        <v>2045</v>
      </c>
      <c r="I1" s="919" t="s">
        <v>2046</v>
      </c>
      <c r="J1" s="919" t="s">
        <v>2047</v>
      </c>
      <c r="K1" s="919" t="s">
        <v>2048</v>
      </c>
      <c r="L1" s="1552" t="s">
        <v>2049</v>
      </c>
    </row>
    <row r="2" spans="1:12" ht="125.25" customHeight="1">
      <c r="A2" s="1551"/>
      <c r="B2" s="937" t="s">
        <v>2050</v>
      </c>
      <c r="C2" s="937" t="s">
        <v>2051</v>
      </c>
      <c r="D2" s="938" t="s">
        <v>2052</v>
      </c>
      <c r="E2" s="937" t="s">
        <v>2053</v>
      </c>
      <c r="F2" s="937" t="s">
        <v>2054</v>
      </c>
      <c r="G2" s="937" t="s">
        <v>2055</v>
      </c>
      <c r="H2" s="923" t="s">
        <v>2056</v>
      </c>
      <c r="I2" s="248" t="s">
        <v>2057</v>
      </c>
      <c r="J2" s="923" t="s">
        <v>2058</v>
      </c>
      <c r="K2" s="923" t="s">
        <v>2059</v>
      </c>
      <c r="L2" s="1553"/>
    </row>
    <row r="3" spans="1:12" ht="12.75">
      <c r="A3" s="233" t="s">
        <v>2214</v>
      </c>
      <c r="B3" s="913">
        <v>1030697</v>
      </c>
      <c r="C3" s="1191">
        <v>282</v>
      </c>
      <c r="D3" s="913">
        <v>151410</v>
      </c>
      <c r="E3" s="913">
        <v>-850819</v>
      </c>
      <c r="F3" s="913"/>
      <c r="G3" s="913">
        <v>16652</v>
      </c>
      <c r="H3" s="913">
        <f aca="true" t="shared" si="0" ref="H3:H20">SUM(B3:G3)</f>
        <v>348222</v>
      </c>
      <c r="I3" s="1192">
        <v>25886</v>
      </c>
      <c r="J3" s="1191"/>
      <c r="K3" s="1191">
        <v>101577</v>
      </c>
      <c r="L3" s="1191">
        <f aca="true" t="shared" si="1" ref="L3:L20">SUM(H3:K3)</f>
        <v>475685</v>
      </c>
    </row>
    <row r="4" spans="1:12" ht="25.5" customHeight="1">
      <c r="A4" s="233" t="s">
        <v>2215</v>
      </c>
      <c r="B4" s="1192">
        <v>5148195</v>
      </c>
      <c r="C4" s="1192">
        <v>-3204626</v>
      </c>
      <c r="D4" s="1192">
        <v>-23558</v>
      </c>
      <c r="E4" s="1192">
        <v>-1452984</v>
      </c>
      <c r="F4" s="1192"/>
      <c r="G4" s="1192">
        <v>24031</v>
      </c>
      <c r="H4" s="913">
        <f t="shared" si="0"/>
        <v>491058</v>
      </c>
      <c r="I4" s="1192">
        <v>110549</v>
      </c>
      <c r="J4" s="1191"/>
      <c r="K4" s="1191">
        <v>38143</v>
      </c>
      <c r="L4" s="892">
        <f t="shared" si="1"/>
        <v>639750</v>
      </c>
    </row>
    <row r="5" spans="1:12" ht="23.25" customHeight="1">
      <c r="A5" s="233" t="s">
        <v>2216</v>
      </c>
      <c r="B5" s="1192">
        <v>814062</v>
      </c>
      <c r="C5" s="1192">
        <v>-6297</v>
      </c>
      <c r="D5" s="1192">
        <v>86</v>
      </c>
      <c r="E5" s="1192">
        <v>-107664</v>
      </c>
      <c r="F5" s="1192"/>
      <c r="G5" s="1192">
        <v>-7866</v>
      </c>
      <c r="H5" s="913">
        <f t="shared" si="0"/>
        <v>692321</v>
      </c>
      <c r="I5" s="1192">
        <v>9151</v>
      </c>
      <c r="J5" s="1191"/>
      <c r="K5" s="1191">
        <v>122716</v>
      </c>
      <c r="L5" s="892">
        <f t="shared" si="1"/>
        <v>824188</v>
      </c>
    </row>
    <row r="6" spans="1:12" ht="38.25">
      <c r="A6" s="237" t="s">
        <v>254</v>
      </c>
      <c r="B6" s="1192">
        <v>700220</v>
      </c>
      <c r="C6" s="1192">
        <v>14629</v>
      </c>
      <c r="D6" s="1192">
        <v>56711</v>
      </c>
      <c r="E6" s="1192">
        <v>-164851</v>
      </c>
      <c r="F6" s="1192"/>
      <c r="G6" s="1192">
        <v>-19077</v>
      </c>
      <c r="H6" s="913">
        <f t="shared" si="0"/>
        <v>587632</v>
      </c>
      <c r="I6" s="1192">
        <v>12457</v>
      </c>
      <c r="J6" s="1191"/>
      <c r="K6" s="1191">
        <v>189097</v>
      </c>
      <c r="L6" s="1191">
        <f t="shared" si="1"/>
        <v>789186</v>
      </c>
    </row>
    <row r="7" spans="1:12" ht="25.5">
      <c r="A7" s="237" t="s">
        <v>253</v>
      </c>
      <c r="B7" s="1192"/>
      <c r="C7" s="1192">
        <v>-164</v>
      </c>
      <c r="D7" s="1192">
        <v>6184</v>
      </c>
      <c r="E7" s="1192">
        <v>7937</v>
      </c>
      <c r="F7" s="1192"/>
      <c r="G7" s="1192">
        <v>122</v>
      </c>
      <c r="H7" s="913">
        <f t="shared" si="0"/>
        <v>14079</v>
      </c>
      <c r="I7" s="1192">
        <v>332</v>
      </c>
      <c r="J7" s="1191"/>
      <c r="K7" s="1191">
        <v>53734</v>
      </c>
      <c r="L7" s="1191">
        <f t="shared" si="1"/>
        <v>68145</v>
      </c>
    </row>
    <row r="8" spans="1:12" ht="25.5">
      <c r="A8" s="237" t="s">
        <v>2217</v>
      </c>
      <c r="B8" s="1192">
        <v>338747</v>
      </c>
      <c r="C8" s="1192">
        <v>8036</v>
      </c>
      <c r="D8" s="1192">
        <v>718</v>
      </c>
      <c r="E8" s="1192">
        <v>-87115</v>
      </c>
      <c r="F8" s="1192"/>
      <c r="G8" s="1192">
        <v>-6818</v>
      </c>
      <c r="H8" s="913">
        <f t="shared" si="0"/>
        <v>253568</v>
      </c>
      <c r="I8" s="1192">
        <v>7227</v>
      </c>
      <c r="J8" s="1191"/>
      <c r="K8" s="1191">
        <v>88749</v>
      </c>
      <c r="L8" s="1191">
        <f t="shared" si="1"/>
        <v>349544</v>
      </c>
    </row>
    <row r="9" spans="1:12" ht="25.5">
      <c r="A9" s="237" t="s">
        <v>2218</v>
      </c>
      <c r="B9" s="1192">
        <v>265813</v>
      </c>
      <c r="C9" s="1192">
        <v>15049</v>
      </c>
      <c r="D9" s="1192">
        <v>1202</v>
      </c>
      <c r="E9" s="1192">
        <v>-73703</v>
      </c>
      <c r="F9" s="1192"/>
      <c r="G9" s="1192">
        <v>-551</v>
      </c>
      <c r="H9" s="913">
        <f t="shared" si="0"/>
        <v>207810</v>
      </c>
      <c r="I9" s="1192">
        <v>8353</v>
      </c>
      <c r="J9" s="1191"/>
      <c r="K9" s="1191">
        <v>31433</v>
      </c>
      <c r="L9" s="1191">
        <f t="shared" si="1"/>
        <v>247596</v>
      </c>
    </row>
    <row r="10" spans="1:12" ht="25.5">
      <c r="A10" s="237" t="s">
        <v>2219</v>
      </c>
      <c r="B10" s="1192">
        <v>303656</v>
      </c>
      <c r="C10" s="1192">
        <v>19702</v>
      </c>
      <c r="D10" s="1192">
        <v>604</v>
      </c>
      <c r="E10" s="1192">
        <v>-71822</v>
      </c>
      <c r="F10" s="1192"/>
      <c r="G10" s="1192">
        <v>-14041</v>
      </c>
      <c r="H10" s="913">
        <f t="shared" si="0"/>
        <v>238099</v>
      </c>
      <c r="I10" s="1192">
        <v>9818</v>
      </c>
      <c r="J10" s="1191"/>
      <c r="K10" s="1191">
        <v>301634</v>
      </c>
      <c r="L10" s="892">
        <f t="shared" si="1"/>
        <v>549551</v>
      </c>
    </row>
    <row r="11" spans="1:12" ht="25.5">
      <c r="A11" s="237" t="s">
        <v>2220</v>
      </c>
      <c r="B11" s="1192">
        <v>331970</v>
      </c>
      <c r="C11" s="1192">
        <v>16675</v>
      </c>
      <c r="D11" s="1192">
        <v>431</v>
      </c>
      <c r="E11" s="1192">
        <v>-88038</v>
      </c>
      <c r="F11" s="1192"/>
      <c r="G11" s="1192">
        <v>2351</v>
      </c>
      <c r="H11" s="913">
        <f t="shared" si="0"/>
        <v>263389</v>
      </c>
      <c r="I11" s="1192">
        <v>5525</v>
      </c>
      <c r="J11" s="1191"/>
      <c r="K11" s="1191">
        <v>48992</v>
      </c>
      <c r="L11" s="1191">
        <f t="shared" si="1"/>
        <v>317906</v>
      </c>
    </row>
    <row r="12" spans="1:12" ht="25.5">
      <c r="A12" s="239" t="s">
        <v>2229</v>
      </c>
      <c r="B12" s="1192"/>
      <c r="C12" s="1192"/>
      <c r="D12" s="1192"/>
      <c r="E12" s="1192">
        <v>-2059</v>
      </c>
      <c r="F12" s="1192"/>
      <c r="G12" s="1192">
        <v>-60</v>
      </c>
      <c r="H12" s="913">
        <f t="shared" si="0"/>
        <v>-2119</v>
      </c>
      <c r="I12" s="1192"/>
      <c r="J12" s="1191"/>
      <c r="K12" s="1191">
        <v>3113</v>
      </c>
      <c r="L12" s="892">
        <f t="shared" si="1"/>
        <v>994</v>
      </c>
    </row>
    <row r="13" spans="1:12" ht="12.75">
      <c r="A13" s="237" t="s">
        <v>2221</v>
      </c>
      <c r="B13" s="1192">
        <v>1295260</v>
      </c>
      <c r="C13" s="1192">
        <v>331606</v>
      </c>
      <c r="D13" s="1192">
        <v>5315</v>
      </c>
      <c r="E13" s="1192">
        <v>-336937</v>
      </c>
      <c r="F13" s="1192"/>
      <c r="G13" s="1192">
        <v>-23825</v>
      </c>
      <c r="H13" s="913">
        <f t="shared" si="0"/>
        <v>1271419</v>
      </c>
      <c r="I13" s="1192">
        <v>953</v>
      </c>
      <c r="J13" s="1191"/>
      <c r="K13" s="1191">
        <v>38405</v>
      </c>
      <c r="L13" s="1191">
        <f t="shared" si="1"/>
        <v>1310777</v>
      </c>
    </row>
    <row r="14" spans="1:12" ht="38.25">
      <c r="A14" s="237" t="s">
        <v>2222</v>
      </c>
      <c r="B14" s="1192">
        <v>4543</v>
      </c>
      <c r="C14" s="899">
        <v>1161</v>
      </c>
      <c r="D14" s="1192">
        <v>1285</v>
      </c>
      <c r="E14" s="899">
        <v>-5509</v>
      </c>
      <c r="F14" s="1192"/>
      <c r="G14" s="1192">
        <v>-570</v>
      </c>
      <c r="H14" s="913">
        <f t="shared" si="0"/>
        <v>910</v>
      </c>
      <c r="I14" s="1192"/>
      <c r="J14" s="1191"/>
      <c r="K14" s="1191">
        <v>1555</v>
      </c>
      <c r="L14" s="892">
        <f t="shared" si="1"/>
        <v>2465</v>
      </c>
    </row>
    <row r="15" spans="1:12" ht="25.5">
      <c r="A15" s="237" t="s">
        <v>2223</v>
      </c>
      <c r="B15" s="899">
        <v>223724</v>
      </c>
      <c r="C15" s="899"/>
      <c r="D15" s="1192">
        <v>9312</v>
      </c>
      <c r="E15" s="899">
        <v>-178460</v>
      </c>
      <c r="F15" s="899"/>
      <c r="G15" s="899">
        <v>-5119</v>
      </c>
      <c r="H15" s="913">
        <f t="shared" si="0"/>
        <v>49457</v>
      </c>
      <c r="I15" s="1192">
        <v>18000</v>
      </c>
      <c r="J15" s="1191"/>
      <c r="K15" s="1191">
        <v>14985</v>
      </c>
      <c r="L15" s="892">
        <f t="shared" si="1"/>
        <v>82442</v>
      </c>
    </row>
    <row r="16" spans="1:12" ht="12.75">
      <c r="A16" s="237" t="s">
        <v>2224</v>
      </c>
      <c r="B16" s="899">
        <v>620445</v>
      </c>
      <c r="C16" s="899">
        <v>35247</v>
      </c>
      <c r="D16" s="1192">
        <v>39257</v>
      </c>
      <c r="E16" s="899">
        <v>-261076</v>
      </c>
      <c r="F16" s="899"/>
      <c r="G16" s="899">
        <v>-36920</v>
      </c>
      <c r="H16" s="913">
        <f t="shared" si="0"/>
        <v>396953</v>
      </c>
      <c r="I16" s="1192">
        <v>85299</v>
      </c>
      <c r="J16" s="1191"/>
      <c r="K16" s="1191">
        <v>19668</v>
      </c>
      <c r="L16" s="892">
        <f t="shared" si="1"/>
        <v>501920</v>
      </c>
    </row>
    <row r="17" spans="1:12" ht="12.75">
      <c r="A17" s="237" t="s">
        <v>2225</v>
      </c>
      <c r="B17" s="899">
        <v>767802</v>
      </c>
      <c r="C17" s="899"/>
      <c r="D17" s="1192">
        <v>2027</v>
      </c>
      <c r="E17" s="899">
        <v>-377442</v>
      </c>
      <c r="F17" s="899"/>
      <c r="G17" s="899">
        <v>-7099</v>
      </c>
      <c r="H17" s="913">
        <f t="shared" si="0"/>
        <v>385288</v>
      </c>
      <c r="I17" s="1192">
        <v>13710</v>
      </c>
      <c r="J17" s="1191"/>
      <c r="K17" s="1191">
        <v>87803</v>
      </c>
      <c r="L17" s="1191">
        <f t="shared" si="1"/>
        <v>486801</v>
      </c>
    </row>
    <row r="18" spans="1:12" ht="12.75">
      <c r="A18" s="237" t="s">
        <v>2226</v>
      </c>
      <c r="B18" s="899">
        <v>31672</v>
      </c>
      <c r="C18" s="899"/>
      <c r="D18" s="1192">
        <v>4861</v>
      </c>
      <c r="E18" s="899">
        <v>-31093</v>
      </c>
      <c r="F18" s="899"/>
      <c r="G18" s="899">
        <v>-3457</v>
      </c>
      <c r="H18" s="913">
        <f t="shared" si="0"/>
        <v>1983</v>
      </c>
      <c r="I18" s="1192">
        <v>979</v>
      </c>
      <c r="J18" s="1191"/>
      <c r="K18" s="1191">
        <v>15495</v>
      </c>
      <c r="L18" s="1191">
        <f t="shared" si="1"/>
        <v>18457</v>
      </c>
    </row>
    <row r="19" spans="1:12" ht="25.5">
      <c r="A19" s="237" t="s">
        <v>2227</v>
      </c>
      <c r="B19" s="899">
        <v>2065771</v>
      </c>
      <c r="C19" s="899">
        <v>-318771</v>
      </c>
      <c r="D19" s="1192">
        <v>22611</v>
      </c>
      <c r="E19" s="899">
        <v>-456173</v>
      </c>
      <c r="F19" s="899"/>
      <c r="G19" s="899">
        <v>-20899</v>
      </c>
      <c r="H19" s="913">
        <f t="shared" si="0"/>
        <v>1292539</v>
      </c>
      <c r="I19" s="1192">
        <v>6075</v>
      </c>
      <c r="J19" s="1191"/>
      <c r="K19" s="1191">
        <v>60408</v>
      </c>
      <c r="L19" s="1191">
        <f t="shared" si="1"/>
        <v>1359022</v>
      </c>
    </row>
    <row r="20" spans="1:12" ht="12.75">
      <c r="A20" s="239" t="s">
        <v>2228</v>
      </c>
      <c r="B20" s="899">
        <v>507122</v>
      </c>
      <c r="C20" s="899">
        <v>-28198</v>
      </c>
      <c r="D20" s="1192">
        <v>24668</v>
      </c>
      <c r="E20" s="899">
        <v>-90112</v>
      </c>
      <c r="F20" s="899"/>
      <c r="G20" s="899">
        <v>-21962</v>
      </c>
      <c r="H20" s="913">
        <f t="shared" si="0"/>
        <v>391518</v>
      </c>
      <c r="I20" s="1192">
        <v>3546</v>
      </c>
      <c r="J20" s="1191"/>
      <c r="K20" s="1191">
        <v>68990</v>
      </c>
      <c r="L20" s="892">
        <f t="shared" si="1"/>
        <v>464054</v>
      </c>
    </row>
    <row r="21" spans="1:12" ht="13.5">
      <c r="A21" s="940" t="s">
        <v>229</v>
      </c>
      <c r="B21" s="1193">
        <f aca="true" t="shared" si="2" ref="B21:L21">SUM(B3:B20)</f>
        <v>14449699</v>
      </c>
      <c r="C21" s="1193">
        <f t="shared" si="2"/>
        <v>-3115669</v>
      </c>
      <c r="D21" s="1193">
        <f t="shared" si="2"/>
        <v>303124</v>
      </c>
      <c r="E21" s="1193">
        <f t="shared" si="2"/>
        <v>-4627920</v>
      </c>
      <c r="F21" s="1193">
        <f t="shared" si="2"/>
        <v>0</v>
      </c>
      <c r="G21" s="1193">
        <f t="shared" si="2"/>
        <v>-125108</v>
      </c>
      <c r="H21" s="1193">
        <f t="shared" si="2"/>
        <v>6884126</v>
      </c>
      <c r="I21" s="1193">
        <f t="shared" si="2"/>
        <v>317860</v>
      </c>
      <c r="J21" s="1193">
        <f t="shared" si="2"/>
        <v>0</v>
      </c>
      <c r="K21" s="1193">
        <f t="shared" si="2"/>
        <v>1286497</v>
      </c>
      <c r="L21" s="1193">
        <f t="shared" si="2"/>
        <v>8488483</v>
      </c>
    </row>
    <row r="22" spans="1:12" ht="12.75">
      <c r="A22" s="941" t="s">
        <v>2426</v>
      </c>
      <c r="B22" s="899">
        <v>109313293</v>
      </c>
      <c r="C22" s="899">
        <v>2871496</v>
      </c>
      <c r="D22" s="1192">
        <v>3597874</v>
      </c>
      <c r="E22" s="899">
        <v>-13287756</v>
      </c>
      <c r="F22" s="899"/>
      <c r="G22" s="899">
        <v>-459336</v>
      </c>
      <c r="H22" s="913">
        <f>SUM(B22:G22)</f>
        <v>102035571</v>
      </c>
      <c r="I22" s="1192">
        <v>2364251</v>
      </c>
      <c r="J22" s="1191"/>
      <c r="K22" s="1191">
        <v>20652821</v>
      </c>
      <c r="L22" s="1191">
        <f>SUM(H22:K22)</f>
        <v>125052643</v>
      </c>
    </row>
    <row r="23" spans="1:12" ht="13.5">
      <c r="A23" s="940" t="s">
        <v>182</v>
      </c>
      <c r="B23" s="1193">
        <f aca="true" t="shared" si="3" ref="B23:L23">SUM(B21:B22)</f>
        <v>123762992</v>
      </c>
      <c r="C23" s="1193">
        <f t="shared" si="3"/>
        <v>-244173</v>
      </c>
      <c r="D23" s="1193">
        <f t="shared" si="3"/>
        <v>3900998</v>
      </c>
      <c r="E23" s="1193">
        <f t="shared" si="3"/>
        <v>-17915676</v>
      </c>
      <c r="F23" s="1193">
        <f t="shared" si="3"/>
        <v>0</v>
      </c>
      <c r="G23" s="1193">
        <f t="shared" si="3"/>
        <v>-584444</v>
      </c>
      <c r="H23" s="1193">
        <f t="shared" si="3"/>
        <v>108919697</v>
      </c>
      <c r="I23" s="1193">
        <f t="shared" si="3"/>
        <v>2682111</v>
      </c>
      <c r="J23" s="1193">
        <f t="shared" si="3"/>
        <v>0</v>
      </c>
      <c r="K23" s="1193">
        <f t="shared" si="3"/>
        <v>21939318</v>
      </c>
      <c r="L23" s="1193">
        <f t="shared" si="3"/>
        <v>133541126</v>
      </c>
    </row>
    <row r="24" spans="1:9" ht="12.75">
      <c r="A24" s="942"/>
      <c r="B24" s="942"/>
      <c r="C24" s="942"/>
      <c r="D24" s="942"/>
      <c r="E24" s="942"/>
      <c r="F24" s="942"/>
      <c r="G24" s="942"/>
      <c r="H24" s="942"/>
      <c r="I24" s="942"/>
    </row>
    <row r="25" spans="1:9" ht="12.75">
      <c r="A25" s="942"/>
      <c r="B25" s="942"/>
      <c r="C25" s="942"/>
      <c r="D25" s="942"/>
      <c r="E25" s="942"/>
      <c r="F25" s="942"/>
      <c r="G25" s="942"/>
      <c r="H25" s="942"/>
      <c r="I25" s="942"/>
    </row>
    <row r="26" spans="1:9" ht="12.75">
      <c r="A26" s="942"/>
      <c r="B26" s="942"/>
      <c r="C26" s="942"/>
      <c r="D26" s="942"/>
      <c r="E26" s="942"/>
      <c r="F26" s="942"/>
      <c r="G26" s="942"/>
      <c r="H26" s="942"/>
      <c r="I26" s="942"/>
    </row>
    <row r="27" spans="1:9" ht="12.75">
      <c r="A27" s="942"/>
      <c r="B27" s="942"/>
      <c r="C27" s="942"/>
      <c r="D27" s="942"/>
      <c r="E27" s="942"/>
      <c r="F27" s="942"/>
      <c r="G27" s="942"/>
      <c r="H27" s="942"/>
      <c r="I27" s="942"/>
    </row>
    <row r="28" spans="1:9" ht="12.75">
      <c r="A28" s="942"/>
      <c r="B28" s="942"/>
      <c r="C28" s="942"/>
      <c r="D28" s="942"/>
      <c r="E28" s="942"/>
      <c r="F28" s="942"/>
      <c r="G28" s="942"/>
      <c r="H28" s="942"/>
      <c r="I28" s="942"/>
    </row>
    <row r="29" spans="1:9" ht="12.75">
      <c r="A29" s="943"/>
      <c r="B29" s="943"/>
      <c r="C29" s="943"/>
      <c r="D29" s="943"/>
      <c r="E29" s="943"/>
      <c r="F29" s="943"/>
      <c r="G29" s="943"/>
      <c r="H29" s="943"/>
      <c r="I29" s="943"/>
    </row>
    <row r="30" spans="1:9" ht="12.75">
      <c r="A30" s="943"/>
      <c r="B30" s="943"/>
      <c r="C30" s="943"/>
      <c r="D30" s="943"/>
      <c r="E30" s="943"/>
      <c r="F30" s="943"/>
      <c r="G30" s="943"/>
      <c r="H30" s="943"/>
      <c r="I30" s="943"/>
    </row>
    <row r="31" spans="1:9" ht="12.75">
      <c r="A31" s="943"/>
      <c r="B31" s="943"/>
      <c r="C31" s="943"/>
      <c r="D31" s="943"/>
      <c r="E31" s="943"/>
      <c r="F31" s="943"/>
      <c r="G31" s="943"/>
      <c r="H31" s="943"/>
      <c r="I31" s="943"/>
    </row>
    <row r="32" spans="1:9" ht="12.75">
      <c r="A32" s="943"/>
      <c r="B32" s="943"/>
      <c r="C32" s="943"/>
      <c r="D32" s="943"/>
      <c r="E32" s="943"/>
      <c r="F32" s="943"/>
      <c r="G32" s="943"/>
      <c r="H32" s="943"/>
      <c r="I32" s="943"/>
    </row>
    <row r="33" spans="1:9" ht="12.75">
      <c r="A33" s="943"/>
      <c r="B33" s="943"/>
      <c r="C33" s="943"/>
      <c r="D33" s="943"/>
      <c r="E33" s="943"/>
      <c r="F33" s="943"/>
      <c r="G33" s="943"/>
      <c r="H33" s="943"/>
      <c r="I33" s="943"/>
    </row>
    <row r="34" spans="1:9" ht="12.75">
      <c r="A34" s="943"/>
      <c r="B34" s="943"/>
      <c r="C34" s="943"/>
      <c r="D34" s="943"/>
      <c r="E34" s="943"/>
      <c r="F34" s="943"/>
      <c r="G34" s="943"/>
      <c r="H34" s="943"/>
      <c r="I34" s="943"/>
    </row>
  </sheetData>
  <sheetProtection/>
  <mergeCells count="2">
    <mergeCell ref="A1:A2"/>
    <mergeCell ref="L1:L2"/>
  </mergeCells>
  <printOptions horizontalCentered="1" verticalCentered="1"/>
  <pageMargins left="0.1968503937007874" right="0.1968503937007874" top="0.3937007874015748" bottom="0.1968503937007874" header="0.31496062992125984" footer="0.31496062992125984"/>
  <pageSetup fitToHeight="1" fitToWidth="1" horizontalDpi="300" verticalDpi="300" orientation="landscape" paperSize="9" scale="76" r:id="rId1"/>
  <headerFooter alignWithMargins="0">
    <oddHeader>&amp;C&amp;"Times New Roman,Félkövér dőlt"ZALAEGERSZEG MEGYEI JOGÚ VÁROS ÖNKORMÁNYZATA
VAGYONÁNAK FORRÁSAI 2017. XII. 31-én&amp;R&amp;"Times New Roman,Félkövér dőlt"11.  tábla
Adatok : ezer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4" sqref="A14:IV14"/>
    </sheetView>
  </sheetViews>
  <sheetFormatPr defaultColWidth="9.00390625" defaultRowHeight="12.75"/>
  <cols>
    <col min="1" max="1" width="20.50390625" style="944" customWidth="1"/>
    <col min="2" max="2" width="8.00390625" style="944" customWidth="1"/>
    <col min="3" max="3" width="8.375" style="944" customWidth="1"/>
    <col min="4" max="4" width="8.00390625" style="963" customWidth="1"/>
    <col min="5" max="5" width="7.625" style="944" customWidth="1"/>
    <col min="6" max="6" width="11.875" style="944" customWidth="1"/>
    <col min="7" max="7" width="11.50390625" style="944" customWidth="1"/>
    <col min="8" max="8" width="10.125" style="963" customWidth="1"/>
    <col min="9" max="9" width="11.875" style="944" customWidth="1"/>
    <col min="10" max="10" width="10.875" style="944" customWidth="1"/>
    <col min="11" max="11" width="11.375" style="963" customWidth="1"/>
    <col min="12" max="12" width="12.375" style="963" customWidth="1"/>
    <col min="13" max="13" width="10.625" style="963" customWidth="1"/>
    <col min="14" max="14" width="4.375" style="963" customWidth="1"/>
    <col min="15" max="15" width="10.625" style="944" customWidth="1"/>
    <col min="16" max="16" width="11.00390625" style="944" customWidth="1"/>
    <col min="17" max="17" width="10.50390625" style="963" customWidth="1"/>
    <col min="18" max="18" width="10.875" style="963" customWidth="1"/>
    <col min="19" max="19" width="8.00390625" style="944" customWidth="1"/>
    <col min="20" max="20" width="10.125" style="944" customWidth="1"/>
    <col min="21" max="21" width="11.125" style="963" customWidth="1"/>
    <col min="22" max="22" width="12.125" style="944" customWidth="1"/>
    <col min="23" max="16384" width="9.375" style="944" customWidth="1"/>
  </cols>
  <sheetData>
    <row r="1" spans="1:22" ht="15" customHeight="1">
      <c r="A1" s="1560" t="s">
        <v>588</v>
      </c>
      <c r="B1" s="1569" t="s">
        <v>1955</v>
      </c>
      <c r="C1" s="1570"/>
      <c r="D1" s="1570"/>
      <c r="E1" s="1571"/>
      <c r="F1" s="1563" t="s">
        <v>1959</v>
      </c>
      <c r="G1" s="1564"/>
      <c r="H1" s="1564"/>
      <c r="I1" s="1564"/>
      <c r="J1" s="1564"/>
      <c r="K1" s="1564"/>
      <c r="L1" s="1564"/>
      <c r="M1" s="1564"/>
      <c r="N1" s="1564"/>
      <c r="O1" s="1564"/>
      <c r="P1" s="1564"/>
      <c r="Q1" s="1564"/>
      <c r="R1" s="1565"/>
      <c r="S1" s="1554" t="s">
        <v>2060</v>
      </c>
      <c r="T1" s="1555"/>
      <c r="U1" s="1555"/>
      <c r="V1" s="1556"/>
    </row>
    <row r="2" spans="1:22" ht="21" customHeight="1">
      <c r="A2" s="1561"/>
      <c r="B2" s="1572"/>
      <c r="C2" s="1572"/>
      <c r="D2" s="1572"/>
      <c r="E2" s="1573"/>
      <c r="F2" s="1574" t="s">
        <v>2061</v>
      </c>
      <c r="G2" s="1575"/>
      <c r="H2" s="1576"/>
      <c r="I2" s="1574" t="s">
        <v>1957</v>
      </c>
      <c r="J2" s="1575"/>
      <c r="K2" s="1576"/>
      <c r="L2" s="1577" t="s">
        <v>2062</v>
      </c>
      <c r="M2" s="1578"/>
      <c r="N2" s="1579"/>
      <c r="O2" s="1566" t="s">
        <v>2063</v>
      </c>
      <c r="P2" s="1567"/>
      <c r="Q2" s="1567"/>
      <c r="R2" s="1568"/>
      <c r="S2" s="1557"/>
      <c r="T2" s="1558"/>
      <c r="U2" s="1558"/>
      <c r="V2" s="1559"/>
    </row>
    <row r="3" spans="1:22" ht="82.5" customHeight="1">
      <c r="A3" s="1562"/>
      <c r="B3" s="945" t="s">
        <v>986</v>
      </c>
      <c r="C3" s="946" t="s">
        <v>987</v>
      </c>
      <c r="D3" s="946" t="s">
        <v>988</v>
      </c>
      <c r="E3" s="947" t="s">
        <v>989</v>
      </c>
      <c r="F3" s="946" t="s">
        <v>990</v>
      </c>
      <c r="G3" s="946" t="s">
        <v>991</v>
      </c>
      <c r="H3" s="946" t="s">
        <v>988</v>
      </c>
      <c r="I3" s="946" t="s">
        <v>992</v>
      </c>
      <c r="J3" s="946" t="s">
        <v>993</v>
      </c>
      <c r="K3" s="946" t="s">
        <v>994</v>
      </c>
      <c r="L3" s="946" t="s">
        <v>992</v>
      </c>
      <c r="M3" s="946" t="s">
        <v>993</v>
      </c>
      <c r="N3" s="946" t="s">
        <v>994</v>
      </c>
      <c r="O3" s="946" t="s">
        <v>990</v>
      </c>
      <c r="P3" s="946" t="s">
        <v>991</v>
      </c>
      <c r="Q3" s="946" t="s">
        <v>995</v>
      </c>
      <c r="R3" s="946" t="s">
        <v>996</v>
      </c>
      <c r="S3" s="948" t="s">
        <v>990</v>
      </c>
      <c r="T3" s="948" t="s">
        <v>991</v>
      </c>
      <c r="U3" s="948" t="s">
        <v>995</v>
      </c>
      <c r="V3" s="949" t="s">
        <v>997</v>
      </c>
    </row>
    <row r="4" spans="1:22" ht="15.75" customHeight="1">
      <c r="A4" s="950" t="s">
        <v>2214</v>
      </c>
      <c r="B4" s="951">
        <v>3574</v>
      </c>
      <c r="C4" s="951"/>
      <c r="D4" s="951">
        <v>1057</v>
      </c>
      <c r="E4" s="952">
        <f aca="true" t="shared" si="0" ref="E4:E21">SUM(B4-C4-D4)</f>
        <v>2517</v>
      </c>
      <c r="F4" s="951">
        <v>3220</v>
      </c>
      <c r="G4" s="951"/>
      <c r="H4" s="951">
        <v>8161</v>
      </c>
      <c r="I4" s="951">
        <v>16572</v>
      </c>
      <c r="J4" s="951">
        <v>20941</v>
      </c>
      <c r="K4" s="951">
        <v>-1244</v>
      </c>
      <c r="L4" s="951">
        <v>16776</v>
      </c>
      <c r="M4" s="951">
        <v>20240</v>
      </c>
      <c r="N4" s="951"/>
      <c r="O4" s="951">
        <f aca="true" t="shared" si="1" ref="O4:O21">SUM(F4+I4+L4)</f>
        <v>36568</v>
      </c>
      <c r="P4" s="951">
        <f aca="true" t="shared" si="2" ref="P4:P21">SUM(G4+J4+M4)</f>
        <v>41181</v>
      </c>
      <c r="Q4" s="951">
        <f aca="true" t="shared" si="3" ref="Q4:Q21">SUM(H4+K4+N4)</f>
        <v>6917</v>
      </c>
      <c r="R4" s="953">
        <f aca="true" t="shared" si="4" ref="R4:R21">O4-P4-Q4</f>
        <v>-11530</v>
      </c>
      <c r="S4" s="954"/>
      <c r="T4" s="954"/>
      <c r="U4" s="955"/>
      <c r="V4" s="952">
        <f aca="true" t="shared" si="5" ref="V4:V21">SUM(S4-T4-U4)</f>
        <v>0</v>
      </c>
    </row>
    <row r="5" spans="1:22" ht="15.75" customHeight="1">
      <c r="A5" s="956" t="s">
        <v>998</v>
      </c>
      <c r="B5" s="951">
        <v>71694</v>
      </c>
      <c r="C5" s="951">
        <v>71694</v>
      </c>
      <c r="D5" s="951"/>
      <c r="E5" s="952">
        <f t="shared" si="0"/>
        <v>0</v>
      </c>
      <c r="F5" s="951">
        <v>4674327</v>
      </c>
      <c r="G5" s="951">
        <v>4007881</v>
      </c>
      <c r="H5" s="951">
        <v>139941</v>
      </c>
      <c r="I5" s="951">
        <v>635631</v>
      </c>
      <c r="J5" s="951">
        <v>615133</v>
      </c>
      <c r="K5" s="951">
        <v>20905</v>
      </c>
      <c r="L5" s="951"/>
      <c r="M5" s="951"/>
      <c r="N5" s="951"/>
      <c r="O5" s="951">
        <f t="shared" si="1"/>
        <v>5309958</v>
      </c>
      <c r="P5" s="951">
        <f t="shared" si="2"/>
        <v>4623014</v>
      </c>
      <c r="Q5" s="951">
        <f t="shared" si="3"/>
        <v>160846</v>
      </c>
      <c r="R5" s="953">
        <f t="shared" si="4"/>
        <v>526098</v>
      </c>
      <c r="S5" s="954"/>
      <c r="T5" s="954"/>
      <c r="U5" s="955"/>
      <c r="V5" s="952">
        <f t="shared" si="5"/>
        <v>0</v>
      </c>
    </row>
    <row r="6" spans="1:22" ht="26.25" customHeight="1">
      <c r="A6" s="956" t="s">
        <v>999</v>
      </c>
      <c r="B6" s="954"/>
      <c r="C6" s="954"/>
      <c r="D6" s="955"/>
      <c r="E6" s="952">
        <f t="shared" si="0"/>
        <v>0</v>
      </c>
      <c r="F6" s="954">
        <v>88293</v>
      </c>
      <c r="G6" s="954">
        <v>3732</v>
      </c>
      <c r="H6" s="955">
        <v>9433</v>
      </c>
      <c r="I6" s="954">
        <v>4843</v>
      </c>
      <c r="J6" s="954">
        <v>772</v>
      </c>
      <c r="K6" s="955">
        <v>5481</v>
      </c>
      <c r="L6" s="955"/>
      <c r="M6" s="955"/>
      <c r="N6" s="955"/>
      <c r="O6" s="951">
        <f t="shared" si="1"/>
        <v>93136</v>
      </c>
      <c r="P6" s="951">
        <f t="shared" si="2"/>
        <v>4504</v>
      </c>
      <c r="Q6" s="951">
        <f t="shared" si="3"/>
        <v>14914</v>
      </c>
      <c r="R6" s="953">
        <f t="shared" si="4"/>
        <v>73718</v>
      </c>
      <c r="S6" s="954"/>
      <c r="T6" s="954"/>
      <c r="U6" s="955"/>
      <c r="V6" s="952">
        <f t="shared" si="5"/>
        <v>0</v>
      </c>
    </row>
    <row r="7" spans="1:22" ht="17.25" customHeight="1">
      <c r="A7" s="956" t="s">
        <v>1000</v>
      </c>
      <c r="B7" s="954"/>
      <c r="C7" s="954">
        <v>1125</v>
      </c>
      <c r="D7" s="955">
        <v>-1125</v>
      </c>
      <c r="E7" s="952">
        <f t="shared" si="0"/>
        <v>0</v>
      </c>
      <c r="F7" s="954">
        <v>148961</v>
      </c>
      <c r="G7" s="954"/>
      <c r="H7" s="955">
        <v>14030</v>
      </c>
      <c r="I7" s="954">
        <v>21581</v>
      </c>
      <c r="J7" s="954">
        <v>779</v>
      </c>
      <c r="K7" s="955">
        <v>12997</v>
      </c>
      <c r="L7" s="955"/>
      <c r="M7" s="955"/>
      <c r="N7" s="955"/>
      <c r="O7" s="951">
        <f t="shared" si="1"/>
        <v>170542</v>
      </c>
      <c r="P7" s="951">
        <f t="shared" si="2"/>
        <v>779</v>
      </c>
      <c r="Q7" s="951">
        <f t="shared" si="3"/>
        <v>27027</v>
      </c>
      <c r="R7" s="953">
        <f t="shared" si="4"/>
        <v>142736</v>
      </c>
      <c r="S7" s="954"/>
      <c r="T7" s="954"/>
      <c r="U7" s="955"/>
      <c r="V7" s="952">
        <f t="shared" si="5"/>
        <v>0</v>
      </c>
    </row>
    <row r="8" spans="1:22" ht="27.75" customHeight="1">
      <c r="A8" s="957" t="s">
        <v>1001</v>
      </c>
      <c r="B8" s="954">
        <v>118</v>
      </c>
      <c r="C8" s="954"/>
      <c r="D8" s="955">
        <v>118</v>
      </c>
      <c r="E8" s="952">
        <f t="shared" si="0"/>
        <v>0</v>
      </c>
      <c r="F8" s="954"/>
      <c r="G8" s="954"/>
      <c r="H8" s="955"/>
      <c r="I8" s="954">
        <v>6850</v>
      </c>
      <c r="J8" s="954">
        <v>708</v>
      </c>
      <c r="K8" s="955">
        <v>4310</v>
      </c>
      <c r="L8" s="955"/>
      <c r="M8" s="955"/>
      <c r="N8" s="955"/>
      <c r="O8" s="951">
        <f t="shared" si="1"/>
        <v>6850</v>
      </c>
      <c r="P8" s="951">
        <f t="shared" si="2"/>
        <v>708</v>
      </c>
      <c r="Q8" s="951">
        <f t="shared" si="3"/>
        <v>4310</v>
      </c>
      <c r="R8" s="953">
        <f t="shared" si="4"/>
        <v>1832</v>
      </c>
      <c r="S8" s="954"/>
      <c r="T8" s="954"/>
      <c r="U8" s="955"/>
      <c r="V8" s="952">
        <f t="shared" si="5"/>
        <v>0</v>
      </c>
    </row>
    <row r="9" spans="1:22" ht="23.25" customHeight="1">
      <c r="A9" s="956" t="s">
        <v>1002</v>
      </c>
      <c r="B9" s="954"/>
      <c r="C9" s="954"/>
      <c r="D9" s="955"/>
      <c r="E9" s="952">
        <f t="shared" si="0"/>
        <v>0</v>
      </c>
      <c r="F9" s="954">
        <v>97810</v>
      </c>
      <c r="G9" s="954">
        <v>37261</v>
      </c>
      <c r="H9" s="955">
        <v>299</v>
      </c>
      <c r="I9" s="954">
        <v>700</v>
      </c>
      <c r="J9" s="954">
        <v>250</v>
      </c>
      <c r="K9" s="955">
        <v>514</v>
      </c>
      <c r="L9" s="955"/>
      <c r="M9" s="955"/>
      <c r="N9" s="955"/>
      <c r="O9" s="951">
        <f t="shared" si="1"/>
        <v>98510</v>
      </c>
      <c r="P9" s="951">
        <f t="shared" si="2"/>
        <v>37511</v>
      </c>
      <c r="Q9" s="951">
        <f t="shared" si="3"/>
        <v>813</v>
      </c>
      <c r="R9" s="953">
        <f t="shared" si="4"/>
        <v>60186</v>
      </c>
      <c r="S9" s="954"/>
      <c r="T9" s="954"/>
      <c r="U9" s="955"/>
      <c r="V9" s="952">
        <f t="shared" si="5"/>
        <v>0</v>
      </c>
    </row>
    <row r="10" spans="1:22" ht="24.75" customHeight="1">
      <c r="A10" s="956" t="s">
        <v>1003</v>
      </c>
      <c r="B10" s="954"/>
      <c r="C10" s="954"/>
      <c r="D10" s="955"/>
      <c r="E10" s="952">
        <f t="shared" si="0"/>
        <v>0</v>
      </c>
      <c r="F10" s="954">
        <v>2579</v>
      </c>
      <c r="G10" s="954">
        <v>83</v>
      </c>
      <c r="H10" s="955">
        <v>3622</v>
      </c>
      <c r="I10" s="954">
        <v>978</v>
      </c>
      <c r="J10" s="954"/>
      <c r="K10" s="955">
        <v>1236</v>
      </c>
      <c r="L10" s="955"/>
      <c r="M10" s="955"/>
      <c r="N10" s="955"/>
      <c r="O10" s="951">
        <f t="shared" si="1"/>
        <v>3557</v>
      </c>
      <c r="P10" s="951">
        <f t="shared" si="2"/>
        <v>83</v>
      </c>
      <c r="Q10" s="951">
        <f t="shared" si="3"/>
        <v>4858</v>
      </c>
      <c r="R10" s="953">
        <f t="shared" si="4"/>
        <v>-1384</v>
      </c>
      <c r="S10" s="954"/>
      <c r="T10" s="954"/>
      <c r="U10" s="955"/>
      <c r="V10" s="952">
        <f t="shared" si="5"/>
        <v>0</v>
      </c>
    </row>
    <row r="11" spans="1:22" ht="17.25" customHeight="1">
      <c r="A11" s="956" t="s">
        <v>1004</v>
      </c>
      <c r="B11" s="954"/>
      <c r="C11" s="954"/>
      <c r="D11" s="955"/>
      <c r="E11" s="952">
        <f t="shared" si="0"/>
        <v>0</v>
      </c>
      <c r="F11" s="954">
        <v>277590</v>
      </c>
      <c r="G11" s="954"/>
      <c r="H11" s="955">
        <v>5395</v>
      </c>
      <c r="I11" s="954">
        <v>21868</v>
      </c>
      <c r="J11" s="954">
        <v>159</v>
      </c>
      <c r="K11" s="955">
        <v>15886</v>
      </c>
      <c r="L11" s="955"/>
      <c r="M11" s="955"/>
      <c r="N11" s="955"/>
      <c r="O11" s="951">
        <f t="shared" si="1"/>
        <v>299458</v>
      </c>
      <c r="P11" s="951">
        <f t="shared" si="2"/>
        <v>159</v>
      </c>
      <c r="Q11" s="951">
        <f t="shared" si="3"/>
        <v>21281</v>
      </c>
      <c r="R11" s="953">
        <f t="shared" si="4"/>
        <v>278018</v>
      </c>
      <c r="S11" s="954"/>
      <c r="T11" s="954"/>
      <c r="U11" s="955"/>
      <c r="V11" s="952">
        <f t="shared" si="5"/>
        <v>0</v>
      </c>
    </row>
    <row r="12" spans="1:22" ht="22.5" customHeight="1">
      <c r="A12" s="956" t="s">
        <v>1005</v>
      </c>
      <c r="B12" s="954"/>
      <c r="C12" s="954"/>
      <c r="D12" s="955"/>
      <c r="E12" s="952">
        <f t="shared" si="0"/>
        <v>0</v>
      </c>
      <c r="F12" s="954">
        <v>2923</v>
      </c>
      <c r="G12" s="954"/>
      <c r="H12" s="955">
        <v>3905</v>
      </c>
      <c r="I12" s="954">
        <v>1009</v>
      </c>
      <c r="J12" s="954">
        <v>328</v>
      </c>
      <c r="K12" s="955">
        <v>939</v>
      </c>
      <c r="L12" s="955"/>
      <c r="M12" s="955"/>
      <c r="N12" s="955"/>
      <c r="O12" s="951">
        <f t="shared" si="1"/>
        <v>3932</v>
      </c>
      <c r="P12" s="951">
        <f t="shared" si="2"/>
        <v>328</v>
      </c>
      <c r="Q12" s="951">
        <f t="shared" si="3"/>
        <v>4844</v>
      </c>
      <c r="R12" s="953">
        <f t="shared" si="4"/>
        <v>-1240</v>
      </c>
      <c r="S12" s="954"/>
      <c r="T12" s="954"/>
      <c r="U12" s="955"/>
      <c r="V12" s="952">
        <f t="shared" si="5"/>
        <v>0</v>
      </c>
    </row>
    <row r="13" spans="1:22" ht="26.25" customHeight="1">
      <c r="A13" s="907" t="s">
        <v>2229</v>
      </c>
      <c r="B13" s="954"/>
      <c r="C13" s="954"/>
      <c r="D13" s="955"/>
      <c r="E13" s="952">
        <f t="shared" si="0"/>
        <v>0</v>
      </c>
      <c r="F13" s="954"/>
      <c r="G13" s="954"/>
      <c r="H13" s="955"/>
      <c r="I13" s="954"/>
      <c r="J13" s="954"/>
      <c r="K13" s="955"/>
      <c r="L13" s="955"/>
      <c r="M13" s="955"/>
      <c r="N13" s="955"/>
      <c r="O13" s="951">
        <f t="shared" si="1"/>
        <v>0</v>
      </c>
      <c r="P13" s="951">
        <f t="shared" si="2"/>
        <v>0</v>
      </c>
      <c r="Q13" s="951">
        <f t="shared" si="3"/>
        <v>0</v>
      </c>
      <c r="R13" s="953">
        <f t="shared" si="4"/>
        <v>0</v>
      </c>
      <c r="S13" s="954"/>
      <c r="T13" s="954"/>
      <c r="U13" s="955"/>
      <c r="V13" s="952">
        <f t="shared" si="5"/>
        <v>0</v>
      </c>
    </row>
    <row r="14" spans="1:22" ht="15.75" customHeight="1">
      <c r="A14" s="956" t="s">
        <v>1006</v>
      </c>
      <c r="B14" s="954"/>
      <c r="C14" s="954"/>
      <c r="D14" s="955">
        <v>41</v>
      </c>
      <c r="E14" s="952">
        <f t="shared" si="0"/>
        <v>-41</v>
      </c>
      <c r="F14" s="954">
        <v>31409</v>
      </c>
      <c r="G14" s="954"/>
      <c r="H14" s="955">
        <v>19721</v>
      </c>
      <c r="I14" s="954">
        <v>6842</v>
      </c>
      <c r="J14" s="954">
        <v>310</v>
      </c>
      <c r="K14" s="955">
        <v>8388</v>
      </c>
      <c r="L14" s="955"/>
      <c r="M14" s="955"/>
      <c r="N14" s="955"/>
      <c r="O14" s="951">
        <f t="shared" si="1"/>
        <v>38251</v>
      </c>
      <c r="P14" s="951">
        <f t="shared" si="2"/>
        <v>310</v>
      </c>
      <c r="Q14" s="951">
        <f t="shared" si="3"/>
        <v>28109</v>
      </c>
      <c r="R14" s="953">
        <f t="shared" si="4"/>
        <v>9832</v>
      </c>
      <c r="S14" s="954"/>
      <c r="T14" s="954"/>
      <c r="U14" s="955"/>
      <c r="V14" s="952">
        <f t="shared" si="5"/>
        <v>0</v>
      </c>
    </row>
    <row r="15" spans="1:22" ht="14.25" customHeight="1">
      <c r="A15" s="956" t="s">
        <v>227</v>
      </c>
      <c r="B15" s="954"/>
      <c r="C15" s="954"/>
      <c r="D15" s="955"/>
      <c r="E15" s="952">
        <f t="shared" si="0"/>
        <v>0</v>
      </c>
      <c r="F15" s="954"/>
      <c r="G15" s="954"/>
      <c r="H15" s="955"/>
      <c r="I15" s="954">
        <v>19</v>
      </c>
      <c r="J15" s="954"/>
      <c r="K15" s="955">
        <v>19</v>
      </c>
      <c r="L15" s="955"/>
      <c r="M15" s="955"/>
      <c r="N15" s="955"/>
      <c r="O15" s="951">
        <f t="shared" si="1"/>
        <v>19</v>
      </c>
      <c r="P15" s="951">
        <f t="shared" si="2"/>
        <v>0</v>
      </c>
      <c r="Q15" s="951">
        <f t="shared" si="3"/>
        <v>19</v>
      </c>
      <c r="R15" s="953">
        <f t="shared" si="4"/>
        <v>0</v>
      </c>
      <c r="S15" s="954"/>
      <c r="T15" s="954"/>
      <c r="U15" s="955"/>
      <c r="V15" s="952">
        <f t="shared" si="5"/>
        <v>0</v>
      </c>
    </row>
    <row r="16" spans="1:22" ht="24.75" customHeight="1">
      <c r="A16" s="958" t="s">
        <v>2223</v>
      </c>
      <c r="B16" s="954">
        <v>621</v>
      </c>
      <c r="C16" s="954"/>
      <c r="D16" s="955">
        <v>82</v>
      </c>
      <c r="E16" s="952">
        <f t="shared" si="0"/>
        <v>539</v>
      </c>
      <c r="F16" s="954">
        <v>10271</v>
      </c>
      <c r="G16" s="954">
        <v>10271</v>
      </c>
      <c r="H16" s="955">
        <v>1318</v>
      </c>
      <c r="I16" s="954">
        <v>47754</v>
      </c>
      <c r="J16" s="954">
        <v>58090</v>
      </c>
      <c r="K16" s="955">
        <v>-8033</v>
      </c>
      <c r="L16" s="955"/>
      <c r="M16" s="955"/>
      <c r="N16" s="955"/>
      <c r="O16" s="951">
        <f t="shared" si="1"/>
        <v>58025</v>
      </c>
      <c r="P16" s="951">
        <f t="shared" si="2"/>
        <v>68361</v>
      </c>
      <c r="Q16" s="951">
        <f t="shared" si="3"/>
        <v>-6715</v>
      </c>
      <c r="R16" s="953">
        <f t="shared" si="4"/>
        <v>-3621</v>
      </c>
      <c r="S16" s="954"/>
      <c r="T16" s="954"/>
      <c r="U16" s="955"/>
      <c r="V16" s="952">
        <f t="shared" si="5"/>
        <v>0</v>
      </c>
    </row>
    <row r="17" spans="1:22" ht="17.25" customHeight="1">
      <c r="A17" s="958" t="s">
        <v>2224</v>
      </c>
      <c r="B17" s="954">
        <v>5808</v>
      </c>
      <c r="C17" s="954">
        <v>5808</v>
      </c>
      <c r="D17" s="955">
        <v>1575</v>
      </c>
      <c r="E17" s="952">
        <f t="shared" si="0"/>
        <v>-1575</v>
      </c>
      <c r="F17" s="954">
        <v>50987</v>
      </c>
      <c r="G17" s="954"/>
      <c r="H17" s="955">
        <v>11389</v>
      </c>
      <c r="I17" s="954">
        <v>64971</v>
      </c>
      <c r="J17" s="954">
        <v>54507</v>
      </c>
      <c r="K17" s="955">
        <v>419</v>
      </c>
      <c r="L17" s="955"/>
      <c r="M17" s="955">
        <v>78</v>
      </c>
      <c r="N17" s="955"/>
      <c r="O17" s="951">
        <f t="shared" si="1"/>
        <v>115958</v>
      </c>
      <c r="P17" s="951">
        <f t="shared" si="2"/>
        <v>54585</v>
      </c>
      <c r="Q17" s="951">
        <f t="shared" si="3"/>
        <v>11808</v>
      </c>
      <c r="R17" s="953">
        <f t="shared" si="4"/>
        <v>49565</v>
      </c>
      <c r="S17" s="954"/>
      <c r="T17" s="954"/>
      <c r="U17" s="955"/>
      <c r="V17" s="952">
        <f t="shared" si="5"/>
        <v>0</v>
      </c>
    </row>
    <row r="18" spans="1:22" ht="16.5" customHeight="1">
      <c r="A18" s="958" t="s">
        <v>2225</v>
      </c>
      <c r="B18" s="954">
        <v>78</v>
      </c>
      <c r="C18" s="954"/>
      <c r="D18" s="955">
        <v>78</v>
      </c>
      <c r="E18" s="952">
        <f t="shared" si="0"/>
        <v>0</v>
      </c>
      <c r="F18" s="954">
        <v>28851</v>
      </c>
      <c r="G18" s="954">
        <v>904</v>
      </c>
      <c r="H18" s="955">
        <v>9915</v>
      </c>
      <c r="I18" s="954">
        <v>3362</v>
      </c>
      <c r="J18" s="954"/>
      <c r="K18" s="955">
        <v>2891</v>
      </c>
      <c r="L18" s="955"/>
      <c r="M18" s="955"/>
      <c r="N18" s="955"/>
      <c r="O18" s="951">
        <f t="shared" si="1"/>
        <v>32213</v>
      </c>
      <c r="P18" s="951">
        <f t="shared" si="2"/>
        <v>904</v>
      </c>
      <c r="Q18" s="951">
        <f t="shared" si="3"/>
        <v>12806</v>
      </c>
      <c r="R18" s="953">
        <f t="shared" si="4"/>
        <v>18503</v>
      </c>
      <c r="S18" s="954"/>
      <c r="T18" s="954"/>
      <c r="U18" s="955"/>
      <c r="V18" s="952">
        <f t="shared" si="5"/>
        <v>0</v>
      </c>
    </row>
    <row r="19" spans="1:22" ht="16.5" customHeight="1">
      <c r="A19" s="958" t="s">
        <v>2226</v>
      </c>
      <c r="B19" s="954"/>
      <c r="C19" s="954"/>
      <c r="D19" s="955"/>
      <c r="E19" s="952">
        <f t="shared" si="0"/>
        <v>0</v>
      </c>
      <c r="F19" s="954"/>
      <c r="G19" s="954"/>
      <c r="H19" s="955">
        <v>5</v>
      </c>
      <c r="I19" s="954">
        <v>1315</v>
      </c>
      <c r="J19" s="954">
        <v>145</v>
      </c>
      <c r="K19" s="955">
        <v>1179</v>
      </c>
      <c r="L19" s="955"/>
      <c r="M19" s="955"/>
      <c r="N19" s="955"/>
      <c r="O19" s="951">
        <f t="shared" si="1"/>
        <v>1315</v>
      </c>
      <c r="P19" s="951">
        <f t="shared" si="2"/>
        <v>145</v>
      </c>
      <c r="Q19" s="951">
        <f t="shared" si="3"/>
        <v>1184</v>
      </c>
      <c r="R19" s="953">
        <f t="shared" si="4"/>
        <v>-14</v>
      </c>
      <c r="S19" s="954"/>
      <c r="T19" s="954"/>
      <c r="U19" s="955"/>
      <c r="V19" s="952">
        <f t="shared" si="5"/>
        <v>0</v>
      </c>
    </row>
    <row r="20" spans="1:22" ht="23.25" customHeight="1">
      <c r="A20" s="958" t="s">
        <v>2227</v>
      </c>
      <c r="B20" s="954"/>
      <c r="C20" s="954"/>
      <c r="D20" s="955">
        <v>44</v>
      </c>
      <c r="E20" s="952">
        <f t="shared" si="0"/>
        <v>-44</v>
      </c>
      <c r="F20" s="954">
        <v>95083</v>
      </c>
      <c r="G20" s="954">
        <v>686916</v>
      </c>
      <c r="H20" s="955">
        <v>-62195</v>
      </c>
      <c r="I20" s="954">
        <v>439</v>
      </c>
      <c r="J20" s="954"/>
      <c r="K20" s="955">
        <v>3501</v>
      </c>
      <c r="L20" s="955"/>
      <c r="M20" s="955"/>
      <c r="N20" s="955"/>
      <c r="O20" s="951">
        <f t="shared" si="1"/>
        <v>95522</v>
      </c>
      <c r="P20" s="951">
        <f t="shared" si="2"/>
        <v>686916</v>
      </c>
      <c r="Q20" s="951">
        <f t="shared" si="3"/>
        <v>-58694</v>
      </c>
      <c r="R20" s="953">
        <f t="shared" si="4"/>
        <v>-532700</v>
      </c>
      <c r="S20" s="954"/>
      <c r="T20" s="954"/>
      <c r="U20" s="955"/>
      <c r="V20" s="952">
        <f t="shared" si="5"/>
        <v>0</v>
      </c>
    </row>
    <row r="21" spans="1:22" ht="14.25" customHeight="1">
      <c r="A21" s="958" t="s">
        <v>2228</v>
      </c>
      <c r="B21" s="954"/>
      <c r="C21" s="954"/>
      <c r="D21" s="955"/>
      <c r="E21" s="952">
        <f t="shared" si="0"/>
        <v>0</v>
      </c>
      <c r="F21" s="954">
        <v>309</v>
      </c>
      <c r="G21" s="954"/>
      <c r="H21" s="955">
        <v>8859</v>
      </c>
      <c r="I21" s="954">
        <v>6042</v>
      </c>
      <c r="J21" s="954">
        <v>3994</v>
      </c>
      <c r="K21" s="955">
        <v>4609</v>
      </c>
      <c r="L21" s="955"/>
      <c r="M21" s="955"/>
      <c r="N21" s="955"/>
      <c r="O21" s="951">
        <f t="shared" si="1"/>
        <v>6351</v>
      </c>
      <c r="P21" s="951">
        <f t="shared" si="2"/>
        <v>3994</v>
      </c>
      <c r="Q21" s="951">
        <f t="shared" si="3"/>
        <v>13468</v>
      </c>
      <c r="R21" s="953">
        <f t="shared" si="4"/>
        <v>-11111</v>
      </c>
      <c r="S21" s="954"/>
      <c r="T21" s="954"/>
      <c r="U21" s="955"/>
      <c r="V21" s="952">
        <f t="shared" si="5"/>
        <v>0</v>
      </c>
    </row>
    <row r="22" spans="1:22" ht="24.75" customHeight="1">
      <c r="A22" s="959" t="s">
        <v>1007</v>
      </c>
      <c r="B22" s="960">
        <f aca="true" t="shared" si="6" ref="B22:V22">SUM(B4:B21)</f>
        <v>81893</v>
      </c>
      <c r="C22" s="960">
        <f t="shared" si="6"/>
        <v>78627</v>
      </c>
      <c r="D22" s="960">
        <f t="shared" si="6"/>
        <v>1870</v>
      </c>
      <c r="E22" s="960">
        <f t="shared" si="6"/>
        <v>1396</v>
      </c>
      <c r="F22" s="960">
        <f t="shared" si="6"/>
        <v>5512613</v>
      </c>
      <c r="G22" s="960">
        <f t="shared" si="6"/>
        <v>4747048</v>
      </c>
      <c r="H22" s="960">
        <f t="shared" si="6"/>
        <v>173798</v>
      </c>
      <c r="I22" s="960">
        <f t="shared" si="6"/>
        <v>840776</v>
      </c>
      <c r="J22" s="960">
        <f t="shared" si="6"/>
        <v>756116</v>
      </c>
      <c r="K22" s="960">
        <f t="shared" si="6"/>
        <v>73997</v>
      </c>
      <c r="L22" s="960">
        <f t="shared" si="6"/>
        <v>16776</v>
      </c>
      <c r="M22" s="960">
        <f t="shared" si="6"/>
        <v>20318</v>
      </c>
      <c r="N22" s="960">
        <f t="shared" si="6"/>
        <v>0</v>
      </c>
      <c r="O22" s="960">
        <f t="shared" si="6"/>
        <v>6370165</v>
      </c>
      <c r="P22" s="960">
        <f t="shared" si="6"/>
        <v>5523482</v>
      </c>
      <c r="Q22" s="960">
        <f t="shared" si="6"/>
        <v>247795</v>
      </c>
      <c r="R22" s="960">
        <f t="shared" si="6"/>
        <v>598888</v>
      </c>
      <c r="S22" s="960">
        <f t="shared" si="6"/>
        <v>0</v>
      </c>
      <c r="T22" s="960">
        <f t="shared" si="6"/>
        <v>0</v>
      </c>
      <c r="U22" s="960">
        <f t="shared" si="6"/>
        <v>0</v>
      </c>
      <c r="V22" s="960">
        <f t="shared" si="6"/>
        <v>0</v>
      </c>
    </row>
    <row r="23" spans="1:22" ht="19.5" customHeight="1">
      <c r="A23" s="961" t="s">
        <v>1008</v>
      </c>
      <c r="B23" s="955">
        <v>8768</v>
      </c>
      <c r="C23" s="955">
        <v>1817</v>
      </c>
      <c r="D23" s="955">
        <v>19012</v>
      </c>
      <c r="E23" s="952">
        <f>SUM(B23-C23-D23)</f>
        <v>-12061</v>
      </c>
      <c r="F23" s="955">
        <v>5397242</v>
      </c>
      <c r="G23" s="955">
        <v>847966</v>
      </c>
      <c r="H23" s="955">
        <v>-812202</v>
      </c>
      <c r="I23" s="955">
        <v>198114</v>
      </c>
      <c r="J23" s="955">
        <v>1848062</v>
      </c>
      <c r="K23" s="955">
        <v>-1567298</v>
      </c>
      <c r="L23" s="955">
        <v>4005568</v>
      </c>
      <c r="M23" s="955">
        <v>4363161</v>
      </c>
      <c r="N23" s="955"/>
      <c r="O23" s="951">
        <f>SUM(F23+I23+L23)</f>
        <v>9600924</v>
      </c>
      <c r="P23" s="951">
        <f>SUM(G23+J23+M23)</f>
        <v>7059189</v>
      </c>
      <c r="Q23" s="951">
        <f>SUM(H23+K23+N23)</f>
        <v>-2379500</v>
      </c>
      <c r="R23" s="953">
        <f>O23-P23-Q23</f>
        <v>4921235</v>
      </c>
      <c r="S23" s="954">
        <v>29726</v>
      </c>
      <c r="T23" s="954"/>
      <c r="U23" s="955">
        <v>4079</v>
      </c>
      <c r="V23" s="952">
        <f>SUM(S23-T23-U23)</f>
        <v>25647</v>
      </c>
    </row>
    <row r="24" spans="1:22" ht="27" customHeight="1">
      <c r="A24" s="962" t="s">
        <v>1009</v>
      </c>
      <c r="B24" s="960">
        <f aca="true" t="shared" si="7" ref="B24:V24">SUM(B22:B23)</f>
        <v>90661</v>
      </c>
      <c r="C24" s="960">
        <f t="shared" si="7"/>
        <v>80444</v>
      </c>
      <c r="D24" s="960">
        <f t="shared" si="7"/>
        <v>20882</v>
      </c>
      <c r="E24" s="960">
        <f t="shared" si="7"/>
        <v>-10665</v>
      </c>
      <c r="F24" s="960">
        <f t="shared" si="7"/>
        <v>10909855</v>
      </c>
      <c r="G24" s="960">
        <f t="shared" si="7"/>
        <v>5595014</v>
      </c>
      <c r="H24" s="960">
        <f t="shared" si="7"/>
        <v>-638404</v>
      </c>
      <c r="I24" s="960">
        <f t="shared" si="7"/>
        <v>1038890</v>
      </c>
      <c r="J24" s="960">
        <f t="shared" si="7"/>
        <v>2604178</v>
      </c>
      <c r="K24" s="960">
        <f t="shared" si="7"/>
        <v>-1493301</v>
      </c>
      <c r="L24" s="960">
        <f t="shared" si="7"/>
        <v>4022344</v>
      </c>
      <c r="M24" s="960">
        <f t="shared" si="7"/>
        <v>4383479</v>
      </c>
      <c r="N24" s="960">
        <f t="shared" si="7"/>
        <v>0</v>
      </c>
      <c r="O24" s="960">
        <f t="shared" si="7"/>
        <v>15971089</v>
      </c>
      <c r="P24" s="960">
        <f t="shared" si="7"/>
        <v>12582671</v>
      </c>
      <c r="Q24" s="960">
        <f t="shared" si="7"/>
        <v>-2131705</v>
      </c>
      <c r="R24" s="960">
        <f t="shared" si="7"/>
        <v>5520123</v>
      </c>
      <c r="S24" s="960">
        <f t="shared" si="7"/>
        <v>29726</v>
      </c>
      <c r="T24" s="960">
        <f t="shared" si="7"/>
        <v>0</v>
      </c>
      <c r="U24" s="960">
        <f t="shared" si="7"/>
        <v>4079</v>
      </c>
      <c r="V24" s="960">
        <f t="shared" si="7"/>
        <v>25647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8">
    <mergeCell ref="S1:V2"/>
    <mergeCell ref="A1:A3"/>
    <mergeCell ref="F1:R1"/>
    <mergeCell ref="O2:R2"/>
    <mergeCell ref="B1:E2"/>
    <mergeCell ref="F2:H2"/>
    <mergeCell ref="I2:K2"/>
    <mergeCell ref="L2:N2"/>
  </mergeCells>
  <printOptions horizontalCentered="1" verticalCentered="1"/>
  <pageMargins left="0.1968503937007874" right="0.1968503937007874" top="0.5118110236220472" bottom="0.3937007874015748" header="0.31496062992125984" footer="0.31496062992125984"/>
  <pageSetup fitToHeight="1" fitToWidth="1" horizontalDpi="300" verticalDpi="300" orientation="landscape" paperSize="9" scale="69" r:id="rId1"/>
  <headerFooter alignWithMargins="0">
    <oddHeader>&amp;C&amp;"Times New Roman CE,Félkövér dőlt"ZALAEGERSZEG MJV ÖNKORMÁNYZATA IMMATERIÁLIS JAVAK, TÁRGYI ESZKÖZÖK, 
KONCESSZIÓBA ADOTT ESZKÖZÖK ÁLLOMÁNYÁNAK VÁLTOZÁSA 2017. ÉVBEN&amp;R&amp;"Times New Roman,Félkövér dőlt"12. tábla
Adatok: ezer Ft-ban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xSplit="2" ySplit="3" topLeftCell="C25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D35" sqref="D35"/>
    </sheetView>
  </sheetViews>
  <sheetFormatPr defaultColWidth="9.625" defaultRowHeight="16.5" customHeight="1"/>
  <cols>
    <col min="1" max="1" width="6.125" style="1001" customWidth="1"/>
    <col min="2" max="2" width="17.375" style="966" customWidth="1"/>
    <col min="3" max="3" width="31.125" style="966" customWidth="1"/>
    <col min="4" max="4" width="15.375" style="966" customWidth="1"/>
    <col min="5" max="5" width="16.50390625" style="966" customWidth="1"/>
    <col min="6" max="6" width="15.375" style="966" customWidth="1"/>
    <col min="7" max="7" width="10.50390625" style="966" customWidth="1"/>
    <col min="8" max="8" width="16.50390625" style="966" customWidth="1"/>
    <col min="9" max="9" width="15.375" style="1002" customWidth="1"/>
    <col min="10" max="12" width="16.50390625" style="966" hidden="1" customWidth="1"/>
    <col min="13" max="13" width="16.50390625" style="966" customWidth="1"/>
    <col min="14" max="14" width="20.00390625" style="966" customWidth="1"/>
    <col min="15" max="15" width="16.875" style="1003" customWidth="1"/>
    <col min="16" max="16384" width="9.625" style="966" customWidth="1"/>
  </cols>
  <sheetData>
    <row r="1" spans="1:15" ht="16.5" customHeight="1">
      <c r="A1" s="964"/>
      <c r="B1" s="1582" t="s">
        <v>1010</v>
      </c>
      <c r="C1" s="1582"/>
      <c r="D1" s="965" t="s">
        <v>2431</v>
      </c>
      <c r="E1" s="965" t="s">
        <v>1011</v>
      </c>
      <c r="F1" s="965" t="s">
        <v>1012</v>
      </c>
      <c r="G1" s="965" t="s">
        <v>1013</v>
      </c>
      <c r="H1" s="965" t="s">
        <v>1014</v>
      </c>
      <c r="I1" s="965" t="s">
        <v>2437</v>
      </c>
      <c r="J1" s="965"/>
      <c r="K1" s="965"/>
      <c r="L1" s="965"/>
      <c r="M1" s="965" t="s">
        <v>2444</v>
      </c>
      <c r="N1" s="965" t="s">
        <v>2450</v>
      </c>
      <c r="O1" s="1590" t="s">
        <v>216</v>
      </c>
    </row>
    <row r="2" spans="1:15" s="970" customFormat="1" ht="91.5" customHeight="1">
      <c r="A2" s="967"/>
      <c r="B2" s="1583"/>
      <c r="C2" s="1583"/>
      <c r="D2" s="968" t="s">
        <v>1955</v>
      </c>
      <c r="E2" s="969" t="s">
        <v>2061</v>
      </c>
      <c r="F2" s="969" t="s">
        <v>1957</v>
      </c>
      <c r="G2" s="969" t="s">
        <v>1015</v>
      </c>
      <c r="H2" s="969" t="s">
        <v>1016</v>
      </c>
      <c r="I2" s="969" t="s">
        <v>1017</v>
      </c>
      <c r="J2" s="969" t="s">
        <v>1018</v>
      </c>
      <c r="K2" s="969" t="s">
        <v>1019</v>
      </c>
      <c r="L2" s="969" t="s">
        <v>1988</v>
      </c>
      <c r="M2" s="969" t="s">
        <v>1960</v>
      </c>
      <c r="N2" s="969" t="s">
        <v>1961</v>
      </c>
      <c r="O2" s="1591"/>
    </row>
    <row r="3" spans="1:15" s="970" customFormat="1" ht="18" customHeight="1" thickBot="1">
      <c r="A3" s="1592">
        <v>1</v>
      </c>
      <c r="B3" s="1593"/>
      <c r="C3" s="1594"/>
      <c r="D3" s="971">
        <v>2</v>
      </c>
      <c r="E3" s="972">
        <v>3</v>
      </c>
      <c r="F3" s="972">
        <v>4</v>
      </c>
      <c r="G3" s="972">
        <v>5</v>
      </c>
      <c r="H3" s="972">
        <v>6</v>
      </c>
      <c r="I3" s="972">
        <v>7</v>
      </c>
      <c r="J3" s="972">
        <v>9</v>
      </c>
      <c r="K3" s="972">
        <v>10</v>
      </c>
      <c r="L3" s="972">
        <v>11</v>
      </c>
      <c r="M3" s="972">
        <v>8</v>
      </c>
      <c r="N3" s="972">
        <v>9</v>
      </c>
      <c r="O3" s="972">
        <v>10</v>
      </c>
    </row>
    <row r="4" spans="1:15" ht="21" customHeight="1">
      <c r="A4" s="1595" t="s">
        <v>36</v>
      </c>
      <c r="B4" s="1596" t="s">
        <v>1989</v>
      </c>
      <c r="C4" s="974" t="s">
        <v>217</v>
      </c>
      <c r="D4" s="975">
        <v>0</v>
      </c>
      <c r="E4" s="976"/>
      <c r="F4" s="976">
        <v>0</v>
      </c>
      <c r="G4" s="976"/>
      <c r="H4" s="976"/>
      <c r="I4" s="977">
        <f>SUM(E4:H4)</f>
        <v>0</v>
      </c>
      <c r="J4" s="976"/>
      <c r="K4" s="976"/>
      <c r="L4" s="976"/>
      <c r="M4" s="976"/>
      <c r="N4" s="976"/>
      <c r="O4" s="978">
        <f>+D4+I4+N4</f>
        <v>0</v>
      </c>
    </row>
    <row r="5" spans="1:15" ht="21" customHeight="1">
      <c r="A5" s="1584"/>
      <c r="B5" s="1597"/>
      <c r="C5" s="979" t="s">
        <v>218</v>
      </c>
      <c r="D5" s="975">
        <v>0</v>
      </c>
      <c r="E5" s="976"/>
      <c r="F5" s="976">
        <v>0</v>
      </c>
      <c r="G5" s="976"/>
      <c r="H5" s="976"/>
      <c r="I5" s="977">
        <f>SUM(E5:H5)</f>
        <v>0</v>
      </c>
      <c r="J5" s="976"/>
      <c r="K5" s="976"/>
      <c r="L5" s="976"/>
      <c r="M5" s="976"/>
      <c r="N5" s="976"/>
      <c r="O5" s="978">
        <f>+D5+I5+N5</f>
        <v>0</v>
      </c>
    </row>
    <row r="6" spans="1:15" ht="21" customHeight="1">
      <c r="A6" s="1584"/>
      <c r="B6" s="1597"/>
      <c r="C6" s="980" t="s">
        <v>480</v>
      </c>
      <c r="D6" s="981">
        <f aca="true" t="shared" si="0" ref="D6:L6">+D5-D4</f>
        <v>0</v>
      </c>
      <c r="E6" s="981">
        <f t="shared" si="0"/>
        <v>0</v>
      </c>
      <c r="F6" s="981">
        <f t="shared" si="0"/>
        <v>0</v>
      </c>
      <c r="G6" s="981">
        <f t="shared" si="0"/>
        <v>0</v>
      </c>
      <c r="H6" s="981">
        <f t="shared" si="0"/>
        <v>0</v>
      </c>
      <c r="I6" s="981">
        <f t="shared" si="0"/>
        <v>0</v>
      </c>
      <c r="J6" s="981">
        <f t="shared" si="0"/>
        <v>0</v>
      </c>
      <c r="K6" s="981">
        <f t="shared" si="0"/>
        <v>0</v>
      </c>
      <c r="L6" s="981">
        <f t="shared" si="0"/>
        <v>0</v>
      </c>
      <c r="M6" s="981"/>
      <c r="N6" s="981">
        <f>+N5-N4</f>
        <v>0</v>
      </c>
      <c r="O6" s="982">
        <f>+O5-O4</f>
        <v>0</v>
      </c>
    </row>
    <row r="7" spans="1:15" ht="21" customHeight="1">
      <c r="A7" s="1585"/>
      <c r="B7" s="1597"/>
      <c r="C7" s="979" t="s">
        <v>219</v>
      </c>
      <c r="D7" s="981">
        <v>0</v>
      </c>
      <c r="E7" s="977">
        <v>51592176</v>
      </c>
      <c r="F7" s="977">
        <v>87758</v>
      </c>
      <c r="G7" s="977"/>
      <c r="H7" s="977"/>
      <c r="I7" s="977">
        <f>SUM(E7:H7)</f>
        <v>51679934</v>
      </c>
      <c r="J7" s="977"/>
      <c r="K7" s="977"/>
      <c r="L7" s="977"/>
      <c r="M7" s="977"/>
      <c r="N7" s="977"/>
      <c r="O7" s="978">
        <f>+D7+I7+N7</f>
        <v>51679934</v>
      </c>
    </row>
    <row r="8" spans="1:15" ht="21" customHeight="1">
      <c r="A8" s="1585"/>
      <c r="B8" s="1597"/>
      <c r="C8" s="979" t="s">
        <v>218</v>
      </c>
      <c r="D8" s="981"/>
      <c r="E8" s="977">
        <v>50512891</v>
      </c>
      <c r="F8" s="977">
        <v>87735</v>
      </c>
      <c r="G8" s="977"/>
      <c r="H8" s="977"/>
      <c r="I8" s="977">
        <f>SUM(E8:H8)</f>
        <v>50600626</v>
      </c>
      <c r="J8" s="977"/>
      <c r="K8" s="977"/>
      <c r="L8" s="977"/>
      <c r="M8" s="977"/>
      <c r="N8" s="977">
        <v>171</v>
      </c>
      <c r="O8" s="978">
        <f>+D8+I8+N8</f>
        <v>50600797</v>
      </c>
    </row>
    <row r="9" spans="1:15" ht="21" customHeight="1">
      <c r="A9" s="1585"/>
      <c r="B9" s="1597"/>
      <c r="C9" s="980" t="s">
        <v>480</v>
      </c>
      <c r="D9" s="983">
        <f aca="true" t="shared" si="1" ref="D9:L9">+D8-D7</f>
        <v>0</v>
      </c>
      <c r="E9" s="983">
        <f t="shared" si="1"/>
        <v>-1079285</v>
      </c>
      <c r="F9" s="983">
        <f t="shared" si="1"/>
        <v>-23</v>
      </c>
      <c r="G9" s="983">
        <f t="shared" si="1"/>
        <v>0</v>
      </c>
      <c r="H9" s="983">
        <f t="shared" si="1"/>
        <v>0</v>
      </c>
      <c r="I9" s="983">
        <f t="shared" si="1"/>
        <v>-1079308</v>
      </c>
      <c r="J9" s="983">
        <f t="shared" si="1"/>
        <v>0</v>
      </c>
      <c r="K9" s="983">
        <f t="shared" si="1"/>
        <v>0</v>
      </c>
      <c r="L9" s="983">
        <f t="shared" si="1"/>
        <v>0</v>
      </c>
      <c r="M9" s="983"/>
      <c r="N9" s="983">
        <f>+N8-N7</f>
        <v>171</v>
      </c>
      <c r="O9" s="984">
        <f>+O8-O7</f>
        <v>-1079137</v>
      </c>
    </row>
    <row r="10" spans="1:15" ht="21" customHeight="1">
      <c r="A10" s="1586"/>
      <c r="B10" s="1597"/>
      <c r="C10" s="979" t="s">
        <v>220</v>
      </c>
      <c r="D10" s="985">
        <f aca="true" t="shared" si="2" ref="D10:L10">+D4+D7</f>
        <v>0</v>
      </c>
      <c r="E10" s="985">
        <f t="shared" si="2"/>
        <v>51592176</v>
      </c>
      <c r="F10" s="985">
        <f t="shared" si="2"/>
        <v>87758</v>
      </c>
      <c r="G10" s="985">
        <f t="shared" si="2"/>
        <v>0</v>
      </c>
      <c r="H10" s="985">
        <f t="shared" si="2"/>
        <v>0</v>
      </c>
      <c r="I10" s="985">
        <f t="shared" si="2"/>
        <v>51679934</v>
      </c>
      <c r="J10" s="985">
        <f t="shared" si="2"/>
        <v>0</v>
      </c>
      <c r="K10" s="985">
        <f t="shared" si="2"/>
        <v>0</v>
      </c>
      <c r="L10" s="985">
        <f t="shared" si="2"/>
        <v>0</v>
      </c>
      <c r="M10" s="985"/>
      <c r="N10" s="985">
        <f>+N4+N7</f>
        <v>0</v>
      </c>
      <c r="O10" s="986">
        <f>+O4+O7</f>
        <v>51679934</v>
      </c>
    </row>
    <row r="11" spans="1:15" ht="21" customHeight="1">
      <c r="A11" s="987"/>
      <c r="B11" s="988"/>
      <c r="C11" s="979" t="s">
        <v>221</v>
      </c>
      <c r="D11" s="985">
        <f aca="true" t="shared" si="3" ref="D11:L11">+D5+D8</f>
        <v>0</v>
      </c>
      <c r="E11" s="985">
        <f t="shared" si="3"/>
        <v>50512891</v>
      </c>
      <c r="F11" s="985">
        <f t="shared" si="3"/>
        <v>87735</v>
      </c>
      <c r="G11" s="985">
        <f t="shared" si="3"/>
        <v>0</v>
      </c>
      <c r="H11" s="985">
        <f t="shared" si="3"/>
        <v>0</v>
      </c>
      <c r="I11" s="985">
        <f t="shared" si="3"/>
        <v>50600626</v>
      </c>
      <c r="J11" s="985">
        <f t="shared" si="3"/>
        <v>0</v>
      </c>
      <c r="K11" s="985">
        <f t="shared" si="3"/>
        <v>0</v>
      </c>
      <c r="L11" s="985">
        <f t="shared" si="3"/>
        <v>0</v>
      </c>
      <c r="M11" s="985"/>
      <c r="N11" s="985">
        <f>+N5+N8</f>
        <v>171</v>
      </c>
      <c r="O11" s="986">
        <f>+O5+O8</f>
        <v>50600797</v>
      </c>
    </row>
    <row r="12" spans="1:15" ht="21" customHeight="1" thickBot="1">
      <c r="A12" s="989"/>
      <c r="B12" s="990"/>
      <c r="C12" s="980" t="s">
        <v>481</v>
      </c>
      <c r="D12" s="985">
        <f aca="true" t="shared" si="4" ref="D12:L12">+D11-D10</f>
        <v>0</v>
      </c>
      <c r="E12" s="985">
        <f t="shared" si="4"/>
        <v>-1079285</v>
      </c>
      <c r="F12" s="985">
        <f t="shared" si="4"/>
        <v>-23</v>
      </c>
      <c r="G12" s="985">
        <f t="shared" si="4"/>
        <v>0</v>
      </c>
      <c r="H12" s="985">
        <f t="shared" si="4"/>
        <v>0</v>
      </c>
      <c r="I12" s="985">
        <f t="shared" si="4"/>
        <v>-1079308</v>
      </c>
      <c r="J12" s="985">
        <f t="shared" si="4"/>
        <v>0</v>
      </c>
      <c r="K12" s="985">
        <f t="shared" si="4"/>
        <v>0</v>
      </c>
      <c r="L12" s="985">
        <f t="shared" si="4"/>
        <v>0</v>
      </c>
      <c r="M12" s="985"/>
      <c r="N12" s="985">
        <f>+N11-N10</f>
        <v>171</v>
      </c>
      <c r="O12" s="986">
        <f>+O11-O10</f>
        <v>-1079137</v>
      </c>
    </row>
    <row r="13" spans="1:15" ht="21" customHeight="1">
      <c r="A13" s="991"/>
      <c r="B13" s="973"/>
      <c r="C13" s="974" t="s">
        <v>217</v>
      </c>
      <c r="D13" s="981">
        <v>32352</v>
      </c>
      <c r="E13" s="977">
        <v>10685428</v>
      </c>
      <c r="F13" s="977">
        <v>429532</v>
      </c>
      <c r="G13" s="977"/>
      <c r="H13" s="977">
        <v>16279</v>
      </c>
      <c r="I13" s="977">
        <f>SUM(E13:H13)</f>
        <v>11131239</v>
      </c>
      <c r="J13" s="977"/>
      <c r="K13" s="977"/>
      <c r="L13" s="977"/>
      <c r="M13" s="977"/>
      <c r="N13" s="977"/>
      <c r="O13" s="978">
        <f>+D13+I13+N13</f>
        <v>11163591</v>
      </c>
    </row>
    <row r="14" spans="1:15" ht="21" customHeight="1">
      <c r="A14" s="1580" t="s">
        <v>77</v>
      </c>
      <c r="B14" s="1581" t="s">
        <v>482</v>
      </c>
      <c r="C14" s="979" t="s">
        <v>218</v>
      </c>
      <c r="D14" s="981">
        <v>6755</v>
      </c>
      <c r="E14" s="977">
        <v>7419264</v>
      </c>
      <c r="F14" s="977">
        <v>401234</v>
      </c>
      <c r="G14" s="977"/>
      <c r="H14" s="977">
        <v>10337</v>
      </c>
      <c r="I14" s="977">
        <f>SUM(E14:H14)</f>
        <v>7830835</v>
      </c>
      <c r="J14" s="977"/>
      <c r="K14" s="977"/>
      <c r="L14" s="977"/>
      <c r="M14" s="977"/>
      <c r="N14" s="977"/>
      <c r="O14" s="978">
        <f>+D14+I14+N14</f>
        <v>7837590</v>
      </c>
    </row>
    <row r="15" spans="1:15" ht="21" customHeight="1">
      <c r="A15" s="1580"/>
      <c r="B15" s="1581"/>
      <c r="C15" s="980" t="s">
        <v>480</v>
      </c>
      <c r="D15" s="981">
        <f aca="true" t="shared" si="5" ref="D15:L15">+D14-D13</f>
        <v>-25597</v>
      </c>
      <c r="E15" s="981">
        <f t="shared" si="5"/>
        <v>-3266164</v>
      </c>
      <c r="F15" s="981">
        <f t="shared" si="5"/>
        <v>-28298</v>
      </c>
      <c r="G15" s="981">
        <f t="shared" si="5"/>
        <v>0</v>
      </c>
      <c r="H15" s="981">
        <f t="shared" si="5"/>
        <v>-5942</v>
      </c>
      <c r="I15" s="981">
        <f t="shared" si="5"/>
        <v>-3300404</v>
      </c>
      <c r="J15" s="981">
        <f t="shared" si="5"/>
        <v>0</v>
      </c>
      <c r="K15" s="981">
        <f t="shared" si="5"/>
        <v>0</v>
      </c>
      <c r="L15" s="981">
        <f t="shared" si="5"/>
        <v>0</v>
      </c>
      <c r="M15" s="981"/>
      <c r="N15" s="981">
        <f>+N14-N13</f>
        <v>0</v>
      </c>
      <c r="O15" s="982">
        <f>+O14-O13</f>
        <v>-3326001</v>
      </c>
    </row>
    <row r="16" spans="1:15" ht="21" customHeight="1">
      <c r="A16" s="1580"/>
      <c r="B16" s="1581"/>
      <c r="C16" s="979" t="s">
        <v>222</v>
      </c>
      <c r="D16" s="981">
        <v>39652</v>
      </c>
      <c r="E16" s="977">
        <v>33987250</v>
      </c>
      <c r="F16" s="977">
        <v>2087614</v>
      </c>
      <c r="G16" s="977"/>
      <c r="H16" s="977">
        <v>1865057</v>
      </c>
      <c r="I16" s="977">
        <f>SUM(E16:H16)</f>
        <v>37939921</v>
      </c>
      <c r="J16" s="977"/>
      <c r="K16" s="977"/>
      <c r="L16" s="977"/>
      <c r="M16" s="977">
        <v>1444417</v>
      </c>
      <c r="N16" s="977">
        <v>196658</v>
      </c>
      <c r="O16" s="978">
        <f>+D16+I16+N16+M16</f>
        <v>39620648</v>
      </c>
    </row>
    <row r="17" spans="1:15" ht="21" customHeight="1">
      <c r="A17" s="1580"/>
      <c r="B17" s="1581"/>
      <c r="C17" s="979" t="s">
        <v>218</v>
      </c>
      <c r="D17" s="981">
        <v>27590</v>
      </c>
      <c r="E17" s="977">
        <v>38747257</v>
      </c>
      <c r="F17" s="977">
        <v>2005504</v>
      </c>
      <c r="G17" s="977"/>
      <c r="H17" s="977">
        <v>1507465</v>
      </c>
      <c r="I17" s="977">
        <f>SUM(E17:H17)</f>
        <v>42260226</v>
      </c>
      <c r="J17" s="977"/>
      <c r="K17" s="977"/>
      <c r="L17" s="977"/>
      <c r="M17" s="977">
        <v>1446485</v>
      </c>
      <c r="N17" s="977">
        <v>4</v>
      </c>
      <c r="O17" s="978">
        <f>+D17+I17+N17+M17</f>
        <v>43734305</v>
      </c>
    </row>
    <row r="18" spans="1:15" ht="21" customHeight="1">
      <c r="A18" s="1580"/>
      <c r="B18" s="1581"/>
      <c r="C18" s="980" t="s">
        <v>480</v>
      </c>
      <c r="D18" s="983">
        <f aca="true" t="shared" si="6" ref="D18:O18">+D17-D16</f>
        <v>-12062</v>
      </c>
      <c r="E18" s="983">
        <f t="shared" si="6"/>
        <v>4760007</v>
      </c>
      <c r="F18" s="983">
        <f t="shared" si="6"/>
        <v>-82110</v>
      </c>
      <c r="G18" s="983">
        <f t="shared" si="6"/>
        <v>0</v>
      </c>
      <c r="H18" s="983">
        <f t="shared" si="6"/>
        <v>-357592</v>
      </c>
      <c r="I18" s="983">
        <f t="shared" si="6"/>
        <v>4320305</v>
      </c>
      <c r="J18" s="983">
        <f t="shared" si="6"/>
        <v>0</v>
      </c>
      <c r="K18" s="983">
        <f t="shared" si="6"/>
        <v>0</v>
      </c>
      <c r="L18" s="983">
        <f t="shared" si="6"/>
        <v>0</v>
      </c>
      <c r="M18" s="983">
        <f t="shared" si="6"/>
        <v>2068</v>
      </c>
      <c r="N18" s="983">
        <f t="shared" si="6"/>
        <v>-196654</v>
      </c>
      <c r="O18" s="984">
        <f t="shared" si="6"/>
        <v>4113657</v>
      </c>
    </row>
    <row r="19" spans="1:15" ht="21" customHeight="1">
      <c r="A19" s="1580"/>
      <c r="B19" s="1581"/>
      <c r="C19" s="979" t="s">
        <v>220</v>
      </c>
      <c r="D19" s="985">
        <f aca="true" t="shared" si="7" ref="D19:O19">+D13+D16</f>
        <v>72004</v>
      </c>
      <c r="E19" s="985">
        <f t="shared" si="7"/>
        <v>44672678</v>
      </c>
      <c r="F19" s="985">
        <f t="shared" si="7"/>
        <v>2517146</v>
      </c>
      <c r="G19" s="985">
        <f t="shared" si="7"/>
        <v>0</v>
      </c>
      <c r="H19" s="985">
        <f t="shared" si="7"/>
        <v>1881336</v>
      </c>
      <c r="I19" s="985">
        <f t="shared" si="7"/>
        <v>49071160</v>
      </c>
      <c r="J19" s="985">
        <f t="shared" si="7"/>
        <v>0</v>
      </c>
      <c r="K19" s="985">
        <f t="shared" si="7"/>
        <v>0</v>
      </c>
      <c r="L19" s="985">
        <f t="shared" si="7"/>
        <v>0</v>
      </c>
      <c r="M19" s="985">
        <f t="shared" si="7"/>
        <v>1444417</v>
      </c>
      <c r="N19" s="985">
        <f t="shared" si="7"/>
        <v>196658</v>
      </c>
      <c r="O19" s="986">
        <f t="shared" si="7"/>
        <v>50784239</v>
      </c>
    </row>
    <row r="20" spans="1:15" ht="21" customHeight="1">
      <c r="A20" s="1580"/>
      <c r="B20" s="1581"/>
      <c r="C20" s="979" t="s">
        <v>218</v>
      </c>
      <c r="D20" s="985">
        <f aca="true" t="shared" si="8" ref="D20:O20">+D14+D17</f>
        <v>34345</v>
      </c>
      <c r="E20" s="985">
        <f t="shared" si="8"/>
        <v>46166521</v>
      </c>
      <c r="F20" s="985">
        <f t="shared" si="8"/>
        <v>2406738</v>
      </c>
      <c r="G20" s="985">
        <f t="shared" si="8"/>
        <v>0</v>
      </c>
      <c r="H20" s="985">
        <f t="shared" si="8"/>
        <v>1517802</v>
      </c>
      <c r="I20" s="985">
        <f t="shared" si="8"/>
        <v>50091061</v>
      </c>
      <c r="J20" s="985">
        <f t="shared" si="8"/>
        <v>0</v>
      </c>
      <c r="K20" s="985">
        <f t="shared" si="8"/>
        <v>0</v>
      </c>
      <c r="L20" s="985">
        <f t="shared" si="8"/>
        <v>0</v>
      </c>
      <c r="M20" s="985">
        <f t="shared" si="8"/>
        <v>1446485</v>
      </c>
      <c r="N20" s="985">
        <f t="shared" si="8"/>
        <v>4</v>
      </c>
      <c r="O20" s="986">
        <f t="shared" si="8"/>
        <v>51571895</v>
      </c>
    </row>
    <row r="21" spans="1:15" ht="21" customHeight="1" thickBot="1">
      <c r="A21" s="989"/>
      <c r="B21" s="990"/>
      <c r="C21" s="980" t="s">
        <v>481</v>
      </c>
      <c r="D21" s="985">
        <f aca="true" t="shared" si="9" ref="D21:O21">+D20-D19</f>
        <v>-37659</v>
      </c>
      <c r="E21" s="985">
        <f t="shared" si="9"/>
        <v>1493843</v>
      </c>
      <c r="F21" s="985">
        <f t="shared" si="9"/>
        <v>-110408</v>
      </c>
      <c r="G21" s="985">
        <f t="shared" si="9"/>
        <v>0</v>
      </c>
      <c r="H21" s="985">
        <f t="shared" si="9"/>
        <v>-363534</v>
      </c>
      <c r="I21" s="985">
        <f t="shared" si="9"/>
        <v>1019901</v>
      </c>
      <c r="J21" s="985">
        <f t="shared" si="9"/>
        <v>0</v>
      </c>
      <c r="K21" s="985">
        <f t="shared" si="9"/>
        <v>0</v>
      </c>
      <c r="L21" s="985">
        <f t="shared" si="9"/>
        <v>0</v>
      </c>
      <c r="M21" s="985">
        <f t="shared" si="9"/>
        <v>2068</v>
      </c>
      <c r="N21" s="985">
        <f t="shared" si="9"/>
        <v>-196654</v>
      </c>
      <c r="O21" s="986">
        <f t="shared" si="9"/>
        <v>787656</v>
      </c>
    </row>
    <row r="22" spans="1:15" ht="21" customHeight="1">
      <c r="A22" s="987"/>
      <c r="B22" s="988"/>
      <c r="C22" s="974" t="s">
        <v>217</v>
      </c>
      <c r="D22" s="983">
        <f aca="true" t="shared" si="10" ref="D22:O22">SUM(D4+D13)</f>
        <v>32352</v>
      </c>
      <c r="E22" s="983">
        <f t="shared" si="10"/>
        <v>10685428</v>
      </c>
      <c r="F22" s="983">
        <f t="shared" si="10"/>
        <v>429532</v>
      </c>
      <c r="G22" s="983">
        <f t="shared" si="10"/>
        <v>0</v>
      </c>
      <c r="H22" s="983">
        <f t="shared" si="10"/>
        <v>16279</v>
      </c>
      <c r="I22" s="983">
        <f t="shared" si="10"/>
        <v>11131239</v>
      </c>
      <c r="J22" s="983">
        <f t="shared" si="10"/>
        <v>0</v>
      </c>
      <c r="K22" s="983">
        <f t="shared" si="10"/>
        <v>0</v>
      </c>
      <c r="L22" s="983">
        <f t="shared" si="10"/>
        <v>0</v>
      </c>
      <c r="M22" s="983">
        <f t="shared" si="10"/>
        <v>0</v>
      </c>
      <c r="N22" s="983">
        <f t="shared" si="10"/>
        <v>0</v>
      </c>
      <c r="O22" s="992">
        <f t="shared" si="10"/>
        <v>11163591</v>
      </c>
    </row>
    <row r="23" spans="1:15" ht="21" customHeight="1">
      <c r="A23" s="987"/>
      <c r="B23" s="988"/>
      <c r="C23" s="979" t="s">
        <v>218</v>
      </c>
      <c r="D23" s="983">
        <f aca="true" t="shared" si="11" ref="D23:O23">SUM(D5+D14)</f>
        <v>6755</v>
      </c>
      <c r="E23" s="983">
        <f t="shared" si="11"/>
        <v>7419264</v>
      </c>
      <c r="F23" s="983">
        <f t="shared" si="11"/>
        <v>401234</v>
      </c>
      <c r="G23" s="983">
        <f t="shared" si="11"/>
        <v>0</v>
      </c>
      <c r="H23" s="983">
        <f t="shared" si="11"/>
        <v>10337</v>
      </c>
      <c r="I23" s="983">
        <f t="shared" si="11"/>
        <v>7830835</v>
      </c>
      <c r="J23" s="983">
        <f t="shared" si="11"/>
        <v>0</v>
      </c>
      <c r="K23" s="983">
        <f t="shared" si="11"/>
        <v>0</v>
      </c>
      <c r="L23" s="983">
        <f t="shared" si="11"/>
        <v>0</v>
      </c>
      <c r="M23" s="983">
        <f t="shared" si="11"/>
        <v>0</v>
      </c>
      <c r="N23" s="983">
        <f t="shared" si="11"/>
        <v>0</v>
      </c>
      <c r="O23" s="992">
        <f t="shared" si="11"/>
        <v>7837590</v>
      </c>
    </row>
    <row r="24" spans="1:15" ht="21" customHeight="1">
      <c r="A24" s="987" t="s">
        <v>483</v>
      </c>
      <c r="B24" s="988" t="s">
        <v>484</v>
      </c>
      <c r="C24" s="980" t="s">
        <v>480</v>
      </c>
      <c r="D24" s="983">
        <f aca="true" t="shared" si="12" ref="D24:O24">SUM(D23-D22)</f>
        <v>-25597</v>
      </c>
      <c r="E24" s="983">
        <f t="shared" si="12"/>
        <v>-3266164</v>
      </c>
      <c r="F24" s="983">
        <f t="shared" si="12"/>
        <v>-28298</v>
      </c>
      <c r="G24" s="983">
        <f t="shared" si="12"/>
        <v>0</v>
      </c>
      <c r="H24" s="983">
        <f t="shared" si="12"/>
        <v>-5942</v>
      </c>
      <c r="I24" s="983">
        <f t="shared" si="12"/>
        <v>-3300404</v>
      </c>
      <c r="J24" s="983">
        <f t="shared" si="12"/>
        <v>0</v>
      </c>
      <c r="K24" s="983">
        <f t="shared" si="12"/>
        <v>0</v>
      </c>
      <c r="L24" s="983">
        <f t="shared" si="12"/>
        <v>0</v>
      </c>
      <c r="M24" s="983">
        <f t="shared" si="12"/>
        <v>0</v>
      </c>
      <c r="N24" s="983">
        <f t="shared" si="12"/>
        <v>0</v>
      </c>
      <c r="O24" s="992">
        <f t="shared" si="12"/>
        <v>-3326001</v>
      </c>
    </row>
    <row r="25" spans="1:15" ht="21" customHeight="1">
      <c r="A25" s="987"/>
      <c r="B25" s="988"/>
      <c r="C25" s="979" t="s">
        <v>222</v>
      </c>
      <c r="D25" s="983">
        <f aca="true" t="shared" si="13" ref="D25:O25">SUM(D7+D16)</f>
        <v>39652</v>
      </c>
      <c r="E25" s="983">
        <f t="shared" si="13"/>
        <v>85579426</v>
      </c>
      <c r="F25" s="983">
        <f t="shared" si="13"/>
        <v>2175372</v>
      </c>
      <c r="G25" s="983">
        <f t="shared" si="13"/>
        <v>0</v>
      </c>
      <c r="H25" s="983">
        <f t="shared" si="13"/>
        <v>1865057</v>
      </c>
      <c r="I25" s="983">
        <f t="shared" si="13"/>
        <v>89619855</v>
      </c>
      <c r="J25" s="983">
        <f t="shared" si="13"/>
        <v>0</v>
      </c>
      <c r="K25" s="983">
        <f t="shared" si="13"/>
        <v>0</v>
      </c>
      <c r="L25" s="983">
        <f t="shared" si="13"/>
        <v>0</v>
      </c>
      <c r="M25" s="983">
        <f t="shared" si="13"/>
        <v>1444417</v>
      </c>
      <c r="N25" s="983">
        <f t="shared" si="13"/>
        <v>196658</v>
      </c>
      <c r="O25" s="992">
        <f t="shared" si="13"/>
        <v>91300582</v>
      </c>
    </row>
    <row r="26" spans="1:15" ht="21" customHeight="1">
      <c r="A26" s="987"/>
      <c r="B26" s="988"/>
      <c r="C26" s="979" t="s">
        <v>218</v>
      </c>
      <c r="D26" s="983">
        <f aca="true" t="shared" si="14" ref="D26:O26">SUM(D8+D17)</f>
        <v>27590</v>
      </c>
      <c r="E26" s="983">
        <f t="shared" si="14"/>
        <v>89260148</v>
      </c>
      <c r="F26" s="983">
        <f t="shared" si="14"/>
        <v>2093239</v>
      </c>
      <c r="G26" s="983">
        <f t="shared" si="14"/>
        <v>0</v>
      </c>
      <c r="H26" s="983">
        <f t="shared" si="14"/>
        <v>1507465</v>
      </c>
      <c r="I26" s="983">
        <f t="shared" si="14"/>
        <v>92860852</v>
      </c>
      <c r="J26" s="983">
        <f t="shared" si="14"/>
        <v>0</v>
      </c>
      <c r="K26" s="983">
        <f t="shared" si="14"/>
        <v>0</v>
      </c>
      <c r="L26" s="983">
        <f t="shared" si="14"/>
        <v>0</v>
      </c>
      <c r="M26" s="983">
        <f t="shared" si="14"/>
        <v>1446485</v>
      </c>
      <c r="N26" s="983">
        <f t="shared" si="14"/>
        <v>175</v>
      </c>
      <c r="O26" s="992">
        <f t="shared" si="14"/>
        <v>94335102</v>
      </c>
    </row>
    <row r="27" spans="1:15" ht="21" customHeight="1">
      <c r="A27" s="987"/>
      <c r="B27" s="988"/>
      <c r="C27" s="980" t="s">
        <v>480</v>
      </c>
      <c r="D27" s="983">
        <f aca="true" t="shared" si="15" ref="D27:O27">SUM(D26-D25)</f>
        <v>-12062</v>
      </c>
      <c r="E27" s="983">
        <f t="shared" si="15"/>
        <v>3680722</v>
      </c>
      <c r="F27" s="983">
        <f t="shared" si="15"/>
        <v>-82133</v>
      </c>
      <c r="G27" s="983">
        <f t="shared" si="15"/>
        <v>0</v>
      </c>
      <c r="H27" s="983">
        <f t="shared" si="15"/>
        <v>-357592</v>
      </c>
      <c r="I27" s="983">
        <f t="shared" si="15"/>
        <v>3240997</v>
      </c>
      <c r="J27" s="983">
        <f t="shared" si="15"/>
        <v>0</v>
      </c>
      <c r="K27" s="983">
        <f t="shared" si="15"/>
        <v>0</v>
      </c>
      <c r="L27" s="983">
        <f t="shared" si="15"/>
        <v>0</v>
      </c>
      <c r="M27" s="983">
        <f t="shared" si="15"/>
        <v>2068</v>
      </c>
      <c r="N27" s="983">
        <f t="shared" si="15"/>
        <v>-196483</v>
      </c>
      <c r="O27" s="992">
        <f t="shared" si="15"/>
        <v>3034520</v>
      </c>
    </row>
    <row r="28" spans="1:15" ht="21" customHeight="1">
      <c r="A28" s="987"/>
      <c r="B28" s="988"/>
      <c r="C28" s="979" t="s">
        <v>220</v>
      </c>
      <c r="D28" s="993">
        <f aca="true" t="shared" si="16" ref="D28:O28">SUM(D10+D19)</f>
        <v>72004</v>
      </c>
      <c r="E28" s="993">
        <f t="shared" si="16"/>
        <v>96264854</v>
      </c>
      <c r="F28" s="993">
        <f t="shared" si="16"/>
        <v>2604904</v>
      </c>
      <c r="G28" s="993">
        <f t="shared" si="16"/>
        <v>0</v>
      </c>
      <c r="H28" s="993">
        <f t="shared" si="16"/>
        <v>1881336</v>
      </c>
      <c r="I28" s="993">
        <f t="shared" si="16"/>
        <v>100751094</v>
      </c>
      <c r="J28" s="993">
        <f t="shared" si="16"/>
        <v>0</v>
      </c>
      <c r="K28" s="993">
        <f t="shared" si="16"/>
        <v>0</v>
      </c>
      <c r="L28" s="993">
        <f t="shared" si="16"/>
        <v>0</v>
      </c>
      <c r="M28" s="993">
        <f t="shared" si="16"/>
        <v>1444417</v>
      </c>
      <c r="N28" s="993">
        <f t="shared" si="16"/>
        <v>196658</v>
      </c>
      <c r="O28" s="993">
        <f t="shared" si="16"/>
        <v>102464173</v>
      </c>
    </row>
    <row r="29" spans="1:15" ht="21" customHeight="1">
      <c r="A29" s="987"/>
      <c r="B29" s="988"/>
      <c r="C29" s="979" t="s">
        <v>218</v>
      </c>
      <c r="D29" s="993">
        <f aca="true" t="shared" si="17" ref="D29:O29">SUM(D11+D20)</f>
        <v>34345</v>
      </c>
      <c r="E29" s="993">
        <f t="shared" si="17"/>
        <v>96679412</v>
      </c>
      <c r="F29" s="993">
        <f t="shared" si="17"/>
        <v>2494473</v>
      </c>
      <c r="G29" s="993">
        <f t="shared" si="17"/>
        <v>0</v>
      </c>
      <c r="H29" s="993">
        <f t="shared" si="17"/>
        <v>1517802</v>
      </c>
      <c r="I29" s="993">
        <f t="shared" si="17"/>
        <v>100691687</v>
      </c>
      <c r="J29" s="993">
        <f t="shared" si="17"/>
        <v>0</v>
      </c>
      <c r="K29" s="993">
        <f t="shared" si="17"/>
        <v>0</v>
      </c>
      <c r="L29" s="993">
        <f t="shared" si="17"/>
        <v>0</v>
      </c>
      <c r="M29" s="993">
        <f t="shared" si="17"/>
        <v>1446485</v>
      </c>
      <c r="N29" s="993">
        <f t="shared" si="17"/>
        <v>175</v>
      </c>
      <c r="O29" s="993">
        <f t="shared" si="17"/>
        <v>102172692</v>
      </c>
    </row>
    <row r="30" spans="1:15" ht="21" customHeight="1" thickBot="1">
      <c r="A30" s="987"/>
      <c r="B30" s="988"/>
      <c r="C30" s="980" t="s">
        <v>481</v>
      </c>
      <c r="D30" s="993">
        <f aca="true" t="shared" si="18" ref="D30:O30">SUM(D29-D28)</f>
        <v>-37659</v>
      </c>
      <c r="E30" s="993">
        <f t="shared" si="18"/>
        <v>414558</v>
      </c>
      <c r="F30" s="993">
        <f t="shared" si="18"/>
        <v>-110431</v>
      </c>
      <c r="G30" s="993">
        <f t="shared" si="18"/>
        <v>0</v>
      </c>
      <c r="H30" s="993">
        <f t="shared" si="18"/>
        <v>-363534</v>
      </c>
      <c r="I30" s="993">
        <f t="shared" si="18"/>
        <v>-59407</v>
      </c>
      <c r="J30" s="993">
        <f t="shared" si="18"/>
        <v>0</v>
      </c>
      <c r="K30" s="993">
        <f t="shared" si="18"/>
        <v>0</v>
      </c>
      <c r="L30" s="993">
        <f t="shared" si="18"/>
        <v>0</v>
      </c>
      <c r="M30" s="993">
        <f t="shared" si="18"/>
        <v>2068</v>
      </c>
      <c r="N30" s="993">
        <f t="shared" si="18"/>
        <v>-196483</v>
      </c>
      <c r="O30" s="993">
        <f t="shared" si="18"/>
        <v>-291481</v>
      </c>
    </row>
    <row r="31" spans="1:15" ht="16.5" customHeight="1">
      <c r="A31" s="991"/>
      <c r="B31" s="973"/>
      <c r="C31" s="974" t="s">
        <v>217</v>
      </c>
      <c r="D31" s="981"/>
      <c r="E31" s="977">
        <v>17883</v>
      </c>
      <c r="F31" s="977">
        <v>4594</v>
      </c>
      <c r="G31" s="977"/>
      <c r="H31" s="977">
        <v>95</v>
      </c>
      <c r="I31" s="977">
        <f>SUM(E31:H31)</f>
        <v>22572</v>
      </c>
      <c r="J31" s="977"/>
      <c r="K31" s="977"/>
      <c r="L31" s="977"/>
      <c r="M31" s="977"/>
      <c r="N31" s="977">
        <v>0</v>
      </c>
      <c r="O31" s="978">
        <f>+D31+I31+N31</f>
        <v>22572</v>
      </c>
    </row>
    <row r="32" spans="1:15" ht="16.5" customHeight="1">
      <c r="A32" s="1584" t="s">
        <v>79</v>
      </c>
      <c r="B32" s="1587" t="s">
        <v>485</v>
      </c>
      <c r="C32" s="979" t="s">
        <v>218</v>
      </c>
      <c r="D32" s="981"/>
      <c r="E32" s="977">
        <v>26905</v>
      </c>
      <c r="F32" s="977">
        <v>5056</v>
      </c>
      <c r="G32" s="977"/>
      <c r="H32" s="977">
        <v>95</v>
      </c>
      <c r="I32" s="977">
        <f>SUM(E32:H32)</f>
        <v>32056</v>
      </c>
      <c r="J32" s="977"/>
      <c r="K32" s="977"/>
      <c r="L32" s="977"/>
      <c r="M32" s="977"/>
      <c r="N32" s="977">
        <v>0</v>
      </c>
      <c r="O32" s="978">
        <f>+D32+I32+N32</f>
        <v>32056</v>
      </c>
    </row>
    <row r="33" spans="1:15" ht="16.5" customHeight="1">
      <c r="A33" s="1585"/>
      <c r="B33" s="1588"/>
      <c r="C33" s="980" t="s">
        <v>480</v>
      </c>
      <c r="D33" s="981">
        <f aca="true" t="shared" si="19" ref="D33:L33">+D32-D31</f>
        <v>0</v>
      </c>
      <c r="E33" s="981">
        <f t="shared" si="19"/>
        <v>9022</v>
      </c>
      <c r="F33" s="981">
        <f t="shared" si="19"/>
        <v>462</v>
      </c>
      <c r="G33" s="981">
        <f t="shared" si="19"/>
        <v>0</v>
      </c>
      <c r="H33" s="981">
        <f t="shared" si="19"/>
        <v>0</v>
      </c>
      <c r="I33" s="981">
        <f t="shared" si="19"/>
        <v>9484</v>
      </c>
      <c r="J33" s="981">
        <f t="shared" si="19"/>
        <v>0</v>
      </c>
      <c r="K33" s="981">
        <f t="shared" si="19"/>
        <v>0</v>
      </c>
      <c r="L33" s="981">
        <f t="shared" si="19"/>
        <v>0</v>
      </c>
      <c r="M33" s="981"/>
      <c r="N33" s="981">
        <f>+N32-N31</f>
        <v>0</v>
      </c>
      <c r="O33" s="982">
        <f>+O32-O31</f>
        <v>9484</v>
      </c>
    </row>
    <row r="34" spans="1:15" ht="16.5" customHeight="1">
      <c r="A34" s="1585"/>
      <c r="B34" s="1588"/>
      <c r="C34" s="979" t="s">
        <v>219</v>
      </c>
      <c r="D34" s="981"/>
      <c r="E34" s="977">
        <v>13099087</v>
      </c>
      <c r="F34" s="977">
        <v>6637</v>
      </c>
      <c r="G34" s="977"/>
      <c r="H34" s="977"/>
      <c r="I34" s="977">
        <f>SUM(E34:H34)</f>
        <v>13105724</v>
      </c>
      <c r="J34" s="977"/>
      <c r="K34" s="977"/>
      <c r="L34" s="977"/>
      <c r="M34" s="977"/>
      <c r="N34" s="977"/>
      <c r="O34" s="978">
        <f>+D34+I34+N34+M34</f>
        <v>13105724</v>
      </c>
    </row>
    <row r="35" spans="1:15" ht="16.5" customHeight="1">
      <c r="A35" s="1585"/>
      <c r="B35" s="1588"/>
      <c r="C35" s="979" t="s">
        <v>218</v>
      </c>
      <c r="D35" s="981"/>
      <c r="E35" s="977">
        <v>14779843</v>
      </c>
      <c r="F35" s="977">
        <v>6120</v>
      </c>
      <c r="G35" s="977"/>
      <c r="H35" s="977"/>
      <c r="I35" s="977">
        <f>SUM(E35:H35)</f>
        <v>14785963</v>
      </c>
      <c r="J35" s="977"/>
      <c r="K35" s="977"/>
      <c r="L35" s="977"/>
      <c r="M35" s="977"/>
      <c r="N35" s="977">
        <v>222130</v>
      </c>
      <c r="O35" s="978">
        <f>+D35+I35+N35+M35</f>
        <v>15008093</v>
      </c>
    </row>
    <row r="36" spans="1:15" ht="16.5" customHeight="1">
      <c r="A36" s="1585"/>
      <c r="B36" s="1588"/>
      <c r="C36" s="980" t="s">
        <v>480</v>
      </c>
      <c r="D36" s="983">
        <f aca="true" t="shared" si="20" ref="D36:O36">+D35-D34</f>
        <v>0</v>
      </c>
      <c r="E36" s="983">
        <f t="shared" si="20"/>
        <v>1680756</v>
      </c>
      <c r="F36" s="983">
        <f t="shared" si="20"/>
        <v>-517</v>
      </c>
      <c r="G36" s="983">
        <f t="shared" si="20"/>
        <v>0</v>
      </c>
      <c r="H36" s="983">
        <f t="shared" si="20"/>
        <v>0</v>
      </c>
      <c r="I36" s="983">
        <f t="shared" si="20"/>
        <v>1680239</v>
      </c>
      <c r="J36" s="983">
        <f t="shared" si="20"/>
        <v>0</v>
      </c>
      <c r="K36" s="983">
        <f t="shared" si="20"/>
        <v>0</v>
      </c>
      <c r="L36" s="983">
        <f t="shared" si="20"/>
        <v>0</v>
      </c>
      <c r="M36" s="983">
        <f t="shared" si="20"/>
        <v>0</v>
      </c>
      <c r="N36" s="983">
        <f t="shared" si="20"/>
        <v>222130</v>
      </c>
      <c r="O36" s="984">
        <f t="shared" si="20"/>
        <v>1902369</v>
      </c>
    </row>
    <row r="37" spans="1:15" ht="16.5" customHeight="1">
      <c r="A37" s="1585"/>
      <c r="B37" s="1588"/>
      <c r="C37" s="979" t="s">
        <v>220</v>
      </c>
      <c r="D37" s="985">
        <f aca="true" t="shared" si="21" ref="D37:L37">+D31+D34</f>
        <v>0</v>
      </c>
      <c r="E37" s="985">
        <f t="shared" si="21"/>
        <v>13116970</v>
      </c>
      <c r="F37" s="985">
        <f t="shared" si="21"/>
        <v>11231</v>
      </c>
      <c r="G37" s="985">
        <f t="shared" si="21"/>
        <v>0</v>
      </c>
      <c r="H37" s="985">
        <f t="shared" si="21"/>
        <v>95</v>
      </c>
      <c r="I37" s="985">
        <f t="shared" si="21"/>
        <v>13128296</v>
      </c>
      <c r="J37" s="985">
        <f t="shared" si="21"/>
        <v>0</v>
      </c>
      <c r="K37" s="985">
        <f t="shared" si="21"/>
        <v>0</v>
      </c>
      <c r="L37" s="985">
        <f t="shared" si="21"/>
        <v>0</v>
      </c>
      <c r="M37" s="985">
        <v>507736</v>
      </c>
      <c r="N37" s="985">
        <f>+N31+N34</f>
        <v>0</v>
      </c>
      <c r="O37" s="986">
        <f>+O31+O34</f>
        <v>13128296</v>
      </c>
    </row>
    <row r="38" spans="1:15" ht="16.5" customHeight="1">
      <c r="A38" s="1586"/>
      <c r="B38" s="1589"/>
      <c r="C38" s="979" t="s">
        <v>221</v>
      </c>
      <c r="D38" s="985">
        <f aca="true" t="shared" si="22" ref="D38:L38">+D32+D35</f>
        <v>0</v>
      </c>
      <c r="E38" s="985">
        <f t="shared" si="22"/>
        <v>14806748</v>
      </c>
      <c r="F38" s="985">
        <f t="shared" si="22"/>
        <v>11176</v>
      </c>
      <c r="G38" s="985">
        <f t="shared" si="22"/>
        <v>0</v>
      </c>
      <c r="H38" s="985">
        <f t="shared" si="22"/>
        <v>95</v>
      </c>
      <c r="I38" s="985">
        <f t="shared" si="22"/>
        <v>14818019</v>
      </c>
      <c r="J38" s="985">
        <f t="shared" si="22"/>
        <v>0</v>
      </c>
      <c r="K38" s="985">
        <f t="shared" si="22"/>
        <v>0</v>
      </c>
      <c r="L38" s="985">
        <f t="shared" si="22"/>
        <v>0</v>
      </c>
      <c r="M38" s="985">
        <v>192827</v>
      </c>
      <c r="N38" s="985">
        <f>+N32+N35</f>
        <v>222130</v>
      </c>
      <c r="O38" s="986">
        <f>+O32+O35</f>
        <v>15040149</v>
      </c>
    </row>
    <row r="39" spans="1:15" ht="16.5" customHeight="1" thickBot="1">
      <c r="A39" s="989"/>
      <c r="B39" s="990"/>
      <c r="C39" s="980" t="s">
        <v>481</v>
      </c>
      <c r="D39" s="985">
        <f aca="true" t="shared" si="23" ref="D39:O39">+D38-D37</f>
        <v>0</v>
      </c>
      <c r="E39" s="985">
        <f t="shared" si="23"/>
        <v>1689778</v>
      </c>
      <c r="F39" s="985">
        <f t="shared" si="23"/>
        <v>-55</v>
      </c>
      <c r="G39" s="985">
        <f t="shared" si="23"/>
        <v>0</v>
      </c>
      <c r="H39" s="985">
        <f t="shared" si="23"/>
        <v>0</v>
      </c>
      <c r="I39" s="985">
        <f t="shared" si="23"/>
        <v>1689723</v>
      </c>
      <c r="J39" s="985">
        <f t="shared" si="23"/>
        <v>0</v>
      </c>
      <c r="K39" s="985">
        <f t="shared" si="23"/>
        <v>0</v>
      </c>
      <c r="L39" s="985">
        <f t="shared" si="23"/>
        <v>0</v>
      </c>
      <c r="M39" s="985">
        <f t="shared" si="23"/>
        <v>-314909</v>
      </c>
      <c r="N39" s="985">
        <f t="shared" si="23"/>
        <v>222130</v>
      </c>
      <c r="O39" s="986">
        <f t="shared" si="23"/>
        <v>1911853</v>
      </c>
    </row>
    <row r="40" spans="1:16" ht="16.5" customHeight="1">
      <c r="A40" s="991"/>
      <c r="B40" s="973"/>
      <c r="C40" s="974" t="s">
        <v>217</v>
      </c>
      <c r="D40" s="981">
        <f aca="true" t="shared" si="24" ref="D40:O40">+D4+D13+D31</f>
        <v>32352</v>
      </c>
      <c r="E40" s="981">
        <f t="shared" si="24"/>
        <v>10703311</v>
      </c>
      <c r="F40" s="981">
        <f t="shared" si="24"/>
        <v>434126</v>
      </c>
      <c r="G40" s="981">
        <f t="shared" si="24"/>
        <v>0</v>
      </c>
      <c r="H40" s="981">
        <f t="shared" si="24"/>
        <v>16374</v>
      </c>
      <c r="I40" s="981">
        <f t="shared" si="24"/>
        <v>11153811</v>
      </c>
      <c r="J40" s="981">
        <f t="shared" si="24"/>
        <v>0</v>
      </c>
      <c r="K40" s="981">
        <f t="shared" si="24"/>
        <v>0</v>
      </c>
      <c r="L40" s="981">
        <f t="shared" si="24"/>
        <v>0</v>
      </c>
      <c r="M40" s="981">
        <f t="shared" si="24"/>
        <v>0</v>
      </c>
      <c r="N40" s="981">
        <f t="shared" si="24"/>
        <v>0</v>
      </c>
      <c r="O40" s="982">
        <f t="shared" si="24"/>
        <v>11186163</v>
      </c>
      <c r="P40" s="994"/>
    </row>
    <row r="41" spans="1:16" ht="16.5" customHeight="1">
      <c r="A41" s="1580" t="s">
        <v>80</v>
      </c>
      <c r="B41" s="1581" t="s">
        <v>486</v>
      </c>
      <c r="C41" s="979" t="s">
        <v>218</v>
      </c>
      <c r="D41" s="981">
        <f aca="true" t="shared" si="25" ref="D41:L41">+D5+D14+D32</f>
        <v>6755</v>
      </c>
      <c r="E41" s="981">
        <f t="shared" si="25"/>
        <v>7446169</v>
      </c>
      <c r="F41" s="981">
        <f t="shared" si="25"/>
        <v>406290</v>
      </c>
      <c r="G41" s="981">
        <f t="shared" si="25"/>
        <v>0</v>
      </c>
      <c r="H41" s="981">
        <f t="shared" si="25"/>
        <v>10432</v>
      </c>
      <c r="I41" s="981">
        <f t="shared" si="25"/>
        <v>7862891</v>
      </c>
      <c r="J41" s="981">
        <f t="shared" si="25"/>
        <v>0</v>
      </c>
      <c r="K41" s="981">
        <f t="shared" si="25"/>
        <v>0</v>
      </c>
      <c r="L41" s="981">
        <f t="shared" si="25"/>
        <v>0</v>
      </c>
      <c r="M41" s="981"/>
      <c r="N41" s="981">
        <f>+N5+N14+N32</f>
        <v>0</v>
      </c>
      <c r="O41" s="982">
        <f>+O5+O14+O32</f>
        <v>7869646</v>
      </c>
      <c r="P41" s="994"/>
    </row>
    <row r="42" spans="1:16" ht="16.5" customHeight="1">
      <c r="A42" s="1580"/>
      <c r="B42" s="1581"/>
      <c r="C42" s="980" t="s">
        <v>480</v>
      </c>
      <c r="D42" s="981">
        <f aca="true" t="shared" si="26" ref="D42:L42">+D41-D40</f>
        <v>-25597</v>
      </c>
      <c r="E42" s="981">
        <f t="shared" si="26"/>
        <v>-3257142</v>
      </c>
      <c r="F42" s="981">
        <f t="shared" si="26"/>
        <v>-27836</v>
      </c>
      <c r="G42" s="981">
        <f t="shared" si="26"/>
        <v>0</v>
      </c>
      <c r="H42" s="981">
        <f t="shared" si="26"/>
        <v>-5942</v>
      </c>
      <c r="I42" s="981">
        <f t="shared" si="26"/>
        <v>-3290920</v>
      </c>
      <c r="J42" s="981">
        <f t="shared" si="26"/>
        <v>0</v>
      </c>
      <c r="K42" s="981">
        <f t="shared" si="26"/>
        <v>0</v>
      </c>
      <c r="L42" s="981">
        <f t="shared" si="26"/>
        <v>0</v>
      </c>
      <c r="M42" s="981"/>
      <c r="N42" s="981">
        <f>+N41-N40</f>
        <v>0</v>
      </c>
      <c r="O42" s="982">
        <f>+O41-O40</f>
        <v>-3316517</v>
      </c>
      <c r="P42" s="994"/>
    </row>
    <row r="43" spans="1:16" ht="16.5" customHeight="1">
      <c r="A43" s="1580"/>
      <c r="B43" s="1581"/>
      <c r="C43" s="979" t="s">
        <v>219</v>
      </c>
      <c r="D43" s="981">
        <f aca="true" t="shared" si="27" ref="D43:O43">+D7+D16+D34</f>
        <v>39652</v>
      </c>
      <c r="E43" s="981">
        <f t="shared" si="27"/>
        <v>98678513</v>
      </c>
      <c r="F43" s="981">
        <f t="shared" si="27"/>
        <v>2182009</v>
      </c>
      <c r="G43" s="981">
        <f t="shared" si="27"/>
        <v>0</v>
      </c>
      <c r="H43" s="981">
        <f t="shared" si="27"/>
        <v>1865057</v>
      </c>
      <c r="I43" s="981">
        <f t="shared" si="27"/>
        <v>102725579</v>
      </c>
      <c r="J43" s="981">
        <f t="shared" si="27"/>
        <v>0</v>
      </c>
      <c r="K43" s="981">
        <f t="shared" si="27"/>
        <v>0</v>
      </c>
      <c r="L43" s="981">
        <f t="shared" si="27"/>
        <v>0</v>
      </c>
      <c r="M43" s="981">
        <f t="shared" si="27"/>
        <v>1444417</v>
      </c>
      <c r="N43" s="981">
        <f t="shared" si="27"/>
        <v>196658</v>
      </c>
      <c r="O43" s="982">
        <f t="shared" si="27"/>
        <v>104406306</v>
      </c>
      <c r="P43" s="994"/>
    </row>
    <row r="44" spans="1:16" ht="16.5" customHeight="1">
      <c r="A44" s="1580"/>
      <c r="B44" s="1581"/>
      <c r="C44" s="979" t="s">
        <v>218</v>
      </c>
      <c r="D44" s="981">
        <f aca="true" t="shared" si="28" ref="D44:O44">+D8+D17+D35</f>
        <v>27590</v>
      </c>
      <c r="E44" s="981">
        <f t="shared" si="28"/>
        <v>104039991</v>
      </c>
      <c r="F44" s="981">
        <f t="shared" si="28"/>
        <v>2099359</v>
      </c>
      <c r="G44" s="981">
        <f t="shared" si="28"/>
        <v>0</v>
      </c>
      <c r="H44" s="981">
        <f t="shared" si="28"/>
        <v>1507465</v>
      </c>
      <c r="I44" s="981">
        <f t="shared" si="28"/>
        <v>107646815</v>
      </c>
      <c r="J44" s="981">
        <f t="shared" si="28"/>
        <v>0</v>
      </c>
      <c r="K44" s="981">
        <f t="shared" si="28"/>
        <v>0</v>
      </c>
      <c r="L44" s="981">
        <f t="shared" si="28"/>
        <v>0</v>
      </c>
      <c r="M44" s="981">
        <f t="shared" si="28"/>
        <v>1446485</v>
      </c>
      <c r="N44" s="981">
        <f t="shared" si="28"/>
        <v>222305</v>
      </c>
      <c r="O44" s="982">
        <f t="shared" si="28"/>
        <v>109343195</v>
      </c>
      <c r="P44" s="994"/>
    </row>
    <row r="45" spans="1:15" ht="16.5" customHeight="1">
      <c r="A45" s="1580"/>
      <c r="B45" s="1581"/>
      <c r="C45" s="980" t="s">
        <v>480</v>
      </c>
      <c r="D45" s="995">
        <f aca="true" t="shared" si="29" ref="D45:O45">+D44-D43</f>
        <v>-12062</v>
      </c>
      <c r="E45" s="995">
        <f t="shared" si="29"/>
        <v>5361478</v>
      </c>
      <c r="F45" s="995">
        <f t="shared" si="29"/>
        <v>-82650</v>
      </c>
      <c r="G45" s="995">
        <f t="shared" si="29"/>
        <v>0</v>
      </c>
      <c r="H45" s="995">
        <f t="shared" si="29"/>
        <v>-357592</v>
      </c>
      <c r="I45" s="995">
        <f t="shared" si="29"/>
        <v>4921236</v>
      </c>
      <c r="J45" s="995">
        <f t="shared" si="29"/>
        <v>0</v>
      </c>
      <c r="K45" s="995">
        <f t="shared" si="29"/>
        <v>0</v>
      </c>
      <c r="L45" s="995">
        <f t="shared" si="29"/>
        <v>0</v>
      </c>
      <c r="M45" s="995">
        <f t="shared" si="29"/>
        <v>2068</v>
      </c>
      <c r="N45" s="995">
        <f t="shared" si="29"/>
        <v>25647</v>
      </c>
      <c r="O45" s="996">
        <f t="shared" si="29"/>
        <v>4936889</v>
      </c>
    </row>
    <row r="46" spans="1:15" ht="16.5" customHeight="1">
      <c r="A46" s="1580"/>
      <c r="B46" s="1581"/>
      <c r="C46" s="979" t="s">
        <v>220</v>
      </c>
      <c r="D46" s="997">
        <f aca="true" t="shared" si="30" ref="D46:O46">+D40+D43</f>
        <v>72004</v>
      </c>
      <c r="E46" s="997">
        <f t="shared" si="30"/>
        <v>109381824</v>
      </c>
      <c r="F46" s="997">
        <f t="shared" si="30"/>
        <v>2616135</v>
      </c>
      <c r="G46" s="997">
        <f t="shared" si="30"/>
        <v>0</v>
      </c>
      <c r="H46" s="997">
        <f t="shared" si="30"/>
        <v>1881431</v>
      </c>
      <c r="I46" s="997">
        <f t="shared" si="30"/>
        <v>113879390</v>
      </c>
      <c r="J46" s="997">
        <f t="shared" si="30"/>
        <v>0</v>
      </c>
      <c r="K46" s="997">
        <f t="shared" si="30"/>
        <v>0</v>
      </c>
      <c r="L46" s="997">
        <f t="shared" si="30"/>
        <v>0</v>
      </c>
      <c r="M46" s="997">
        <f t="shared" si="30"/>
        <v>1444417</v>
      </c>
      <c r="N46" s="997">
        <f t="shared" si="30"/>
        <v>196658</v>
      </c>
      <c r="O46" s="998">
        <f t="shared" si="30"/>
        <v>115592469</v>
      </c>
    </row>
    <row r="47" spans="1:15" ht="16.5" customHeight="1" thickBot="1">
      <c r="A47" s="1580"/>
      <c r="B47" s="1581"/>
      <c r="C47" s="979" t="s">
        <v>221</v>
      </c>
      <c r="D47" s="997">
        <f aca="true" t="shared" si="31" ref="D47:O47">+D41+D44</f>
        <v>34345</v>
      </c>
      <c r="E47" s="997">
        <f t="shared" si="31"/>
        <v>111486160</v>
      </c>
      <c r="F47" s="997">
        <f t="shared" si="31"/>
        <v>2505649</v>
      </c>
      <c r="G47" s="997">
        <f t="shared" si="31"/>
        <v>0</v>
      </c>
      <c r="H47" s="997">
        <f t="shared" si="31"/>
        <v>1517897</v>
      </c>
      <c r="I47" s="997">
        <f t="shared" si="31"/>
        <v>115509706</v>
      </c>
      <c r="J47" s="997">
        <f t="shared" si="31"/>
        <v>0</v>
      </c>
      <c r="K47" s="997">
        <f t="shared" si="31"/>
        <v>0</v>
      </c>
      <c r="L47" s="997">
        <f t="shared" si="31"/>
        <v>0</v>
      </c>
      <c r="M47" s="997">
        <f t="shared" si="31"/>
        <v>1446485</v>
      </c>
      <c r="N47" s="997">
        <f t="shared" si="31"/>
        <v>222305</v>
      </c>
      <c r="O47" s="998">
        <f t="shared" si="31"/>
        <v>117212841</v>
      </c>
    </row>
    <row r="48" spans="1:15" ht="16.5" customHeight="1" thickBot="1">
      <c r="A48" s="989"/>
      <c r="B48" s="990"/>
      <c r="C48" s="980" t="s">
        <v>481</v>
      </c>
      <c r="D48" s="999">
        <f aca="true" t="shared" si="32" ref="D48:O48">+D47-D46</f>
        <v>-37659</v>
      </c>
      <c r="E48" s="1000">
        <f t="shared" si="32"/>
        <v>2104336</v>
      </c>
      <c r="F48" s="1000">
        <f t="shared" si="32"/>
        <v>-110486</v>
      </c>
      <c r="G48" s="1000">
        <f t="shared" si="32"/>
        <v>0</v>
      </c>
      <c r="H48" s="1000">
        <f t="shared" si="32"/>
        <v>-363534</v>
      </c>
      <c r="I48" s="1000">
        <f t="shared" si="32"/>
        <v>1630316</v>
      </c>
      <c r="J48" s="1000">
        <f t="shared" si="32"/>
        <v>0</v>
      </c>
      <c r="K48" s="1000">
        <f t="shared" si="32"/>
        <v>0</v>
      </c>
      <c r="L48" s="1000">
        <f t="shared" si="32"/>
        <v>0</v>
      </c>
      <c r="M48" s="1000">
        <f t="shared" si="32"/>
        <v>2068</v>
      </c>
      <c r="N48" s="1000">
        <f t="shared" si="32"/>
        <v>25647</v>
      </c>
      <c r="O48" s="1000">
        <f t="shared" si="32"/>
        <v>1620372</v>
      </c>
    </row>
  </sheetData>
  <sheetProtection/>
  <mergeCells count="11">
    <mergeCell ref="O1:O2"/>
    <mergeCell ref="A3:C3"/>
    <mergeCell ref="A4:A10"/>
    <mergeCell ref="B4:B10"/>
    <mergeCell ref="A41:A47"/>
    <mergeCell ref="B41:B47"/>
    <mergeCell ref="B1:C2"/>
    <mergeCell ref="A14:A20"/>
    <mergeCell ref="B14:B20"/>
    <mergeCell ref="A32:A38"/>
    <mergeCell ref="B32:B38"/>
  </mergeCells>
  <printOptions horizontalCentered="1" verticalCentered="1"/>
  <pageMargins left="0" right="0" top="0.31496062992125984" bottom="0" header="0.31496062992125984" footer="0.1968503937007874"/>
  <pageSetup fitToHeight="1" fitToWidth="1" horizontalDpi="300" verticalDpi="300" orientation="landscape" paperSize="9" scale="49" r:id="rId1"/>
  <headerFooter alignWithMargins="0">
    <oddHeader>&amp;C&amp;"Arial CE,Félkövér"&amp;12ZMJV Önkormányzata tulajdonában lévő vagyon 
forgalomképesség szerinti megoszlásban 2016. és 2017.XII.31-én &amp;R&amp;"Arial CE,Félkövér"
&amp;"Arial CE,Félkövér dőlt"12.a tábla 
Adatok: ezer Ft-ban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9">
      <selection activeCell="F1" sqref="F1"/>
    </sheetView>
  </sheetViews>
  <sheetFormatPr defaultColWidth="9.00390625" defaultRowHeight="12.75"/>
  <cols>
    <col min="1" max="1" width="8.375" style="50" customWidth="1"/>
    <col min="2" max="2" width="58.375" style="44" customWidth="1"/>
    <col min="3" max="3" width="11.875" style="44" customWidth="1"/>
    <col min="4" max="5" width="11.875" style="28" customWidth="1"/>
    <col min="6" max="6" width="10.00390625" style="28" customWidth="1"/>
    <col min="7" max="16384" width="9.375" style="28" customWidth="1"/>
  </cols>
  <sheetData>
    <row r="1" spans="1:6" s="35" customFormat="1" ht="40.5" customHeight="1">
      <c r="A1" s="204" t="s">
        <v>2355</v>
      </c>
      <c r="B1" s="204" t="s">
        <v>588</v>
      </c>
      <c r="C1" s="204" t="s">
        <v>1036</v>
      </c>
      <c r="D1" s="204" t="s">
        <v>1037</v>
      </c>
      <c r="E1" s="205" t="s">
        <v>1659</v>
      </c>
      <c r="F1" s="205" t="s">
        <v>166</v>
      </c>
    </row>
    <row r="2" spans="1:6" s="47" customFormat="1" ht="14.25" customHeight="1">
      <c r="A2" s="45" t="s">
        <v>2356</v>
      </c>
      <c r="B2" s="46" t="s">
        <v>240</v>
      </c>
      <c r="C2" s="46"/>
      <c r="D2" s="161"/>
      <c r="E2" s="161"/>
      <c r="F2" s="190"/>
    </row>
    <row r="3" spans="1:6" s="35" customFormat="1" ht="14.25" customHeight="1">
      <c r="A3" s="45" t="s">
        <v>2357</v>
      </c>
      <c r="B3" s="46" t="s">
        <v>2358</v>
      </c>
      <c r="C3" s="48"/>
      <c r="D3" s="160"/>
      <c r="E3" s="160"/>
      <c r="F3" s="172"/>
    </row>
    <row r="4" spans="1:6" s="35" customFormat="1" ht="14.25" customHeight="1">
      <c r="A4" s="79" t="s">
        <v>2359</v>
      </c>
      <c r="B4" s="48" t="s">
        <v>2360</v>
      </c>
      <c r="C4" s="48"/>
      <c r="D4" s="160"/>
      <c r="E4" s="160"/>
      <c r="F4" s="172"/>
    </row>
    <row r="5" spans="1:6" s="35" customFormat="1" ht="14.25" customHeight="1">
      <c r="A5" s="71" t="s">
        <v>2361</v>
      </c>
      <c r="B5" s="48" t="s">
        <v>2362</v>
      </c>
      <c r="C5" s="97">
        <v>80</v>
      </c>
      <c r="D5" s="159">
        <v>4971</v>
      </c>
      <c r="E5" s="159">
        <v>4971</v>
      </c>
      <c r="F5" s="385">
        <f>E5/D5*100</f>
        <v>100</v>
      </c>
    </row>
    <row r="6" spans="1:6" s="35" customFormat="1" ht="13.5" customHeight="1">
      <c r="A6" s="71" t="s">
        <v>2363</v>
      </c>
      <c r="B6" s="48" t="s">
        <v>923</v>
      </c>
      <c r="C6" s="97">
        <v>918435</v>
      </c>
      <c r="D6" s="159">
        <v>961738</v>
      </c>
      <c r="E6" s="159">
        <v>961738</v>
      </c>
      <c r="F6" s="385">
        <f aca="true" t="shared" si="0" ref="F6:F48">E6/D6*100</f>
        <v>100</v>
      </c>
    </row>
    <row r="7" spans="1:6" s="35" customFormat="1" ht="24.75" customHeight="1">
      <c r="A7" s="71" t="s">
        <v>924</v>
      </c>
      <c r="B7" s="48" t="s">
        <v>925</v>
      </c>
      <c r="C7" s="97">
        <v>755989</v>
      </c>
      <c r="D7" s="159">
        <v>885510</v>
      </c>
      <c r="E7" s="159">
        <v>892733</v>
      </c>
      <c r="F7" s="385">
        <f t="shared" si="0"/>
        <v>100.81568813452135</v>
      </c>
    </row>
    <row r="8" spans="1:6" s="35" customFormat="1" ht="15" customHeight="1">
      <c r="A8" s="71" t="s">
        <v>926</v>
      </c>
      <c r="B8" s="48" t="s">
        <v>927</v>
      </c>
      <c r="C8" s="97">
        <v>669719</v>
      </c>
      <c r="D8" s="159">
        <v>735442</v>
      </c>
      <c r="E8" s="159">
        <v>735442</v>
      </c>
      <c r="F8" s="385">
        <f t="shared" si="0"/>
        <v>100</v>
      </c>
    </row>
    <row r="9" spans="1:6" s="35" customFormat="1" ht="24.75" customHeight="1">
      <c r="A9" s="71" t="s">
        <v>928</v>
      </c>
      <c r="B9" s="48" t="s">
        <v>2100</v>
      </c>
      <c r="C9" s="48"/>
      <c r="D9" s="159">
        <v>93891</v>
      </c>
      <c r="E9" s="159">
        <v>93891</v>
      </c>
      <c r="F9" s="385">
        <f t="shared" si="0"/>
        <v>100</v>
      </c>
    </row>
    <row r="10" spans="1:6" s="35" customFormat="1" ht="16.5" customHeight="1">
      <c r="A10" s="71" t="s">
        <v>1646</v>
      </c>
      <c r="B10" s="48" t="s">
        <v>1647</v>
      </c>
      <c r="C10" s="48"/>
      <c r="D10" s="159">
        <v>13674</v>
      </c>
      <c r="E10" s="159">
        <v>13674</v>
      </c>
      <c r="F10" s="385">
        <f t="shared" si="0"/>
        <v>100</v>
      </c>
    </row>
    <row r="11" spans="1:6" s="35" customFormat="1" ht="12.75" customHeight="1">
      <c r="A11" s="79" t="s">
        <v>1845</v>
      </c>
      <c r="B11" s="48" t="s">
        <v>1846</v>
      </c>
      <c r="C11" s="48"/>
      <c r="D11" s="159"/>
      <c r="E11" s="159">
        <v>15</v>
      </c>
      <c r="F11" s="385"/>
    </row>
    <row r="12" spans="1:6" s="35" customFormat="1" ht="25.5" customHeight="1">
      <c r="A12" s="79" t="s">
        <v>1160</v>
      </c>
      <c r="B12" s="48" t="s">
        <v>1161</v>
      </c>
      <c r="C12" s="48"/>
      <c r="D12" s="159">
        <v>56000</v>
      </c>
      <c r="E12" s="71">
        <v>27581</v>
      </c>
      <c r="F12" s="385">
        <f t="shared" si="0"/>
        <v>49.25178571428571</v>
      </c>
    </row>
    <row r="13" spans="1:6" s="35" customFormat="1" ht="24.75" customHeight="1">
      <c r="A13" s="79" t="s">
        <v>929</v>
      </c>
      <c r="B13" s="48" t="s">
        <v>930</v>
      </c>
      <c r="C13" s="48">
        <v>428458</v>
      </c>
      <c r="D13" s="159">
        <v>1349377</v>
      </c>
      <c r="E13" s="159">
        <v>1257534</v>
      </c>
      <c r="F13" s="385">
        <f t="shared" si="0"/>
        <v>93.19367382132644</v>
      </c>
    </row>
    <row r="14" spans="1:6" s="38" customFormat="1" ht="22.5" customHeight="1">
      <c r="A14" s="204"/>
      <c r="B14" s="206" t="s">
        <v>931</v>
      </c>
      <c r="C14" s="206">
        <f>SUM(C4:C13)</f>
        <v>2772681</v>
      </c>
      <c r="D14" s="206">
        <f>SUM(D4:D13)</f>
        <v>4100603</v>
      </c>
      <c r="E14" s="206">
        <f>SUM(E4:E13)</f>
        <v>3987579</v>
      </c>
      <c r="F14" s="386">
        <f t="shared" si="0"/>
        <v>97.24372244764977</v>
      </c>
    </row>
    <row r="15" spans="1:6" s="35" customFormat="1" ht="14.25" customHeight="1">
      <c r="A15" s="45" t="s">
        <v>932</v>
      </c>
      <c r="B15" s="46" t="s">
        <v>933</v>
      </c>
      <c r="C15" s="48"/>
      <c r="D15" s="159"/>
      <c r="E15" s="114"/>
      <c r="F15" s="385"/>
    </row>
    <row r="16" spans="1:6" s="35" customFormat="1" ht="14.25" customHeight="1">
      <c r="A16" s="79" t="s">
        <v>934</v>
      </c>
      <c r="B16" s="48" t="s">
        <v>935</v>
      </c>
      <c r="C16" s="48"/>
      <c r="D16" s="159">
        <v>34109</v>
      </c>
      <c r="E16" s="159">
        <v>34109</v>
      </c>
      <c r="F16" s="385"/>
    </row>
    <row r="17" spans="1:6" s="35" customFormat="1" ht="23.25" customHeight="1">
      <c r="A17" s="79" t="s">
        <v>936</v>
      </c>
      <c r="B17" s="48" t="s">
        <v>937</v>
      </c>
      <c r="C17" s="48">
        <v>3215949</v>
      </c>
      <c r="D17" s="159">
        <v>9113436</v>
      </c>
      <c r="E17" s="159">
        <v>8353210</v>
      </c>
      <c r="F17" s="385">
        <f t="shared" si="0"/>
        <v>91.65818468467876</v>
      </c>
    </row>
    <row r="18" spans="1:6" s="38" customFormat="1" ht="23.25" customHeight="1">
      <c r="A18" s="204"/>
      <c r="B18" s="206" t="s">
        <v>938</v>
      </c>
      <c r="C18" s="206">
        <f>SUM(C16:C17)</f>
        <v>3215949</v>
      </c>
      <c r="D18" s="206">
        <f>SUM(D16:D17)</f>
        <v>9147545</v>
      </c>
      <c r="E18" s="206">
        <f>SUM(E16:E17)</f>
        <v>8387319</v>
      </c>
      <c r="F18" s="386">
        <f t="shared" si="0"/>
        <v>91.68928931205039</v>
      </c>
    </row>
    <row r="19" spans="1:6" s="35" customFormat="1" ht="14.25" customHeight="1">
      <c r="A19" s="45" t="s">
        <v>939</v>
      </c>
      <c r="B19" s="46" t="s">
        <v>142</v>
      </c>
      <c r="C19" s="48"/>
      <c r="D19" s="114"/>
      <c r="E19" s="114"/>
      <c r="F19" s="385"/>
    </row>
    <row r="20" spans="1:6" s="35" customFormat="1" ht="14.25" customHeight="1">
      <c r="A20" s="79" t="s">
        <v>693</v>
      </c>
      <c r="B20" s="48" t="s">
        <v>694</v>
      </c>
      <c r="C20" s="48"/>
      <c r="D20" s="114"/>
      <c r="E20" s="114">
        <v>108</v>
      </c>
      <c r="F20" s="385"/>
    </row>
    <row r="21" spans="1:6" s="35" customFormat="1" ht="14.25" customHeight="1">
      <c r="A21" s="172" t="s">
        <v>53</v>
      </c>
      <c r="B21" s="172" t="s">
        <v>378</v>
      </c>
      <c r="C21" s="48">
        <v>953500</v>
      </c>
      <c r="D21" s="48">
        <v>1004500</v>
      </c>
      <c r="E21" s="159">
        <v>1004701</v>
      </c>
      <c r="F21" s="385">
        <f t="shared" si="0"/>
        <v>100.0200099552016</v>
      </c>
    </row>
    <row r="22" spans="1:6" s="35" customFormat="1" ht="14.25" customHeight="1">
      <c r="A22" s="79" t="s">
        <v>940</v>
      </c>
      <c r="B22" s="48" t="s">
        <v>941</v>
      </c>
      <c r="C22" s="48"/>
      <c r="D22" s="48"/>
      <c r="E22" s="114"/>
      <c r="F22" s="385"/>
    </row>
    <row r="23" spans="1:6" s="35" customFormat="1" ht="14.25" customHeight="1">
      <c r="A23" s="71" t="s">
        <v>942</v>
      </c>
      <c r="B23" s="48" t="s">
        <v>692</v>
      </c>
      <c r="C23" s="48">
        <v>4200000</v>
      </c>
      <c r="D23" s="48">
        <v>3945000</v>
      </c>
      <c r="E23" s="159">
        <v>3867704</v>
      </c>
      <c r="F23" s="385">
        <f t="shared" si="0"/>
        <v>98.04065906210393</v>
      </c>
    </row>
    <row r="24" spans="1:6" s="35" customFormat="1" ht="14.25" customHeight="1">
      <c r="A24" s="71" t="s">
        <v>943</v>
      </c>
      <c r="B24" s="48" t="s">
        <v>944</v>
      </c>
      <c r="C24" s="48">
        <v>256000</v>
      </c>
      <c r="D24" s="48">
        <v>256000</v>
      </c>
      <c r="E24" s="159">
        <v>265550</v>
      </c>
      <c r="F24" s="385">
        <f t="shared" si="0"/>
        <v>103.73046875</v>
      </c>
    </row>
    <row r="25" spans="1:6" s="35" customFormat="1" ht="24" customHeight="1">
      <c r="A25" s="71" t="s">
        <v>945</v>
      </c>
      <c r="B25" s="48" t="s">
        <v>431</v>
      </c>
      <c r="C25" s="48">
        <v>22000</v>
      </c>
      <c r="D25" s="159">
        <v>19000</v>
      </c>
      <c r="E25" s="159">
        <v>19912</v>
      </c>
      <c r="F25" s="385">
        <f t="shared" si="0"/>
        <v>104.80000000000001</v>
      </c>
    </row>
    <row r="26" spans="1:6" s="35" customFormat="1" ht="14.25" customHeight="1">
      <c r="A26" s="79" t="s">
        <v>947</v>
      </c>
      <c r="B26" s="48" t="s">
        <v>1162</v>
      </c>
      <c r="C26" s="48">
        <v>1500</v>
      </c>
      <c r="D26" s="159">
        <v>45365</v>
      </c>
      <c r="E26" s="159">
        <v>56688</v>
      </c>
      <c r="F26" s="385">
        <f t="shared" si="0"/>
        <v>124.9597707483743</v>
      </c>
    </row>
    <row r="27" spans="1:6" ht="15" customHeight="1">
      <c r="A27" s="204"/>
      <c r="B27" s="206" t="s">
        <v>948</v>
      </c>
      <c r="C27" s="206">
        <f>SUM(C19:C26)</f>
        <v>5433000</v>
      </c>
      <c r="D27" s="206">
        <f>SUM(D19:D26)</f>
        <v>5269865</v>
      </c>
      <c r="E27" s="206">
        <f>SUM(E19:E26)</f>
        <v>5214663</v>
      </c>
      <c r="F27" s="386">
        <f t="shared" si="0"/>
        <v>98.95249688559385</v>
      </c>
    </row>
    <row r="28" spans="1:6" s="35" customFormat="1" ht="15" customHeight="1">
      <c r="A28" s="204" t="s">
        <v>949</v>
      </c>
      <c r="B28" s="206" t="s">
        <v>1627</v>
      </c>
      <c r="C28" s="206">
        <v>2890572</v>
      </c>
      <c r="D28" s="206">
        <v>4101912</v>
      </c>
      <c r="E28" s="206">
        <v>3039349</v>
      </c>
      <c r="F28" s="386">
        <f t="shared" si="0"/>
        <v>74.09590941980227</v>
      </c>
    </row>
    <row r="29" spans="1:6" s="35" customFormat="1" ht="15" customHeight="1">
      <c r="A29" s="45" t="s">
        <v>950</v>
      </c>
      <c r="B29" s="46" t="s">
        <v>194</v>
      </c>
      <c r="C29" s="48"/>
      <c r="D29" s="114"/>
      <c r="E29" s="114"/>
      <c r="F29" s="385"/>
    </row>
    <row r="30" spans="1:6" s="35" customFormat="1" ht="15" customHeight="1">
      <c r="A30" s="49" t="s">
        <v>951</v>
      </c>
      <c r="B30" s="48" t="s">
        <v>952</v>
      </c>
      <c r="C30" s="48">
        <v>311665</v>
      </c>
      <c r="D30" s="159">
        <v>355632</v>
      </c>
      <c r="E30" s="159">
        <v>344076</v>
      </c>
      <c r="F30" s="385">
        <f t="shared" si="0"/>
        <v>96.75057362667026</v>
      </c>
    </row>
    <row r="31" spans="1:6" s="35" customFormat="1" ht="15" customHeight="1">
      <c r="A31" s="49" t="s">
        <v>2205</v>
      </c>
      <c r="B31" s="48" t="s">
        <v>2206</v>
      </c>
      <c r="C31" s="48"/>
      <c r="D31" s="159">
        <v>7979</v>
      </c>
      <c r="E31" s="159">
        <v>892</v>
      </c>
      <c r="F31" s="385">
        <f t="shared" si="0"/>
        <v>11.179345782679533</v>
      </c>
    </row>
    <row r="32" spans="1:6" s="35" customFormat="1" ht="15" customHeight="1">
      <c r="A32" s="49" t="s">
        <v>1661</v>
      </c>
      <c r="B32" s="48" t="s">
        <v>198</v>
      </c>
      <c r="C32" s="48"/>
      <c r="D32" s="159"/>
      <c r="E32" s="159">
        <v>175</v>
      </c>
      <c r="F32" s="385"/>
    </row>
    <row r="33" spans="1:6" s="35" customFormat="1" ht="15" customHeight="1">
      <c r="A33" s="49" t="s">
        <v>1343</v>
      </c>
      <c r="B33" s="48" t="s">
        <v>1344</v>
      </c>
      <c r="C33" s="48"/>
      <c r="D33" s="159"/>
      <c r="E33" s="159"/>
      <c r="F33" s="385"/>
    </row>
    <row r="34" spans="1:6" s="35" customFormat="1" ht="15" customHeight="1">
      <c r="A34" s="207"/>
      <c r="B34" s="206" t="s">
        <v>953</v>
      </c>
      <c r="C34" s="206">
        <f>SUM(C30:C33)</f>
        <v>311665</v>
      </c>
      <c r="D34" s="206">
        <f>SUM(D30:D33)</f>
        <v>363611</v>
      </c>
      <c r="E34" s="206">
        <f>SUM(E30:E33)</f>
        <v>345143</v>
      </c>
      <c r="F34" s="386">
        <f t="shared" si="0"/>
        <v>94.92094573596508</v>
      </c>
    </row>
    <row r="35" spans="1:6" s="35" customFormat="1" ht="15" customHeight="1">
      <c r="A35" s="204" t="s">
        <v>954</v>
      </c>
      <c r="B35" s="206" t="s">
        <v>1628</v>
      </c>
      <c r="C35" s="206">
        <v>81100</v>
      </c>
      <c r="D35" s="206">
        <v>138799</v>
      </c>
      <c r="E35" s="206">
        <v>142548</v>
      </c>
      <c r="F35" s="386">
        <f t="shared" si="0"/>
        <v>102.70102810538981</v>
      </c>
    </row>
    <row r="36" spans="1:6" s="35" customFormat="1" ht="15" customHeight="1">
      <c r="A36" s="45" t="s">
        <v>955</v>
      </c>
      <c r="B36" s="46" t="s">
        <v>1629</v>
      </c>
      <c r="C36" s="46"/>
      <c r="D36" s="159"/>
      <c r="E36" s="114"/>
      <c r="F36" s="385"/>
    </row>
    <row r="37" spans="1:6" s="35" customFormat="1" ht="24.75" customHeight="1">
      <c r="A37" s="49" t="s">
        <v>956</v>
      </c>
      <c r="B37" s="48" t="s">
        <v>957</v>
      </c>
      <c r="C37" s="48">
        <v>20000</v>
      </c>
      <c r="D37" s="48">
        <v>20000</v>
      </c>
      <c r="E37" s="48">
        <v>27039</v>
      </c>
      <c r="F37" s="385">
        <f t="shared" si="0"/>
        <v>135.195</v>
      </c>
    </row>
    <row r="38" spans="1:6" s="35" customFormat="1" ht="15" customHeight="1">
      <c r="A38" s="49" t="s">
        <v>958</v>
      </c>
      <c r="B38" s="48" t="s">
        <v>959</v>
      </c>
      <c r="C38" s="48">
        <v>80200</v>
      </c>
      <c r="D38" s="48">
        <v>14085</v>
      </c>
      <c r="E38" s="48">
        <v>15085</v>
      </c>
      <c r="F38" s="385">
        <f t="shared" si="0"/>
        <v>107.0997515086972</v>
      </c>
    </row>
    <row r="39" spans="1:6" s="35" customFormat="1" ht="15" customHeight="1">
      <c r="A39" s="207"/>
      <c r="B39" s="206" t="s">
        <v>960</v>
      </c>
      <c r="C39" s="206">
        <f>SUM(C37:C38)</f>
        <v>100200</v>
      </c>
      <c r="D39" s="206">
        <f>SUM(D37:D38)</f>
        <v>34085</v>
      </c>
      <c r="E39" s="206">
        <f>SUM(E37:E38)</f>
        <v>42124</v>
      </c>
      <c r="F39" s="386">
        <f t="shared" si="0"/>
        <v>123.58515476015843</v>
      </c>
    </row>
    <row r="40" spans="1:6" s="35" customFormat="1" ht="15" customHeight="1">
      <c r="A40" s="204" t="s">
        <v>961</v>
      </c>
      <c r="B40" s="206" t="s">
        <v>1623</v>
      </c>
      <c r="C40" s="206">
        <f>SUM(C14+C18+C27+C28+C34+C35+C39)</f>
        <v>14805167</v>
      </c>
      <c r="D40" s="206">
        <f>SUM(D14+D18+D27+D28+D34+D35+D39)</f>
        <v>23156420</v>
      </c>
      <c r="E40" s="206">
        <f>SUM(E14+E18+E27+E28+E34+E35+E39)</f>
        <v>21158725</v>
      </c>
      <c r="F40" s="386">
        <f t="shared" si="0"/>
        <v>91.37304039225407</v>
      </c>
    </row>
    <row r="41" spans="1:6" s="35" customFormat="1" ht="15.75" customHeight="1">
      <c r="A41" s="45" t="s">
        <v>962</v>
      </c>
      <c r="B41" s="46" t="s">
        <v>1624</v>
      </c>
      <c r="C41" s="46"/>
      <c r="D41" s="159"/>
      <c r="E41" s="114"/>
      <c r="F41" s="385"/>
    </row>
    <row r="42" spans="1:6" s="35" customFormat="1" ht="14.25" customHeight="1">
      <c r="A42" s="79" t="s">
        <v>963</v>
      </c>
      <c r="B42" s="48" t="s">
        <v>964</v>
      </c>
      <c r="C42" s="48"/>
      <c r="D42" s="159"/>
      <c r="E42" s="114"/>
      <c r="F42" s="385"/>
    </row>
    <row r="43" spans="1:6" s="35" customFormat="1" ht="14.25" customHeight="1">
      <c r="A43" s="71" t="s">
        <v>965</v>
      </c>
      <c r="B43" s="48" t="s">
        <v>2189</v>
      </c>
      <c r="C43" s="48">
        <v>1024550</v>
      </c>
      <c r="D43" s="159">
        <v>1386738</v>
      </c>
      <c r="E43" s="159">
        <v>1052485</v>
      </c>
      <c r="F43" s="385">
        <f t="shared" si="0"/>
        <v>75.89645628806595</v>
      </c>
    </row>
    <row r="44" spans="1:6" s="35" customFormat="1" ht="14.25" customHeight="1">
      <c r="A44" s="804" t="s">
        <v>1648</v>
      </c>
      <c r="B44" s="805" t="s">
        <v>1649</v>
      </c>
      <c r="C44" s="48">
        <v>100000</v>
      </c>
      <c r="D44" s="159">
        <v>154688</v>
      </c>
      <c r="E44" s="159"/>
      <c r="F44" s="385"/>
    </row>
    <row r="45" spans="1:6" s="35" customFormat="1" ht="14.25" customHeight="1">
      <c r="A45" s="71" t="s">
        <v>2190</v>
      </c>
      <c r="B45" s="48" t="s">
        <v>1630</v>
      </c>
      <c r="C45" s="48">
        <v>8792871</v>
      </c>
      <c r="D45" s="159">
        <v>9033762</v>
      </c>
      <c r="E45" s="159">
        <v>9033762</v>
      </c>
      <c r="F45" s="385">
        <f t="shared" si="0"/>
        <v>100</v>
      </c>
    </row>
    <row r="46" spans="1:6" s="35" customFormat="1" ht="14.25" customHeight="1">
      <c r="A46" s="804" t="s">
        <v>1650</v>
      </c>
      <c r="B46" s="251" t="s">
        <v>1651</v>
      </c>
      <c r="C46" s="48"/>
      <c r="D46" s="159">
        <v>46353</v>
      </c>
      <c r="E46" s="159">
        <v>120902</v>
      </c>
      <c r="F46" s="385">
        <f t="shared" si="0"/>
        <v>260.82885681617154</v>
      </c>
    </row>
    <row r="47" spans="1:6" s="35" customFormat="1" ht="14.25" customHeight="1">
      <c r="A47" s="207"/>
      <c r="B47" s="206" t="s">
        <v>2191</v>
      </c>
      <c r="C47" s="206">
        <f>SUM(C43:C46)</f>
        <v>9917421</v>
      </c>
      <c r="D47" s="206">
        <f>SUM(D43:D46)</f>
        <v>10621541</v>
      </c>
      <c r="E47" s="206">
        <f>SUM(E43:E46)</f>
        <v>10207149</v>
      </c>
      <c r="F47" s="386">
        <f t="shared" si="0"/>
        <v>96.09856987794898</v>
      </c>
    </row>
    <row r="48" spans="1:6" ht="14.25" customHeight="1">
      <c r="A48" s="204"/>
      <c r="B48" s="206" t="s">
        <v>2192</v>
      </c>
      <c r="C48" s="206">
        <f>SUM(C40+C47)</f>
        <v>24722588</v>
      </c>
      <c r="D48" s="206">
        <f>SUM(D40+D47)</f>
        <v>33777961</v>
      </c>
      <c r="E48" s="206">
        <f>SUM(E40+E47)</f>
        <v>31365874</v>
      </c>
      <c r="F48" s="386">
        <f t="shared" si="0"/>
        <v>92.85899169579834</v>
      </c>
    </row>
  </sheetData>
  <sheetProtection/>
  <printOptions horizontalCentered="1"/>
  <pageMargins left="0.35433070866141736" right="0.35433070866141736" top="1.1023622047244095" bottom="0.03937007874015748" header="0.5118110236220472" footer="0.15748031496062992"/>
  <pageSetup horizontalDpi="300" verticalDpi="300" orientation="portrait" paperSize="9" scale="90" r:id="rId1"/>
  <headerFooter alignWithMargins="0">
    <oddHeader>&amp;C&amp;"Times New Roman CE,Félkövér dőlt"ZALAEGERSZEG MEGYEI  JOGÚ  VÁROS  ÖNKORMÁNYZATA
ÖSSZESÍTŐ A BEVÉTELEKRŐL ROVATONKÉNT
2017. ÉVBEN&amp;R&amp;"Times New Roman CE,Félkövér dőlt"2. tábla
Adatok E Ft-ban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112" zoomScaleNormal="112" zoomScalePageLayoutView="0" workbookViewId="0" topLeftCell="A1">
      <pane ySplit="3" topLeftCell="BM7" activePane="bottomLeft" state="frozen"/>
      <selection pane="topLeft" activeCell="A26" sqref="A26"/>
      <selection pane="bottomLeft" activeCell="B24" sqref="B24"/>
    </sheetView>
  </sheetViews>
  <sheetFormatPr defaultColWidth="9.00390625" defaultRowHeight="12.75"/>
  <cols>
    <col min="1" max="1" width="27.625" style="0" customWidth="1"/>
    <col min="2" max="2" width="14.00390625" style="0" customWidth="1"/>
    <col min="3" max="3" width="14.50390625" style="0" customWidth="1"/>
    <col min="4" max="4" width="14.125" style="0" customWidth="1"/>
    <col min="5" max="5" width="12.875" style="0" customWidth="1"/>
    <col min="6" max="6" width="13.125" style="0" customWidth="1"/>
    <col min="7" max="7" width="14.125" style="0" customWidth="1"/>
    <col min="8" max="8" width="14.00390625" style="0" customWidth="1"/>
    <col min="9" max="9" width="12.50390625" style="0" customWidth="1"/>
  </cols>
  <sheetData>
    <row r="1" spans="1:9" ht="15" customHeight="1">
      <c r="A1" s="1603" t="s">
        <v>487</v>
      </c>
      <c r="B1" s="1603" t="s">
        <v>488</v>
      </c>
      <c r="C1" s="1602" t="s">
        <v>489</v>
      </c>
      <c r="D1" s="1602"/>
      <c r="E1" s="1602"/>
      <c r="F1" s="1602"/>
      <c r="G1" s="1602"/>
      <c r="H1" s="1603" t="s">
        <v>1961</v>
      </c>
      <c r="I1" s="1600" t="s">
        <v>490</v>
      </c>
    </row>
    <row r="2" spans="1:9" ht="19.5" customHeight="1">
      <c r="A2" s="1545"/>
      <c r="B2" s="1604"/>
      <c r="C2" s="1560" t="s">
        <v>2061</v>
      </c>
      <c r="D2" s="1560" t="s">
        <v>1957</v>
      </c>
      <c r="E2" s="1606" t="s">
        <v>491</v>
      </c>
      <c r="F2" s="1598" t="s">
        <v>2062</v>
      </c>
      <c r="G2" s="1560" t="s">
        <v>492</v>
      </c>
      <c r="H2" s="1604"/>
      <c r="I2" s="1601"/>
    </row>
    <row r="3" spans="1:9" ht="34.5" customHeight="1">
      <c r="A3" s="1545"/>
      <c r="B3" s="1604"/>
      <c r="C3" s="1605"/>
      <c r="D3" s="1605"/>
      <c r="E3" s="1607"/>
      <c r="F3" s="1599"/>
      <c r="G3" s="1605"/>
      <c r="H3" s="1604"/>
      <c r="I3" s="1601"/>
    </row>
    <row r="4" spans="1:9" ht="15" customHeight="1">
      <c r="A4" s="1005" t="s">
        <v>2214</v>
      </c>
      <c r="B4" s="1006">
        <v>285365</v>
      </c>
      <c r="C4" s="951">
        <v>100</v>
      </c>
      <c r="D4" s="951">
        <v>151587</v>
      </c>
      <c r="E4" s="951"/>
      <c r="F4" s="951"/>
      <c r="G4" s="1007">
        <f aca="true" t="shared" si="0" ref="G4:G21">SUM(C4:F4)</f>
        <v>151687</v>
      </c>
      <c r="H4" s="1006"/>
      <c r="I4" s="1008">
        <f aca="true" t="shared" si="1" ref="I4:I21">SUM(B4+G4+H4)</f>
        <v>437052</v>
      </c>
    </row>
    <row r="5" spans="1:9" ht="15" customHeight="1">
      <c r="A5" s="1009" t="s">
        <v>493</v>
      </c>
      <c r="B5" s="1006">
        <v>334</v>
      </c>
      <c r="C5" s="951">
        <v>2871</v>
      </c>
      <c r="D5" s="951">
        <v>35330</v>
      </c>
      <c r="E5" s="951"/>
      <c r="F5" s="951"/>
      <c r="G5" s="1007">
        <f t="shared" si="0"/>
        <v>38201</v>
      </c>
      <c r="H5" s="1006"/>
      <c r="I5" s="1010">
        <f t="shared" si="1"/>
        <v>38535</v>
      </c>
    </row>
    <row r="6" spans="1:9" ht="23.25" customHeight="1">
      <c r="A6" s="1009" t="s">
        <v>2216</v>
      </c>
      <c r="B6" s="1011">
        <v>154</v>
      </c>
      <c r="C6" s="1011">
        <v>915</v>
      </c>
      <c r="D6" s="1011">
        <v>45401</v>
      </c>
      <c r="E6" s="1011"/>
      <c r="F6" s="1011"/>
      <c r="G6" s="1007">
        <f t="shared" si="0"/>
        <v>46316</v>
      </c>
      <c r="H6" s="1012"/>
      <c r="I6" s="1013">
        <f t="shared" si="1"/>
        <v>46470</v>
      </c>
    </row>
    <row r="7" spans="1:9" ht="13.5" customHeight="1">
      <c r="A7" s="1009" t="s">
        <v>494</v>
      </c>
      <c r="B7" s="1011">
        <v>1043</v>
      </c>
      <c r="C7" s="1011">
        <v>450</v>
      </c>
      <c r="D7" s="1014">
        <v>89502</v>
      </c>
      <c r="E7" s="1011"/>
      <c r="F7" s="1012"/>
      <c r="G7" s="1007">
        <f t="shared" si="0"/>
        <v>89952</v>
      </c>
      <c r="H7" s="1012"/>
      <c r="I7" s="1013">
        <f t="shared" si="1"/>
        <v>90995</v>
      </c>
    </row>
    <row r="8" spans="1:9" ht="27" customHeight="1">
      <c r="A8" s="1015" t="s">
        <v>1001</v>
      </c>
      <c r="B8" s="1011">
        <v>118</v>
      </c>
      <c r="C8" s="1011"/>
      <c r="D8" s="1014">
        <v>6435</v>
      </c>
      <c r="E8" s="1011"/>
      <c r="F8" s="1012"/>
      <c r="G8" s="1007">
        <f t="shared" si="0"/>
        <v>6435</v>
      </c>
      <c r="H8" s="1011"/>
      <c r="I8" s="1013">
        <f t="shared" si="1"/>
        <v>6553</v>
      </c>
    </row>
    <row r="9" spans="1:9" ht="25.5" customHeight="1">
      <c r="A9" s="1009" t="s">
        <v>2217</v>
      </c>
      <c r="B9" s="1014"/>
      <c r="C9" s="1014">
        <v>550</v>
      </c>
      <c r="D9" s="1014">
        <v>23675</v>
      </c>
      <c r="E9" s="1011"/>
      <c r="F9" s="1012"/>
      <c r="G9" s="1007">
        <f t="shared" si="0"/>
        <v>24225</v>
      </c>
      <c r="H9" s="1012"/>
      <c r="I9" s="1013">
        <f t="shared" si="1"/>
        <v>24225</v>
      </c>
    </row>
    <row r="10" spans="1:9" ht="24" customHeight="1">
      <c r="A10" s="1009" t="s">
        <v>2218</v>
      </c>
      <c r="B10" s="1011">
        <v>148</v>
      </c>
      <c r="C10" s="1014">
        <v>600</v>
      </c>
      <c r="D10" s="1014">
        <v>32174</v>
      </c>
      <c r="E10" s="1011"/>
      <c r="F10" s="1012"/>
      <c r="G10" s="1007">
        <f t="shared" si="0"/>
        <v>32774</v>
      </c>
      <c r="H10" s="1012"/>
      <c r="I10" s="1016">
        <f t="shared" si="1"/>
        <v>32922</v>
      </c>
    </row>
    <row r="11" spans="1:9" ht="26.25" customHeight="1">
      <c r="A11" s="1009" t="s">
        <v>2219</v>
      </c>
      <c r="B11" s="1011">
        <v>149</v>
      </c>
      <c r="C11" s="1011">
        <v>611</v>
      </c>
      <c r="D11" s="1014">
        <v>15805</v>
      </c>
      <c r="E11" s="1011"/>
      <c r="F11" s="1012"/>
      <c r="G11" s="1007">
        <f t="shared" si="0"/>
        <v>16416</v>
      </c>
      <c r="H11" s="1012"/>
      <c r="I11" s="1013">
        <f t="shared" si="1"/>
        <v>16565</v>
      </c>
    </row>
    <row r="12" spans="1:9" ht="24" customHeight="1">
      <c r="A12" s="1009" t="s">
        <v>2220</v>
      </c>
      <c r="B12" s="1011"/>
      <c r="C12" s="1011">
        <v>2265</v>
      </c>
      <c r="D12" s="1014">
        <v>26390</v>
      </c>
      <c r="E12" s="1011"/>
      <c r="F12" s="1012"/>
      <c r="G12" s="1007">
        <f t="shared" si="0"/>
        <v>28655</v>
      </c>
      <c r="H12" s="1012"/>
      <c r="I12" s="1013">
        <f t="shared" si="1"/>
        <v>28655</v>
      </c>
    </row>
    <row r="13" spans="1:9" ht="27" customHeight="1">
      <c r="A13" s="1017" t="s">
        <v>2229</v>
      </c>
      <c r="B13" s="1014"/>
      <c r="C13" s="1011"/>
      <c r="D13" s="1014">
        <v>111</v>
      </c>
      <c r="E13" s="1011"/>
      <c r="F13" s="1012"/>
      <c r="G13" s="1007">
        <f t="shared" si="0"/>
        <v>111</v>
      </c>
      <c r="H13" s="1011"/>
      <c r="I13" s="1013">
        <f t="shared" si="1"/>
        <v>111</v>
      </c>
    </row>
    <row r="14" spans="1:9" ht="12" customHeight="1">
      <c r="A14" s="1009" t="s">
        <v>1006</v>
      </c>
      <c r="B14" s="1014"/>
      <c r="C14" s="1014"/>
      <c r="D14" s="1014">
        <v>18029</v>
      </c>
      <c r="E14" s="1011"/>
      <c r="F14" s="1012"/>
      <c r="G14" s="1007">
        <f t="shared" si="0"/>
        <v>18029</v>
      </c>
      <c r="H14" s="1011"/>
      <c r="I14" s="1013">
        <f t="shared" si="1"/>
        <v>18029</v>
      </c>
    </row>
    <row r="15" spans="1:9" ht="12" customHeight="1">
      <c r="A15" s="1009" t="s">
        <v>227</v>
      </c>
      <c r="B15" s="1014"/>
      <c r="C15" s="1014"/>
      <c r="D15" s="1014">
        <v>4391</v>
      </c>
      <c r="E15" s="1011"/>
      <c r="F15" s="1011"/>
      <c r="G15" s="1007">
        <f t="shared" si="0"/>
        <v>4391</v>
      </c>
      <c r="H15" s="1011"/>
      <c r="I15" s="1013">
        <f t="shared" si="1"/>
        <v>4391</v>
      </c>
    </row>
    <row r="16" spans="1:9" ht="25.5" customHeight="1">
      <c r="A16" s="1018" t="s">
        <v>2223</v>
      </c>
      <c r="B16" s="1011">
        <v>15402</v>
      </c>
      <c r="C16" s="1014"/>
      <c r="D16" s="1014">
        <v>175338</v>
      </c>
      <c r="E16" s="1011"/>
      <c r="F16" s="1011"/>
      <c r="G16" s="1007">
        <f t="shared" si="0"/>
        <v>175338</v>
      </c>
      <c r="H16" s="1011"/>
      <c r="I16" s="1016">
        <f t="shared" si="1"/>
        <v>190740</v>
      </c>
    </row>
    <row r="17" spans="1:9" ht="12" customHeight="1">
      <c r="A17" s="1018" t="s">
        <v>2224</v>
      </c>
      <c r="B17" s="1011">
        <v>17300</v>
      </c>
      <c r="C17" s="1011">
        <v>1056</v>
      </c>
      <c r="D17" s="1011">
        <v>137826</v>
      </c>
      <c r="E17" s="1011"/>
      <c r="F17" s="1011"/>
      <c r="G17" s="1007">
        <f t="shared" si="0"/>
        <v>138882</v>
      </c>
      <c r="H17" s="1011"/>
      <c r="I17" s="1013">
        <f t="shared" si="1"/>
        <v>156182</v>
      </c>
    </row>
    <row r="18" spans="1:9" ht="17.25" customHeight="1">
      <c r="A18" s="1018" t="s">
        <v>2225</v>
      </c>
      <c r="B18" s="1011">
        <v>3403</v>
      </c>
      <c r="C18" s="1011"/>
      <c r="D18" s="1011">
        <v>90820</v>
      </c>
      <c r="E18" s="1011"/>
      <c r="F18" s="1011"/>
      <c r="G18" s="1007">
        <f t="shared" si="0"/>
        <v>90820</v>
      </c>
      <c r="H18" s="1011"/>
      <c r="I18" s="1013">
        <f t="shared" si="1"/>
        <v>94223</v>
      </c>
    </row>
    <row r="19" spans="1:9" ht="16.5" customHeight="1">
      <c r="A19" s="1018" t="s">
        <v>2226</v>
      </c>
      <c r="B19" s="1011"/>
      <c r="C19" s="1011"/>
      <c r="D19" s="1011">
        <v>31413</v>
      </c>
      <c r="E19" s="1011"/>
      <c r="F19" s="1011"/>
      <c r="G19" s="1007">
        <f t="shared" si="0"/>
        <v>31413</v>
      </c>
      <c r="H19" s="1011"/>
      <c r="I19" s="1013">
        <f t="shared" si="1"/>
        <v>31413</v>
      </c>
    </row>
    <row r="20" spans="1:9" ht="25.5" customHeight="1">
      <c r="A20" s="1018" t="s">
        <v>2227</v>
      </c>
      <c r="B20" s="1011">
        <v>153</v>
      </c>
      <c r="C20" s="1011">
        <v>16500</v>
      </c>
      <c r="D20" s="1011">
        <v>33174</v>
      </c>
      <c r="E20" s="1011"/>
      <c r="F20" s="1011"/>
      <c r="G20" s="1007">
        <f t="shared" si="0"/>
        <v>49674</v>
      </c>
      <c r="H20" s="1011"/>
      <c r="I20" s="1013">
        <f t="shared" si="1"/>
        <v>49827</v>
      </c>
    </row>
    <row r="21" spans="1:9" ht="15.75" customHeight="1">
      <c r="A21" s="1018" t="s">
        <v>2228</v>
      </c>
      <c r="B21" s="1011">
        <v>253</v>
      </c>
      <c r="C21" s="1011"/>
      <c r="D21" s="1011">
        <v>2770</v>
      </c>
      <c r="E21" s="1011"/>
      <c r="F21" s="1011"/>
      <c r="G21" s="1007">
        <f t="shared" si="0"/>
        <v>2770</v>
      </c>
      <c r="H21" s="1011"/>
      <c r="I21" s="1013">
        <f t="shared" si="1"/>
        <v>3023</v>
      </c>
    </row>
    <row r="22" spans="1:9" ht="27" customHeight="1">
      <c r="A22" s="1019" t="s">
        <v>229</v>
      </c>
      <c r="B22" s="1020">
        <f aca="true" t="shared" si="2" ref="B22:I22">SUM(B4:B21)</f>
        <v>323822</v>
      </c>
      <c r="C22" s="1020">
        <f t="shared" si="2"/>
        <v>25918</v>
      </c>
      <c r="D22" s="1020">
        <f t="shared" si="2"/>
        <v>920171</v>
      </c>
      <c r="E22" s="1020">
        <f t="shared" si="2"/>
        <v>0</v>
      </c>
      <c r="F22" s="1020">
        <f t="shared" si="2"/>
        <v>0</v>
      </c>
      <c r="G22" s="1020">
        <f t="shared" si="2"/>
        <v>946089</v>
      </c>
      <c r="H22" s="1020">
        <f t="shared" si="2"/>
        <v>0</v>
      </c>
      <c r="I22" s="1020">
        <f t="shared" si="2"/>
        <v>1269911</v>
      </c>
    </row>
    <row r="23" spans="1:9" ht="15.75" customHeight="1">
      <c r="A23" s="1021" t="s">
        <v>2426</v>
      </c>
      <c r="B23" s="1022">
        <v>109735</v>
      </c>
      <c r="C23" s="1022">
        <v>36370</v>
      </c>
      <c r="D23" s="1022">
        <v>303754</v>
      </c>
      <c r="E23" s="1023"/>
      <c r="F23" s="1011"/>
      <c r="G23" s="1024">
        <f>SUM(C23:F23)</f>
        <v>340124</v>
      </c>
      <c r="H23" s="1023">
        <v>9562</v>
      </c>
      <c r="I23" s="1013">
        <f>SUM(B23+G23+H23)</f>
        <v>459421</v>
      </c>
    </row>
    <row r="24" spans="1:9" ht="15" customHeight="1">
      <c r="A24" s="1019" t="s">
        <v>182</v>
      </c>
      <c r="B24" s="1020">
        <f aca="true" t="shared" si="3" ref="B24:I24">SUM(B22:B23)</f>
        <v>433557</v>
      </c>
      <c r="C24" s="1020">
        <f t="shared" si="3"/>
        <v>62288</v>
      </c>
      <c r="D24" s="1020">
        <f t="shared" si="3"/>
        <v>1223925</v>
      </c>
      <c r="E24" s="1020">
        <f t="shared" si="3"/>
        <v>0</v>
      </c>
      <c r="F24" s="1020">
        <f t="shared" si="3"/>
        <v>0</v>
      </c>
      <c r="G24" s="1020">
        <f t="shared" si="3"/>
        <v>1286213</v>
      </c>
      <c r="H24" s="1020">
        <f t="shared" si="3"/>
        <v>9562</v>
      </c>
      <c r="I24" s="1020">
        <f t="shared" si="3"/>
        <v>1729332</v>
      </c>
    </row>
  </sheetData>
  <sheetProtection/>
  <mergeCells count="10">
    <mergeCell ref="F2:F3"/>
    <mergeCell ref="I1:I3"/>
    <mergeCell ref="C1:G1"/>
    <mergeCell ref="A1:A3"/>
    <mergeCell ref="B1:B3"/>
    <mergeCell ref="H1:H3"/>
    <mergeCell ref="D2:D3"/>
    <mergeCell ref="G2:G3"/>
    <mergeCell ref="C2:C3"/>
    <mergeCell ref="E2:E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90" r:id="rId1"/>
  <headerFooter alignWithMargins="0">
    <oddHeader>&amp;C&amp;"Times New Roman CE,Félkövér dőlt"Immateriális javak, tárgyi eszközök, koncesszióba, vagyonkezelésbe adott eszközök teljesen
 (0-ig) leírt állományának bruttó értéke 2017. XII.31-én&amp;R
&amp;"Times New Roman CE,Félkövér dőlt"12.b  tábla
Adatok :  ezer Ft-ban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8" sqref="E18"/>
    </sheetView>
  </sheetViews>
  <sheetFormatPr defaultColWidth="23.00390625" defaultRowHeight="21" customHeight="1"/>
  <cols>
    <col min="1" max="1" width="33.125" style="1039" customWidth="1"/>
    <col min="2" max="5" width="15.625" style="1039" customWidth="1"/>
    <col min="6" max="6" width="16.875" style="1039" customWidth="1"/>
    <col min="7" max="8" width="15.625" style="1026" customWidth="1"/>
    <col min="9" max="16384" width="23.00390625" style="1026" customWidth="1"/>
  </cols>
  <sheetData>
    <row r="1" spans="1:8" ht="17.25" customHeight="1">
      <c r="A1" s="1608" t="s">
        <v>495</v>
      </c>
      <c r="B1" s="1608" t="s">
        <v>496</v>
      </c>
      <c r="C1" s="1608"/>
      <c r="D1" s="1608"/>
      <c r="E1" s="1608" t="s">
        <v>213</v>
      </c>
      <c r="F1" s="1608" t="s">
        <v>214</v>
      </c>
      <c r="G1" s="1608" t="s">
        <v>212</v>
      </c>
      <c r="H1" s="1609" t="s">
        <v>215</v>
      </c>
    </row>
    <row r="2" spans="1:8" ht="57.75" customHeight="1">
      <c r="A2" s="1608"/>
      <c r="B2" s="1025" t="s">
        <v>497</v>
      </c>
      <c r="C2" s="1025" t="s">
        <v>498</v>
      </c>
      <c r="D2" s="1025" t="s">
        <v>499</v>
      </c>
      <c r="E2" s="1608"/>
      <c r="F2" s="1608"/>
      <c r="G2" s="1608"/>
      <c r="H2" s="1609"/>
    </row>
    <row r="3" spans="1:8" ht="13.5" customHeight="1">
      <c r="A3" s="1027" t="s">
        <v>2214</v>
      </c>
      <c r="B3" s="1028">
        <v>984265</v>
      </c>
      <c r="C3" s="1028">
        <f aca="true" t="shared" si="0" ref="C3:C20">B3-D3</f>
        <v>608237</v>
      </c>
      <c r="D3" s="1028">
        <f>'10'!I3</f>
        <v>376028</v>
      </c>
      <c r="E3" s="1028">
        <v>43893</v>
      </c>
      <c r="F3" s="1028">
        <v>14499</v>
      </c>
      <c r="G3" s="1029">
        <f aca="true" t="shared" si="1" ref="G3:G23">D3/B3*100</f>
        <v>38.203938979847905</v>
      </c>
      <c r="H3" s="1029">
        <f aca="true" t="shared" si="2" ref="H3:H23">F3/E3*100</f>
        <v>33.032602009432026</v>
      </c>
    </row>
    <row r="4" spans="1:8" ht="13.5" customHeight="1">
      <c r="A4" s="1014" t="s">
        <v>493</v>
      </c>
      <c r="B4" s="1028">
        <v>728004</v>
      </c>
      <c r="C4" s="1028">
        <f t="shared" si="0"/>
        <v>195722</v>
      </c>
      <c r="D4" s="1028">
        <f>'10'!I4</f>
        <v>532282</v>
      </c>
      <c r="E4" s="1028">
        <v>160846</v>
      </c>
      <c r="F4" s="1028">
        <v>4941</v>
      </c>
      <c r="G4" s="1029">
        <f t="shared" si="1"/>
        <v>73.11525760847468</v>
      </c>
      <c r="H4" s="1029">
        <f t="shared" si="2"/>
        <v>3.0718824216952862</v>
      </c>
    </row>
    <row r="5" spans="1:8" ht="13.5" customHeight="1">
      <c r="A5" s="1014" t="s">
        <v>2216</v>
      </c>
      <c r="B5" s="1030">
        <v>948174</v>
      </c>
      <c r="C5" s="1028">
        <f t="shared" si="0"/>
        <v>157265</v>
      </c>
      <c r="D5" s="1028">
        <f>'10'!I5</f>
        <v>790909</v>
      </c>
      <c r="E5" s="1028">
        <v>16579</v>
      </c>
      <c r="F5" s="1030">
        <v>93136</v>
      </c>
      <c r="G5" s="1029">
        <f t="shared" si="1"/>
        <v>83.4139092613803</v>
      </c>
      <c r="H5" s="1029">
        <f t="shared" si="2"/>
        <v>561.7709150129682</v>
      </c>
    </row>
    <row r="6" spans="1:8" ht="13.5" customHeight="1">
      <c r="A6" s="1014" t="s">
        <v>494</v>
      </c>
      <c r="B6" s="1030">
        <v>934450</v>
      </c>
      <c r="C6" s="1028">
        <f t="shared" si="0"/>
        <v>228813</v>
      </c>
      <c r="D6" s="1028">
        <f>'10'!I6</f>
        <v>705637</v>
      </c>
      <c r="E6" s="1028">
        <v>27807</v>
      </c>
      <c r="F6" s="1030">
        <v>166811</v>
      </c>
      <c r="G6" s="1029">
        <f t="shared" si="1"/>
        <v>75.5136176360426</v>
      </c>
      <c r="H6" s="1029">
        <f t="shared" si="2"/>
        <v>599.8885172798216</v>
      </c>
    </row>
    <row r="7" spans="1:8" ht="13.5" customHeight="1">
      <c r="A7" s="1031" t="s">
        <v>1001</v>
      </c>
      <c r="B7" s="1030">
        <v>16888</v>
      </c>
      <c r="C7" s="1028">
        <f t="shared" si="0"/>
        <v>9422</v>
      </c>
      <c r="D7" s="1028">
        <f>'10'!I7</f>
        <v>7466</v>
      </c>
      <c r="E7" s="1028">
        <v>5136</v>
      </c>
      <c r="F7" s="1030">
        <v>6969</v>
      </c>
      <c r="G7" s="1029">
        <f t="shared" si="1"/>
        <v>44.20890573188063</v>
      </c>
      <c r="H7" s="1029">
        <f t="shared" si="2"/>
        <v>135.6892523364486</v>
      </c>
    </row>
    <row r="8" spans="1:8" ht="13.5" customHeight="1">
      <c r="A8" s="1014" t="s">
        <v>2217</v>
      </c>
      <c r="B8" s="1030">
        <v>409028</v>
      </c>
      <c r="C8" s="1028">
        <f t="shared" si="0"/>
        <v>72365</v>
      </c>
      <c r="D8" s="1028">
        <f>'10'!I8</f>
        <v>336663</v>
      </c>
      <c r="E8" s="1028">
        <v>15207</v>
      </c>
      <c r="F8" s="1030">
        <v>71755</v>
      </c>
      <c r="G8" s="1029">
        <f t="shared" si="1"/>
        <v>82.30805715012175</v>
      </c>
      <c r="H8" s="1029">
        <f t="shared" si="2"/>
        <v>471.85506674557774</v>
      </c>
    </row>
    <row r="9" spans="1:8" ht="13.5" customHeight="1">
      <c r="A9" s="1014" t="s">
        <v>2218</v>
      </c>
      <c r="B9" s="1030">
        <v>298793</v>
      </c>
      <c r="C9" s="1028">
        <f t="shared" si="0"/>
        <v>77966</v>
      </c>
      <c r="D9" s="1028">
        <f>'10'!I9</f>
        <v>220827</v>
      </c>
      <c r="E9" s="1028">
        <v>4940</v>
      </c>
      <c r="F9" s="1030">
        <v>3557</v>
      </c>
      <c r="G9" s="1029">
        <f t="shared" si="1"/>
        <v>73.9063498810213</v>
      </c>
      <c r="H9" s="1029">
        <f t="shared" si="2"/>
        <v>72.00404858299595</v>
      </c>
    </row>
    <row r="10" spans="1:8" ht="13.5" customHeight="1">
      <c r="A10" s="1014" t="s">
        <v>2219</v>
      </c>
      <c r="B10" s="1030">
        <v>619442</v>
      </c>
      <c r="C10" s="1028">
        <f t="shared" si="0"/>
        <v>80660</v>
      </c>
      <c r="D10" s="1028">
        <f>'10'!I10</f>
        <v>538782</v>
      </c>
      <c r="E10" s="1028">
        <v>21593</v>
      </c>
      <c r="F10" s="1030">
        <v>299458</v>
      </c>
      <c r="G10" s="1029">
        <f t="shared" si="1"/>
        <v>86.97860332363643</v>
      </c>
      <c r="H10" s="1029">
        <f t="shared" si="2"/>
        <v>1386.8290649747603</v>
      </c>
    </row>
    <row r="11" spans="1:8" ht="13.5" customHeight="1">
      <c r="A11" s="1014" t="s">
        <v>2220</v>
      </c>
      <c r="B11" s="1030">
        <v>380182</v>
      </c>
      <c r="C11" s="1028">
        <f t="shared" si="0"/>
        <v>76619</v>
      </c>
      <c r="D11" s="1028">
        <f>'10'!I11</f>
        <v>303563</v>
      </c>
      <c r="E11" s="1028">
        <v>5172</v>
      </c>
      <c r="F11" s="1030">
        <v>3932</v>
      </c>
      <c r="G11" s="1029">
        <f t="shared" si="1"/>
        <v>79.84675760556786</v>
      </c>
      <c r="H11" s="1029">
        <f t="shared" si="2"/>
        <v>76.0247486465584</v>
      </c>
    </row>
    <row r="12" spans="1:8" ht="24.75" customHeight="1">
      <c r="A12" s="1017" t="s">
        <v>2229</v>
      </c>
      <c r="B12" s="1030">
        <v>111</v>
      </c>
      <c r="C12" s="357">
        <f t="shared" si="0"/>
        <v>111</v>
      </c>
      <c r="D12" s="357">
        <f>'10'!I12</f>
        <v>0</v>
      </c>
      <c r="E12" s="357">
        <v>0</v>
      </c>
      <c r="F12" s="1030">
        <v>0</v>
      </c>
      <c r="G12" s="1029">
        <f t="shared" si="1"/>
        <v>0</v>
      </c>
      <c r="H12" s="1029"/>
    </row>
    <row r="13" spans="1:8" ht="13.5" customHeight="1">
      <c r="A13" s="1014" t="s">
        <v>1006</v>
      </c>
      <c r="B13" s="1030">
        <v>1720198</v>
      </c>
      <c r="C13" s="1028">
        <f t="shared" si="0"/>
        <v>418727</v>
      </c>
      <c r="D13" s="1028">
        <f>'10'!I13</f>
        <v>1301471</v>
      </c>
      <c r="E13" s="1028">
        <v>70149</v>
      </c>
      <c r="F13" s="1239">
        <v>30435</v>
      </c>
      <c r="G13" s="1029">
        <f t="shared" si="1"/>
        <v>75.65820911313698</v>
      </c>
      <c r="H13" s="1029">
        <f t="shared" si="2"/>
        <v>43.38622075867083</v>
      </c>
    </row>
    <row r="14" spans="1:8" ht="13.5" customHeight="1">
      <c r="A14" s="1014" t="s">
        <v>227</v>
      </c>
      <c r="B14" s="1030">
        <v>4391</v>
      </c>
      <c r="C14" s="357">
        <f t="shared" si="0"/>
        <v>4391</v>
      </c>
      <c r="D14" s="357">
        <f>'10'!I14</f>
        <v>0</v>
      </c>
      <c r="E14" s="357">
        <v>19</v>
      </c>
      <c r="F14" s="1030">
        <v>19</v>
      </c>
      <c r="G14" s="1029">
        <f t="shared" si="1"/>
        <v>0</v>
      </c>
      <c r="H14" s="1029">
        <f t="shared" si="2"/>
        <v>100</v>
      </c>
    </row>
    <row r="15" spans="1:8" ht="13.5" customHeight="1">
      <c r="A15" s="1032" t="s">
        <v>2223</v>
      </c>
      <c r="B15" s="1030">
        <v>304483</v>
      </c>
      <c r="C15" s="1028">
        <f t="shared" si="0"/>
        <v>235514</v>
      </c>
      <c r="D15" s="1028">
        <f>'10'!I15</f>
        <v>68969</v>
      </c>
      <c r="E15" s="1028">
        <v>67653</v>
      </c>
      <c r="F15" s="1030">
        <v>47754</v>
      </c>
      <c r="G15" s="1029">
        <f t="shared" si="1"/>
        <v>22.651182496231318</v>
      </c>
      <c r="H15" s="1029">
        <f t="shared" si="2"/>
        <v>70.5866702141812</v>
      </c>
    </row>
    <row r="16" spans="1:8" ht="13.5" customHeight="1">
      <c r="A16" s="1032" t="s">
        <v>2224</v>
      </c>
      <c r="B16" s="1030">
        <v>703917</v>
      </c>
      <c r="C16" s="1028">
        <f t="shared" si="0"/>
        <v>261029</v>
      </c>
      <c r="D16" s="1028">
        <f>'10'!I16</f>
        <v>442888</v>
      </c>
      <c r="E16" s="1028">
        <v>59153</v>
      </c>
      <c r="F16" s="1030">
        <v>35166</v>
      </c>
      <c r="G16" s="1029">
        <f t="shared" si="1"/>
        <v>62.91764512009228</v>
      </c>
      <c r="H16" s="1029">
        <f t="shared" si="2"/>
        <v>59.44922489138336</v>
      </c>
    </row>
    <row r="17" spans="1:8" ht="13.5" customHeight="1">
      <c r="A17" s="1033" t="s">
        <v>2225</v>
      </c>
      <c r="B17" s="1030">
        <v>786572</v>
      </c>
      <c r="C17" s="1028">
        <f t="shared" si="0"/>
        <v>329570</v>
      </c>
      <c r="D17" s="1028">
        <f>'10'!I17</f>
        <v>457002</v>
      </c>
      <c r="E17" s="1028">
        <v>12884</v>
      </c>
      <c r="F17" s="1030">
        <v>31862</v>
      </c>
      <c r="G17" s="1029">
        <f t="shared" si="1"/>
        <v>58.10046632730379</v>
      </c>
      <c r="H17" s="1029">
        <f t="shared" si="2"/>
        <v>247.29897547345544</v>
      </c>
    </row>
    <row r="18" spans="1:8" ht="13.5" customHeight="1">
      <c r="A18" s="1032" t="s">
        <v>2226</v>
      </c>
      <c r="B18" s="1030">
        <v>34726</v>
      </c>
      <c r="C18" s="1028">
        <f t="shared" si="0"/>
        <v>34631</v>
      </c>
      <c r="D18" s="1028">
        <f>'10'!I18</f>
        <v>95</v>
      </c>
      <c r="E18" s="1028">
        <v>1185</v>
      </c>
      <c r="F18" s="1030">
        <v>611</v>
      </c>
      <c r="G18" s="1029">
        <f t="shared" si="1"/>
        <v>0.2735702355583713</v>
      </c>
      <c r="H18" s="1029">
        <f t="shared" si="2"/>
        <v>51.561181434599156</v>
      </c>
    </row>
    <row r="19" spans="1:8" ht="13.5" customHeight="1">
      <c r="A19" s="1032" t="s">
        <v>500</v>
      </c>
      <c r="B19" s="1030">
        <v>1722231</v>
      </c>
      <c r="C19" s="1028">
        <f t="shared" si="0"/>
        <v>387152</v>
      </c>
      <c r="D19" s="1028">
        <f>'10'!I19</f>
        <v>1335079</v>
      </c>
      <c r="E19" s="1028">
        <v>25153</v>
      </c>
      <c r="F19" s="1030">
        <v>74841</v>
      </c>
      <c r="G19" s="1029">
        <f t="shared" si="1"/>
        <v>77.52032102546058</v>
      </c>
      <c r="H19" s="1029">
        <f t="shared" si="2"/>
        <v>297.54303661591064</v>
      </c>
    </row>
    <row r="20" spans="1:8" ht="13.5" customHeight="1">
      <c r="A20" s="1032" t="s">
        <v>2228</v>
      </c>
      <c r="B20" s="1030">
        <v>547954</v>
      </c>
      <c r="C20" s="1028">
        <f t="shared" si="0"/>
        <v>95969</v>
      </c>
      <c r="D20" s="1028">
        <f>'10'!I20</f>
        <v>451985</v>
      </c>
      <c r="E20" s="1028">
        <v>20836</v>
      </c>
      <c r="F20" s="1030">
        <v>2357</v>
      </c>
      <c r="G20" s="1029">
        <f t="shared" si="1"/>
        <v>82.48593860068546</v>
      </c>
      <c r="H20" s="1029">
        <f t="shared" si="2"/>
        <v>11.3121520445383</v>
      </c>
    </row>
    <row r="21" spans="1:8" ht="13.5" customHeight="1">
      <c r="A21" s="1034" t="s">
        <v>1007</v>
      </c>
      <c r="B21" s="1035">
        <f>SUM(B3:B20)</f>
        <v>11143809</v>
      </c>
      <c r="C21" s="1035">
        <f>SUM(C3:C20)</f>
        <v>3274163</v>
      </c>
      <c r="D21" s="1035">
        <f>SUM(D3:D20)</f>
        <v>7869646</v>
      </c>
      <c r="E21" s="1035">
        <f>SUM(E3:E20)</f>
        <v>558205</v>
      </c>
      <c r="F21" s="1035">
        <f>SUM(F3:F20)</f>
        <v>888103</v>
      </c>
      <c r="G21" s="1036">
        <f t="shared" si="1"/>
        <v>70.61899571322516</v>
      </c>
      <c r="H21" s="1036">
        <f t="shared" si="2"/>
        <v>159.0997930867692</v>
      </c>
    </row>
    <row r="22" spans="1:8" ht="13.5" customHeight="1">
      <c r="A22" s="1037" t="s">
        <v>2426</v>
      </c>
      <c r="B22" s="1038">
        <v>121862756</v>
      </c>
      <c r="C22" s="1028">
        <f>B22-D22</f>
        <v>13966046</v>
      </c>
      <c r="D22" s="1028">
        <f>'10'!I22-'10'!G22</f>
        <v>107896710</v>
      </c>
      <c r="E22" s="1028">
        <v>2055840</v>
      </c>
      <c r="F22" s="1240">
        <v>3544407</v>
      </c>
      <c r="G22" s="1029">
        <f t="shared" si="1"/>
        <v>88.53952884505583</v>
      </c>
      <c r="H22" s="1029">
        <f t="shared" si="2"/>
        <v>172.40675344384778</v>
      </c>
    </row>
    <row r="23" spans="1:8" ht="13.5" customHeight="1">
      <c r="A23" s="1034" t="s">
        <v>182</v>
      </c>
      <c r="B23" s="1035">
        <f>SUM(B21:B22)</f>
        <v>133006565</v>
      </c>
      <c r="C23" s="1035">
        <f>SUM(C21:C22)</f>
        <v>17240209</v>
      </c>
      <c r="D23" s="1035">
        <f>SUM(D21:D22)</f>
        <v>115766356</v>
      </c>
      <c r="E23" s="1035">
        <f>SUM(E21:E22)</f>
        <v>2614045</v>
      </c>
      <c r="F23" s="1035">
        <f>SUM(F21:F22)</f>
        <v>4432510</v>
      </c>
      <c r="G23" s="1036">
        <f t="shared" si="1"/>
        <v>87.03807665433658</v>
      </c>
      <c r="H23" s="1036">
        <f t="shared" si="2"/>
        <v>169.5651758099038</v>
      </c>
    </row>
    <row r="24" spans="2:6" ht="21" customHeight="1">
      <c r="B24" s="1040"/>
      <c r="C24" s="1040"/>
      <c r="D24" s="1040"/>
      <c r="E24" s="1040"/>
      <c r="F24" s="1040"/>
    </row>
  </sheetData>
  <sheetProtection/>
  <mergeCells count="6">
    <mergeCell ref="A1:A2"/>
    <mergeCell ref="G1:G2"/>
    <mergeCell ref="H1:H2"/>
    <mergeCell ref="B1:D1"/>
    <mergeCell ref="E1:E2"/>
    <mergeCell ref="F1:F2"/>
  </mergeCells>
  <printOptions horizontalCentered="1" verticalCentered="1"/>
  <pageMargins left="0.5905511811023623" right="0.5905511811023623" top="0.9448818897637796" bottom="0.6299212598425197" header="0.5118110236220472" footer="0.5118110236220472"/>
  <pageSetup horizontalDpi="300" verticalDpi="300" orientation="landscape" paperSize="9" scale="95" r:id="rId1"/>
  <headerFooter alignWithMargins="0">
    <oddHeader>&amp;CNemzeti vagyonba tartozó befektetett eszközök értékcsökkenése, 
elhasználódott eszközök  pótlására fordított kiadások és az eszközök elhasználódási foka  2017. évben
&amp;R&amp;"Times New Roman CE,Félkövér dőlt"12.c  tábla
Adatok: ezer Ft-ban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3"/>
  <sheetViews>
    <sheetView zoomScale="112" zoomScaleNormal="112" zoomScalePageLayoutView="0" workbookViewId="0" topLeftCell="A1">
      <selection activeCell="R16" sqref="R16"/>
    </sheetView>
  </sheetViews>
  <sheetFormatPr defaultColWidth="9.00390625" defaultRowHeight="12.75"/>
  <cols>
    <col min="1" max="1" width="30.625" style="0" customWidth="1"/>
    <col min="2" max="2" width="6.125" style="0" customWidth="1"/>
    <col min="3" max="3" width="7.375" style="0" customWidth="1"/>
    <col min="4" max="4" width="8.00390625" style="0" customWidth="1"/>
    <col min="5" max="5" width="5.375" style="0" customWidth="1"/>
    <col min="6" max="6" width="7.00390625" style="0" customWidth="1"/>
    <col min="7" max="7" width="5.125" style="0" customWidth="1"/>
    <col min="8" max="8" width="7.50390625" style="0" customWidth="1"/>
    <col min="9" max="9" width="5.625" style="0" customWidth="1"/>
    <col min="10" max="10" width="8.625" style="0" customWidth="1"/>
    <col min="11" max="11" width="5.00390625" style="0" customWidth="1"/>
    <col min="12" max="12" width="7.00390625" style="0" customWidth="1"/>
    <col min="13" max="13" width="10.50390625" style="0" customWidth="1"/>
    <col min="14" max="14" width="8.125" style="0" customWidth="1"/>
    <col min="15" max="15" width="9.125" style="0" customWidth="1"/>
    <col min="16" max="16" width="10.625" style="0" customWidth="1"/>
  </cols>
  <sheetData>
    <row r="1" spans="1:18" ht="146.25" customHeight="1">
      <c r="A1" s="1612" t="s">
        <v>2212</v>
      </c>
      <c r="B1" s="1610" t="s">
        <v>501</v>
      </c>
      <c r="C1" s="1521"/>
      <c r="D1" s="1610" t="s">
        <v>502</v>
      </c>
      <c r="E1" s="1521"/>
      <c r="F1" s="1610" t="s">
        <v>503</v>
      </c>
      <c r="G1" s="1521"/>
      <c r="H1" s="1610" t="s">
        <v>504</v>
      </c>
      <c r="I1" s="1521"/>
      <c r="J1" s="1610" t="s">
        <v>505</v>
      </c>
      <c r="K1" s="1521"/>
      <c r="L1" s="1610" t="s">
        <v>966</v>
      </c>
      <c r="M1" s="1611"/>
      <c r="N1" s="1610" t="s">
        <v>506</v>
      </c>
      <c r="O1" s="1611"/>
      <c r="P1" s="1041" t="s">
        <v>490</v>
      </c>
      <c r="Q1" s="1042"/>
      <c r="R1" s="1043"/>
    </row>
    <row r="2" spans="1:18" ht="31.5" customHeight="1">
      <c r="A2" s="1613"/>
      <c r="B2" s="1044" t="s">
        <v>507</v>
      </c>
      <c r="C2" s="1044" t="s">
        <v>508</v>
      </c>
      <c r="D2" s="1044" t="s">
        <v>507</v>
      </c>
      <c r="E2" s="1044" t="s">
        <v>508</v>
      </c>
      <c r="F2" s="1044" t="s">
        <v>507</v>
      </c>
      <c r="G2" s="1044" t="s">
        <v>508</v>
      </c>
      <c r="H2" s="1044" t="s">
        <v>507</v>
      </c>
      <c r="I2" s="1044" t="s">
        <v>508</v>
      </c>
      <c r="J2" s="1044" t="s">
        <v>507</v>
      </c>
      <c r="K2" s="1044" t="s">
        <v>508</v>
      </c>
      <c r="L2" s="1044" t="s">
        <v>507</v>
      </c>
      <c r="M2" s="1044" t="s">
        <v>508</v>
      </c>
      <c r="N2" s="1044" t="s">
        <v>507</v>
      </c>
      <c r="O2" s="1044" t="s">
        <v>508</v>
      </c>
      <c r="P2" s="1044" t="s">
        <v>508</v>
      </c>
      <c r="Q2" s="1042"/>
      <c r="R2" s="1043"/>
    </row>
    <row r="3" spans="1:16" ht="12.75">
      <c r="A3" s="1241" t="s">
        <v>2214</v>
      </c>
      <c r="B3" s="1045"/>
      <c r="C3" s="1046"/>
      <c r="D3" s="1046"/>
      <c r="E3" s="1046"/>
      <c r="F3" s="1046"/>
      <c r="G3" s="1046"/>
      <c r="H3" s="1046"/>
      <c r="I3" s="1046"/>
      <c r="J3" s="1046"/>
      <c r="K3" s="1046"/>
      <c r="L3" s="1047">
        <v>4209</v>
      </c>
      <c r="M3" s="1048">
        <v>437052</v>
      </c>
      <c r="N3" s="1049"/>
      <c r="O3" s="1046"/>
      <c r="P3" s="1046">
        <f>SUM(C3+E3+G3+I3+K3+M3+O3)</f>
        <v>437052</v>
      </c>
    </row>
    <row r="4" spans="1:16" ht="12.75">
      <c r="A4" s="1050" t="s">
        <v>493</v>
      </c>
      <c r="B4" s="1045"/>
      <c r="C4" s="1046"/>
      <c r="D4" s="1046"/>
      <c r="E4" s="1046"/>
      <c r="F4" s="1046"/>
      <c r="G4" s="1046"/>
      <c r="H4" s="1046"/>
      <c r="I4" s="1046"/>
      <c r="J4" s="1046"/>
      <c r="K4" s="1046"/>
      <c r="L4" s="1047">
        <v>4692</v>
      </c>
      <c r="M4" s="1048">
        <v>38535</v>
      </c>
      <c r="N4" s="1049">
        <v>89880</v>
      </c>
      <c r="O4" s="1046">
        <v>8641656</v>
      </c>
      <c r="P4" s="1046">
        <f aca="true" t="shared" si="0" ref="P4:P22">SUM(C4+E4+G4+I4+K4+M4+O4)</f>
        <v>8680191</v>
      </c>
    </row>
    <row r="5" spans="1:16" ht="12.75">
      <c r="A5" s="1050" t="s">
        <v>2216</v>
      </c>
      <c r="B5" s="1051"/>
      <c r="C5" s="1046"/>
      <c r="D5" s="1046"/>
      <c r="E5" s="1046"/>
      <c r="F5" s="1046"/>
      <c r="G5" s="1046"/>
      <c r="H5" s="1046"/>
      <c r="I5" s="1046"/>
      <c r="J5" s="1046"/>
      <c r="K5" s="1046"/>
      <c r="L5" s="1047">
        <v>3915</v>
      </c>
      <c r="M5" s="1048">
        <v>46470</v>
      </c>
      <c r="N5" s="1049"/>
      <c r="O5" s="1046"/>
      <c r="P5" s="1046">
        <f t="shared" si="0"/>
        <v>46470</v>
      </c>
    </row>
    <row r="6" spans="1:16" ht="12.75">
      <c r="A6" s="1050" t="s">
        <v>494</v>
      </c>
      <c r="B6" s="1051"/>
      <c r="C6" s="1046"/>
      <c r="D6" s="1046"/>
      <c r="E6" s="1046"/>
      <c r="F6" s="1046"/>
      <c r="G6" s="1046"/>
      <c r="H6" s="1046"/>
      <c r="I6" s="1046"/>
      <c r="J6" s="1046"/>
      <c r="K6" s="1046"/>
      <c r="L6" s="1047">
        <v>4709</v>
      </c>
      <c r="M6" s="1048">
        <v>90995</v>
      </c>
      <c r="N6" s="1049"/>
      <c r="O6" s="1046"/>
      <c r="P6" s="1046">
        <f t="shared" si="0"/>
        <v>90995</v>
      </c>
    </row>
    <row r="7" spans="1:16" ht="12.75">
      <c r="A7" s="1052" t="s">
        <v>1001</v>
      </c>
      <c r="B7" s="1051"/>
      <c r="C7" s="1046"/>
      <c r="D7" s="1046"/>
      <c r="E7" s="1046"/>
      <c r="F7" s="1046"/>
      <c r="G7" s="1046"/>
      <c r="H7" s="1046"/>
      <c r="I7" s="1046"/>
      <c r="J7" s="1046"/>
      <c r="K7" s="1046"/>
      <c r="L7" s="1047">
        <v>217</v>
      </c>
      <c r="M7" s="1048">
        <v>6553</v>
      </c>
      <c r="N7" s="1049"/>
      <c r="O7" s="1046"/>
      <c r="P7" s="1046">
        <f t="shared" si="0"/>
        <v>6553</v>
      </c>
    </row>
    <row r="8" spans="1:16" ht="12.75">
      <c r="A8" s="1050" t="s">
        <v>2217</v>
      </c>
      <c r="B8" s="1051"/>
      <c r="C8" s="1046"/>
      <c r="D8" s="1046"/>
      <c r="E8" s="1046"/>
      <c r="F8" s="1046"/>
      <c r="G8" s="1046"/>
      <c r="H8" s="1046"/>
      <c r="I8" s="1046"/>
      <c r="J8" s="1046"/>
      <c r="K8" s="1046"/>
      <c r="L8" s="1047">
        <v>125</v>
      </c>
      <c r="M8" s="1048">
        <v>24225</v>
      </c>
      <c r="N8" s="1049"/>
      <c r="O8" s="1046"/>
      <c r="P8" s="1046">
        <f t="shared" si="0"/>
        <v>24225</v>
      </c>
    </row>
    <row r="9" spans="1:16" ht="12.75">
      <c r="A9" s="1050" t="s">
        <v>2218</v>
      </c>
      <c r="B9" s="1051"/>
      <c r="C9" s="1046"/>
      <c r="D9" s="1046"/>
      <c r="E9" s="1046"/>
      <c r="F9" s="1046"/>
      <c r="G9" s="1046"/>
      <c r="H9" s="1046"/>
      <c r="I9" s="1046"/>
      <c r="J9" s="1046"/>
      <c r="K9" s="1046"/>
      <c r="L9" s="1047">
        <v>216</v>
      </c>
      <c r="M9" s="1048">
        <v>32922</v>
      </c>
      <c r="N9" s="1049"/>
      <c r="O9" s="1046"/>
      <c r="P9" s="1046">
        <f t="shared" si="0"/>
        <v>32922</v>
      </c>
    </row>
    <row r="10" spans="1:16" ht="12.75">
      <c r="A10" s="1050" t="s">
        <v>2219</v>
      </c>
      <c r="B10" s="1051"/>
      <c r="C10" s="1046"/>
      <c r="D10" s="1046"/>
      <c r="E10" s="1046"/>
      <c r="F10" s="1046"/>
      <c r="G10" s="1046"/>
      <c r="H10" s="1046"/>
      <c r="I10" s="1046"/>
      <c r="J10" s="1046"/>
      <c r="K10" s="1046"/>
      <c r="L10" s="1047">
        <v>1886</v>
      </c>
      <c r="M10" s="1048">
        <v>16565</v>
      </c>
      <c r="N10" s="1049"/>
      <c r="O10" s="1046"/>
      <c r="P10" s="1046">
        <f t="shared" si="0"/>
        <v>16565</v>
      </c>
    </row>
    <row r="11" spans="1:16" ht="12.75">
      <c r="A11" s="1050" t="s">
        <v>2220</v>
      </c>
      <c r="B11" s="1051"/>
      <c r="C11" s="1046"/>
      <c r="D11" s="1046"/>
      <c r="E11" s="1046"/>
      <c r="F11" s="1046"/>
      <c r="G11" s="1046"/>
      <c r="H11" s="1046"/>
      <c r="I11" s="1046"/>
      <c r="J11" s="1046"/>
      <c r="K11" s="1046"/>
      <c r="L11" s="1047">
        <v>104</v>
      </c>
      <c r="M11" s="1048">
        <v>28655</v>
      </c>
      <c r="N11" s="1049"/>
      <c r="O11" s="1046"/>
      <c r="P11" s="1046">
        <f t="shared" si="0"/>
        <v>28655</v>
      </c>
    </row>
    <row r="12" spans="1:16" ht="25.5">
      <c r="A12" s="1017" t="s">
        <v>2229</v>
      </c>
      <c r="B12" s="1053"/>
      <c r="C12" s="1046"/>
      <c r="D12" s="1046"/>
      <c r="E12" s="1046"/>
      <c r="F12" s="1046"/>
      <c r="G12" s="1046"/>
      <c r="H12" s="1046"/>
      <c r="I12" s="1046"/>
      <c r="J12" s="1046"/>
      <c r="K12" s="1046"/>
      <c r="L12" s="1047">
        <v>4</v>
      </c>
      <c r="M12" s="1048">
        <v>111</v>
      </c>
      <c r="N12" s="1049"/>
      <c r="O12" s="1046"/>
      <c r="P12" s="1046">
        <f t="shared" si="0"/>
        <v>111</v>
      </c>
    </row>
    <row r="13" spans="1:16" ht="12.75">
      <c r="A13" s="1050" t="s">
        <v>1006</v>
      </c>
      <c r="B13" s="1051"/>
      <c r="C13" s="1046"/>
      <c r="D13" s="1046"/>
      <c r="E13" s="1046"/>
      <c r="F13" s="1046"/>
      <c r="G13" s="1046"/>
      <c r="H13" s="1046"/>
      <c r="I13" s="1046"/>
      <c r="J13" s="1046"/>
      <c r="K13" s="1046"/>
      <c r="L13" s="1047">
        <v>1865</v>
      </c>
      <c r="M13" s="1048">
        <v>18029</v>
      </c>
      <c r="N13" s="1049"/>
      <c r="O13" s="1046"/>
      <c r="P13" s="1046">
        <f t="shared" si="0"/>
        <v>18029</v>
      </c>
    </row>
    <row r="14" spans="1:16" ht="12.75">
      <c r="A14" s="1050" t="s">
        <v>227</v>
      </c>
      <c r="B14" s="1051"/>
      <c r="C14" s="1046"/>
      <c r="D14" s="1046"/>
      <c r="E14" s="1046"/>
      <c r="F14" s="1046"/>
      <c r="G14" s="1046"/>
      <c r="H14" s="1046"/>
      <c r="I14" s="1046"/>
      <c r="J14" s="1046"/>
      <c r="K14" s="1046"/>
      <c r="L14" s="1047">
        <v>208</v>
      </c>
      <c r="M14" s="1048">
        <v>4391</v>
      </c>
      <c r="N14" s="1049"/>
      <c r="O14" s="1046"/>
      <c r="P14" s="1046">
        <f t="shared" si="0"/>
        <v>4391</v>
      </c>
    </row>
    <row r="15" spans="1:16" ht="12.75">
      <c r="A15" s="1054" t="s">
        <v>2223</v>
      </c>
      <c r="B15" s="1055"/>
      <c r="C15" s="1046"/>
      <c r="D15" s="1046"/>
      <c r="E15" s="1046"/>
      <c r="F15" s="1046"/>
      <c r="G15" s="1046"/>
      <c r="H15" s="1046"/>
      <c r="I15" s="1046"/>
      <c r="J15" s="1046"/>
      <c r="K15" s="1046"/>
      <c r="L15" s="1047">
        <v>715</v>
      </c>
      <c r="M15" s="1048">
        <v>190740</v>
      </c>
      <c r="N15" s="1049"/>
      <c r="O15" s="1046"/>
      <c r="P15" s="1046">
        <f t="shared" si="0"/>
        <v>190740</v>
      </c>
    </row>
    <row r="16" spans="1:16" ht="12.75">
      <c r="A16" s="1054" t="s">
        <v>2224</v>
      </c>
      <c r="B16" s="1056">
        <v>2339</v>
      </c>
      <c r="C16" s="1046"/>
      <c r="D16" s="1049">
        <v>202605</v>
      </c>
      <c r="E16" s="1046"/>
      <c r="F16" s="1049">
        <v>65018</v>
      </c>
      <c r="G16" s="1046"/>
      <c r="H16" s="1049">
        <v>38278</v>
      </c>
      <c r="I16" s="1046"/>
      <c r="J16" s="1049">
        <v>308240</v>
      </c>
      <c r="K16" s="1046"/>
      <c r="L16" s="1047">
        <v>3001</v>
      </c>
      <c r="M16" s="1048">
        <v>156182</v>
      </c>
      <c r="N16" s="1049"/>
      <c r="O16" s="1046"/>
      <c r="P16" s="1046">
        <f t="shared" si="0"/>
        <v>156182</v>
      </c>
    </row>
    <row r="17" spans="1:16" ht="12.75">
      <c r="A17" s="1057" t="s">
        <v>2225</v>
      </c>
      <c r="B17" s="1058">
        <v>1</v>
      </c>
      <c r="C17" s="1046">
        <v>1579</v>
      </c>
      <c r="D17" s="1046"/>
      <c r="E17" s="1046"/>
      <c r="F17" s="1046"/>
      <c r="G17" s="1046"/>
      <c r="H17" s="1046"/>
      <c r="I17" s="1046"/>
      <c r="J17" s="1046"/>
      <c r="K17" s="1046"/>
      <c r="L17" s="1047">
        <v>597</v>
      </c>
      <c r="M17" s="1048">
        <v>94223</v>
      </c>
      <c r="N17" s="1049"/>
      <c r="O17" s="1046"/>
      <c r="P17" s="1046">
        <f t="shared" si="0"/>
        <v>95802</v>
      </c>
    </row>
    <row r="18" spans="1:16" ht="12.75">
      <c r="A18" s="1059" t="s">
        <v>2226</v>
      </c>
      <c r="B18" s="1055"/>
      <c r="C18" s="1046"/>
      <c r="D18" s="1046"/>
      <c r="E18" s="1046"/>
      <c r="F18" s="1046"/>
      <c r="G18" s="1046"/>
      <c r="H18" s="1046"/>
      <c r="I18" s="1046"/>
      <c r="J18" s="1046"/>
      <c r="K18" s="1046"/>
      <c r="L18" s="1047">
        <v>86</v>
      </c>
      <c r="M18" s="1048">
        <v>31413</v>
      </c>
      <c r="N18" s="1049"/>
      <c r="O18" s="1046"/>
      <c r="P18" s="1046">
        <f t="shared" si="0"/>
        <v>31413</v>
      </c>
    </row>
    <row r="19" spans="1:16" ht="12.75">
      <c r="A19" s="1059" t="s">
        <v>500</v>
      </c>
      <c r="B19" s="1055"/>
      <c r="C19" s="1046"/>
      <c r="D19" s="1046"/>
      <c r="E19" s="1046"/>
      <c r="F19" s="1046"/>
      <c r="G19" s="1046"/>
      <c r="H19" s="1046"/>
      <c r="I19" s="1046"/>
      <c r="J19" s="1046"/>
      <c r="K19" s="1046"/>
      <c r="L19" s="1047">
        <v>2085</v>
      </c>
      <c r="M19" s="1048">
        <v>49827</v>
      </c>
      <c r="N19" s="1049"/>
      <c r="O19" s="1046"/>
      <c r="P19" s="1046">
        <f t="shared" si="0"/>
        <v>49827</v>
      </c>
    </row>
    <row r="20" spans="1:16" ht="12.75">
      <c r="A20" s="1059" t="s">
        <v>2228</v>
      </c>
      <c r="B20" s="1055"/>
      <c r="C20" s="1046"/>
      <c r="D20" s="1046"/>
      <c r="E20" s="1046"/>
      <c r="F20" s="1046"/>
      <c r="G20" s="1046"/>
      <c r="H20" s="1046"/>
      <c r="I20" s="1046"/>
      <c r="J20" s="1046"/>
      <c r="K20" s="1046"/>
      <c r="L20" s="1047">
        <v>107</v>
      </c>
      <c r="M20" s="1048">
        <v>3023</v>
      </c>
      <c r="N20" s="1049"/>
      <c r="O20" s="1046"/>
      <c r="P20" s="1046">
        <f t="shared" si="0"/>
        <v>3023</v>
      </c>
    </row>
    <row r="21" spans="1:16" ht="12.75">
      <c r="A21" s="962" t="s">
        <v>1007</v>
      </c>
      <c r="B21" s="1060">
        <f>SUM(B3:B20)</f>
        <v>2340</v>
      </c>
      <c r="C21" s="1060">
        <f>SUM(C3:C20)</f>
        <v>1579</v>
      </c>
      <c r="D21" s="1060"/>
      <c r="E21" s="1060"/>
      <c r="F21" s="1060">
        <f>SUM(F3:F20)</f>
        <v>65018</v>
      </c>
      <c r="G21" s="1060"/>
      <c r="H21" s="1060">
        <f>SUM(H3:H20)</f>
        <v>38278</v>
      </c>
      <c r="I21" s="1060"/>
      <c r="J21" s="1060"/>
      <c r="K21" s="1060"/>
      <c r="L21" s="1060">
        <f>SUM(L3:L20)</f>
        <v>28741</v>
      </c>
      <c r="M21" s="1060">
        <f>SUM(M3:M20)</f>
        <v>1269911</v>
      </c>
      <c r="N21" s="1060">
        <f>SUM(N3:N20)</f>
        <v>89880</v>
      </c>
      <c r="O21" s="1060">
        <f>SUM(O3:O20)</f>
        <v>8641656</v>
      </c>
      <c r="P21" s="1060">
        <f>SUM(P3:P20)</f>
        <v>9913146</v>
      </c>
    </row>
    <row r="22" spans="1:16" ht="12.75">
      <c r="A22" s="1054" t="s">
        <v>2426</v>
      </c>
      <c r="B22" s="105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7">
        <v>12404</v>
      </c>
      <c r="M22" s="1048">
        <v>459421</v>
      </c>
      <c r="N22" s="1049"/>
      <c r="O22" s="1046"/>
      <c r="P22" s="1046">
        <f t="shared" si="0"/>
        <v>459421</v>
      </c>
    </row>
    <row r="23" spans="1:16" ht="12.75">
      <c r="A23" s="1248" t="s">
        <v>182</v>
      </c>
      <c r="B23" s="1249">
        <f>SUM(B21:B22)</f>
        <v>2340</v>
      </c>
      <c r="C23" s="1249">
        <f>SUM(C21:C22)</f>
        <v>1579</v>
      </c>
      <c r="D23" s="1249"/>
      <c r="E23" s="1249"/>
      <c r="F23" s="1249">
        <f>SUM(F21:F22)</f>
        <v>65018</v>
      </c>
      <c r="G23" s="1249"/>
      <c r="H23" s="1249">
        <f>SUM(H21:H22)</f>
        <v>38278</v>
      </c>
      <c r="I23" s="1249"/>
      <c r="J23" s="1249"/>
      <c r="K23" s="1249"/>
      <c r="L23" s="1249">
        <f>SUM(L21:L22)</f>
        <v>41145</v>
      </c>
      <c r="M23" s="1249">
        <f>SUM(M21:M22)</f>
        <v>1729332</v>
      </c>
      <c r="N23" s="1249">
        <f>SUM(N21:N22)</f>
        <v>89880</v>
      </c>
      <c r="O23" s="1249">
        <f>SUM(O21:O22)</f>
        <v>8641656</v>
      </c>
      <c r="P23" s="1249">
        <f>SUM(P21:P22)</f>
        <v>10372567</v>
      </c>
    </row>
  </sheetData>
  <sheetProtection/>
  <mergeCells count="8">
    <mergeCell ref="L1:M1"/>
    <mergeCell ref="N1:O1"/>
    <mergeCell ref="A1:A2"/>
    <mergeCell ref="B1:C1"/>
    <mergeCell ref="D1:E1"/>
    <mergeCell ref="F1:G1"/>
    <mergeCell ref="H1:I1"/>
    <mergeCell ref="J1:K1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1"/>
  <headerFooter alignWithMargins="0">
    <oddHeader>&amp;C&amp;"Times New Roman CE,Félkövér dőlt"Zalaegerszeg MJV önkormányzata és költségvetési szervei kezelésében lévő, mérlegben nem szereplő eszközök 2017. évben&amp;R&amp;"Times New Roman CE,Félkövér dőlt"12.d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7.875" style="1072" customWidth="1"/>
    <col min="2" max="2" width="39.00390625" style="1073" customWidth="1"/>
    <col min="3" max="3" width="14.875" style="1073" customWidth="1"/>
    <col min="4" max="4" width="14.625" style="1073" customWidth="1"/>
    <col min="5" max="6" width="17.625" style="1102" customWidth="1"/>
    <col min="7" max="8" width="17.625" style="1103" customWidth="1"/>
    <col min="9" max="10" width="14.125" style="1072" customWidth="1"/>
    <col min="11" max="11" width="13.875" style="1072" customWidth="1"/>
    <col min="12" max="12" width="16.625" style="1072" customWidth="1"/>
    <col min="13" max="16384" width="9.375" style="1073" customWidth="1"/>
  </cols>
  <sheetData>
    <row r="1" spans="1:9" s="1062" customFormat="1" ht="15.75" customHeight="1">
      <c r="A1" s="1617" t="s">
        <v>2233</v>
      </c>
      <c r="B1" s="1636" t="s">
        <v>588</v>
      </c>
      <c r="C1" s="1629" t="s">
        <v>891</v>
      </c>
      <c r="D1" s="1620" t="s">
        <v>509</v>
      </c>
      <c r="E1" s="1620" t="s">
        <v>510</v>
      </c>
      <c r="F1" s="1621"/>
      <c r="G1" s="1620" t="s">
        <v>889</v>
      </c>
      <c r="H1" s="1621"/>
      <c r="I1" s="1061"/>
    </row>
    <row r="2" spans="1:9" s="1062" customFormat="1" ht="13.5" customHeight="1">
      <c r="A2" s="1618"/>
      <c r="B2" s="1637"/>
      <c r="C2" s="1630"/>
      <c r="D2" s="1622"/>
      <c r="E2" s="1622" t="s">
        <v>511</v>
      </c>
      <c r="F2" s="1622" t="s">
        <v>512</v>
      </c>
      <c r="G2" s="1622" t="s">
        <v>511</v>
      </c>
      <c r="H2" s="1622" t="s">
        <v>512</v>
      </c>
      <c r="I2" s="1063"/>
    </row>
    <row r="3" spans="1:11" s="1061" customFormat="1" ht="22.5" customHeight="1">
      <c r="A3" s="1619"/>
      <c r="B3" s="1638"/>
      <c r="C3" s="1631"/>
      <c r="D3" s="1623"/>
      <c r="E3" s="1635"/>
      <c r="F3" s="1635"/>
      <c r="G3" s="1635"/>
      <c r="H3" s="1635"/>
      <c r="I3" s="1064"/>
      <c r="J3" s="1065"/>
      <c r="K3" s="1065"/>
    </row>
    <row r="4" spans="1:11" s="1061" customFormat="1" ht="14.25" customHeight="1">
      <c r="A4" s="1626" t="s">
        <v>513</v>
      </c>
      <c r="B4" s="1627"/>
      <c r="C4" s="1627"/>
      <c r="D4" s="1627"/>
      <c r="E4" s="1627"/>
      <c r="F4" s="1627"/>
      <c r="G4" s="1627"/>
      <c r="H4" s="1628"/>
      <c r="I4" s="1064"/>
      <c r="J4" s="1065"/>
      <c r="K4" s="1065"/>
    </row>
    <row r="5" spans="1:11" ht="14.25" customHeight="1">
      <c r="A5" s="1066"/>
      <c r="B5" s="1067" t="s">
        <v>514</v>
      </c>
      <c r="C5" s="1067"/>
      <c r="D5" s="1068"/>
      <c r="E5" s="1069"/>
      <c r="F5" s="1069"/>
      <c r="G5" s="1069"/>
      <c r="H5" s="1069"/>
      <c r="I5" s="1070"/>
      <c r="J5" s="1071"/>
      <c r="K5" s="1071"/>
    </row>
    <row r="6" spans="1:11" ht="14.25" customHeight="1">
      <c r="A6" s="1074" t="s">
        <v>36</v>
      </c>
      <c r="B6" s="1075" t="s">
        <v>515</v>
      </c>
      <c r="C6" s="1076" t="s">
        <v>516</v>
      </c>
      <c r="D6" s="1077" t="s">
        <v>517</v>
      </c>
      <c r="E6" s="1078">
        <v>94470000</v>
      </c>
      <c r="F6" s="1078">
        <v>94470000</v>
      </c>
      <c r="G6" s="1078">
        <v>94470000</v>
      </c>
      <c r="H6" s="1078">
        <v>94470000</v>
      </c>
      <c r="I6" s="1079"/>
      <c r="J6" s="1071"/>
      <c r="K6" s="1071"/>
    </row>
    <row r="7" spans="1:11" ht="14.25" customHeight="1">
      <c r="A7" s="1074" t="s">
        <v>77</v>
      </c>
      <c r="B7" s="1075" t="s">
        <v>890</v>
      </c>
      <c r="C7" s="1076" t="s">
        <v>516</v>
      </c>
      <c r="D7" s="1077" t="s">
        <v>517</v>
      </c>
      <c r="E7" s="1078">
        <v>95000000</v>
      </c>
      <c r="F7" s="1078">
        <v>95000000</v>
      </c>
      <c r="G7" s="1078">
        <v>95000000</v>
      </c>
      <c r="H7" s="1078">
        <v>95000000</v>
      </c>
      <c r="I7" s="1080"/>
      <c r="J7" s="1071"/>
      <c r="K7" s="1071"/>
    </row>
    <row r="8" spans="1:11" ht="14.25" customHeight="1">
      <c r="A8" s="1074" t="s">
        <v>79</v>
      </c>
      <c r="B8" s="1075" t="s">
        <v>518</v>
      </c>
      <c r="C8" s="1076" t="s">
        <v>516</v>
      </c>
      <c r="D8" s="1077" t="s">
        <v>517</v>
      </c>
      <c r="E8" s="1081">
        <v>3000000</v>
      </c>
      <c r="F8" s="1081">
        <v>3000000</v>
      </c>
      <c r="G8" s="1081">
        <v>3000000</v>
      </c>
      <c r="H8" s="1081">
        <v>3000000</v>
      </c>
      <c r="I8" s="1080"/>
      <c r="J8" s="1071"/>
      <c r="K8" s="1071"/>
    </row>
    <row r="9" spans="1:11" ht="14.25" customHeight="1">
      <c r="A9" s="1074" t="s">
        <v>80</v>
      </c>
      <c r="B9" s="1075" t="s">
        <v>519</v>
      </c>
      <c r="C9" s="1076" t="s">
        <v>516</v>
      </c>
      <c r="D9" s="1077" t="s">
        <v>517</v>
      </c>
      <c r="E9" s="1081">
        <v>210000000</v>
      </c>
      <c r="F9" s="1081">
        <v>210000000</v>
      </c>
      <c r="G9" s="1081">
        <v>210000000</v>
      </c>
      <c r="H9" s="1081">
        <v>210000000</v>
      </c>
      <c r="I9" s="1080"/>
      <c r="J9" s="1071"/>
      <c r="K9" s="1071"/>
    </row>
    <row r="10" spans="1:11" ht="14.25" customHeight="1">
      <c r="A10" s="1074" t="s">
        <v>81</v>
      </c>
      <c r="B10" s="1082" t="s">
        <v>520</v>
      </c>
      <c r="C10" s="1076" t="s">
        <v>516</v>
      </c>
      <c r="D10" s="1083" t="s">
        <v>517</v>
      </c>
      <c r="E10" s="1081">
        <v>3000000</v>
      </c>
      <c r="F10" s="1081"/>
      <c r="G10" s="1081">
        <v>3000000</v>
      </c>
      <c r="H10" s="1081"/>
      <c r="I10" s="1080"/>
      <c r="J10" s="1071"/>
      <c r="K10" s="1071"/>
    </row>
    <row r="11" spans="1:11" ht="14.25" customHeight="1">
      <c r="A11" s="1074" t="s">
        <v>82</v>
      </c>
      <c r="B11" s="1082" t="s">
        <v>421</v>
      </c>
      <c r="C11" s="1076" t="s">
        <v>516</v>
      </c>
      <c r="D11" s="1077" t="s">
        <v>517</v>
      </c>
      <c r="E11" s="1084">
        <v>473000000</v>
      </c>
      <c r="F11" s="1084">
        <v>486450000</v>
      </c>
      <c r="G11" s="1084">
        <v>473000000</v>
      </c>
      <c r="H11" s="1084">
        <v>488692945</v>
      </c>
      <c r="I11" s="1080"/>
      <c r="J11" s="1071"/>
      <c r="K11" s="1071"/>
    </row>
    <row r="12" spans="1:11" ht="14.25" customHeight="1">
      <c r="A12" s="1085"/>
      <c r="B12" s="1067" t="s">
        <v>521</v>
      </c>
      <c r="C12" s="1076"/>
      <c r="D12" s="1077"/>
      <c r="E12" s="1078"/>
      <c r="F12" s="1078"/>
      <c r="G12" s="1078"/>
      <c r="H12" s="1078"/>
      <c r="I12" s="1080"/>
      <c r="J12" s="1071"/>
      <c r="K12" s="1071"/>
    </row>
    <row r="13" spans="1:11" ht="14.25" customHeight="1">
      <c r="A13" s="1085" t="s">
        <v>946</v>
      </c>
      <c r="B13" s="1082" t="s">
        <v>522</v>
      </c>
      <c r="C13" s="1076" t="s">
        <v>523</v>
      </c>
      <c r="D13" s="1077" t="s">
        <v>517</v>
      </c>
      <c r="E13" s="1078">
        <v>396700000</v>
      </c>
      <c r="F13" s="1078">
        <v>379330000</v>
      </c>
      <c r="G13" s="1078">
        <v>396700000</v>
      </c>
      <c r="H13" s="1078">
        <v>379330000</v>
      </c>
      <c r="I13" s="1080"/>
      <c r="J13" s="1071"/>
      <c r="K13" s="1071"/>
    </row>
    <row r="14" spans="1:11" ht="24.75" customHeight="1">
      <c r="A14" s="1632" t="s">
        <v>524</v>
      </c>
      <c r="B14" s="1633"/>
      <c r="C14" s="1076"/>
      <c r="D14" s="1077"/>
      <c r="E14" s="1087">
        <f>SUM(E6:E13)</f>
        <v>1275170000</v>
      </c>
      <c r="F14" s="1087">
        <f>SUM(F6:F13)</f>
        <v>1268250000</v>
      </c>
      <c r="G14" s="1087">
        <f>SUM(G6:G13)</f>
        <v>1275170000</v>
      </c>
      <c r="H14" s="1087">
        <f>SUM(H6:H13)</f>
        <v>1270492945</v>
      </c>
      <c r="I14" s="1080"/>
      <c r="J14" s="1071"/>
      <c r="K14" s="1071"/>
    </row>
    <row r="15" spans="1:11" ht="14.25" customHeight="1">
      <c r="A15" s="1632" t="s">
        <v>525</v>
      </c>
      <c r="B15" s="1634"/>
      <c r="C15" s="1634"/>
      <c r="D15" s="1634"/>
      <c r="E15" s="1634"/>
      <c r="F15" s="1634"/>
      <c r="G15" s="1634"/>
      <c r="H15" s="1633"/>
      <c r="I15" s="1080"/>
      <c r="J15" s="1071"/>
      <c r="K15" s="1071"/>
    </row>
    <row r="16" spans="1:11" ht="14.25" customHeight="1">
      <c r="A16" s="1086"/>
      <c r="B16" s="1067" t="s">
        <v>514</v>
      </c>
      <c r="C16" s="1076"/>
      <c r="D16" s="1077"/>
      <c r="E16" s="1088"/>
      <c r="F16" s="1088"/>
      <c r="G16" s="1088"/>
      <c r="H16" s="1088"/>
      <c r="I16" s="1080"/>
      <c r="J16" s="1071"/>
      <c r="K16" s="1071"/>
    </row>
    <row r="17" spans="1:11" ht="14.25" customHeight="1">
      <c r="A17" s="1089" t="s">
        <v>581</v>
      </c>
      <c r="B17" s="1075" t="s">
        <v>526</v>
      </c>
      <c r="C17" s="1076" t="s">
        <v>516</v>
      </c>
      <c r="D17" s="1077" t="s">
        <v>517</v>
      </c>
      <c r="E17" s="1078">
        <v>3500000</v>
      </c>
      <c r="F17" s="1078">
        <v>3500000</v>
      </c>
      <c r="G17" s="1078">
        <v>3500000</v>
      </c>
      <c r="H17" s="1078">
        <v>3500000</v>
      </c>
      <c r="I17" s="1080"/>
      <c r="J17" s="1071"/>
      <c r="K17" s="1071"/>
    </row>
    <row r="18" spans="1:11" ht="14.25" customHeight="1">
      <c r="A18" s="1089" t="s">
        <v>583</v>
      </c>
      <c r="B18" s="1082" t="s">
        <v>527</v>
      </c>
      <c r="C18" s="1076" t="s">
        <v>516</v>
      </c>
      <c r="D18" s="1083" t="s">
        <v>517</v>
      </c>
      <c r="E18" s="1081">
        <v>41420000</v>
      </c>
      <c r="F18" s="1081">
        <v>114720000</v>
      </c>
      <c r="G18" s="1081">
        <v>41420000</v>
      </c>
      <c r="H18" s="1081">
        <v>114720000</v>
      </c>
      <c r="I18" s="1079" t="s">
        <v>183</v>
      </c>
      <c r="J18" s="1071"/>
      <c r="K18" s="1071"/>
    </row>
    <row r="19" spans="1:11" ht="14.25" customHeight="1">
      <c r="A19" s="1089" t="s">
        <v>465</v>
      </c>
      <c r="B19" s="1082" t="s">
        <v>528</v>
      </c>
      <c r="C19" s="1076" t="s">
        <v>516</v>
      </c>
      <c r="D19" s="1083" t="s">
        <v>517</v>
      </c>
      <c r="E19" s="1081">
        <v>3000000</v>
      </c>
      <c r="F19" s="1081">
        <v>3000000</v>
      </c>
      <c r="G19" s="1081">
        <v>3000000</v>
      </c>
      <c r="H19" s="1081">
        <v>3000000</v>
      </c>
      <c r="I19" s="1080"/>
      <c r="J19" s="1071"/>
      <c r="K19" s="1071"/>
    </row>
    <row r="20" spans="1:11" ht="14.25" customHeight="1">
      <c r="A20" s="1089" t="s">
        <v>529</v>
      </c>
      <c r="B20" s="1090" t="s">
        <v>530</v>
      </c>
      <c r="C20" s="1076" t="s">
        <v>516</v>
      </c>
      <c r="D20" s="1083" t="s">
        <v>517</v>
      </c>
      <c r="E20" s="1088">
        <v>3000000</v>
      </c>
      <c r="F20" s="1088">
        <v>50000000</v>
      </c>
      <c r="G20" s="1088">
        <v>3000000</v>
      </c>
      <c r="H20" s="1088">
        <v>50000000</v>
      </c>
      <c r="I20" s="1079" t="s">
        <v>183</v>
      </c>
      <c r="J20" s="1071"/>
      <c r="K20" s="1071"/>
    </row>
    <row r="21" spans="1:11" ht="14.25" customHeight="1">
      <c r="A21" s="1089"/>
      <c r="B21" s="1091" t="s">
        <v>521</v>
      </c>
      <c r="C21" s="1076"/>
      <c r="D21" s="1077"/>
      <c r="E21" s="1088"/>
      <c r="F21" s="1088"/>
      <c r="G21" s="1088"/>
      <c r="H21" s="1088"/>
      <c r="I21" s="1080"/>
      <c r="J21" s="1071"/>
      <c r="K21" s="1071"/>
    </row>
    <row r="22" spans="1:11" ht="14.25" customHeight="1">
      <c r="A22" s="1089" t="s">
        <v>813</v>
      </c>
      <c r="B22" s="1075" t="s">
        <v>531</v>
      </c>
      <c r="C22" s="1076" t="s">
        <v>532</v>
      </c>
      <c r="D22" s="1077" t="s">
        <v>517</v>
      </c>
      <c r="E22" s="1081">
        <v>2820000</v>
      </c>
      <c r="F22" s="1081">
        <v>3681000</v>
      </c>
      <c r="G22" s="1081">
        <v>2820000</v>
      </c>
      <c r="H22" s="1081">
        <v>3681000</v>
      </c>
      <c r="I22" s="1080"/>
      <c r="J22" s="1071"/>
      <c r="K22" s="1071"/>
    </row>
    <row r="23" spans="1:11" ht="14.25" customHeight="1">
      <c r="A23" s="1089"/>
      <c r="B23" s="1091" t="s">
        <v>533</v>
      </c>
      <c r="C23" s="1076"/>
      <c r="D23" s="1077"/>
      <c r="E23" s="1088"/>
      <c r="F23" s="1088"/>
      <c r="G23" s="1088"/>
      <c r="H23" s="1088"/>
      <c r="I23" s="1080"/>
      <c r="J23" s="1071"/>
      <c r="K23" s="1071"/>
    </row>
    <row r="24" spans="1:11" ht="14.25" customHeight="1">
      <c r="A24" s="1089" t="s">
        <v>534</v>
      </c>
      <c r="B24" s="1090" t="s">
        <v>535</v>
      </c>
      <c r="C24" s="1076" t="s">
        <v>536</v>
      </c>
      <c r="D24" s="1077" t="s">
        <v>537</v>
      </c>
      <c r="E24" s="1088">
        <v>1560000</v>
      </c>
      <c r="F24" s="1088"/>
      <c r="G24" s="1088">
        <v>1560000</v>
      </c>
      <c r="H24" s="1088"/>
      <c r="I24" s="1080"/>
      <c r="J24" s="1071"/>
      <c r="K24" s="1071"/>
    </row>
    <row r="25" spans="1:11" ht="14.25" customHeight="1">
      <c r="A25" s="1074"/>
      <c r="B25" s="1091" t="s">
        <v>538</v>
      </c>
      <c r="C25" s="1076"/>
      <c r="D25" s="1077"/>
      <c r="E25" s="1088"/>
      <c r="F25" s="1078"/>
      <c r="G25" s="1088"/>
      <c r="H25" s="1078"/>
      <c r="I25" s="1080"/>
      <c r="J25" s="1071"/>
      <c r="K25" s="1071"/>
    </row>
    <row r="26" spans="1:11" ht="24.75" customHeight="1">
      <c r="A26" s="1092" t="s">
        <v>539</v>
      </c>
      <c r="B26" s="1075" t="s">
        <v>540</v>
      </c>
      <c r="C26" s="1076" t="s">
        <v>541</v>
      </c>
      <c r="D26" s="1077" t="s">
        <v>542</v>
      </c>
      <c r="E26" s="1088">
        <v>600000</v>
      </c>
      <c r="F26" s="1078">
        <v>600000</v>
      </c>
      <c r="G26" s="1088">
        <v>600000</v>
      </c>
      <c r="H26" s="1078">
        <v>600000</v>
      </c>
      <c r="I26" s="1080"/>
      <c r="J26" s="1071"/>
      <c r="K26" s="1071"/>
    </row>
    <row r="27" spans="1:11" ht="14.25" customHeight="1">
      <c r="A27" s="1092" t="s">
        <v>543</v>
      </c>
      <c r="B27" s="1075" t="s">
        <v>544</v>
      </c>
      <c r="C27" s="1076" t="s">
        <v>545</v>
      </c>
      <c r="D27" s="1077" t="s">
        <v>517</v>
      </c>
      <c r="E27" s="1078">
        <v>1650</v>
      </c>
      <c r="F27" s="1078">
        <v>1650</v>
      </c>
      <c r="G27" s="1078">
        <v>1650</v>
      </c>
      <c r="H27" s="1078">
        <v>1650</v>
      </c>
      <c r="I27" s="1080"/>
      <c r="J27" s="1071"/>
      <c r="K27" s="1071"/>
    </row>
    <row r="28" spans="1:11" ht="14.25" customHeight="1">
      <c r="A28" s="1092" t="s">
        <v>822</v>
      </c>
      <c r="B28" s="1093" t="s">
        <v>546</v>
      </c>
      <c r="C28" s="1076" t="s">
        <v>1682</v>
      </c>
      <c r="D28" s="1077" t="s">
        <v>542</v>
      </c>
      <c r="E28" s="1088">
        <v>2859844</v>
      </c>
      <c r="F28" s="1088">
        <v>174966</v>
      </c>
      <c r="G28" s="1088"/>
      <c r="H28" s="1088"/>
      <c r="I28" s="1080"/>
      <c r="J28" s="1071"/>
      <c r="K28" s="1071"/>
    </row>
    <row r="29" spans="1:11" ht="14.25" customHeight="1">
      <c r="A29" s="1094" t="s">
        <v>547</v>
      </c>
      <c r="B29" s="1090" t="s">
        <v>548</v>
      </c>
      <c r="C29" s="1095" t="s">
        <v>549</v>
      </c>
      <c r="D29" s="1096" t="s">
        <v>517</v>
      </c>
      <c r="E29" s="1088">
        <v>489000</v>
      </c>
      <c r="F29" s="1088">
        <v>489000</v>
      </c>
      <c r="G29" s="1088">
        <v>489000</v>
      </c>
      <c r="H29" s="1088">
        <v>489000</v>
      </c>
      <c r="I29" s="1080"/>
      <c r="J29" s="1071"/>
      <c r="K29" s="1071"/>
    </row>
    <row r="30" spans="1:11" ht="24.75" customHeight="1">
      <c r="A30" s="1624" t="s">
        <v>550</v>
      </c>
      <c r="B30" s="1625"/>
      <c r="C30" s="1095"/>
      <c r="D30" s="1096"/>
      <c r="E30" s="1087">
        <f>SUM(E17:E29)</f>
        <v>59250494</v>
      </c>
      <c r="F30" s="1087">
        <f>SUM(F17:F29)</f>
        <v>176166616</v>
      </c>
      <c r="G30" s="1087">
        <f>SUM(G17:G29)</f>
        <v>56390650</v>
      </c>
      <c r="H30" s="1087">
        <f>SUM(H17:H29)</f>
        <v>175991650</v>
      </c>
      <c r="I30" s="1080"/>
      <c r="J30" s="1071"/>
      <c r="K30" s="1071"/>
    </row>
    <row r="31" spans="1:9" s="1062" customFormat="1" ht="14.25" customHeight="1">
      <c r="A31" s="1097"/>
      <c r="B31" s="1615" t="s">
        <v>551</v>
      </c>
      <c r="C31" s="1615"/>
      <c r="D31" s="1616"/>
      <c r="E31" s="1098">
        <f>SUM(E14+E30)</f>
        <v>1334420494</v>
      </c>
      <c r="F31" s="1098">
        <f>SUM(F14+F30)</f>
        <v>1444416616</v>
      </c>
      <c r="G31" s="1098">
        <f>SUM(G14+G30)</f>
        <v>1331560650</v>
      </c>
      <c r="H31" s="1098">
        <f>SUM(H14+H30)</f>
        <v>1446484595</v>
      </c>
      <c r="I31" s="1099"/>
    </row>
    <row r="32" spans="1:12" s="1101" customFormat="1" ht="21.75" customHeight="1">
      <c r="A32" s="1614" t="s">
        <v>552</v>
      </c>
      <c r="B32" s="1614"/>
      <c r="C32" s="1614"/>
      <c r="D32" s="1614"/>
      <c r="E32" s="1614"/>
      <c r="F32" s="1614"/>
      <c r="G32" s="1100"/>
      <c r="H32" s="1100"/>
      <c r="I32" s="1100"/>
      <c r="J32" s="1100"/>
      <c r="K32" s="1100"/>
      <c r="L32" s="1064"/>
    </row>
    <row r="33" spans="1:12" s="1101" customFormat="1" ht="17.25" customHeight="1">
      <c r="A33" s="1064"/>
      <c r="D33" s="1070"/>
      <c r="E33" s="1100"/>
      <c r="F33" s="1100"/>
      <c r="G33" s="1100"/>
      <c r="H33" s="1100"/>
      <c r="I33" s="1100"/>
      <c r="J33" s="1100"/>
      <c r="K33" s="1100"/>
      <c r="L33" s="1064"/>
    </row>
    <row r="34" ht="17.25" customHeight="1"/>
    <row r="35" ht="17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6">
    <mergeCell ref="F2:F3"/>
    <mergeCell ref="G2:G3"/>
    <mergeCell ref="B1:B3"/>
    <mergeCell ref="E2:E3"/>
    <mergeCell ref="G1:H1"/>
    <mergeCell ref="H2:H3"/>
    <mergeCell ref="A32:F32"/>
    <mergeCell ref="B31:D31"/>
    <mergeCell ref="A1:A3"/>
    <mergeCell ref="E1:F1"/>
    <mergeCell ref="D1:D3"/>
    <mergeCell ref="A30:B30"/>
    <mergeCell ref="A4:H4"/>
    <mergeCell ref="C1:C3"/>
    <mergeCell ref="A14:B14"/>
    <mergeCell ref="A15:H15"/>
  </mergeCells>
  <printOptions horizontalCentered="1" verticalCentered="1"/>
  <pageMargins left="0.35433070866141736" right="0.35433070866141736" top="0.9448818897637796" bottom="0.1968503937007874" header="0.35433070866141736" footer="0.11811023622047245"/>
  <pageSetup horizontalDpi="300" verticalDpi="300" orientation="landscape" paperSize="9" scale="90" r:id="rId1"/>
  <headerFooter alignWithMargins="0">
    <oddHeader>&amp;C&amp;"Times New Roman CE,Félkövér dőlt"Az önkormányzat tulajdonában lévő részesedések
2016. és 2017. december 31-i állományáról
a tulajdoni részesedés aránya alapján&amp;R&amp;"Times New Roman CE,Félkövér dőlt"13. tábla
Adatok: Ft-ban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3" sqref="D3"/>
    </sheetView>
  </sheetViews>
  <sheetFormatPr defaultColWidth="10.625" defaultRowHeight="12.75"/>
  <cols>
    <col min="1" max="1" width="9.00390625" style="1108" customWidth="1"/>
    <col min="2" max="2" width="43.375" style="1108" customWidth="1"/>
    <col min="3" max="3" width="10.625" style="1108" customWidth="1"/>
    <col min="4" max="4" width="10.50390625" style="1108" customWidth="1"/>
    <col min="5" max="5" width="13.375" style="1108" customWidth="1"/>
    <col min="6" max="6" width="9.625" style="1108" customWidth="1"/>
    <col min="7" max="16384" width="10.625" style="1108" customWidth="1"/>
  </cols>
  <sheetData>
    <row r="1" spans="1:6" ht="76.5" customHeight="1" thickBot="1">
      <c r="A1" s="1104" t="s">
        <v>553</v>
      </c>
      <c r="B1" s="1105" t="s">
        <v>588</v>
      </c>
      <c r="C1" s="1106" t="s">
        <v>361</v>
      </c>
      <c r="D1" s="1107" t="s">
        <v>362</v>
      </c>
      <c r="E1" s="1107" t="s">
        <v>363</v>
      </c>
      <c r="F1" s="1107" t="s">
        <v>554</v>
      </c>
    </row>
    <row r="2" spans="1:6" ht="12.75">
      <c r="A2" s="791" t="s">
        <v>36</v>
      </c>
      <c r="B2" s="244" t="s">
        <v>192</v>
      </c>
      <c r="C2" s="1250">
        <v>5</v>
      </c>
      <c r="D2" s="1250">
        <v>5</v>
      </c>
      <c r="E2" s="1251">
        <v>5</v>
      </c>
      <c r="F2" s="1109">
        <f aca="true" t="shared" si="0" ref="F2:F22">E2/D2*100</f>
        <v>100</v>
      </c>
    </row>
    <row r="3" spans="1:6" ht="12.75">
      <c r="A3" s="791" t="s">
        <v>77</v>
      </c>
      <c r="B3" s="1110" t="s">
        <v>2214</v>
      </c>
      <c r="C3" s="1109">
        <v>189</v>
      </c>
      <c r="D3" s="1109">
        <v>190</v>
      </c>
      <c r="E3" s="1109">
        <v>186</v>
      </c>
      <c r="F3" s="1109">
        <f t="shared" si="0"/>
        <v>97.89473684210527</v>
      </c>
    </row>
    <row r="4" spans="1:7" ht="12.75">
      <c r="A4" s="791">
        <v>3</v>
      </c>
      <c r="B4" s="1110" t="s">
        <v>2215</v>
      </c>
      <c r="C4" s="1109">
        <v>45.5</v>
      </c>
      <c r="D4" s="1109">
        <v>45.5</v>
      </c>
      <c r="E4" s="1109">
        <v>45.5</v>
      </c>
      <c r="F4" s="1109">
        <f t="shared" si="0"/>
        <v>100</v>
      </c>
      <c r="G4" s="1111"/>
    </row>
    <row r="5" spans="1:6" ht="12.75">
      <c r="A5" s="791">
        <v>4</v>
      </c>
      <c r="B5" s="244" t="s">
        <v>2216</v>
      </c>
      <c r="C5" s="1109">
        <v>122.5</v>
      </c>
      <c r="D5" s="1109">
        <v>122.5</v>
      </c>
      <c r="E5" s="1109">
        <v>119</v>
      </c>
      <c r="F5" s="1109">
        <f t="shared" si="0"/>
        <v>97.14285714285714</v>
      </c>
    </row>
    <row r="6" spans="1:6" ht="12.75">
      <c r="A6" s="791">
        <v>5</v>
      </c>
      <c r="B6" s="244" t="s">
        <v>555</v>
      </c>
      <c r="C6" s="1109">
        <v>56.5</v>
      </c>
      <c r="D6" s="1109">
        <v>56.5</v>
      </c>
      <c r="E6" s="1109">
        <v>49</v>
      </c>
      <c r="F6" s="1109">
        <f t="shared" si="0"/>
        <v>86.72566371681415</v>
      </c>
    </row>
    <row r="7" spans="1:6" ht="12.75">
      <c r="A7" s="791">
        <v>6</v>
      </c>
      <c r="B7" s="244" t="s">
        <v>253</v>
      </c>
      <c r="C7" s="1109">
        <v>39.5</v>
      </c>
      <c r="D7" s="1109">
        <v>39.5</v>
      </c>
      <c r="E7" s="1109">
        <v>39</v>
      </c>
      <c r="F7" s="1109">
        <f t="shared" si="0"/>
        <v>98.73417721518987</v>
      </c>
    </row>
    <row r="8" spans="1:6" ht="12.75">
      <c r="A8" s="791">
        <v>7</v>
      </c>
      <c r="B8" s="244" t="s">
        <v>556</v>
      </c>
      <c r="C8" s="1109">
        <v>72.5</v>
      </c>
      <c r="D8" s="1109">
        <v>72.5</v>
      </c>
      <c r="E8" s="1109">
        <v>70</v>
      </c>
      <c r="F8" s="1109">
        <f t="shared" si="0"/>
        <v>96.55172413793103</v>
      </c>
    </row>
    <row r="9" spans="1:6" ht="12.75">
      <c r="A9" s="791">
        <v>8</v>
      </c>
      <c r="B9" s="244" t="s">
        <v>557</v>
      </c>
      <c r="C9" s="1109">
        <v>67</v>
      </c>
      <c r="D9" s="1109">
        <v>63</v>
      </c>
      <c r="E9" s="1109">
        <v>62</v>
      </c>
      <c r="F9" s="1109">
        <f t="shared" si="0"/>
        <v>98.4126984126984</v>
      </c>
    </row>
    <row r="10" spans="1:6" ht="12.75">
      <c r="A10" s="791">
        <v>9</v>
      </c>
      <c r="B10" s="244" t="s">
        <v>558</v>
      </c>
      <c r="C10" s="1109">
        <v>69</v>
      </c>
      <c r="D10" s="1109">
        <v>69</v>
      </c>
      <c r="E10" s="1109">
        <v>67</v>
      </c>
      <c r="F10" s="1109">
        <f t="shared" si="0"/>
        <v>97.10144927536231</v>
      </c>
    </row>
    <row r="11" spans="1:6" ht="12.75">
      <c r="A11" s="791">
        <v>10</v>
      </c>
      <c r="B11" s="237" t="s">
        <v>2220</v>
      </c>
      <c r="C11" s="1109">
        <v>68</v>
      </c>
      <c r="D11" s="1109">
        <v>68</v>
      </c>
      <c r="E11" s="1112">
        <v>67</v>
      </c>
      <c r="F11" s="1109">
        <f t="shared" si="0"/>
        <v>98.52941176470588</v>
      </c>
    </row>
    <row r="12" spans="1:6" ht="12.75">
      <c r="A12" s="791">
        <v>11</v>
      </c>
      <c r="B12" s="245" t="s">
        <v>2229</v>
      </c>
      <c r="C12" s="1109">
        <v>13</v>
      </c>
      <c r="D12" s="1109">
        <v>13</v>
      </c>
      <c r="E12" s="1112">
        <v>13</v>
      </c>
      <c r="F12" s="1109">
        <f t="shared" si="0"/>
        <v>100</v>
      </c>
    </row>
    <row r="13" spans="1:6" ht="12.75">
      <c r="A13" s="791">
        <v>12</v>
      </c>
      <c r="B13" s="237" t="s">
        <v>559</v>
      </c>
      <c r="C13" s="1109">
        <v>54</v>
      </c>
      <c r="D13" s="1109">
        <v>55</v>
      </c>
      <c r="E13" s="1112">
        <v>55</v>
      </c>
      <c r="F13" s="1109">
        <f t="shared" si="0"/>
        <v>100</v>
      </c>
    </row>
    <row r="14" spans="1:6" ht="25.5">
      <c r="A14" s="791">
        <v>13</v>
      </c>
      <c r="B14" s="1017" t="s">
        <v>2222</v>
      </c>
      <c r="C14" s="1109">
        <v>4</v>
      </c>
      <c r="D14" s="1109">
        <v>4</v>
      </c>
      <c r="E14" s="1109">
        <v>4</v>
      </c>
      <c r="F14" s="1109">
        <f t="shared" si="0"/>
        <v>100</v>
      </c>
    </row>
    <row r="15" spans="1:7" ht="12.75">
      <c r="A15" s="791">
        <v>14</v>
      </c>
      <c r="B15" s="1113" t="s">
        <v>2223</v>
      </c>
      <c r="C15" s="1109">
        <v>54</v>
      </c>
      <c r="D15" s="1109">
        <v>54</v>
      </c>
      <c r="E15" s="1112">
        <v>54</v>
      </c>
      <c r="F15" s="1109">
        <f t="shared" si="0"/>
        <v>100</v>
      </c>
      <c r="G15" s="1111"/>
    </row>
    <row r="16" spans="1:6" ht="12.75">
      <c r="A16" s="791">
        <v>15</v>
      </c>
      <c r="B16" s="1113" t="s">
        <v>560</v>
      </c>
      <c r="C16" s="1109">
        <v>58</v>
      </c>
      <c r="D16" s="1109">
        <v>58</v>
      </c>
      <c r="E16" s="1112">
        <v>46</v>
      </c>
      <c r="F16" s="1109">
        <f t="shared" si="0"/>
        <v>79.3103448275862</v>
      </c>
    </row>
    <row r="17" spans="1:6" ht="12.75">
      <c r="A17" s="791">
        <v>16</v>
      </c>
      <c r="B17" s="1113" t="s">
        <v>2225</v>
      </c>
      <c r="C17" s="1109">
        <v>127</v>
      </c>
      <c r="D17" s="1109">
        <v>127</v>
      </c>
      <c r="E17" s="1112">
        <v>115</v>
      </c>
      <c r="F17" s="1109">
        <f t="shared" si="0"/>
        <v>90.5511811023622</v>
      </c>
    </row>
    <row r="18" spans="1:6" ht="12.75">
      <c r="A18" s="791">
        <v>17</v>
      </c>
      <c r="B18" s="1113" t="s">
        <v>2226</v>
      </c>
      <c r="C18" s="1109">
        <v>18</v>
      </c>
      <c r="D18" s="1109">
        <v>18</v>
      </c>
      <c r="E18" s="1112">
        <v>18</v>
      </c>
      <c r="F18" s="1109">
        <f t="shared" si="0"/>
        <v>100</v>
      </c>
    </row>
    <row r="19" spans="1:6" ht="12.75">
      <c r="A19" s="791">
        <v>18</v>
      </c>
      <c r="B19" s="1113" t="s">
        <v>2227</v>
      </c>
      <c r="C19" s="1109">
        <v>23</v>
      </c>
      <c r="D19" s="1109">
        <v>23</v>
      </c>
      <c r="E19" s="1112">
        <v>20</v>
      </c>
      <c r="F19" s="1109">
        <f t="shared" si="0"/>
        <v>86.95652173913044</v>
      </c>
    </row>
    <row r="20" spans="1:6" ht="12.75">
      <c r="A20" s="791">
        <v>19</v>
      </c>
      <c r="B20" s="1017" t="s">
        <v>2228</v>
      </c>
      <c r="C20" s="1109">
        <v>11</v>
      </c>
      <c r="D20" s="1112">
        <v>11</v>
      </c>
      <c r="E20" s="1112">
        <v>10</v>
      </c>
      <c r="F20" s="1109">
        <f t="shared" si="0"/>
        <v>90.9090909090909</v>
      </c>
    </row>
    <row r="21" spans="1:6" ht="15">
      <c r="A21" s="1114"/>
      <c r="B21" s="1115" t="s">
        <v>229</v>
      </c>
      <c r="C21" s="1116">
        <f>SUM(C3:C20)</f>
        <v>1091.5</v>
      </c>
      <c r="D21" s="1116">
        <f>SUM(D3:D20)</f>
        <v>1089.5</v>
      </c>
      <c r="E21" s="1116">
        <f>SUM(E3:E20)</f>
        <v>1039.5</v>
      </c>
      <c r="F21" s="1117">
        <f t="shared" si="0"/>
        <v>95.41073887104177</v>
      </c>
    </row>
    <row r="22" spans="1:6" s="1121" customFormat="1" ht="15">
      <c r="A22" s="1118"/>
      <c r="B22" s="1119" t="s">
        <v>1009</v>
      </c>
      <c r="C22" s="1120">
        <f>SUM(C2+C21)</f>
        <v>1096.5</v>
      </c>
      <c r="D22" s="1120">
        <f>SUM(D2+D21)</f>
        <v>1094.5</v>
      </c>
      <c r="E22" s="1120">
        <f>SUM(E2+E21)</f>
        <v>1044.5</v>
      </c>
      <c r="F22" s="1117">
        <f t="shared" si="0"/>
        <v>95.43170397441754</v>
      </c>
    </row>
    <row r="24" ht="12.75">
      <c r="B24" s="1122"/>
    </row>
    <row r="25" ht="12.75">
      <c r="B25" s="1123"/>
    </row>
    <row r="31" ht="12.75">
      <c r="B31" s="1124"/>
    </row>
    <row r="32" ht="12.75">
      <c r="B32" s="1125"/>
    </row>
    <row r="33" ht="12.75">
      <c r="B33" s="1126"/>
    </row>
    <row r="34" ht="12.75">
      <c r="B34" s="1125"/>
    </row>
    <row r="35" ht="12.75">
      <c r="B35" s="1127"/>
    </row>
    <row r="36" ht="12.75">
      <c r="B36" s="1127"/>
    </row>
    <row r="37" ht="12.75">
      <c r="B37" s="1127"/>
    </row>
    <row r="38" ht="12.75">
      <c r="B38" s="1127"/>
    </row>
    <row r="39" ht="12.75">
      <c r="B39" s="1127"/>
    </row>
    <row r="40" ht="12.75">
      <c r="B40" s="1127"/>
    </row>
  </sheetData>
  <sheetProtection/>
  <printOptions/>
  <pageMargins left="0.3937007874015748" right="0.3937007874015748" top="3.1496062992125986" bottom="0.984251968503937" header="1.4960629921259843" footer="0.5118110236220472"/>
  <pageSetup horizontalDpi="600" verticalDpi="600" orientation="portrait" paperSize="9" r:id="rId1"/>
  <headerFooter alignWithMargins="0">
    <oddHeader>&amp;CZALAEGERSZEG MEGYEI JOGÚ VÁROS ÖNKORMÁNYZATA ÉS AZ ÁLTALA IRÁNYÍTOTT KÖLTSÉGVETÉSI SZERVEK 
LÉTSZÁMKERETE ÉS A TÉNYLEGES LÉTSZÁM ALAKULÁSA 2017. ÉVBEN&amp;R&amp;"Times New Roman CE,Félkövér dőlt"
14.  tábla
Adatok: főben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4.875" style="0" customWidth="1"/>
    <col min="2" max="2" width="17.375" style="0" customWidth="1"/>
    <col min="3" max="3" width="16.00390625" style="0" customWidth="1"/>
  </cols>
  <sheetData>
    <row r="1" spans="1:2" ht="67.5">
      <c r="A1" s="816" t="s">
        <v>561</v>
      </c>
      <c r="B1" s="248" t="s">
        <v>1390</v>
      </c>
    </row>
    <row r="2" spans="1:3" ht="24.75" customHeight="1">
      <c r="A2" s="1004" t="s">
        <v>562</v>
      </c>
      <c r="B2" s="1238" t="s">
        <v>1682</v>
      </c>
      <c r="C2" s="1128"/>
    </row>
    <row r="3" spans="1:3" ht="24.75" customHeight="1">
      <c r="A3" s="1004" t="s">
        <v>563</v>
      </c>
      <c r="B3" s="1007">
        <v>10200</v>
      </c>
      <c r="C3" s="1128"/>
    </row>
    <row r="4" spans="1:3" ht="24.75" customHeight="1">
      <c r="A4" s="1004" t="s">
        <v>564</v>
      </c>
      <c r="B4" s="1024">
        <v>212044</v>
      </c>
      <c r="C4" s="1128"/>
    </row>
    <row r="5" spans="1:3" ht="24.75" customHeight="1">
      <c r="A5" s="1129" t="s">
        <v>2310</v>
      </c>
      <c r="B5" s="1024">
        <v>56448</v>
      </c>
      <c r="C5" s="1128"/>
    </row>
    <row r="6" spans="1:3" ht="24.75" customHeight="1">
      <c r="A6" s="1004" t="s">
        <v>2311</v>
      </c>
      <c r="B6" s="846">
        <v>15753</v>
      </c>
      <c r="C6" s="1128"/>
    </row>
    <row r="7" spans="1:2" ht="13.5" customHeight="1">
      <c r="A7" s="835" t="s">
        <v>490</v>
      </c>
      <c r="B7" s="849">
        <f>SUM(B2:B6)</f>
        <v>294445</v>
      </c>
    </row>
    <row r="8" ht="13.5" customHeight="1">
      <c r="B8" s="383"/>
    </row>
    <row r="9" ht="13.5" customHeight="1"/>
    <row r="10" ht="13.5" customHeight="1"/>
    <row r="11" spans="1:3" ht="60" customHeight="1">
      <c r="A11" s="816" t="s">
        <v>2312</v>
      </c>
      <c r="B11" s="248" t="s">
        <v>2313</v>
      </c>
      <c r="C11" s="248" t="s">
        <v>2314</v>
      </c>
    </row>
    <row r="12" spans="1:3" ht="15.75" customHeight="1">
      <c r="A12" s="747" t="s">
        <v>2315</v>
      </c>
      <c r="B12" s="1024"/>
      <c r="C12" s="1024">
        <v>78432</v>
      </c>
    </row>
    <row r="13" spans="1:3" ht="15.75" customHeight="1">
      <c r="A13" s="747" t="s">
        <v>2316</v>
      </c>
      <c r="B13" s="1024">
        <v>6562</v>
      </c>
      <c r="C13" s="1024"/>
    </row>
    <row r="14" spans="1:3" ht="15.75" customHeight="1">
      <c r="A14" s="747" t="s">
        <v>2317</v>
      </c>
      <c r="B14" s="1024"/>
      <c r="C14" s="1024">
        <v>124465</v>
      </c>
    </row>
    <row r="15" spans="1:3" ht="15.75" customHeight="1">
      <c r="A15" s="747" t="s">
        <v>2318</v>
      </c>
      <c r="B15" s="1024">
        <v>2585</v>
      </c>
      <c r="C15" s="1024"/>
    </row>
    <row r="16" spans="1:3" ht="15.75" customHeight="1">
      <c r="A16" s="835" t="s">
        <v>490</v>
      </c>
      <c r="B16" s="849">
        <f>SUM(B12:B15)</f>
        <v>9147</v>
      </c>
      <c r="C16" s="849">
        <f>SUM(C12:C15)</f>
        <v>202897</v>
      </c>
    </row>
    <row r="18" ht="12.75">
      <c r="A18" t="s">
        <v>1683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15.  tábla
Adatok :ezerFt-ban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9" sqref="E9:F9"/>
    </sheetView>
  </sheetViews>
  <sheetFormatPr defaultColWidth="10.625" defaultRowHeight="12.75"/>
  <cols>
    <col min="1" max="1" width="10.625" style="1130" customWidth="1"/>
    <col min="2" max="2" width="26.875" style="1130" customWidth="1"/>
    <col min="3" max="3" width="9.875" style="1130" customWidth="1"/>
    <col min="4" max="4" width="7.00390625" style="1130" customWidth="1"/>
    <col min="5" max="5" width="10.50390625" style="1130" customWidth="1"/>
    <col min="6" max="6" width="12.50390625" style="1130" customWidth="1"/>
    <col min="7" max="7" width="16.00390625" style="1130" customWidth="1"/>
    <col min="8" max="8" width="13.375" style="1130" customWidth="1"/>
    <col min="9" max="9" width="11.50390625" style="1130" customWidth="1"/>
    <col min="10" max="10" width="12.125" style="1130" customWidth="1"/>
    <col min="11" max="11" width="11.00390625" style="1130" customWidth="1"/>
    <col min="12" max="12" width="10.50390625" style="1130" customWidth="1"/>
    <col min="13" max="13" width="14.625" style="1130" customWidth="1"/>
    <col min="14" max="16384" width="10.625" style="1130" customWidth="1"/>
  </cols>
  <sheetData>
    <row r="1" spans="1:13" ht="13.5">
      <c r="A1" s="1639" t="s">
        <v>2319</v>
      </c>
      <c r="B1" s="1639"/>
      <c r="C1" s="1639"/>
      <c r="D1" s="1639"/>
      <c r="E1" s="1639"/>
      <c r="F1" s="1639"/>
      <c r="G1" s="1639"/>
      <c r="H1" s="1639"/>
      <c r="I1" s="1639"/>
      <c r="J1" s="1639"/>
      <c r="K1" s="1639"/>
      <c r="L1" s="1639"/>
      <c r="M1" s="1639"/>
    </row>
    <row r="2" spans="1:13" ht="12.75" customHeight="1">
      <c r="A2" s="1652" t="s">
        <v>588</v>
      </c>
      <c r="B2" s="1653"/>
      <c r="C2" s="1652" t="s">
        <v>2320</v>
      </c>
      <c r="D2" s="1654" t="s">
        <v>2321</v>
      </c>
      <c r="E2" s="1654" t="s">
        <v>1530</v>
      </c>
      <c r="F2" s="1654" t="s">
        <v>1531</v>
      </c>
      <c r="G2" s="1652" t="s">
        <v>2322</v>
      </c>
      <c r="H2" s="1652"/>
      <c r="I2" s="1652"/>
      <c r="J2" s="1654" t="s">
        <v>1397</v>
      </c>
      <c r="K2" s="1654" t="s">
        <v>1398</v>
      </c>
      <c r="L2" s="1654" t="s">
        <v>1399</v>
      </c>
      <c r="M2" s="1701" t="s">
        <v>2323</v>
      </c>
    </row>
    <row r="3" spans="1:13" ht="49.5" customHeight="1">
      <c r="A3" s="1653"/>
      <c r="B3" s="1653"/>
      <c r="C3" s="1662"/>
      <c r="D3" s="1655"/>
      <c r="E3" s="1655"/>
      <c r="F3" s="1655"/>
      <c r="G3" s="1132" t="s">
        <v>2324</v>
      </c>
      <c r="H3" s="1132" t="s">
        <v>1395</v>
      </c>
      <c r="I3" s="1132" t="s">
        <v>1396</v>
      </c>
      <c r="J3" s="1655"/>
      <c r="K3" s="1655"/>
      <c r="L3" s="1655"/>
      <c r="M3" s="1653"/>
    </row>
    <row r="4" spans="1:13" ht="26.25" customHeight="1">
      <c r="A4" s="1656" t="s">
        <v>2325</v>
      </c>
      <c r="B4" s="1657"/>
      <c r="C4" s="1133" t="s">
        <v>2326</v>
      </c>
      <c r="D4" s="1133" t="s">
        <v>2327</v>
      </c>
      <c r="E4" s="1134">
        <v>300000</v>
      </c>
      <c r="F4" s="1134">
        <v>211638</v>
      </c>
      <c r="G4" s="1135">
        <v>137002</v>
      </c>
      <c r="H4" s="1135">
        <v>211638</v>
      </c>
      <c r="I4" s="1135">
        <f>SUM(H4-G4)</f>
        <v>74636</v>
      </c>
      <c r="J4" s="1135">
        <v>5226</v>
      </c>
      <c r="K4" s="1135">
        <v>10452</v>
      </c>
      <c r="L4" s="1136">
        <v>10452</v>
      </c>
      <c r="M4" s="1136">
        <v>185508</v>
      </c>
    </row>
    <row r="5" spans="1:13" ht="18" customHeight="1">
      <c r="A5" s="1700" t="s">
        <v>2328</v>
      </c>
      <c r="B5" s="1643"/>
      <c r="C5" s="1133" t="s">
        <v>2326</v>
      </c>
      <c r="D5" s="1133" t="s">
        <v>2329</v>
      </c>
      <c r="E5" s="1134">
        <v>173892</v>
      </c>
      <c r="F5" s="1134">
        <v>7182</v>
      </c>
      <c r="G5" s="1136">
        <v>5982</v>
      </c>
      <c r="H5" s="1136">
        <v>4782</v>
      </c>
      <c r="I5" s="1135">
        <f>SUM(H5-G5)</f>
        <v>-1200</v>
      </c>
      <c r="J5" s="1136">
        <v>1200</v>
      </c>
      <c r="K5" s="1136">
        <v>1200</v>
      </c>
      <c r="L5" s="1136">
        <v>1200</v>
      </c>
      <c r="M5" s="1136">
        <v>1182</v>
      </c>
    </row>
    <row r="6" spans="1:13" ht="28.5" customHeight="1">
      <c r="A6" s="1698" t="s">
        <v>1391</v>
      </c>
      <c r="B6" s="1699"/>
      <c r="C6" s="1133" t="s">
        <v>2326</v>
      </c>
      <c r="D6" s="1133" t="s">
        <v>1393</v>
      </c>
      <c r="E6" s="1134">
        <v>950000</v>
      </c>
      <c r="F6" s="1134">
        <v>950000</v>
      </c>
      <c r="G6" s="1135"/>
      <c r="H6" s="1135">
        <v>950000</v>
      </c>
      <c r="I6" s="1135">
        <f>SUM(H6-G6)</f>
        <v>950000</v>
      </c>
      <c r="J6" s="1135">
        <v>13100</v>
      </c>
      <c r="K6" s="1135">
        <v>52400</v>
      </c>
      <c r="L6" s="1136">
        <v>52400</v>
      </c>
      <c r="M6" s="1136">
        <v>832100</v>
      </c>
    </row>
    <row r="7" spans="1:13" ht="39" customHeight="1">
      <c r="A7" s="1674" t="s">
        <v>1392</v>
      </c>
      <c r="B7" s="1675"/>
      <c r="C7" s="1133" t="s">
        <v>2326</v>
      </c>
      <c r="D7" s="1133" t="s">
        <v>1394</v>
      </c>
      <c r="E7" s="1134">
        <v>100000</v>
      </c>
      <c r="F7" s="1134">
        <v>100000</v>
      </c>
      <c r="G7" s="1136"/>
      <c r="H7" s="1136">
        <v>27849</v>
      </c>
      <c r="I7" s="1135">
        <f>SUM(H7-G7)</f>
        <v>27849</v>
      </c>
      <c r="J7" s="1136"/>
      <c r="K7" s="1136">
        <v>2500</v>
      </c>
      <c r="L7" s="1136">
        <v>10000</v>
      </c>
      <c r="M7" s="1136">
        <v>87500</v>
      </c>
    </row>
    <row r="8" spans="1:13" ht="30" customHeight="1">
      <c r="A8" s="1674" t="s">
        <v>1528</v>
      </c>
      <c r="B8" s="1675"/>
      <c r="C8" s="1133" t="s">
        <v>2326</v>
      </c>
      <c r="D8" s="1133" t="s">
        <v>1529</v>
      </c>
      <c r="E8" s="1134">
        <v>240000</v>
      </c>
      <c r="F8" s="1134">
        <v>240000</v>
      </c>
      <c r="G8" s="1136"/>
      <c r="H8" s="1136"/>
      <c r="I8" s="1135"/>
      <c r="J8" s="1136"/>
      <c r="K8" s="1136">
        <v>7500</v>
      </c>
      <c r="L8" s="1136">
        <v>30000</v>
      </c>
      <c r="M8" s="1136">
        <v>202500</v>
      </c>
    </row>
    <row r="9" spans="1:13" ht="18.75" customHeight="1">
      <c r="A9" s="1642" t="s">
        <v>2330</v>
      </c>
      <c r="B9" s="1643"/>
      <c r="C9" s="1131"/>
      <c r="D9" s="1177"/>
      <c r="E9" s="1178">
        <f aca="true" t="shared" si="0" ref="E9:M9">SUM(E4:E8)</f>
        <v>1763892</v>
      </c>
      <c r="F9" s="1178">
        <f t="shared" si="0"/>
        <v>1508820</v>
      </c>
      <c r="G9" s="1178">
        <f t="shared" si="0"/>
        <v>142984</v>
      </c>
      <c r="H9" s="1178">
        <f t="shared" si="0"/>
        <v>1194269</v>
      </c>
      <c r="I9" s="1178">
        <f t="shared" si="0"/>
        <v>1051285</v>
      </c>
      <c r="J9" s="1178">
        <f t="shared" si="0"/>
        <v>19526</v>
      </c>
      <c r="K9" s="1178">
        <f t="shared" si="0"/>
        <v>74052</v>
      </c>
      <c r="L9" s="1178">
        <f t="shared" si="0"/>
        <v>104052</v>
      </c>
      <c r="M9" s="1178">
        <f t="shared" si="0"/>
        <v>1308790</v>
      </c>
    </row>
    <row r="10" spans="1:13" ht="36.75" customHeight="1">
      <c r="A10" s="1672" t="s">
        <v>2331</v>
      </c>
      <c r="B10" s="1673"/>
      <c r="C10" s="1137"/>
      <c r="D10" s="1138" t="s">
        <v>2332</v>
      </c>
      <c r="E10" s="1139"/>
      <c r="F10" s="1139"/>
      <c r="G10" s="1139">
        <v>450000</v>
      </c>
      <c r="H10" s="1139">
        <v>425000</v>
      </c>
      <c r="I10" s="1135">
        <f>SUM(H10-G10)</f>
        <v>-25000</v>
      </c>
      <c r="J10" s="1139">
        <v>25000</v>
      </c>
      <c r="K10" s="1139">
        <v>25000</v>
      </c>
      <c r="L10" s="1139">
        <v>25000</v>
      </c>
      <c r="M10" s="1139">
        <v>350000</v>
      </c>
    </row>
    <row r="11" spans="1:13" ht="18.75" customHeight="1">
      <c r="A11" s="1670" t="s">
        <v>2333</v>
      </c>
      <c r="B11" s="1671"/>
      <c r="C11" s="1131"/>
      <c r="D11" s="1177"/>
      <c r="E11" s="1178">
        <f aca="true" t="shared" si="1" ref="E11:M11">SUM(E9:E10)</f>
        <v>1763892</v>
      </c>
      <c r="F11" s="1178"/>
      <c r="G11" s="1178">
        <f t="shared" si="1"/>
        <v>592984</v>
      </c>
      <c r="H11" s="1178">
        <f t="shared" si="1"/>
        <v>1619269</v>
      </c>
      <c r="I11" s="1178">
        <f t="shared" si="1"/>
        <v>1026285</v>
      </c>
      <c r="J11" s="1178">
        <f t="shared" si="1"/>
        <v>44526</v>
      </c>
      <c r="K11" s="1178">
        <f t="shared" si="1"/>
        <v>99052</v>
      </c>
      <c r="L11" s="1178">
        <f t="shared" si="1"/>
        <v>129052</v>
      </c>
      <c r="M11" s="1178">
        <f t="shared" si="1"/>
        <v>1658790</v>
      </c>
    </row>
    <row r="12" spans="1:13" ht="6.75" customHeight="1">
      <c r="A12" s="1140"/>
      <c r="B12" s="1141"/>
      <c r="C12" s="1142"/>
      <c r="D12" s="1143"/>
      <c r="E12" s="1143"/>
      <c r="F12" s="1143"/>
      <c r="G12" s="1144"/>
      <c r="H12" s="1144"/>
      <c r="I12" s="1144"/>
      <c r="J12" s="1144"/>
      <c r="K12" s="1144"/>
      <c r="L12" s="1144"/>
      <c r="M12" s="1144"/>
    </row>
    <row r="13" spans="1:13" ht="14.25" thickBot="1">
      <c r="A13" s="1145"/>
      <c r="B13" s="1644" t="s">
        <v>2334</v>
      </c>
      <c r="C13" s="1645"/>
      <c r="D13" s="1645"/>
      <c r="E13" s="1645"/>
      <c r="F13" s="1645"/>
      <c r="G13" s="1645"/>
      <c r="H13" s="1645"/>
      <c r="I13" s="1645"/>
      <c r="J13" s="1645"/>
      <c r="K13" s="1645"/>
      <c r="L13" s="1144"/>
      <c r="M13" s="1144"/>
    </row>
    <row r="14" spans="1:13" ht="24" customHeight="1">
      <c r="A14" s="1646" t="s">
        <v>588</v>
      </c>
      <c r="B14" s="1647"/>
      <c r="C14" s="1676" t="s">
        <v>2335</v>
      </c>
      <c r="D14" s="1647"/>
      <c r="E14" s="1667" t="s">
        <v>1400</v>
      </c>
      <c r="F14" s="1676" t="s">
        <v>2336</v>
      </c>
      <c r="G14" s="1681" t="s">
        <v>2337</v>
      </c>
      <c r="H14" s="1682"/>
      <c r="I14" s="1682"/>
      <c r="J14" s="1683"/>
      <c r="K14" s="1183"/>
      <c r="L14" s="1146"/>
      <c r="M14" s="1146"/>
    </row>
    <row r="15" spans="1:13" ht="12.75">
      <c r="A15" s="1648"/>
      <c r="B15" s="1649"/>
      <c r="C15" s="1677"/>
      <c r="D15" s="1649"/>
      <c r="E15" s="1668"/>
      <c r="F15" s="1686"/>
      <c r="G15" s="1679" t="s">
        <v>2338</v>
      </c>
      <c r="H15" s="1679" t="s">
        <v>2339</v>
      </c>
      <c r="I15" s="1679" t="s">
        <v>1401</v>
      </c>
      <c r="J15" s="1684" t="s">
        <v>2340</v>
      </c>
      <c r="K15" s="1640"/>
      <c r="L15" s="1147"/>
      <c r="M15" s="1147"/>
    </row>
    <row r="16" spans="1:13" ht="21" customHeight="1" thickBot="1">
      <c r="A16" s="1650"/>
      <c r="B16" s="1651"/>
      <c r="C16" s="1678"/>
      <c r="D16" s="1651"/>
      <c r="E16" s="1669"/>
      <c r="F16" s="1685"/>
      <c r="G16" s="1680"/>
      <c r="H16" s="1680"/>
      <c r="I16" s="1680"/>
      <c r="J16" s="1685"/>
      <c r="K16" s="1641"/>
      <c r="L16" s="1147"/>
      <c r="M16" s="1147"/>
    </row>
    <row r="17" spans="1:13" ht="28.5" customHeight="1">
      <c r="A17" s="1690" t="s">
        <v>1402</v>
      </c>
      <c r="B17" s="1691"/>
      <c r="C17" s="1692" t="s">
        <v>2341</v>
      </c>
      <c r="D17" s="1693"/>
      <c r="E17" s="1135">
        <v>3415</v>
      </c>
      <c r="F17" s="1148" t="s">
        <v>2342</v>
      </c>
      <c r="G17" s="1135">
        <v>3415</v>
      </c>
      <c r="H17" s="1135"/>
      <c r="I17" s="1135"/>
      <c r="J17" s="1179"/>
      <c r="K17" s="1184"/>
      <c r="L17" s="1147"/>
      <c r="M17" s="1147"/>
    </row>
    <row r="18" spans="1:13" ht="39" customHeight="1">
      <c r="A18" s="1694" t="s">
        <v>612</v>
      </c>
      <c r="B18" s="1695"/>
      <c r="C18" s="1665" t="s">
        <v>613</v>
      </c>
      <c r="D18" s="1666"/>
      <c r="E18" s="1135">
        <v>165297</v>
      </c>
      <c r="F18" s="1148" t="s">
        <v>614</v>
      </c>
      <c r="G18" s="1135">
        <v>36663</v>
      </c>
      <c r="H18" s="1135">
        <v>36663</v>
      </c>
      <c r="I18" s="1135">
        <v>36663</v>
      </c>
      <c r="J18" s="1180">
        <v>55308</v>
      </c>
      <c r="K18" s="1184"/>
      <c r="L18" s="1147"/>
      <c r="M18" s="1147"/>
    </row>
    <row r="19" spans="1:13" ht="24.75" customHeight="1">
      <c r="A19" s="1663" t="s">
        <v>615</v>
      </c>
      <c r="B19" s="1664"/>
      <c r="C19" s="1665" t="s">
        <v>616</v>
      </c>
      <c r="D19" s="1666"/>
      <c r="E19" s="1149">
        <v>40086</v>
      </c>
      <c r="F19" s="1150" t="s">
        <v>617</v>
      </c>
      <c r="G19" s="1149">
        <v>8904</v>
      </c>
      <c r="H19" s="1149">
        <v>8904</v>
      </c>
      <c r="I19" s="1149">
        <v>8904</v>
      </c>
      <c r="J19" s="1181">
        <v>13374</v>
      </c>
      <c r="K19" s="1184"/>
      <c r="L19" s="1147"/>
      <c r="M19" s="1147" t="s">
        <v>618</v>
      </c>
    </row>
    <row r="20" spans="1:13" ht="33" customHeight="1">
      <c r="A20" s="1658" t="s">
        <v>619</v>
      </c>
      <c r="B20" s="1659"/>
      <c r="C20" s="1696" t="s">
        <v>620</v>
      </c>
      <c r="D20" s="1697"/>
      <c r="E20" s="1151">
        <v>113710</v>
      </c>
      <c r="F20" s="1152" t="s">
        <v>621</v>
      </c>
      <c r="G20" s="1151">
        <v>113710</v>
      </c>
      <c r="H20" s="1151"/>
      <c r="I20" s="1151"/>
      <c r="J20" s="15"/>
      <c r="K20" s="1185"/>
      <c r="L20" s="1147"/>
      <c r="M20" s="1147"/>
    </row>
    <row r="21" spans="1:13" ht="30" customHeight="1">
      <c r="A21" s="1663" t="s">
        <v>622</v>
      </c>
      <c r="B21" s="1664"/>
      <c r="C21" s="1665" t="s">
        <v>623</v>
      </c>
      <c r="D21" s="1666"/>
      <c r="E21" s="1149">
        <v>562500</v>
      </c>
      <c r="F21" s="1150" t="s">
        <v>624</v>
      </c>
      <c r="G21" s="1149">
        <v>93750</v>
      </c>
      <c r="H21" s="1149">
        <v>93750</v>
      </c>
      <c r="I21" s="1149">
        <v>93750</v>
      </c>
      <c r="J21" s="1181">
        <v>281250</v>
      </c>
      <c r="K21" s="1184"/>
      <c r="L21" s="1153"/>
      <c r="M21" s="1153"/>
    </row>
    <row r="22" spans="1:13" ht="25.5" customHeight="1">
      <c r="A22" s="1660" t="s">
        <v>625</v>
      </c>
      <c r="B22" s="1661"/>
      <c r="C22" s="1665" t="s">
        <v>626</v>
      </c>
      <c r="D22" s="1666"/>
      <c r="E22" s="1149">
        <v>186000</v>
      </c>
      <c r="F22" s="1150" t="s">
        <v>627</v>
      </c>
      <c r="G22" s="1149">
        <v>27000</v>
      </c>
      <c r="H22" s="1149">
        <v>27000</v>
      </c>
      <c r="I22" s="1149">
        <v>27000</v>
      </c>
      <c r="J22" s="1181">
        <v>105000</v>
      </c>
      <c r="K22" s="1184"/>
      <c r="L22" s="1153"/>
      <c r="M22" s="1153"/>
    </row>
    <row r="23" spans="1:13" ht="16.5" customHeight="1" thickBot="1">
      <c r="A23" s="1687" t="s">
        <v>628</v>
      </c>
      <c r="B23" s="1688"/>
      <c r="C23" s="1689"/>
      <c r="D23" s="1688"/>
      <c r="E23" s="1154">
        <f>SUM(E17:E22)</f>
        <v>1071008</v>
      </c>
      <c r="F23" s="1154"/>
      <c r="G23" s="1154">
        <f>SUM(G17:G22)</f>
        <v>283442</v>
      </c>
      <c r="H23" s="1154">
        <f>SUM(H17:H22)</f>
        <v>166317</v>
      </c>
      <c r="I23" s="1154">
        <f>SUM(I17:I22)</f>
        <v>166317</v>
      </c>
      <c r="J23" s="1182">
        <f>SUM(J17:J22)</f>
        <v>454932</v>
      </c>
      <c r="K23" s="1186"/>
      <c r="L23" s="1153"/>
      <c r="M23" s="1153"/>
    </row>
  </sheetData>
  <sheetProtection/>
  <mergeCells count="44">
    <mergeCell ref="A6:B6"/>
    <mergeCell ref="A5:B5"/>
    <mergeCell ref="A8:B8"/>
    <mergeCell ref="M2:M3"/>
    <mergeCell ref="D2:D3"/>
    <mergeCell ref="E2:E3"/>
    <mergeCell ref="A23:B23"/>
    <mergeCell ref="C23:D23"/>
    <mergeCell ref="A17:B17"/>
    <mergeCell ref="C17:D17"/>
    <mergeCell ref="C18:D18"/>
    <mergeCell ref="C22:D22"/>
    <mergeCell ref="A18:B18"/>
    <mergeCell ref="A21:B21"/>
    <mergeCell ref="C21:D21"/>
    <mergeCell ref="C20:D20"/>
    <mergeCell ref="C14:D16"/>
    <mergeCell ref="F2:F3"/>
    <mergeCell ref="G15:G16"/>
    <mergeCell ref="G14:J14"/>
    <mergeCell ref="I15:I16"/>
    <mergeCell ref="J15:J16"/>
    <mergeCell ref="H15:H16"/>
    <mergeCell ref="F14:F16"/>
    <mergeCell ref="A20:B20"/>
    <mergeCell ref="A22:B22"/>
    <mergeCell ref="G2:I2"/>
    <mergeCell ref="C2:C3"/>
    <mergeCell ref="A19:B19"/>
    <mergeCell ref="C19:D19"/>
    <mergeCell ref="E14:E16"/>
    <mergeCell ref="A11:B11"/>
    <mergeCell ref="A10:B10"/>
    <mergeCell ref="A7:B7"/>
    <mergeCell ref="A1:M1"/>
    <mergeCell ref="K15:K16"/>
    <mergeCell ref="A9:B9"/>
    <mergeCell ref="B13:K13"/>
    <mergeCell ref="A14:B16"/>
    <mergeCell ref="A2:B3"/>
    <mergeCell ref="L2:L3"/>
    <mergeCell ref="J2:J3"/>
    <mergeCell ref="A4:B4"/>
    <mergeCell ref="K2:K3"/>
  </mergeCells>
  <printOptions/>
  <pageMargins left="0.1968503937007874" right="0.1968503937007874" top="0.7874015748031497" bottom="0.5905511811023623" header="0.31496062992125984" footer="0.11811023622047245"/>
  <pageSetup horizontalDpi="300" verticalDpi="300" orientation="landscape" paperSize="9" scale="85" r:id="rId1"/>
  <headerFooter alignWithMargins="0">
    <oddHeader>&amp;C&amp;"Times New Roman CE,Félkövér dőlt"&amp;12 Zalaegerszeg Megyei Jogú Város Önkormányzatának több éves kihatással járó kötelezettségei&amp;R&amp;"Times New Roman CE,Félkövér dőlt"16. tábla
Adatok: ezer Ft-ban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32"/>
  <sheetViews>
    <sheetView zoomScale="85" zoomScaleNormal="85" zoomScalePageLayoutView="0" workbookViewId="0" topLeftCell="A1">
      <pane ySplit="4" topLeftCell="BM23" activePane="bottomLeft" state="frozen"/>
      <selection pane="topLeft" activeCell="A26" sqref="A26"/>
      <selection pane="bottomLeft" activeCell="Q28" sqref="Q28"/>
    </sheetView>
  </sheetViews>
  <sheetFormatPr defaultColWidth="10.625" defaultRowHeight="12.75"/>
  <cols>
    <col min="1" max="1" width="4.00390625" style="1155" customWidth="1"/>
    <col min="2" max="2" width="38.125" style="1155" customWidth="1"/>
    <col min="3" max="3" width="13.125" style="1155" customWidth="1"/>
    <col min="4" max="4" width="12.50390625" style="1155" customWidth="1"/>
    <col min="5" max="12" width="12.00390625" style="1155" customWidth="1"/>
    <col min="13" max="13" width="11.125" style="1155" customWidth="1"/>
    <col min="14" max="15" width="11.375" style="1155" customWidth="1"/>
    <col min="16" max="16" width="13.625" style="1155" customWidth="1"/>
    <col min="17" max="17" width="14.625" style="1155" customWidth="1"/>
    <col min="18" max="16384" width="10.625" style="1155" customWidth="1"/>
  </cols>
  <sheetData>
    <row r="1" spans="1:16" ht="21.75" customHeight="1">
      <c r="A1" s="1708" t="s">
        <v>2233</v>
      </c>
      <c r="B1" s="1709" t="s">
        <v>629</v>
      </c>
      <c r="C1" s="1485" t="s">
        <v>630</v>
      </c>
      <c r="D1" s="1485"/>
      <c r="E1" s="1485"/>
      <c r="F1" s="1716" t="s">
        <v>631</v>
      </c>
      <c r="G1" s="1717"/>
      <c r="H1" s="1717"/>
      <c r="I1" s="1717"/>
      <c r="J1" s="1717"/>
      <c r="K1" s="1717"/>
      <c r="L1" s="1717"/>
      <c r="M1" s="1717"/>
      <c r="N1" s="1717"/>
      <c r="O1" s="1717"/>
      <c r="P1" s="1713" t="s">
        <v>1595</v>
      </c>
    </row>
    <row r="2" spans="1:16" ht="17.25" customHeight="1">
      <c r="A2" s="1708"/>
      <c r="B2" s="1709"/>
      <c r="C2" s="1713" t="s">
        <v>632</v>
      </c>
      <c r="D2" s="1709" t="s">
        <v>633</v>
      </c>
      <c r="E2" s="1708" t="s">
        <v>634</v>
      </c>
      <c r="F2" s="1705" t="s">
        <v>635</v>
      </c>
      <c r="G2" s="1706"/>
      <c r="H2" s="1706"/>
      <c r="I2" s="1706"/>
      <c r="J2" s="1706"/>
      <c r="K2" s="1706"/>
      <c r="L2" s="1707"/>
      <c r="M2" s="1702" t="s">
        <v>636</v>
      </c>
      <c r="N2" s="1703"/>
      <c r="O2" s="1704"/>
      <c r="P2" s="1714"/>
    </row>
    <row r="3" spans="1:16" ht="48" customHeight="1">
      <c r="A3" s="1708"/>
      <c r="B3" s="1709"/>
      <c r="C3" s="1714"/>
      <c r="D3" s="1516"/>
      <c r="E3" s="1485"/>
      <c r="F3" s="1709" t="s">
        <v>637</v>
      </c>
      <c r="G3" s="1485"/>
      <c r="H3" s="1485"/>
      <c r="I3" s="1720" t="s">
        <v>638</v>
      </c>
      <c r="J3" s="1721"/>
      <c r="K3" s="1722"/>
      <c r="L3" s="1718" t="s">
        <v>1533</v>
      </c>
      <c r="M3" s="1550" t="s">
        <v>639</v>
      </c>
      <c r="N3" s="1709" t="s">
        <v>1532</v>
      </c>
      <c r="O3" s="1520" t="s">
        <v>640</v>
      </c>
      <c r="P3" s="1714"/>
    </row>
    <row r="4" spans="1:17" ht="39" customHeight="1">
      <c r="A4" s="1708"/>
      <c r="B4" s="1709"/>
      <c r="C4" s="1715"/>
      <c r="D4" s="1516"/>
      <c r="E4" s="1485"/>
      <c r="F4" s="246" t="s">
        <v>641</v>
      </c>
      <c r="G4" s="1156" t="s">
        <v>1532</v>
      </c>
      <c r="H4" s="248" t="s">
        <v>642</v>
      </c>
      <c r="I4" s="246" t="s">
        <v>641</v>
      </c>
      <c r="J4" s="1156" t="s">
        <v>1532</v>
      </c>
      <c r="K4" s="248" t="s">
        <v>642</v>
      </c>
      <c r="L4" s="1719"/>
      <c r="M4" s="1550"/>
      <c r="N4" s="1485"/>
      <c r="O4" s="1723"/>
      <c r="P4" s="1715"/>
      <c r="Q4" s="1187"/>
    </row>
    <row r="5" spans="1:16" ht="23.25" customHeight="1">
      <c r="A5" s="1157"/>
      <c r="B5" s="1710" t="s">
        <v>643</v>
      </c>
      <c r="C5" s="1711"/>
      <c r="D5" s="1711"/>
      <c r="E5" s="1711"/>
      <c r="F5" s="1711"/>
      <c r="G5" s="1711"/>
      <c r="H5" s="1711"/>
      <c r="I5" s="1711"/>
      <c r="J5" s="1711"/>
      <c r="K5" s="1711"/>
      <c r="L5" s="1711"/>
      <c r="M5" s="1711"/>
      <c r="N5" s="1711"/>
      <c r="O5" s="1711"/>
      <c r="P5" s="1712"/>
    </row>
    <row r="6" spans="1:16" ht="31.5" customHeight="1">
      <c r="A6" s="1157">
        <v>1</v>
      </c>
      <c r="B6" s="1164" t="s">
        <v>645</v>
      </c>
      <c r="C6" s="1158">
        <v>358971</v>
      </c>
      <c r="D6" s="1158">
        <v>20892</v>
      </c>
      <c r="E6" s="1159">
        <f aca="true" t="shared" si="0" ref="E6:E25">SUM(C6:D6)</f>
        <v>379863</v>
      </c>
      <c r="F6" s="1158">
        <v>20891</v>
      </c>
      <c r="G6" s="1158"/>
      <c r="H6" s="1160">
        <f aca="true" t="shared" si="1" ref="H6:H25">SUM(F6:G6)</f>
        <v>20891</v>
      </c>
      <c r="I6" s="1158">
        <v>58757</v>
      </c>
      <c r="J6" s="1158">
        <v>300214</v>
      </c>
      <c r="K6" s="1160">
        <f aca="true" t="shared" si="2" ref="K6:K25">SUM(I6:J6)</f>
        <v>358971</v>
      </c>
      <c r="L6" s="1161"/>
      <c r="M6" s="1162">
        <v>12450</v>
      </c>
      <c r="N6" s="1158">
        <v>364370</v>
      </c>
      <c r="O6" s="1163">
        <f aca="true" t="shared" si="3" ref="O6:O25">SUM(M6:N6)</f>
        <v>376820</v>
      </c>
      <c r="P6" s="1166">
        <f aca="true" t="shared" si="4" ref="P6:P25">SUM(H6+K6+L6-O6)</f>
        <v>3042</v>
      </c>
    </row>
    <row r="7" spans="1:16" ht="40.5" customHeight="1">
      <c r="A7" s="1157">
        <v>2</v>
      </c>
      <c r="B7" s="1164" t="s">
        <v>646</v>
      </c>
      <c r="C7" s="1158">
        <v>353000</v>
      </c>
      <c r="D7" s="1158"/>
      <c r="E7" s="1159">
        <f t="shared" si="0"/>
        <v>353000</v>
      </c>
      <c r="F7" s="1158"/>
      <c r="G7" s="1158">
        <v>5199</v>
      </c>
      <c r="H7" s="1160">
        <f t="shared" si="1"/>
        <v>5199</v>
      </c>
      <c r="I7" s="1158">
        <v>345221</v>
      </c>
      <c r="J7" s="1158">
        <v>7779</v>
      </c>
      <c r="K7" s="1160">
        <f t="shared" si="2"/>
        <v>353000</v>
      </c>
      <c r="L7" s="1161"/>
      <c r="M7" s="1158">
        <v>16231</v>
      </c>
      <c r="N7" s="1158">
        <v>205378</v>
      </c>
      <c r="O7" s="1163">
        <f t="shared" si="3"/>
        <v>221609</v>
      </c>
      <c r="P7" s="1166">
        <f t="shared" si="4"/>
        <v>136590</v>
      </c>
    </row>
    <row r="8" spans="1:16" ht="33" customHeight="1">
      <c r="A8" s="1157">
        <v>3</v>
      </c>
      <c r="B8" s="1165" t="s">
        <v>647</v>
      </c>
      <c r="C8" s="1158">
        <v>199992</v>
      </c>
      <c r="D8" s="1158"/>
      <c r="E8" s="1159">
        <f t="shared" si="0"/>
        <v>199992</v>
      </c>
      <c r="F8" s="1158"/>
      <c r="G8" s="1158"/>
      <c r="H8" s="1160">
        <f t="shared" si="1"/>
        <v>0</v>
      </c>
      <c r="I8" s="1158">
        <v>190107</v>
      </c>
      <c r="J8" s="1158">
        <v>9885</v>
      </c>
      <c r="K8" s="1160">
        <f t="shared" si="2"/>
        <v>199992</v>
      </c>
      <c r="L8" s="1161"/>
      <c r="M8" s="1158">
        <v>9227</v>
      </c>
      <c r="N8" s="1158">
        <v>149573</v>
      </c>
      <c r="O8" s="1163">
        <f t="shared" si="3"/>
        <v>158800</v>
      </c>
      <c r="P8" s="1166">
        <f t="shared" si="4"/>
        <v>41192</v>
      </c>
    </row>
    <row r="9" spans="1:16" ht="31.5" customHeight="1">
      <c r="A9" s="1157">
        <v>4</v>
      </c>
      <c r="B9" s="1165" t="s">
        <v>2364</v>
      </c>
      <c r="C9" s="1158">
        <v>149992</v>
      </c>
      <c r="D9" s="1158"/>
      <c r="E9" s="1159">
        <f t="shared" si="0"/>
        <v>149992</v>
      </c>
      <c r="F9" s="1158"/>
      <c r="G9" s="1158"/>
      <c r="H9" s="1160">
        <f t="shared" si="1"/>
        <v>0</v>
      </c>
      <c r="I9" s="1158">
        <v>149992</v>
      </c>
      <c r="J9" s="1158"/>
      <c r="K9" s="1160">
        <f t="shared" si="2"/>
        <v>149992</v>
      </c>
      <c r="L9" s="1161"/>
      <c r="M9" s="1158">
        <v>480</v>
      </c>
      <c r="N9" s="1158">
        <v>7489</v>
      </c>
      <c r="O9" s="1163">
        <f t="shared" si="3"/>
        <v>7969</v>
      </c>
      <c r="P9" s="1166">
        <f t="shared" si="4"/>
        <v>142023</v>
      </c>
    </row>
    <row r="10" spans="1:16" ht="71.25" customHeight="1">
      <c r="A10" s="1157">
        <v>5</v>
      </c>
      <c r="B10" s="1164" t="s">
        <v>2365</v>
      </c>
      <c r="C10" s="1158">
        <v>997000</v>
      </c>
      <c r="D10" s="1158"/>
      <c r="E10" s="1159">
        <f t="shared" si="0"/>
        <v>997000</v>
      </c>
      <c r="F10" s="1158"/>
      <c r="G10" s="1158"/>
      <c r="H10" s="1160">
        <f t="shared" si="1"/>
        <v>0</v>
      </c>
      <c r="I10" s="1158">
        <v>993000</v>
      </c>
      <c r="J10" s="1158"/>
      <c r="K10" s="1160">
        <f t="shared" si="2"/>
        <v>993000</v>
      </c>
      <c r="L10" s="1161"/>
      <c r="M10" s="1158">
        <v>6292</v>
      </c>
      <c r="N10" s="1158">
        <v>16096</v>
      </c>
      <c r="O10" s="1163">
        <f t="shared" si="3"/>
        <v>22388</v>
      </c>
      <c r="P10" s="1166">
        <f t="shared" si="4"/>
        <v>970612</v>
      </c>
    </row>
    <row r="11" spans="1:16" ht="42.75" customHeight="1">
      <c r="A11" s="1157">
        <v>6</v>
      </c>
      <c r="B11" s="1164" t="s">
        <v>2366</v>
      </c>
      <c r="C11" s="1158">
        <v>950000</v>
      </c>
      <c r="D11" s="1158"/>
      <c r="E11" s="1159">
        <f t="shared" si="0"/>
        <v>950000</v>
      </c>
      <c r="F11" s="1158"/>
      <c r="G11" s="1158"/>
      <c r="H11" s="1160">
        <f t="shared" si="1"/>
        <v>0</v>
      </c>
      <c r="I11" s="1158">
        <v>950000</v>
      </c>
      <c r="J11" s="1158"/>
      <c r="K11" s="1160">
        <f t="shared" si="2"/>
        <v>950000</v>
      </c>
      <c r="L11" s="1161"/>
      <c r="M11" s="1158">
        <v>3942</v>
      </c>
      <c r="N11" s="1158">
        <v>16598</v>
      </c>
      <c r="O11" s="1163">
        <f t="shared" si="3"/>
        <v>20540</v>
      </c>
      <c r="P11" s="1166">
        <f t="shared" si="4"/>
        <v>929460</v>
      </c>
    </row>
    <row r="12" spans="1:16" ht="41.25" customHeight="1">
      <c r="A12" s="1157">
        <v>7</v>
      </c>
      <c r="B12" s="1164" t="s">
        <v>2367</v>
      </c>
      <c r="C12" s="1158">
        <v>456760</v>
      </c>
      <c r="D12" s="1158"/>
      <c r="E12" s="1159">
        <f t="shared" si="0"/>
        <v>456760</v>
      </c>
      <c r="F12" s="1158"/>
      <c r="G12" s="1158"/>
      <c r="H12" s="1160">
        <f t="shared" si="1"/>
        <v>0</v>
      </c>
      <c r="I12" s="1158">
        <v>431760</v>
      </c>
      <c r="J12" s="1158"/>
      <c r="K12" s="1160">
        <f t="shared" si="2"/>
        <v>431760</v>
      </c>
      <c r="L12" s="1161"/>
      <c r="M12" s="1158">
        <v>2267</v>
      </c>
      <c r="N12" s="1158">
        <v>20355</v>
      </c>
      <c r="O12" s="1163">
        <f t="shared" si="3"/>
        <v>22622</v>
      </c>
      <c r="P12" s="1166">
        <f t="shared" si="4"/>
        <v>409138</v>
      </c>
    </row>
    <row r="13" spans="1:16" ht="41.25" customHeight="1">
      <c r="A13" s="1157">
        <v>8</v>
      </c>
      <c r="B13" s="1167" t="s">
        <v>2368</v>
      </c>
      <c r="C13" s="1158">
        <v>337228</v>
      </c>
      <c r="D13" s="1158"/>
      <c r="E13" s="1159">
        <f t="shared" si="0"/>
        <v>337228</v>
      </c>
      <c r="F13" s="1158"/>
      <c r="G13" s="1158"/>
      <c r="H13" s="1160">
        <f t="shared" si="1"/>
        <v>0</v>
      </c>
      <c r="I13" s="1158">
        <v>337228</v>
      </c>
      <c r="J13" s="1158"/>
      <c r="K13" s="1160">
        <f t="shared" si="2"/>
        <v>337228</v>
      </c>
      <c r="L13" s="1161"/>
      <c r="M13" s="1162">
        <v>4268</v>
      </c>
      <c r="N13" s="1158">
        <v>22198</v>
      </c>
      <c r="O13" s="1163">
        <f t="shared" si="3"/>
        <v>26466</v>
      </c>
      <c r="P13" s="1166">
        <f t="shared" si="4"/>
        <v>310762</v>
      </c>
    </row>
    <row r="14" spans="1:16" ht="53.25" customHeight="1">
      <c r="A14" s="1157">
        <v>9</v>
      </c>
      <c r="B14" s="1167" t="s">
        <v>2369</v>
      </c>
      <c r="C14" s="1158">
        <v>394925</v>
      </c>
      <c r="D14" s="1158"/>
      <c r="E14" s="1159">
        <f t="shared" si="0"/>
        <v>394925</v>
      </c>
      <c r="F14" s="1158"/>
      <c r="G14" s="1158"/>
      <c r="H14" s="1160">
        <f t="shared" si="1"/>
        <v>0</v>
      </c>
      <c r="I14" s="1158">
        <v>394925</v>
      </c>
      <c r="J14" s="1158"/>
      <c r="K14" s="1160">
        <f t="shared" si="2"/>
        <v>394925</v>
      </c>
      <c r="L14" s="1161"/>
      <c r="M14" s="1158">
        <v>5384</v>
      </c>
      <c r="N14" s="1158">
        <v>20817</v>
      </c>
      <c r="O14" s="1163">
        <f t="shared" si="3"/>
        <v>26201</v>
      </c>
      <c r="P14" s="1166">
        <f t="shared" si="4"/>
        <v>368724</v>
      </c>
    </row>
    <row r="15" spans="1:17" ht="40.5" customHeight="1">
      <c r="A15" s="1157">
        <v>10</v>
      </c>
      <c r="B15" s="1168" t="s">
        <v>2370</v>
      </c>
      <c r="C15" s="1158">
        <v>1400000</v>
      </c>
      <c r="D15" s="1158"/>
      <c r="E15" s="1159">
        <f t="shared" si="0"/>
        <v>1400000</v>
      </c>
      <c r="F15" s="1158"/>
      <c r="G15" s="1158"/>
      <c r="H15" s="1160">
        <f t="shared" si="1"/>
        <v>0</v>
      </c>
      <c r="I15" s="1158">
        <v>1393000</v>
      </c>
      <c r="J15" s="1158"/>
      <c r="K15" s="1160">
        <f t="shared" si="2"/>
        <v>1393000</v>
      </c>
      <c r="L15" s="1501">
        <v>8247</v>
      </c>
      <c r="M15" s="1158">
        <v>5118</v>
      </c>
      <c r="N15" s="1158">
        <v>345205</v>
      </c>
      <c r="O15" s="1163">
        <f t="shared" si="3"/>
        <v>350323</v>
      </c>
      <c r="P15" s="1166">
        <f t="shared" si="4"/>
        <v>1050924</v>
      </c>
      <c r="Q15" s="1188"/>
    </row>
    <row r="16" spans="1:17" ht="38.25" customHeight="1">
      <c r="A16" s="1157">
        <v>11</v>
      </c>
      <c r="B16" s="1168" t="s">
        <v>2371</v>
      </c>
      <c r="C16" s="1158">
        <v>500000</v>
      </c>
      <c r="D16" s="1158"/>
      <c r="E16" s="1159">
        <f t="shared" si="0"/>
        <v>500000</v>
      </c>
      <c r="F16" s="1158"/>
      <c r="G16" s="1158"/>
      <c r="H16" s="1160">
        <f t="shared" si="1"/>
        <v>0</v>
      </c>
      <c r="I16" s="1158">
        <v>475000</v>
      </c>
      <c r="J16" s="1158"/>
      <c r="K16" s="1160">
        <f t="shared" si="2"/>
        <v>475000</v>
      </c>
      <c r="L16" s="1501">
        <v>1250</v>
      </c>
      <c r="M16" s="1158">
        <v>3979</v>
      </c>
      <c r="N16" s="1158">
        <v>297166</v>
      </c>
      <c r="O16" s="1163">
        <f t="shared" si="3"/>
        <v>301145</v>
      </c>
      <c r="P16" s="1166">
        <f t="shared" si="4"/>
        <v>175105</v>
      </c>
      <c r="Q16" s="1188"/>
    </row>
    <row r="17" spans="1:17" ht="42" customHeight="1">
      <c r="A17" s="1157">
        <v>12</v>
      </c>
      <c r="B17" s="1168" t="s">
        <v>2372</v>
      </c>
      <c r="C17" s="1158">
        <v>200000</v>
      </c>
      <c r="D17" s="1158"/>
      <c r="E17" s="1159">
        <f t="shared" si="0"/>
        <v>200000</v>
      </c>
      <c r="F17" s="1158"/>
      <c r="G17" s="1158"/>
      <c r="H17" s="1160">
        <f t="shared" si="1"/>
        <v>0</v>
      </c>
      <c r="I17" s="1158">
        <v>193015</v>
      </c>
      <c r="J17" s="1158"/>
      <c r="K17" s="1160">
        <f t="shared" si="2"/>
        <v>193015</v>
      </c>
      <c r="L17" s="1161"/>
      <c r="M17" s="1158">
        <v>7937</v>
      </c>
      <c r="N17" s="1158">
        <v>3901</v>
      </c>
      <c r="O17" s="1163">
        <f t="shared" si="3"/>
        <v>11838</v>
      </c>
      <c r="P17" s="1166">
        <f t="shared" si="4"/>
        <v>181177</v>
      </c>
      <c r="Q17" s="1188"/>
    </row>
    <row r="18" spans="1:17" ht="63" customHeight="1">
      <c r="A18" s="1157">
        <v>13</v>
      </c>
      <c r="B18" s="1168" t="s">
        <v>2373</v>
      </c>
      <c r="C18" s="1158">
        <v>83320</v>
      </c>
      <c r="D18" s="1158"/>
      <c r="E18" s="1159">
        <f t="shared" si="0"/>
        <v>83320</v>
      </c>
      <c r="F18" s="1158"/>
      <c r="G18" s="1158"/>
      <c r="H18" s="1160">
        <f t="shared" si="1"/>
        <v>0</v>
      </c>
      <c r="I18" s="1158">
        <v>83320</v>
      </c>
      <c r="J18" s="1158"/>
      <c r="K18" s="1160">
        <f t="shared" si="2"/>
        <v>83320</v>
      </c>
      <c r="L18" s="1161"/>
      <c r="M18" s="1158">
        <v>9000</v>
      </c>
      <c r="N18" s="1158">
        <v>45580</v>
      </c>
      <c r="O18" s="1163">
        <f t="shared" si="3"/>
        <v>54580</v>
      </c>
      <c r="P18" s="1166">
        <f t="shared" si="4"/>
        <v>28740</v>
      </c>
      <c r="Q18" s="1188"/>
    </row>
    <row r="19" spans="1:17" ht="27.75" customHeight="1">
      <c r="A19" s="1157">
        <v>14</v>
      </c>
      <c r="B19" s="1168" t="s">
        <v>2374</v>
      </c>
      <c r="C19" s="1158">
        <v>232000</v>
      </c>
      <c r="D19" s="1158"/>
      <c r="E19" s="1159">
        <f t="shared" si="0"/>
        <v>232000</v>
      </c>
      <c r="F19" s="1158"/>
      <c r="G19" s="1158"/>
      <c r="H19" s="1160">
        <f t="shared" si="1"/>
        <v>0</v>
      </c>
      <c r="I19" s="1158">
        <v>221448</v>
      </c>
      <c r="J19" s="1158"/>
      <c r="K19" s="1160">
        <f t="shared" si="2"/>
        <v>221448</v>
      </c>
      <c r="L19" s="1161"/>
      <c r="M19" s="1158">
        <v>7416</v>
      </c>
      <c r="N19" s="1158">
        <v>4763</v>
      </c>
      <c r="O19" s="1163">
        <f t="shared" si="3"/>
        <v>12179</v>
      </c>
      <c r="P19" s="1166">
        <f t="shared" si="4"/>
        <v>209269</v>
      </c>
      <c r="Q19" s="1188"/>
    </row>
    <row r="20" spans="1:17" ht="54.75" customHeight="1">
      <c r="A20" s="1157">
        <v>15</v>
      </c>
      <c r="B20" s="1168" t="s">
        <v>2375</v>
      </c>
      <c r="C20" s="1158">
        <v>238749</v>
      </c>
      <c r="D20" s="1158"/>
      <c r="E20" s="1159">
        <f t="shared" si="0"/>
        <v>238749</v>
      </c>
      <c r="F20" s="1158"/>
      <c r="G20" s="1158">
        <v>14883</v>
      </c>
      <c r="H20" s="1160">
        <f t="shared" si="1"/>
        <v>14883</v>
      </c>
      <c r="I20" s="1158">
        <v>238749</v>
      </c>
      <c r="J20" s="1158"/>
      <c r="K20" s="1160">
        <f t="shared" si="2"/>
        <v>238749</v>
      </c>
      <c r="L20" s="1161"/>
      <c r="M20" s="1158">
        <v>8890</v>
      </c>
      <c r="N20" s="1158">
        <v>128341</v>
      </c>
      <c r="O20" s="1163">
        <f t="shared" si="3"/>
        <v>137231</v>
      </c>
      <c r="P20" s="1166">
        <f t="shared" si="4"/>
        <v>116401</v>
      </c>
      <c r="Q20" s="1188"/>
    </row>
    <row r="21" spans="1:17" ht="38.25" customHeight="1">
      <c r="A21" s="1157">
        <v>16</v>
      </c>
      <c r="B21" s="1168" t="s">
        <v>2376</v>
      </c>
      <c r="C21" s="1158">
        <v>96846</v>
      </c>
      <c r="D21" s="1158"/>
      <c r="E21" s="1159">
        <f t="shared" si="0"/>
        <v>96846</v>
      </c>
      <c r="F21" s="1158"/>
      <c r="G21" s="1158"/>
      <c r="H21" s="1160">
        <f t="shared" si="1"/>
        <v>0</v>
      </c>
      <c r="I21" s="1158">
        <v>96846</v>
      </c>
      <c r="J21" s="1158"/>
      <c r="K21" s="1160">
        <f t="shared" si="2"/>
        <v>96846</v>
      </c>
      <c r="L21" s="1161"/>
      <c r="M21" s="1158">
        <v>3810</v>
      </c>
      <c r="N21" s="1158"/>
      <c r="O21" s="1163">
        <f t="shared" si="3"/>
        <v>3810</v>
      </c>
      <c r="P21" s="1166">
        <f t="shared" si="4"/>
        <v>93036</v>
      </c>
      <c r="Q21" s="1188"/>
    </row>
    <row r="22" spans="1:17" ht="39" customHeight="1">
      <c r="A22" s="1157">
        <v>17</v>
      </c>
      <c r="B22" s="1168" t="s">
        <v>828</v>
      </c>
      <c r="C22" s="1158">
        <v>97689</v>
      </c>
      <c r="D22" s="1158"/>
      <c r="E22" s="1159">
        <f t="shared" si="0"/>
        <v>97689</v>
      </c>
      <c r="F22" s="1158"/>
      <c r="G22" s="1158">
        <v>12967</v>
      </c>
      <c r="H22" s="1160">
        <f t="shared" si="1"/>
        <v>12967</v>
      </c>
      <c r="I22" s="1158">
        <v>97689</v>
      </c>
      <c r="J22" s="1158"/>
      <c r="K22" s="1160">
        <f t="shared" si="2"/>
        <v>97689</v>
      </c>
      <c r="L22" s="1161"/>
      <c r="M22" s="1158">
        <v>3607</v>
      </c>
      <c r="N22" s="1158">
        <v>105444</v>
      </c>
      <c r="O22" s="1163">
        <f t="shared" si="3"/>
        <v>109051</v>
      </c>
      <c r="P22" s="1166">
        <f t="shared" si="4"/>
        <v>1605</v>
      </c>
      <c r="Q22" s="1188"/>
    </row>
    <row r="23" spans="1:19" ht="41.25" customHeight="1">
      <c r="A23" s="1157">
        <v>18</v>
      </c>
      <c r="B23" s="1168" t="s">
        <v>829</v>
      </c>
      <c r="C23" s="1158">
        <v>76724</v>
      </c>
      <c r="D23" s="1158"/>
      <c r="E23" s="1159">
        <f t="shared" si="0"/>
        <v>76724</v>
      </c>
      <c r="F23" s="1158"/>
      <c r="G23" s="1158">
        <v>3467</v>
      </c>
      <c r="H23" s="1160">
        <f t="shared" si="1"/>
        <v>3467</v>
      </c>
      <c r="I23" s="1158">
        <v>76724</v>
      </c>
      <c r="J23" s="1158"/>
      <c r="K23" s="1160">
        <f t="shared" si="2"/>
        <v>76724</v>
      </c>
      <c r="L23" s="1161"/>
      <c r="M23" s="1158">
        <v>3492</v>
      </c>
      <c r="N23" s="1158">
        <v>75094</v>
      </c>
      <c r="O23" s="1163">
        <f t="shared" si="3"/>
        <v>78586</v>
      </c>
      <c r="P23" s="1166">
        <f t="shared" si="4"/>
        <v>1605</v>
      </c>
      <c r="Q23" s="1502"/>
      <c r="R23" s="1208"/>
      <c r="S23" s="1208"/>
    </row>
    <row r="24" spans="1:18" ht="54" customHeight="1">
      <c r="A24" s="1157">
        <v>19</v>
      </c>
      <c r="B24" s="1168" t="s">
        <v>830</v>
      </c>
      <c r="C24" s="1158">
        <v>147134</v>
      </c>
      <c r="D24" s="1158"/>
      <c r="E24" s="1159">
        <f t="shared" si="0"/>
        <v>147134</v>
      </c>
      <c r="F24" s="1158"/>
      <c r="G24" s="1158"/>
      <c r="H24" s="1160">
        <f t="shared" si="1"/>
        <v>0</v>
      </c>
      <c r="I24" s="1158">
        <v>133164</v>
      </c>
      <c r="J24" s="1158"/>
      <c r="K24" s="1160">
        <f t="shared" si="2"/>
        <v>133164</v>
      </c>
      <c r="L24" s="1161"/>
      <c r="M24" s="1158">
        <v>4685</v>
      </c>
      <c r="N24" s="1158">
        <v>66916</v>
      </c>
      <c r="O24" s="1163">
        <f t="shared" si="3"/>
        <v>71601</v>
      </c>
      <c r="P24" s="1166">
        <f t="shared" si="4"/>
        <v>61563</v>
      </c>
      <c r="Q24" s="1502"/>
      <c r="R24" s="1208"/>
    </row>
    <row r="25" spans="1:18" ht="39.75" customHeight="1">
      <c r="A25" s="1157">
        <v>20</v>
      </c>
      <c r="B25" s="1168" t="s">
        <v>831</v>
      </c>
      <c r="C25" s="1158">
        <v>314061</v>
      </c>
      <c r="D25" s="1158"/>
      <c r="E25" s="1159">
        <f t="shared" si="0"/>
        <v>314061</v>
      </c>
      <c r="F25" s="1158"/>
      <c r="G25" s="1158"/>
      <c r="H25" s="1160">
        <f t="shared" si="1"/>
        <v>0</v>
      </c>
      <c r="I25" s="1158">
        <v>285486</v>
      </c>
      <c r="J25" s="1158"/>
      <c r="K25" s="1160">
        <f t="shared" si="2"/>
        <v>285486</v>
      </c>
      <c r="L25" s="1161"/>
      <c r="M25" s="1158">
        <v>7860</v>
      </c>
      <c r="N25" s="1158">
        <v>163879</v>
      </c>
      <c r="O25" s="1163">
        <f t="shared" si="3"/>
        <v>171739</v>
      </c>
      <c r="P25" s="1166">
        <f t="shared" si="4"/>
        <v>113747</v>
      </c>
      <c r="Q25" s="1502"/>
      <c r="R25" s="1208"/>
    </row>
    <row r="26" spans="1:18" ht="39.75" customHeight="1">
      <c r="A26" s="1157">
        <v>21</v>
      </c>
      <c r="B26" s="1168" t="s">
        <v>832</v>
      </c>
      <c r="C26" s="1158">
        <v>204988</v>
      </c>
      <c r="D26" s="1158"/>
      <c r="E26" s="1159">
        <f>SUM(C26:D26)</f>
        <v>204988</v>
      </c>
      <c r="F26" s="1158"/>
      <c r="G26" s="1158"/>
      <c r="H26" s="1160">
        <f>SUM(F26:G26)</f>
        <v>0</v>
      </c>
      <c r="I26" s="1158">
        <v>185938</v>
      </c>
      <c r="J26" s="1158"/>
      <c r="K26" s="1160">
        <f>SUM(I26:J26)</f>
        <v>185938</v>
      </c>
      <c r="L26" s="1161"/>
      <c r="M26" s="1158">
        <v>6590</v>
      </c>
      <c r="N26" s="1158">
        <v>131027</v>
      </c>
      <c r="O26" s="1163">
        <f>SUM(M26:N26)</f>
        <v>137617</v>
      </c>
      <c r="P26" s="1166">
        <f>SUM(H26+K26+L26-O26)</f>
        <v>48321</v>
      </c>
      <c r="Q26" s="1502"/>
      <c r="R26" s="1208"/>
    </row>
    <row r="27" spans="1:17" ht="30" customHeight="1">
      <c r="A27" s="1157">
        <v>22</v>
      </c>
      <c r="B27" s="1189" t="s">
        <v>1534</v>
      </c>
      <c r="C27" s="1158">
        <v>317000</v>
      </c>
      <c r="D27" s="1158"/>
      <c r="E27" s="1159">
        <f>SUM(C27:D27)</f>
        <v>317000</v>
      </c>
      <c r="F27" s="1158"/>
      <c r="G27" s="1158"/>
      <c r="H27" s="1160">
        <v>0</v>
      </c>
      <c r="I27" s="1158"/>
      <c r="J27" s="1158">
        <v>317000</v>
      </c>
      <c r="K27" s="1160">
        <f>SUM(I27:J27)</f>
        <v>317000</v>
      </c>
      <c r="L27" s="1161"/>
      <c r="M27" s="1158"/>
      <c r="N27" s="1158"/>
      <c r="O27" s="1163">
        <v>0</v>
      </c>
      <c r="P27" s="1166">
        <f>SUM(H27+K27+L27-O27)</f>
        <v>317000</v>
      </c>
      <c r="Q27" s="1502"/>
    </row>
    <row r="28" spans="1:18" ht="27" customHeight="1">
      <c r="A28" s="1157"/>
      <c r="B28" s="1190" t="s">
        <v>644</v>
      </c>
      <c r="C28" s="1169">
        <f aca="true" t="shared" si="5" ref="C28:P28">SUM(C6:C27)</f>
        <v>8106379</v>
      </c>
      <c r="D28" s="1169">
        <f t="shared" si="5"/>
        <v>20892</v>
      </c>
      <c r="E28" s="1169">
        <f t="shared" si="5"/>
        <v>8127271</v>
      </c>
      <c r="F28" s="1169">
        <f t="shared" si="5"/>
        <v>20891</v>
      </c>
      <c r="G28" s="1169">
        <f t="shared" si="5"/>
        <v>36516</v>
      </c>
      <c r="H28" s="1169">
        <f t="shared" si="5"/>
        <v>57407</v>
      </c>
      <c r="I28" s="1169">
        <f t="shared" si="5"/>
        <v>7331369</v>
      </c>
      <c r="J28" s="1169">
        <f t="shared" si="5"/>
        <v>634878</v>
      </c>
      <c r="K28" s="1169">
        <f t="shared" si="5"/>
        <v>7966247</v>
      </c>
      <c r="L28" s="1169">
        <f t="shared" si="5"/>
        <v>9497</v>
      </c>
      <c r="M28" s="1169">
        <f t="shared" si="5"/>
        <v>132925</v>
      </c>
      <c r="N28" s="1169">
        <f t="shared" si="5"/>
        <v>2190190</v>
      </c>
      <c r="O28" s="1169">
        <f t="shared" si="5"/>
        <v>2323115</v>
      </c>
      <c r="P28" s="1170">
        <f t="shared" si="5"/>
        <v>5710036</v>
      </c>
      <c r="Q28" s="1748"/>
      <c r="R28" s="1208"/>
    </row>
    <row r="29" spans="1:17" ht="23.25" customHeight="1">
      <c r="A29" s="1254"/>
      <c r="B29" s="1255" t="s">
        <v>2004</v>
      </c>
      <c r="C29" s="1256"/>
      <c r="D29" s="1256"/>
      <c r="E29" s="1261"/>
      <c r="F29" s="1256"/>
      <c r="G29" s="1256"/>
      <c r="H29" s="1256"/>
      <c r="I29" s="1256"/>
      <c r="J29" s="1256"/>
      <c r="K29" s="1256"/>
      <c r="L29" s="1256"/>
      <c r="M29" s="1256"/>
      <c r="N29" s="1256"/>
      <c r="O29" s="1256"/>
      <c r="P29" s="1256"/>
      <c r="Q29" s="1253"/>
    </row>
    <row r="30" spans="1:16" ht="74.25" customHeight="1">
      <c r="A30" s="1258">
        <v>23</v>
      </c>
      <c r="B30" s="1257" t="s">
        <v>2005</v>
      </c>
      <c r="C30" s="1166">
        <v>39990</v>
      </c>
      <c r="D30" s="1166"/>
      <c r="E30" s="1503">
        <f>SUM(C30:D30)</f>
        <v>39990</v>
      </c>
      <c r="F30" s="1166"/>
      <c r="G30" s="1166"/>
      <c r="H30" s="1166">
        <f>SUM(F30:G30)</f>
        <v>0</v>
      </c>
      <c r="I30" s="1166"/>
      <c r="J30" s="1166">
        <v>39990</v>
      </c>
      <c r="K30" s="1166">
        <f>SUM(I30:J30)</f>
        <v>39990</v>
      </c>
      <c r="L30" s="1166"/>
      <c r="M30" s="1166"/>
      <c r="N30" s="1166"/>
      <c r="O30" s="1166">
        <f>SUM(M30:N30)</f>
        <v>0</v>
      </c>
      <c r="P30" s="1501">
        <v>39990</v>
      </c>
    </row>
    <row r="31" spans="1:16" ht="21.75" customHeight="1">
      <c r="A31" s="1259"/>
      <c r="B31" s="1260" t="s">
        <v>1009</v>
      </c>
      <c r="C31" s="1262">
        <f aca="true" t="shared" si="6" ref="C31:P31">SUM(C28+C30)</f>
        <v>8146369</v>
      </c>
      <c r="D31" s="1262">
        <f t="shared" si="6"/>
        <v>20892</v>
      </c>
      <c r="E31" s="1262">
        <f t="shared" si="6"/>
        <v>8167261</v>
      </c>
      <c r="F31" s="1262">
        <f t="shared" si="6"/>
        <v>20891</v>
      </c>
      <c r="G31" s="1262">
        <f t="shared" si="6"/>
        <v>36516</v>
      </c>
      <c r="H31" s="1262">
        <f t="shared" si="6"/>
        <v>57407</v>
      </c>
      <c r="I31" s="1262">
        <f t="shared" si="6"/>
        <v>7331369</v>
      </c>
      <c r="J31" s="1262">
        <f t="shared" si="6"/>
        <v>674868</v>
      </c>
      <c r="K31" s="1262">
        <f t="shared" si="6"/>
        <v>8006237</v>
      </c>
      <c r="L31" s="1262">
        <f t="shared" si="6"/>
        <v>9497</v>
      </c>
      <c r="M31" s="1262">
        <f t="shared" si="6"/>
        <v>132925</v>
      </c>
      <c r="N31" s="1262">
        <f t="shared" si="6"/>
        <v>2190190</v>
      </c>
      <c r="O31" s="1262">
        <f t="shared" si="6"/>
        <v>2323115</v>
      </c>
      <c r="P31" s="1262">
        <f t="shared" si="6"/>
        <v>5750026</v>
      </c>
    </row>
    <row r="32" spans="3:15" ht="12.75">
      <c r="C32" s="1171"/>
      <c r="D32" s="1171"/>
      <c r="E32" s="1171"/>
      <c r="F32" s="1171"/>
      <c r="G32" s="1171"/>
      <c r="H32" s="1171"/>
      <c r="I32" s="1171"/>
      <c r="J32" s="1171"/>
      <c r="K32" s="1171"/>
      <c r="L32" s="1171"/>
      <c r="M32" s="1171"/>
      <c r="N32" s="1171"/>
      <c r="O32" s="1171"/>
    </row>
  </sheetData>
  <sheetProtection/>
  <mergeCells count="17">
    <mergeCell ref="B5:P5"/>
    <mergeCell ref="C2:C4"/>
    <mergeCell ref="F1:O1"/>
    <mergeCell ref="P1:P4"/>
    <mergeCell ref="L3:L4"/>
    <mergeCell ref="I3:K3"/>
    <mergeCell ref="F3:H3"/>
    <mergeCell ref="M3:M4"/>
    <mergeCell ref="N3:N4"/>
    <mergeCell ref="O3:O4"/>
    <mergeCell ref="M2:O2"/>
    <mergeCell ref="F2:L2"/>
    <mergeCell ref="A1:A4"/>
    <mergeCell ref="B1:B4"/>
    <mergeCell ref="D2:D4"/>
    <mergeCell ref="E2:E4"/>
    <mergeCell ref="C1:E1"/>
  </mergeCells>
  <printOptions horizontalCentered="1"/>
  <pageMargins left="0.35433070866141736" right="0.31496062992125984" top="0.6299212598425197" bottom="0.5905511811023623" header="0.31496062992125984" footer="0.5118110236220472"/>
  <pageSetup horizontalDpi="300" verticalDpi="300" orientation="landscape" paperSize="9" scale="60" r:id="rId1"/>
  <headerFooter alignWithMargins="0">
    <oddHeader>&amp;C&amp;12Az Európai uniós támogatással megvalósuló programok tervezett költségei, finanszírozási forrásai és teljesítési adatai 2017. évben
&amp;R&amp;"Times New Roman CE,Félkövér dőlt"17. tábla
Adatok: ezer Ft-ban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33"/>
  <sheetViews>
    <sheetView zoomScale="118" zoomScaleNormal="118" zoomScalePageLayoutView="0" workbookViewId="0" topLeftCell="B1">
      <pane ySplit="2" topLeftCell="BM13" activePane="bottomLeft" state="frozen"/>
      <selection pane="topLeft" activeCell="A26" sqref="A26"/>
      <selection pane="bottomLeft" activeCell="P2" sqref="P2"/>
    </sheetView>
  </sheetViews>
  <sheetFormatPr defaultColWidth="9.00390625" defaultRowHeight="12.75"/>
  <cols>
    <col min="1" max="1" width="19.50390625" style="862" customWidth="1"/>
    <col min="2" max="2" width="13.00390625" style="862" customWidth="1"/>
    <col min="3" max="3" width="8.625" style="862" customWidth="1"/>
    <col min="4" max="4" width="11.00390625" style="862" customWidth="1"/>
    <col min="5" max="5" width="11.625" style="862" customWidth="1"/>
    <col min="6" max="6" width="11.375" style="862" customWidth="1"/>
    <col min="7" max="7" width="11.125" style="862" customWidth="1"/>
    <col min="8" max="8" width="11.375" style="862" customWidth="1"/>
    <col min="9" max="9" width="19.875" style="862" customWidth="1"/>
    <col min="10" max="10" width="12.00390625" style="862" customWidth="1"/>
    <col min="11" max="11" width="11.375" style="862" customWidth="1"/>
    <col min="12" max="12" width="9.375" style="862" customWidth="1"/>
    <col min="13" max="13" width="13.875" style="862" customWidth="1"/>
    <col min="14" max="16384" width="9.375" style="862" customWidth="1"/>
  </cols>
  <sheetData>
    <row r="1" spans="1:13" ht="12.75" customHeight="1">
      <c r="A1" s="1724" t="s">
        <v>588</v>
      </c>
      <c r="B1" s="918" t="s">
        <v>2047</v>
      </c>
      <c r="C1" s="918" t="s">
        <v>833</v>
      </c>
      <c r="D1" s="918" t="s">
        <v>834</v>
      </c>
      <c r="E1" s="918" t="s">
        <v>835</v>
      </c>
      <c r="F1" s="918" t="s">
        <v>836</v>
      </c>
      <c r="G1" s="918" t="s">
        <v>837</v>
      </c>
      <c r="H1" s="918" t="s">
        <v>838</v>
      </c>
      <c r="I1" s="917" t="s">
        <v>1944</v>
      </c>
      <c r="J1" s="918" t="s">
        <v>839</v>
      </c>
      <c r="K1" s="918" t="s">
        <v>840</v>
      </c>
      <c r="L1" s="917" t="s">
        <v>2356</v>
      </c>
      <c r="M1" s="917" t="s">
        <v>1950</v>
      </c>
    </row>
    <row r="2" spans="1:13" ht="90.75" customHeight="1">
      <c r="A2" s="1553"/>
      <c r="B2" s="1172" t="s">
        <v>841</v>
      </c>
      <c r="C2" s="1172" t="s">
        <v>842</v>
      </c>
      <c r="D2" s="1172" t="s">
        <v>843</v>
      </c>
      <c r="E2" s="1172" t="s">
        <v>844</v>
      </c>
      <c r="F2" s="1172" t="s">
        <v>845</v>
      </c>
      <c r="G2" s="1172" t="s">
        <v>846</v>
      </c>
      <c r="H2" s="1172" t="s">
        <v>847</v>
      </c>
      <c r="I2" s="920" t="s">
        <v>848</v>
      </c>
      <c r="J2" s="1172" t="s">
        <v>849</v>
      </c>
      <c r="K2" s="1172" t="s">
        <v>850</v>
      </c>
      <c r="L2" s="920" t="s">
        <v>851</v>
      </c>
      <c r="M2" s="923" t="s">
        <v>852</v>
      </c>
    </row>
    <row r="3" spans="1:13" ht="17.25" customHeight="1">
      <c r="A3" s="891" t="s">
        <v>2214</v>
      </c>
      <c r="B3" s="924">
        <v>17516</v>
      </c>
      <c r="C3" s="924"/>
      <c r="D3" s="924">
        <v>1333677</v>
      </c>
      <c r="E3" s="924">
        <v>145494</v>
      </c>
      <c r="F3" s="924">
        <v>1133047</v>
      </c>
      <c r="G3" s="924">
        <v>23789</v>
      </c>
      <c r="H3" s="924">
        <v>32219</v>
      </c>
      <c r="I3" s="1173">
        <f aca="true" t="shared" si="0" ref="I3:I20">SUM(B3+C3+D3-E3-F3-G3-H3)</f>
        <v>16644</v>
      </c>
      <c r="J3" s="925">
        <v>8</v>
      </c>
      <c r="K3" s="924"/>
      <c r="L3" s="1173">
        <f aca="true" t="shared" si="1" ref="L3:L20">SUM(J3-K3)</f>
        <v>8</v>
      </c>
      <c r="M3" s="1173">
        <f aca="true" t="shared" si="2" ref="M3:M20">SUM(L3,I3)</f>
        <v>16652</v>
      </c>
    </row>
    <row r="4" spans="1:13" ht="19.5" customHeight="1">
      <c r="A4" s="891" t="s">
        <v>493</v>
      </c>
      <c r="B4" s="925">
        <v>269833</v>
      </c>
      <c r="C4" s="925"/>
      <c r="D4" s="925">
        <v>531584</v>
      </c>
      <c r="E4" s="925">
        <v>602889</v>
      </c>
      <c r="F4" s="925">
        <v>142920</v>
      </c>
      <c r="G4" s="925">
        <v>11306</v>
      </c>
      <c r="H4" s="924">
        <v>20319</v>
      </c>
      <c r="I4" s="1173">
        <f t="shared" si="0"/>
        <v>23983</v>
      </c>
      <c r="J4" s="925">
        <v>48</v>
      </c>
      <c r="K4" s="924"/>
      <c r="L4" s="1173">
        <f t="shared" si="1"/>
        <v>48</v>
      </c>
      <c r="M4" s="1173">
        <f t="shared" si="2"/>
        <v>24031</v>
      </c>
    </row>
    <row r="5" spans="1:13" ht="15" customHeight="1">
      <c r="A5" s="900" t="s">
        <v>853</v>
      </c>
      <c r="B5" s="925">
        <v>55646</v>
      </c>
      <c r="C5" s="925"/>
      <c r="D5" s="925">
        <v>457945</v>
      </c>
      <c r="E5" s="925">
        <v>83597</v>
      </c>
      <c r="F5" s="925">
        <v>404059</v>
      </c>
      <c r="G5" s="925">
        <v>16579</v>
      </c>
      <c r="H5" s="924">
        <v>17235</v>
      </c>
      <c r="I5" s="1173">
        <f t="shared" si="0"/>
        <v>-7879</v>
      </c>
      <c r="J5" s="925">
        <v>13</v>
      </c>
      <c r="K5" s="924"/>
      <c r="L5" s="1173">
        <f t="shared" si="1"/>
        <v>13</v>
      </c>
      <c r="M5" s="1173">
        <f t="shared" si="2"/>
        <v>-7866</v>
      </c>
    </row>
    <row r="6" spans="1:13" ht="24.75" customHeight="1">
      <c r="A6" s="900" t="s">
        <v>854</v>
      </c>
      <c r="B6" s="925">
        <v>2047</v>
      </c>
      <c r="C6" s="925"/>
      <c r="D6" s="925">
        <v>362515</v>
      </c>
      <c r="E6" s="925">
        <v>125177</v>
      </c>
      <c r="F6" s="925">
        <v>225724</v>
      </c>
      <c r="G6" s="925">
        <v>26913</v>
      </c>
      <c r="H6" s="924">
        <v>5982</v>
      </c>
      <c r="I6" s="1173">
        <f t="shared" si="0"/>
        <v>-19234</v>
      </c>
      <c r="J6" s="925">
        <v>157</v>
      </c>
      <c r="K6" s="924"/>
      <c r="L6" s="1173">
        <f t="shared" si="1"/>
        <v>157</v>
      </c>
      <c r="M6" s="1173">
        <f t="shared" si="2"/>
        <v>-19077</v>
      </c>
    </row>
    <row r="7" spans="1:13" ht="39" customHeight="1">
      <c r="A7" s="1174" t="s">
        <v>855</v>
      </c>
      <c r="B7" s="925">
        <v>37</v>
      </c>
      <c r="C7" s="925"/>
      <c r="D7" s="925">
        <v>167679</v>
      </c>
      <c r="E7" s="925">
        <v>9854</v>
      </c>
      <c r="F7" s="925">
        <v>141841</v>
      </c>
      <c r="G7" s="925">
        <v>5136</v>
      </c>
      <c r="H7" s="924">
        <v>10773</v>
      </c>
      <c r="I7" s="1173">
        <f t="shared" si="0"/>
        <v>112</v>
      </c>
      <c r="J7" s="925">
        <v>10</v>
      </c>
      <c r="K7" s="924"/>
      <c r="L7" s="1173">
        <f t="shared" si="1"/>
        <v>10</v>
      </c>
      <c r="M7" s="1173">
        <f t="shared" si="2"/>
        <v>122</v>
      </c>
    </row>
    <row r="8" spans="1:13" ht="24.75" customHeight="1">
      <c r="A8" s="900" t="s">
        <v>856</v>
      </c>
      <c r="B8" s="925">
        <v>7789</v>
      </c>
      <c r="C8" s="925"/>
      <c r="D8" s="925">
        <v>303740</v>
      </c>
      <c r="E8" s="925">
        <v>38863</v>
      </c>
      <c r="F8" s="925">
        <v>264738</v>
      </c>
      <c r="G8" s="925">
        <v>6063</v>
      </c>
      <c r="H8" s="924">
        <v>8685</v>
      </c>
      <c r="I8" s="1173">
        <f t="shared" si="0"/>
        <v>-6820</v>
      </c>
      <c r="J8" s="925">
        <v>2</v>
      </c>
      <c r="K8" s="924"/>
      <c r="L8" s="1173">
        <f t="shared" si="1"/>
        <v>2</v>
      </c>
      <c r="M8" s="1173">
        <f t="shared" si="2"/>
        <v>-6818</v>
      </c>
    </row>
    <row r="9" spans="1:13" ht="24.75" customHeight="1">
      <c r="A9" s="900" t="s">
        <v>857</v>
      </c>
      <c r="B9" s="925">
        <v>10227</v>
      </c>
      <c r="C9" s="925"/>
      <c r="D9" s="925">
        <v>293719</v>
      </c>
      <c r="E9" s="925">
        <v>52493</v>
      </c>
      <c r="F9" s="925">
        <v>238362</v>
      </c>
      <c r="G9" s="925">
        <v>4890</v>
      </c>
      <c r="H9" s="924">
        <v>8756</v>
      </c>
      <c r="I9" s="1173">
        <f t="shared" si="0"/>
        <v>-555</v>
      </c>
      <c r="J9" s="925">
        <v>4</v>
      </c>
      <c r="K9" s="924"/>
      <c r="L9" s="1173">
        <f t="shared" si="1"/>
        <v>4</v>
      </c>
      <c r="M9" s="1173">
        <f t="shared" si="2"/>
        <v>-551</v>
      </c>
    </row>
    <row r="10" spans="1:15" ht="24.75" customHeight="1">
      <c r="A10" s="900" t="s">
        <v>2219</v>
      </c>
      <c r="B10" s="925">
        <v>9001</v>
      </c>
      <c r="C10" s="925"/>
      <c r="D10" s="925">
        <v>328240</v>
      </c>
      <c r="E10" s="925">
        <v>59553</v>
      </c>
      <c r="F10" s="925">
        <v>261059</v>
      </c>
      <c r="G10" s="925">
        <v>21440</v>
      </c>
      <c r="H10" s="924">
        <v>9232</v>
      </c>
      <c r="I10" s="1173">
        <f t="shared" si="0"/>
        <v>-14043</v>
      </c>
      <c r="J10" s="925">
        <v>2</v>
      </c>
      <c r="K10" s="924"/>
      <c r="L10" s="1173">
        <f t="shared" si="1"/>
        <v>2</v>
      </c>
      <c r="M10" s="1173">
        <f t="shared" si="2"/>
        <v>-14041</v>
      </c>
      <c r="O10" s="1252" t="s">
        <v>1987</v>
      </c>
    </row>
    <row r="11" spans="1:13" ht="23.25" customHeight="1">
      <c r="A11" s="900" t="s">
        <v>858</v>
      </c>
      <c r="B11" s="925">
        <v>4982</v>
      </c>
      <c r="C11" s="925"/>
      <c r="D11" s="925">
        <v>296092</v>
      </c>
      <c r="E11" s="925">
        <v>37717</v>
      </c>
      <c r="F11" s="925">
        <v>251449</v>
      </c>
      <c r="G11" s="925">
        <v>5172</v>
      </c>
      <c r="H11" s="924">
        <v>4386</v>
      </c>
      <c r="I11" s="1173">
        <f t="shared" si="0"/>
        <v>2350</v>
      </c>
      <c r="J11" s="925">
        <v>1</v>
      </c>
      <c r="K11" s="924"/>
      <c r="L11" s="1173">
        <f t="shared" si="1"/>
        <v>1</v>
      </c>
      <c r="M11" s="1173">
        <f t="shared" si="2"/>
        <v>2351</v>
      </c>
    </row>
    <row r="12" spans="1:13" ht="24" customHeight="1">
      <c r="A12" s="1017" t="s">
        <v>2229</v>
      </c>
      <c r="B12" s="925"/>
      <c r="C12" s="925"/>
      <c r="D12" s="925">
        <v>47757</v>
      </c>
      <c r="E12" s="925">
        <v>1879</v>
      </c>
      <c r="F12" s="925">
        <v>45476</v>
      </c>
      <c r="G12" s="925"/>
      <c r="H12" s="924">
        <v>464</v>
      </c>
      <c r="I12" s="1173">
        <f t="shared" si="0"/>
        <v>-62</v>
      </c>
      <c r="J12" s="925">
        <v>2</v>
      </c>
      <c r="K12" s="924"/>
      <c r="L12" s="1173">
        <f t="shared" si="1"/>
        <v>2</v>
      </c>
      <c r="M12" s="1173">
        <f t="shared" si="2"/>
        <v>-60</v>
      </c>
    </row>
    <row r="13" spans="1:13" ht="23.25" customHeight="1">
      <c r="A13" s="904" t="s">
        <v>2221</v>
      </c>
      <c r="B13" s="925">
        <v>78647</v>
      </c>
      <c r="C13" s="925"/>
      <c r="D13" s="925">
        <v>237321</v>
      </c>
      <c r="E13" s="925">
        <v>122727</v>
      </c>
      <c r="F13" s="925">
        <v>174553</v>
      </c>
      <c r="G13" s="925">
        <v>27821</v>
      </c>
      <c r="H13" s="924">
        <v>14694</v>
      </c>
      <c r="I13" s="1173">
        <f t="shared" si="0"/>
        <v>-23827</v>
      </c>
      <c r="J13" s="925">
        <v>2</v>
      </c>
      <c r="K13" s="924"/>
      <c r="L13" s="1173">
        <f t="shared" si="1"/>
        <v>2</v>
      </c>
      <c r="M13" s="1173">
        <f t="shared" si="2"/>
        <v>-23825</v>
      </c>
    </row>
    <row r="14" spans="1:13" ht="15" customHeight="1">
      <c r="A14" s="900" t="s">
        <v>859</v>
      </c>
      <c r="B14" s="925">
        <v>1871</v>
      </c>
      <c r="C14" s="925"/>
      <c r="D14" s="925">
        <v>20769</v>
      </c>
      <c r="E14" s="925">
        <v>5376</v>
      </c>
      <c r="F14" s="925">
        <v>16677</v>
      </c>
      <c r="G14" s="925">
        <v>19</v>
      </c>
      <c r="H14" s="924">
        <v>1139</v>
      </c>
      <c r="I14" s="1173">
        <f t="shared" si="0"/>
        <v>-571</v>
      </c>
      <c r="J14" s="925">
        <v>1</v>
      </c>
      <c r="K14" s="924"/>
      <c r="L14" s="1173">
        <f t="shared" si="1"/>
        <v>1</v>
      </c>
      <c r="M14" s="1173">
        <f t="shared" si="2"/>
        <v>-570</v>
      </c>
    </row>
    <row r="15" spans="1:13" ht="23.25" customHeight="1">
      <c r="A15" s="907" t="s">
        <v>2223</v>
      </c>
      <c r="B15" s="925">
        <v>5045</v>
      </c>
      <c r="C15" s="925"/>
      <c r="D15" s="925">
        <v>404721</v>
      </c>
      <c r="E15" s="925">
        <v>146237</v>
      </c>
      <c r="F15" s="925">
        <v>194474</v>
      </c>
      <c r="G15" s="925">
        <v>44746</v>
      </c>
      <c r="H15" s="924">
        <v>29567</v>
      </c>
      <c r="I15" s="1173">
        <f t="shared" si="0"/>
        <v>-5258</v>
      </c>
      <c r="J15" s="925">
        <v>139</v>
      </c>
      <c r="K15" s="924"/>
      <c r="L15" s="1173">
        <f t="shared" si="1"/>
        <v>139</v>
      </c>
      <c r="M15" s="1173">
        <f t="shared" si="2"/>
        <v>-5119</v>
      </c>
    </row>
    <row r="16" spans="1:13" ht="13.5" customHeight="1">
      <c r="A16" s="908" t="s">
        <v>2224</v>
      </c>
      <c r="B16" s="925">
        <v>91403</v>
      </c>
      <c r="C16" s="925">
        <v>-4349</v>
      </c>
      <c r="D16" s="925">
        <v>172752</v>
      </c>
      <c r="E16" s="925">
        <v>80641</v>
      </c>
      <c r="F16" s="925">
        <v>169359</v>
      </c>
      <c r="G16" s="925">
        <v>16977</v>
      </c>
      <c r="H16" s="924">
        <v>30011</v>
      </c>
      <c r="I16" s="1173">
        <f t="shared" si="0"/>
        <v>-37182</v>
      </c>
      <c r="J16" s="925">
        <v>262</v>
      </c>
      <c r="K16" s="924"/>
      <c r="L16" s="1173">
        <f t="shared" si="1"/>
        <v>262</v>
      </c>
      <c r="M16" s="1173">
        <f t="shared" si="2"/>
        <v>-36920</v>
      </c>
    </row>
    <row r="17" spans="1:13" ht="18.75" customHeight="1">
      <c r="A17" s="908" t="s">
        <v>228</v>
      </c>
      <c r="B17" s="925">
        <v>135881</v>
      </c>
      <c r="C17" s="925"/>
      <c r="D17" s="925">
        <v>513499</v>
      </c>
      <c r="E17" s="925">
        <v>188485</v>
      </c>
      <c r="F17" s="925">
        <v>450260</v>
      </c>
      <c r="G17" s="925">
        <v>14434</v>
      </c>
      <c r="H17" s="924">
        <v>3316</v>
      </c>
      <c r="I17" s="1173">
        <f t="shared" si="0"/>
        <v>-7115</v>
      </c>
      <c r="J17" s="925">
        <v>16</v>
      </c>
      <c r="K17" s="924"/>
      <c r="L17" s="1173">
        <f t="shared" si="1"/>
        <v>16</v>
      </c>
      <c r="M17" s="1173">
        <f t="shared" si="2"/>
        <v>-7099</v>
      </c>
    </row>
    <row r="18" spans="1:13" ht="18.75" customHeight="1">
      <c r="A18" s="908" t="s">
        <v>2226</v>
      </c>
      <c r="B18" s="925">
        <v>24259</v>
      </c>
      <c r="C18" s="925"/>
      <c r="D18" s="925">
        <v>96791</v>
      </c>
      <c r="E18" s="925">
        <v>54459</v>
      </c>
      <c r="F18" s="925">
        <v>69119</v>
      </c>
      <c r="G18" s="925">
        <v>871</v>
      </c>
      <c r="H18" s="924">
        <v>15</v>
      </c>
      <c r="I18" s="1173">
        <f t="shared" si="0"/>
        <v>-3414</v>
      </c>
      <c r="J18" s="925">
        <v>7</v>
      </c>
      <c r="K18" s="924">
        <v>50</v>
      </c>
      <c r="L18" s="1173">
        <f t="shared" si="1"/>
        <v>-43</v>
      </c>
      <c r="M18" s="1173">
        <f t="shared" si="2"/>
        <v>-3457</v>
      </c>
    </row>
    <row r="19" spans="1:13" ht="18" customHeight="1">
      <c r="A19" s="907" t="s">
        <v>860</v>
      </c>
      <c r="B19" s="925">
        <v>15634</v>
      </c>
      <c r="C19" s="925"/>
      <c r="D19" s="925">
        <v>97185</v>
      </c>
      <c r="E19" s="925">
        <v>39354</v>
      </c>
      <c r="F19" s="925">
        <v>61201</v>
      </c>
      <c r="G19" s="925">
        <v>25153</v>
      </c>
      <c r="H19" s="924">
        <v>8016</v>
      </c>
      <c r="I19" s="1173">
        <f t="shared" si="0"/>
        <v>-20905</v>
      </c>
      <c r="J19" s="925">
        <v>6</v>
      </c>
      <c r="K19" s="924"/>
      <c r="L19" s="1173">
        <f t="shared" si="1"/>
        <v>6</v>
      </c>
      <c r="M19" s="1173">
        <f t="shared" si="2"/>
        <v>-20899</v>
      </c>
    </row>
    <row r="20" spans="1:13" ht="19.5" customHeight="1">
      <c r="A20" s="908" t="s">
        <v>2228</v>
      </c>
      <c r="B20" s="925">
        <v>70088</v>
      </c>
      <c r="C20" s="925"/>
      <c r="D20" s="925">
        <v>2243</v>
      </c>
      <c r="E20" s="925">
        <v>39250</v>
      </c>
      <c r="F20" s="925">
        <v>41599</v>
      </c>
      <c r="G20" s="925">
        <v>13468</v>
      </c>
      <c r="H20" s="924"/>
      <c r="I20" s="1173">
        <f t="shared" si="0"/>
        <v>-21986</v>
      </c>
      <c r="J20" s="925">
        <v>24</v>
      </c>
      <c r="K20" s="924"/>
      <c r="L20" s="1173">
        <f t="shared" si="1"/>
        <v>24</v>
      </c>
      <c r="M20" s="1173">
        <f t="shared" si="2"/>
        <v>-21962</v>
      </c>
    </row>
    <row r="21" spans="1:13" ht="27" customHeight="1">
      <c r="A21" s="927" t="s">
        <v>229</v>
      </c>
      <c r="B21" s="928">
        <f aca="true" t="shared" si="3" ref="B21:M21">SUM(B3:B20)</f>
        <v>799906</v>
      </c>
      <c r="C21" s="928">
        <f t="shared" si="3"/>
        <v>-4349</v>
      </c>
      <c r="D21" s="928">
        <f t="shared" si="3"/>
        <v>5668229</v>
      </c>
      <c r="E21" s="928">
        <f t="shared" si="3"/>
        <v>1834045</v>
      </c>
      <c r="F21" s="928">
        <f t="shared" si="3"/>
        <v>4285917</v>
      </c>
      <c r="G21" s="928">
        <f t="shared" si="3"/>
        <v>264777</v>
      </c>
      <c r="H21" s="928">
        <f t="shared" si="3"/>
        <v>204809</v>
      </c>
      <c r="I21" s="928">
        <f t="shared" si="3"/>
        <v>-125762</v>
      </c>
      <c r="J21" s="928">
        <f t="shared" si="3"/>
        <v>704</v>
      </c>
      <c r="K21" s="928">
        <f t="shared" si="3"/>
        <v>50</v>
      </c>
      <c r="L21" s="928">
        <f t="shared" si="3"/>
        <v>654</v>
      </c>
      <c r="M21" s="928">
        <f t="shared" si="3"/>
        <v>-125108</v>
      </c>
    </row>
    <row r="22" spans="1:13" ht="19.5" customHeight="1">
      <c r="A22" s="929" t="s">
        <v>2426</v>
      </c>
      <c r="B22" s="924">
        <v>5932436</v>
      </c>
      <c r="C22" s="924"/>
      <c r="D22" s="924">
        <v>5805722</v>
      </c>
      <c r="E22" s="924">
        <v>1650211</v>
      </c>
      <c r="F22" s="924">
        <v>205512</v>
      </c>
      <c r="G22" s="924">
        <v>1652017</v>
      </c>
      <c r="H22" s="924">
        <v>8698227</v>
      </c>
      <c r="I22" s="1173">
        <f>SUM(B22+C22+D22-E22-F22-G22-H22)</f>
        <v>-467809</v>
      </c>
      <c r="J22" s="924">
        <v>29762</v>
      </c>
      <c r="K22" s="924">
        <v>21289</v>
      </c>
      <c r="L22" s="1173">
        <f>SUM(J22-K22)</f>
        <v>8473</v>
      </c>
      <c r="M22" s="1175">
        <f>SUM(L22,I22)</f>
        <v>-459336</v>
      </c>
    </row>
    <row r="23" spans="1:13" ht="18" customHeight="1">
      <c r="A23" s="930" t="s">
        <v>1973</v>
      </c>
      <c r="B23" s="928">
        <f aca="true" t="shared" si="4" ref="B23:M23">SUM(B21:B22)</f>
        <v>6732342</v>
      </c>
      <c r="C23" s="928">
        <f t="shared" si="4"/>
        <v>-4349</v>
      </c>
      <c r="D23" s="928">
        <f t="shared" si="4"/>
        <v>11473951</v>
      </c>
      <c r="E23" s="928">
        <f t="shared" si="4"/>
        <v>3484256</v>
      </c>
      <c r="F23" s="928">
        <f t="shared" si="4"/>
        <v>4491429</v>
      </c>
      <c r="G23" s="928">
        <f t="shared" si="4"/>
        <v>1916794</v>
      </c>
      <c r="H23" s="928">
        <f t="shared" si="4"/>
        <v>8903036</v>
      </c>
      <c r="I23" s="928">
        <f t="shared" si="4"/>
        <v>-593571</v>
      </c>
      <c r="J23" s="928">
        <f t="shared" si="4"/>
        <v>30466</v>
      </c>
      <c r="K23" s="928">
        <f t="shared" si="4"/>
        <v>21339</v>
      </c>
      <c r="L23" s="928">
        <f t="shared" si="4"/>
        <v>9127</v>
      </c>
      <c r="M23" s="928">
        <f t="shared" si="4"/>
        <v>-584444</v>
      </c>
    </row>
    <row r="24" spans="1:13" ht="12.75">
      <c r="A24" s="931"/>
      <c r="B24" s="931"/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</row>
    <row r="25" spans="1:13" ht="12.75">
      <c r="A25" s="931"/>
      <c r="B25" s="931"/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</row>
    <row r="26" spans="1:13" ht="12.75">
      <c r="A26" s="931"/>
      <c r="B26" s="931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</row>
    <row r="27" spans="1:13" ht="12.75">
      <c r="A27" s="931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</row>
    <row r="28" spans="1:13" ht="12.75">
      <c r="A28" s="931"/>
      <c r="B28" s="931"/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</row>
    <row r="29" spans="1:13" ht="12.75">
      <c r="A29" s="931"/>
      <c r="B29" s="931"/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</row>
    <row r="30" spans="1:13" ht="12.75">
      <c r="A30" s="931"/>
      <c r="B30" s="931"/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</row>
    <row r="31" spans="1:13" ht="12.75">
      <c r="A31" s="931"/>
      <c r="B31" s="931"/>
      <c r="C31" s="931"/>
      <c r="D31" s="931"/>
      <c r="E31" s="931"/>
      <c r="F31" s="931"/>
      <c r="G31" s="931"/>
      <c r="H31" s="931"/>
      <c r="I31" s="931"/>
      <c r="J31" s="931"/>
      <c r="K31" s="931"/>
      <c r="L31" s="931"/>
      <c r="M31" s="931"/>
    </row>
    <row r="32" spans="1:13" ht="12.75">
      <c r="A32" s="931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</row>
    <row r="33" spans="1:13" ht="12.75">
      <c r="A33" s="931"/>
      <c r="B33" s="931"/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</row>
  </sheetData>
  <sheetProtection/>
  <mergeCells count="1">
    <mergeCell ref="A1:A2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  <headerFooter alignWithMargins="0">
    <oddHeader>&amp;C&amp;"Times New Roman,Félkövér dőlt"ZALAEGERSZEG MEGYEI JOGÚ VÁROS ÖNKORMÁNYZATÁNAK EREDMÉNYKIMUTATÁSA
2017. ÉVBEN&amp;R&amp;"Times New Roman,Félkövér dőlt"18. tábla
Adatok: ezer Ft-ban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G553"/>
  <sheetViews>
    <sheetView workbookViewId="0" topLeftCell="A466">
      <selection activeCell="A519" sqref="A519"/>
    </sheetView>
  </sheetViews>
  <sheetFormatPr defaultColWidth="9.00390625" defaultRowHeight="12.75"/>
  <cols>
    <col min="1" max="1" width="51.375" style="1303" customWidth="1"/>
    <col min="2" max="2" width="16.625" style="1303" customWidth="1"/>
    <col min="3" max="3" width="12.875" style="1303" customWidth="1"/>
    <col min="4" max="4" width="13.625" style="1303" customWidth="1"/>
    <col min="5" max="5" width="13.375" style="1303" customWidth="1"/>
    <col min="6" max="6" width="14.125" style="1303" customWidth="1"/>
    <col min="7" max="7" width="15.625" style="1303" customWidth="1"/>
    <col min="8" max="8" width="0" style="1303" hidden="1" customWidth="1"/>
    <col min="9" max="9" width="16.50390625" style="1303" customWidth="1"/>
    <col min="10" max="10" width="0" style="1303" hidden="1" customWidth="1"/>
    <col min="11" max="11" width="16.625" style="1303" bestFit="1" customWidth="1"/>
    <col min="12" max="12" width="10.625" style="1326" customWidth="1"/>
    <col min="13" max="13" width="15.00390625" style="1327" customWidth="1"/>
    <col min="14" max="16384" width="10.625" style="1303" customWidth="1"/>
  </cols>
  <sheetData>
    <row r="1" spans="1:33" ht="60">
      <c r="A1" s="1299" t="s">
        <v>861</v>
      </c>
      <c r="B1" s="1299" t="s">
        <v>862</v>
      </c>
      <c r="C1" s="1299" t="s">
        <v>863</v>
      </c>
      <c r="D1" s="1299" t="s">
        <v>864</v>
      </c>
      <c r="E1" s="1299" t="s">
        <v>865</v>
      </c>
      <c r="F1" s="1299" t="s">
        <v>1038</v>
      </c>
      <c r="G1" s="1299" t="s">
        <v>1039</v>
      </c>
      <c r="H1" s="1299" t="s">
        <v>1165</v>
      </c>
      <c r="I1" s="1299" t="s">
        <v>1040</v>
      </c>
      <c r="J1" s="1299" t="s">
        <v>1041</v>
      </c>
      <c r="K1" s="1299" t="s">
        <v>642</v>
      </c>
      <c r="L1" s="1300"/>
      <c r="M1" s="1301"/>
      <c r="N1" s="1302"/>
      <c r="O1" s="1302"/>
      <c r="P1" s="1302"/>
      <c r="Q1" s="1302"/>
      <c r="R1" s="1302"/>
      <c r="S1" s="1302"/>
      <c r="T1" s="1302"/>
      <c r="U1" s="1302"/>
      <c r="V1" s="1302"/>
      <c r="W1" s="1302"/>
      <c r="X1" s="1302"/>
      <c r="Y1" s="1302"/>
      <c r="Z1" s="1302"/>
      <c r="AA1" s="1302"/>
      <c r="AB1" s="1302"/>
      <c r="AC1" s="1302"/>
      <c r="AD1" s="1302"/>
      <c r="AE1" s="1302"/>
      <c r="AF1" s="1302"/>
      <c r="AG1" s="1302"/>
    </row>
    <row r="2" spans="1:33" ht="12">
      <c r="A2" s="1725" t="s">
        <v>193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7"/>
      <c r="L2" s="1300"/>
      <c r="M2" s="1301"/>
      <c r="N2" s="1302"/>
      <c r="O2" s="1302"/>
      <c r="P2" s="1302"/>
      <c r="Q2" s="1302"/>
      <c r="R2" s="1302"/>
      <c r="S2" s="1302"/>
      <c r="T2" s="1302"/>
      <c r="U2" s="1302"/>
      <c r="V2" s="1302"/>
      <c r="W2" s="1302"/>
      <c r="X2" s="1302"/>
      <c r="Y2" s="1302"/>
      <c r="Z2" s="1302"/>
      <c r="AA2" s="1302"/>
      <c r="AB2" s="1302"/>
      <c r="AC2" s="1302"/>
      <c r="AD2" s="1302"/>
      <c r="AE2" s="1302"/>
      <c r="AF2" s="1302"/>
      <c r="AG2" s="1302"/>
    </row>
    <row r="3" spans="1:33" ht="12" hidden="1">
      <c r="A3" s="1304" t="s">
        <v>854</v>
      </c>
      <c r="B3" s="1305"/>
      <c r="C3" s="1305"/>
      <c r="D3" s="1305"/>
      <c r="E3" s="1305"/>
      <c r="F3" s="1305"/>
      <c r="G3" s="1306"/>
      <c r="H3" s="1305"/>
      <c r="I3" s="1305"/>
      <c r="J3" s="1305"/>
      <c r="K3" s="1306">
        <v>0</v>
      </c>
      <c r="L3" s="1300"/>
      <c r="M3" s="1301"/>
      <c r="N3" s="1302"/>
      <c r="O3" s="1302"/>
      <c r="P3" s="1302"/>
      <c r="Q3" s="1302"/>
      <c r="R3" s="1302"/>
      <c r="S3" s="1302"/>
      <c r="T3" s="1302"/>
      <c r="U3" s="1302"/>
      <c r="V3" s="1302"/>
      <c r="W3" s="1302"/>
      <c r="X3" s="1302"/>
      <c r="Y3" s="1302"/>
      <c r="Z3" s="1302"/>
      <c r="AA3" s="1302"/>
      <c r="AB3" s="1302"/>
      <c r="AC3" s="1302"/>
      <c r="AD3" s="1302"/>
      <c r="AE3" s="1302"/>
      <c r="AF3" s="1302"/>
      <c r="AG3" s="1302"/>
    </row>
    <row r="4" spans="1:33" ht="15.75" customHeight="1" hidden="1">
      <c r="A4" s="1307" t="s">
        <v>853</v>
      </c>
      <c r="B4" s="1308">
        <v>100000</v>
      </c>
      <c r="C4" s="1309"/>
      <c r="D4" s="1309"/>
      <c r="E4" s="1309"/>
      <c r="F4" s="1309"/>
      <c r="G4" s="1310"/>
      <c r="H4" s="1309"/>
      <c r="I4" s="1310"/>
      <c r="J4" s="1311"/>
      <c r="K4" s="1308">
        <f>SUM(B4:J4)</f>
        <v>100000</v>
      </c>
      <c r="L4" s="1300"/>
      <c r="M4" s="1301"/>
      <c r="N4" s="1302"/>
      <c r="O4" s="1302"/>
      <c r="P4" s="1302"/>
      <c r="Q4" s="1302"/>
      <c r="R4" s="1302"/>
      <c r="S4" s="1302"/>
      <c r="T4" s="1302"/>
      <c r="U4" s="1302"/>
      <c r="V4" s="1302"/>
      <c r="W4" s="1302"/>
      <c r="X4" s="1302"/>
      <c r="Y4" s="1302"/>
      <c r="Z4" s="1302"/>
      <c r="AA4" s="1302"/>
      <c r="AB4" s="1302"/>
      <c r="AC4" s="1302"/>
      <c r="AD4" s="1302"/>
      <c r="AE4" s="1302"/>
      <c r="AF4" s="1302"/>
      <c r="AG4" s="1302"/>
    </row>
    <row r="5" spans="1:33" ht="15.75" customHeight="1" hidden="1">
      <c r="A5" s="1307" t="s">
        <v>853</v>
      </c>
      <c r="B5" s="1310"/>
      <c r="C5" s="1309"/>
      <c r="D5" s="1309"/>
      <c r="E5" s="1309"/>
      <c r="F5" s="1309"/>
      <c r="G5" s="1310"/>
      <c r="H5" s="1309"/>
      <c r="I5" s="1310"/>
      <c r="J5" s="1311"/>
      <c r="K5" s="1308">
        <f>SUM(B5:J5)</f>
        <v>0</v>
      </c>
      <c r="L5" s="1300"/>
      <c r="M5" s="1301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</row>
    <row r="6" spans="1:33" ht="15.75" customHeight="1">
      <c r="A6" s="1312" t="s">
        <v>1042</v>
      </c>
      <c r="B6" s="1313"/>
      <c r="C6" s="1313">
        <v>105000</v>
      </c>
      <c r="D6" s="1313">
        <v>142000</v>
      </c>
      <c r="E6" s="1313"/>
      <c r="F6" s="1313"/>
      <c r="G6" s="1313"/>
      <c r="H6" s="1313"/>
      <c r="I6" s="1313">
        <v>18000000</v>
      </c>
      <c r="J6" s="1313">
        <f>SUM(J56)</f>
        <v>0</v>
      </c>
      <c r="K6" s="1313">
        <f>SUM(B6:J6)</f>
        <v>18247000</v>
      </c>
      <c r="L6" s="1300"/>
      <c r="M6" s="1301"/>
      <c r="N6" s="1302"/>
      <c r="O6" s="1302"/>
      <c r="P6" s="1302"/>
      <c r="Q6" s="1302"/>
      <c r="R6" s="1302"/>
      <c r="S6" s="1302"/>
      <c r="T6" s="1302"/>
      <c r="U6" s="1302"/>
      <c r="V6" s="1302"/>
      <c r="W6" s="1302"/>
      <c r="X6" s="1302"/>
      <c r="Y6" s="1302"/>
      <c r="Z6" s="1302"/>
      <c r="AA6" s="1302"/>
      <c r="AB6" s="1302"/>
      <c r="AC6" s="1302"/>
      <c r="AD6" s="1302"/>
      <c r="AE6" s="1302"/>
      <c r="AF6" s="1302"/>
      <c r="AG6" s="1302"/>
    </row>
    <row r="7" spans="1:33" ht="12.75" customHeight="1">
      <c r="A7" s="1312" t="s">
        <v>1044</v>
      </c>
      <c r="B7" s="1313"/>
      <c r="C7" s="1313">
        <f aca="true" t="shared" si="0" ref="C7:K7">SUM(C50:C54)</f>
        <v>1380000</v>
      </c>
      <c r="D7" s="1313">
        <f t="shared" si="0"/>
        <v>50000</v>
      </c>
      <c r="E7" s="1313">
        <f t="shared" si="0"/>
        <v>0</v>
      </c>
      <c r="F7" s="1313">
        <f t="shared" si="0"/>
        <v>0</v>
      </c>
      <c r="G7" s="1313">
        <f t="shared" si="0"/>
        <v>100000</v>
      </c>
      <c r="H7" s="1313">
        <f t="shared" si="0"/>
        <v>0</v>
      </c>
      <c r="I7" s="1313">
        <f t="shared" si="0"/>
        <v>9580825</v>
      </c>
      <c r="J7" s="1313">
        <f t="shared" si="0"/>
        <v>0</v>
      </c>
      <c r="K7" s="1313">
        <f t="shared" si="0"/>
        <v>11110825</v>
      </c>
      <c r="L7" s="1300"/>
      <c r="M7" s="1301"/>
      <c r="N7" s="1302"/>
      <c r="O7" s="1302"/>
      <c r="P7" s="1302"/>
      <c r="Q7" s="1302"/>
      <c r="R7" s="1302"/>
      <c r="S7" s="1302"/>
      <c r="T7" s="1302"/>
      <c r="U7" s="1302"/>
      <c r="V7" s="1302"/>
      <c r="W7" s="1302"/>
      <c r="X7" s="1302"/>
      <c r="Y7" s="1302"/>
      <c r="Z7" s="1302"/>
      <c r="AA7" s="1302"/>
      <c r="AB7" s="1302"/>
      <c r="AC7" s="1302"/>
      <c r="AD7" s="1302"/>
      <c r="AE7" s="1302"/>
      <c r="AF7" s="1302"/>
      <c r="AG7" s="1302"/>
    </row>
    <row r="8" spans="1:33" ht="12.75" customHeight="1">
      <c r="A8" s="1314" t="s">
        <v>1045</v>
      </c>
      <c r="B8" s="1313">
        <f>SUM(B31:B47)</f>
        <v>100000</v>
      </c>
      <c r="C8" s="1313">
        <f>SUM(C31:C47)</f>
        <v>2876300</v>
      </c>
      <c r="D8" s="1313">
        <f aca="true" t="shared" si="1" ref="D8:K8">SUM(D31:D48)</f>
        <v>755000</v>
      </c>
      <c r="E8" s="1313">
        <f t="shared" si="1"/>
        <v>225000</v>
      </c>
      <c r="F8" s="1313">
        <f t="shared" si="1"/>
        <v>0</v>
      </c>
      <c r="G8" s="1313">
        <f t="shared" si="1"/>
        <v>1080000</v>
      </c>
      <c r="H8" s="1313">
        <f t="shared" si="1"/>
        <v>0</v>
      </c>
      <c r="I8" s="1313">
        <f t="shared" si="1"/>
        <v>14514579</v>
      </c>
      <c r="J8" s="1313">
        <f t="shared" si="1"/>
        <v>0</v>
      </c>
      <c r="K8" s="1313">
        <f t="shared" si="1"/>
        <v>19550879</v>
      </c>
      <c r="L8" s="1300"/>
      <c r="M8" s="1301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2"/>
      <c r="AC8" s="1302"/>
      <c r="AD8" s="1302"/>
      <c r="AE8" s="1302"/>
      <c r="AF8" s="1302"/>
      <c r="AG8" s="1302"/>
    </row>
    <row r="9" spans="1:33" ht="12" customHeight="1">
      <c r="A9" s="1315" t="s">
        <v>1046</v>
      </c>
      <c r="B9" s="1313"/>
      <c r="C9" s="1316">
        <f aca="true" t="shared" si="2" ref="C9:K9">SUM(C20:C21)</f>
        <v>60000</v>
      </c>
      <c r="D9" s="1316">
        <f t="shared" si="2"/>
        <v>60000</v>
      </c>
      <c r="E9" s="1316">
        <f t="shared" si="2"/>
        <v>0</v>
      </c>
      <c r="F9" s="1316">
        <f t="shared" si="2"/>
        <v>0</v>
      </c>
      <c r="G9" s="1316">
        <f t="shared" si="2"/>
        <v>0</v>
      </c>
      <c r="H9" s="1316">
        <f t="shared" si="2"/>
        <v>0</v>
      </c>
      <c r="I9" s="1316">
        <f t="shared" si="2"/>
        <v>40000</v>
      </c>
      <c r="J9" s="1316">
        <f t="shared" si="2"/>
        <v>0</v>
      </c>
      <c r="K9" s="1316">
        <f t="shared" si="2"/>
        <v>160000</v>
      </c>
      <c r="L9" s="1300"/>
      <c r="M9" s="1301"/>
      <c r="N9" s="1302"/>
      <c r="O9" s="1302"/>
      <c r="P9" s="1302"/>
      <c r="Q9" s="1302"/>
      <c r="R9" s="1302"/>
      <c r="S9" s="1302"/>
      <c r="T9" s="1302"/>
      <c r="U9" s="1302"/>
      <c r="V9" s="1302"/>
      <c r="W9" s="1302"/>
      <c r="X9" s="1302"/>
      <c r="Y9" s="1302"/>
      <c r="Z9" s="1302"/>
      <c r="AA9" s="1302"/>
      <c r="AB9" s="1302"/>
      <c r="AC9" s="1302"/>
      <c r="AD9" s="1302"/>
      <c r="AE9" s="1302"/>
      <c r="AF9" s="1302"/>
      <c r="AG9" s="1302"/>
    </row>
    <row r="10" spans="1:33" ht="24.75" customHeight="1">
      <c r="A10" s="1307" t="s">
        <v>1827</v>
      </c>
      <c r="B10" s="1317">
        <f aca="true" t="shared" si="3" ref="B10:K10">SUM(B71:B72)</f>
        <v>150000</v>
      </c>
      <c r="C10" s="1317">
        <f t="shared" si="3"/>
        <v>100000</v>
      </c>
      <c r="D10" s="1317">
        <f t="shared" si="3"/>
        <v>50000</v>
      </c>
      <c r="E10" s="1317">
        <f t="shared" si="3"/>
        <v>0</v>
      </c>
      <c r="F10" s="1317">
        <f t="shared" si="3"/>
        <v>0</v>
      </c>
      <c r="G10" s="1317">
        <f t="shared" si="3"/>
        <v>0</v>
      </c>
      <c r="H10" s="1317">
        <f t="shared" si="3"/>
        <v>0</v>
      </c>
      <c r="I10" s="1317">
        <f t="shared" si="3"/>
        <v>0</v>
      </c>
      <c r="J10" s="1317">
        <f t="shared" si="3"/>
        <v>0</v>
      </c>
      <c r="K10" s="1317">
        <f t="shared" si="3"/>
        <v>300000</v>
      </c>
      <c r="L10" s="1300"/>
      <c r="M10" s="1301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</row>
    <row r="11" spans="1:33" s="1320" customFormat="1" ht="14.25" customHeight="1">
      <c r="A11" s="1307" t="s">
        <v>1166</v>
      </c>
      <c r="B11" s="1310">
        <f aca="true" t="shared" si="4" ref="B11:K11">SUM(B4:B5)</f>
        <v>100000</v>
      </c>
      <c r="C11" s="1310">
        <f t="shared" si="4"/>
        <v>0</v>
      </c>
      <c r="D11" s="1310">
        <f t="shared" si="4"/>
        <v>0</v>
      </c>
      <c r="E11" s="1310">
        <f t="shared" si="4"/>
        <v>0</v>
      </c>
      <c r="F11" s="1310">
        <f t="shared" si="4"/>
        <v>0</v>
      </c>
      <c r="G11" s="1310">
        <f t="shared" si="4"/>
        <v>0</v>
      </c>
      <c r="H11" s="1310">
        <f t="shared" si="4"/>
        <v>0</v>
      </c>
      <c r="I11" s="1310">
        <f t="shared" si="4"/>
        <v>0</v>
      </c>
      <c r="J11" s="1310">
        <f t="shared" si="4"/>
        <v>0</v>
      </c>
      <c r="K11" s="1310">
        <f t="shared" si="4"/>
        <v>100000</v>
      </c>
      <c r="L11" s="1300"/>
      <c r="M11" s="1318"/>
      <c r="N11" s="1319"/>
      <c r="O11" s="1319"/>
      <c r="P11" s="1319"/>
      <c r="Q11" s="1319"/>
      <c r="R11" s="1319"/>
      <c r="S11" s="1319"/>
      <c r="T11" s="1319"/>
      <c r="U11" s="1319"/>
      <c r="V11" s="1319"/>
      <c r="W11" s="1319"/>
      <c r="X11" s="1319"/>
      <c r="Y11" s="1319"/>
      <c r="Z11" s="1319"/>
      <c r="AA11" s="1319"/>
      <c r="AB11" s="1319"/>
      <c r="AC11" s="1319"/>
      <c r="AD11" s="1319"/>
      <c r="AE11" s="1319"/>
      <c r="AF11" s="1319"/>
      <c r="AG11" s="1319"/>
    </row>
    <row r="12" spans="1:33" ht="12" hidden="1">
      <c r="A12" s="1321" t="s">
        <v>1167</v>
      </c>
      <c r="B12" s="1316">
        <v>40000</v>
      </c>
      <c r="C12" s="1316">
        <v>40000</v>
      </c>
      <c r="D12" s="1316"/>
      <c r="E12" s="1316">
        <v>100000</v>
      </c>
      <c r="F12" s="1316"/>
      <c r="G12" s="1316"/>
      <c r="H12" s="1316"/>
      <c r="I12" s="1316">
        <v>1100000</v>
      </c>
      <c r="J12" s="1316"/>
      <c r="K12" s="1313">
        <f>SUM(B12:J12)</f>
        <v>1280000</v>
      </c>
      <c r="L12" s="1300"/>
      <c r="M12" s="1301"/>
      <c r="N12" s="1302"/>
      <c r="O12" s="1302"/>
      <c r="P12" s="1302"/>
      <c r="Q12" s="1302"/>
      <c r="R12" s="1302"/>
      <c r="S12" s="1302"/>
      <c r="T12" s="1302"/>
      <c r="U12" s="1302"/>
      <c r="V12" s="1302"/>
      <c r="W12" s="1302"/>
      <c r="X12" s="1302"/>
      <c r="Y12" s="1302"/>
      <c r="Z12" s="1302"/>
      <c r="AA12" s="1302"/>
      <c r="AB12" s="1302"/>
      <c r="AC12" s="1302"/>
      <c r="AD12" s="1302"/>
      <c r="AE12" s="1302"/>
      <c r="AF12" s="1302"/>
      <c r="AG12" s="1302"/>
    </row>
    <row r="13" spans="1:33" ht="12" hidden="1">
      <c r="A13" s="1321" t="s">
        <v>1167</v>
      </c>
      <c r="B13" s="1316"/>
      <c r="C13" s="1316"/>
      <c r="D13" s="1316"/>
      <c r="E13" s="1316"/>
      <c r="F13" s="1316"/>
      <c r="G13" s="1316"/>
      <c r="H13" s="1316"/>
      <c r="I13" s="1316">
        <v>220000</v>
      </c>
      <c r="J13" s="1316"/>
      <c r="K13" s="1313">
        <f>SUM(B13:J13)</f>
        <v>220000</v>
      </c>
      <c r="L13" s="1300"/>
      <c r="M13" s="1301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2"/>
    </row>
    <row r="14" spans="1:33" s="1320" customFormat="1" ht="12" customHeight="1">
      <c r="A14" s="1315" t="s">
        <v>2215</v>
      </c>
      <c r="B14" s="1316">
        <f aca="true" t="shared" si="5" ref="B14:K14">SUM(B12:B13)</f>
        <v>40000</v>
      </c>
      <c r="C14" s="1316">
        <f t="shared" si="5"/>
        <v>40000</v>
      </c>
      <c r="D14" s="1316">
        <f t="shared" si="5"/>
        <v>0</v>
      </c>
      <c r="E14" s="1316">
        <f t="shared" si="5"/>
        <v>100000</v>
      </c>
      <c r="F14" s="1316">
        <f t="shared" si="5"/>
        <v>0</v>
      </c>
      <c r="G14" s="1316">
        <f t="shared" si="5"/>
        <v>0</v>
      </c>
      <c r="H14" s="1316">
        <f t="shared" si="5"/>
        <v>0</v>
      </c>
      <c r="I14" s="1316">
        <f t="shared" si="5"/>
        <v>1320000</v>
      </c>
      <c r="J14" s="1316">
        <f t="shared" si="5"/>
        <v>0</v>
      </c>
      <c r="K14" s="1316">
        <f t="shared" si="5"/>
        <v>1500000</v>
      </c>
      <c r="L14" s="1300"/>
      <c r="M14" s="1318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</row>
    <row r="15" spans="1:33" ht="12" hidden="1">
      <c r="A15" s="1315" t="s">
        <v>1168</v>
      </c>
      <c r="B15" s="1316"/>
      <c r="C15" s="1316"/>
      <c r="D15" s="1316"/>
      <c r="E15" s="1316"/>
      <c r="F15" s="1316"/>
      <c r="G15" s="1316"/>
      <c r="H15" s="1316"/>
      <c r="I15" s="1316"/>
      <c r="J15" s="1316"/>
      <c r="K15" s="1313">
        <f>SUM(B15:J15)</f>
        <v>0</v>
      </c>
      <c r="L15" s="1300"/>
      <c r="M15" s="1301"/>
      <c r="N15" s="1302"/>
      <c r="O15" s="1302"/>
      <c r="P15" s="1302"/>
      <c r="Q15" s="1302"/>
      <c r="R15" s="1302"/>
      <c r="S15" s="1302"/>
      <c r="T15" s="1302"/>
      <c r="U15" s="1302"/>
      <c r="V15" s="1302"/>
      <c r="W15" s="1302"/>
      <c r="X15" s="1302"/>
      <c r="Y15" s="1302"/>
      <c r="Z15" s="1302"/>
      <c r="AA15" s="1302"/>
      <c r="AB15" s="1302"/>
      <c r="AC15" s="1302"/>
      <c r="AD15" s="1302"/>
      <c r="AE15" s="1302"/>
      <c r="AF15" s="1302"/>
      <c r="AG15" s="1302"/>
    </row>
    <row r="16" spans="1:33" ht="12" hidden="1">
      <c r="A16" s="1315" t="s">
        <v>1168</v>
      </c>
      <c r="B16" s="1316"/>
      <c r="C16" s="1316"/>
      <c r="D16" s="1316"/>
      <c r="E16" s="1316"/>
      <c r="F16" s="1316"/>
      <c r="G16" s="1316"/>
      <c r="H16" s="1316"/>
      <c r="I16" s="1316"/>
      <c r="J16" s="1316"/>
      <c r="K16" s="1313">
        <f>SUM(B16:J16)</f>
        <v>0</v>
      </c>
      <c r="L16" s="1300"/>
      <c r="M16" s="1301"/>
      <c r="N16" s="1302"/>
      <c r="O16" s="1302"/>
      <c r="P16" s="1302"/>
      <c r="Q16" s="1302"/>
      <c r="R16" s="1302"/>
      <c r="S16" s="1302"/>
      <c r="T16" s="1302"/>
      <c r="U16" s="1302"/>
      <c r="V16" s="1302"/>
      <c r="W16" s="1302"/>
      <c r="X16" s="1302"/>
      <c r="Y16" s="1302"/>
      <c r="Z16" s="1302"/>
      <c r="AA16" s="1302"/>
      <c r="AB16" s="1302"/>
      <c r="AC16" s="1302"/>
      <c r="AD16" s="1302"/>
      <c r="AE16" s="1302"/>
      <c r="AF16" s="1302"/>
      <c r="AG16" s="1302"/>
    </row>
    <row r="17" spans="1:33" ht="12" hidden="1">
      <c r="A17" s="1315" t="s">
        <v>1168</v>
      </c>
      <c r="B17" s="1316"/>
      <c r="C17" s="1316"/>
      <c r="D17" s="1316"/>
      <c r="E17" s="1316"/>
      <c r="F17" s="1316"/>
      <c r="G17" s="1316"/>
      <c r="H17" s="1316"/>
      <c r="I17" s="1316"/>
      <c r="J17" s="1316"/>
      <c r="K17" s="1313">
        <f>SUM(D17:J17)</f>
        <v>0</v>
      </c>
      <c r="L17" s="1300"/>
      <c r="M17" s="1301"/>
      <c r="N17" s="1302"/>
      <c r="O17" s="1302"/>
      <c r="P17" s="1302"/>
      <c r="Q17" s="1302"/>
      <c r="R17" s="1302"/>
      <c r="S17" s="1302"/>
      <c r="T17" s="1302"/>
      <c r="U17" s="1302"/>
      <c r="V17" s="1302"/>
      <c r="W17" s="1302"/>
      <c r="X17" s="1302"/>
      <c r="Y17" s="1302"/>
      <c r="Z17" s="1302"/>
      <c r="AA17" s="1302"/>
      <c r="AB17" s="1302"/>
      <c r="AC17" s="1302"/>
      <c r="AD17" s="1302"/>
      <c r="AE17" s="1302"/>
      <c r="AF17" s="1302"/>
      <c r="AG17" s="1302"/>
    </row>
    <row r="18" spans="1:33" ht="12" hidden="1">
      <c r="A18" s="1315" t="s">
        <v>1168</v>
      </c>
      <c r="B18" s="1316"/>
      <c r="C18" s="1316"/>
      <c r="D18" s="1316"/>
      <c r="E18" s="1316"/>
      <c r="F18" s="1316"/>
      <c r="G18" s="1316"/>
      <c r="H18" s="1316"/>
      <c r="I18" s="1316"/>
      <c r="J18" s="1316"/>
      <c r="K18" s="1313">
        <f>SUM(B18:J18)</f>
        <v>0</v>
      </c>
      <c r="L18" s="1300"/>
      <c r="M18" s="1301"/>
      <c r="N18" s="1302"/>
      <c r="O18" s="1302"/>
      <c r="P18" s="1302"/>
      <c r="Q18" s="1302"/>
      <c r="R18" s="1302"/>
      <c r="S18" s="1302"/>
      <c r="T18" s="1302"/>
      <c r="U18" s="1302"/>
      <c r="V18" s="1302"/>
      <c r="W18" s="1302"/>
      <c r="X18" s="1302"/>
      <c r="Y18" s="1302"/>
      <c r="Z18" s="1302"/>
      <c r="AA18" s="1302"/>
      <c r="AB18" s="1302"/>
      <c r="AC18" s="1302"/>
      <c r="AD18" s="1302"/>
      <c r="AE18" s="1302"/>
      <c r="AF18" s="1302"/>
      <c r="AG18" s="1302"/>
    </row>
    <row r="19" spans="1:33" s="1320" customFormat="1" ht="12" hidden="1">
      <c r="A19" s="1322" t="s">
        <v>1169</v>
      </c>
      <c r="B19" s="1316">
        <f aca="true" t="shared" si="6" ref="B19:K19">SUM(B15:B18)</f>
        <v>0</v>
      </c>
      <c r="C19" s="1316">
        <f t="shared" si="6"/>
        <v>0</v>
      </c>
      <c r="D19" s="1316">
        <f t="shared" si="6"/>
        <v>0</v>
      </c>
      <c r="E19" s="1316">
        <f t="shared" si="6"/>
        <v>0</v>
      </c>
      <c r="F19" s="1316">
        <f t="shared" si="6"/>
        <v>0</v>
      </c>
      <c r="G19" s="1316">
        <f t="shared" si="6"/>
        <v>0</v>
      </c>
      <c r="H19" s="1316">
        <f t="shared" si="6"/>
        <v>0</v>
      </c>
      <c r="I19" s="1316">
        <f t="shared" si="6"/>
        <v>0</v>
      </c>
      <c r="J19" s="1316">
        <f t="shared" si="6"/>
        <v>0</v>
      </c>
      <c r="K19" s="1316">
        <f t="shared" si="6"/>
        <v>0</v>
      </c>
      <c r="L19" s="1300"/>
      <c r="M19" s="1318"/>
      <c r="N19" s="1319"/>
      <c r="O19" s="1319"/>
      <c r="P19" s="1319"/>
      <c r="Q19" s="1319"/>
      <c r="R19" s="1319"/>
      <c r="S19" s="1319"/>
      <c r="T19" s="1319"/>
      <c r="U19" s="1319"/>
      <c r="V19" s="1319"/>
      <c r="W19" s="1319"/>
      <c r="X19" s="1319"/>
      <c r="Y19" s="1319"/>
      <c r="Z19" s="1319"/>
      <c r="AA19" s="1319"/>
      <c r="AB19" s="1319"/>
      <c r="AC19" s="1319"/>
      <c r="AD19" s="1319"/>
      <c r="AE19" s="1319"/>
      <c r="AF19" s="1319"/>
      <c r="AG19" s="1319"/>
    </row>
    <row r="20" spans="1:33" ht="12" hidden="1">
      <c r="A20" s="1315" t="s">
        <v>1170</v>
      </c>
      <c r="B20" s="1316"/>
      <c r="C20" s="1316"/>
      <c r="D20" s="1316">
        <v>60000</v>
      </c>
      <c r="E20" s="1316"/>
      <c r="F20" s="1316"/>
      <c r="G20" s="1316"/>
      <c r="H20" s="1316"/>
      <c r="I20" s="1316">
        <v>40000</v>
      </c>
      <c r="J20" s="1316"/>
      <c r="K20" s="1313">
        <f>SUM(B20:J20)</f>
        <v>100000</v>
      </c>
      <c r="L20" s="1300"/>
      <c r="M20" s="1301"/>
      <c r="N20" s="1302"/>
      <c r="O20" s="1302"/>
      <c r="P20" s="1302"/>
      <c r="Q20" s="1302"/>
      <c r="R20" s="1302"/>
      <c r="S20" s="1302"/>
      <c r="T20" s="1302"/>
      <c r="U20" s="1302"/>
      <c r="V20" s="1302"/>
      <c r="W20" s="1302"/>
      <c r="X20" s="1302"/>
      <c r="Y20" s="1302"/>
      <c r="Z20" s="1302"/>
      <c r="AA20" s="1302"/>
      <c r="AB20" s="1302"/>
      <c r="AC20" s="1302"/>
      <c r="AD20" s="1302"/>
      <c r="AE20" s="1302"/>
      <c r="AF20" s="1302"/>
      <c r="AG20" s="1302"/>
    </row>
    <row r="21" spans="1:33" ht="12" hidden="1">
      <c r="A21" s="1315" t="s">
        <v>1170</v>
      </c>
      <c r="B21" s="1316"/>
      <c r="C21" s="1316">
        <v>60000</v>
      </c>
      <c r="D21" s="1316"/>
      <c r="E21" s="1316"/>
      <c r="F21" s="1316"/>
      <c r="G21" s="1316"/>
      <c r="H21" s="1316"/>
      <c r="I21" s="1316"/>
      <c r="J21" s="1316"/>
      <c r="K21" s="1313">
        <f>SUM(B21:J21)</f>
        <v>60000</v>
      </c>
      <c r="L21" s="1300"/>
      <c r="M21" s="1301"/>
      <c r="N21" s="1302"/>
      <c r="O21" s="1302"/>
      <c r="P21" s="1302"/>
      <c r="Q21" s="1302"/>
      <c r="R21" s="1302"/>
      <c r="S21" s="1302"/>
      <c r="T21" s="1302"/>
      <c r="U21" s="1302"/>
      <c r="V21" s="1302"/>
      <c r="W21" s="1302"/>
      <c r="X21" s="1302"/>
      <c r="Y21" s="1302"/>
      <c r="Z21" s="1302"/>
      <c r="AA21" s="1302"/>
      <c r="AB21" s="1302"/>
      <c r="AC21" s="1302"/>
      <c r="AD21" s="1302"/>
      <c r="AE21" s="1302"/>
      <c r="AF21" s="1302"/>
      <c r="AG21" s="1302"/>
    </row>
    <row r="22" spans="1:33" ht="12">
      <c r="A22" s="1315" t="s">
        <v>1048</v>
      </c>
      <c r="B22" s="1316"/>
      <c r="C22" s="1316"/>
      <c r="D22" s="1316"/>
      <c r="E22" s="1316"/>
      <c r="F22" s="1316"/>
      <c r="G22" s="1316"/>
      <c r="H22" s="1316"/>
      <c r="I22" s="1316">
        <f>SUM(I29)</f>
        <v>5219000</v>
      </c>
      <c r="J22" s="1316">
        <f>SUM(J29)</f>
        <v>0</v>
      </c>
      <c r="K22" s="1316">
        <f>SUM(K29)</f>
        <v>5219000</v>
      </c>
      <c r="L22" s="1300"/>
      <c r="M22" s="1301"/>
      <c r="N22" s="1302"/>
      <c r="O22" s="1302"/>
      <c r="P22" s="1302"/>
      <c r="Q22" s="1302"/>
      <c r="R22" s="1302"/>
      <c r="S22" s="1302"/>
      <c r="T22" s="1302"/>
      <c r="U22" s="1302"/>
      <c r="V22" s="1302"/>
      <c r="W22" s="1302"/>
      <c r="X22" s="1302"/>
      <c r="Y22" s="1302"/>
      <c r="Z22" s="1302"/>
      <c r="AA22" s="1302"/>
      <c r="AB22" s="1302"/>
      <c r="AC22" s="1302"/>
      <c r="AD22" s="1302"/>
      <c r="AE22" s="1302"/>
      <c r="AF22" s="1302"/>
      <c r="AG22" s="1302"/>
    </row>
    <row r="23" spans="1:33" ht="12" hidden="1">
      <c r="A23" s="1315" t="s">
        <v>1171</v>
      </c>
      <c r="B23" s="1316"/>
      <c r="C23" s="1316"/>
      <c r="D23" s="1316"/>
      <c r="E23" s="1316"/>
      <c r="F23" s="1316"/>
      <c r="G23" s="1316"/>
      <c r="H23" s="1316"/>
      <c r="I23" s="1316"/>
      <c r="J23" s="1316"/>
      <c r="K23" s="1313">
        <f>SUM(C23:J23)</f>
        <v>0</v>
      </c>
      <c r="L23" s="1300"/>
      <c r="M23" s="1301"/>
      <c r="N23" s="1302"/>
      <c r="O23" s="1302"/>
      <c r="P23" s="1302"/>
      <c r="Q23" s="1302"/>
      <c r="R23" s="1302"/>
      <c r="S23" s="1302"/>
      <c r="T23" s="1302"/>
      <c r="U23" s="1302"/>
      <c r="V23" s="1302"/>
      <c r="W23" s="1302"/>
      <c r="X23" s="1302"/>
      <c r="Y23" s="1302"/>
      <c r="Z23" s="1302"/>
      <c r="AA23" s="1302"/>
      <c r="AB23" s="1302"/>
      <c r="AC23" s="1302"/>
      <c r="AD23" s="1302"/>
      <c r="AE23" s="1302"/>
      <c r="AF23" s="1302"/>
      <c r="AG23" s="1302"/>
    </row>
    <row r="24" spans="1:33" ht="12" hidden="1">
      <c r="A24" s="1315" t="s">
        <v>1047</v>
      </c>
      <c r="B24" s="1316"/>
      <c r="C24" s="1316">
        <f aca="true" t="shared" si="7" ref="C24:K24">SUM(C23:C23)</f>
        <v>0</v>
      </c>
      <c r="D24" s="1316">
        <f t="shared" si="7"/>
        <v>0</v>
      </c>
      <c r="E24" s="1316">
        <f t="shared" si="7"/>
        <v>0</v>
      </c>
      <c r="F24" s="1316">
        <f t="shared" si="7"/>
        <v>0</v>
      </c>
      <c r="G24" s="1316">
        <f t="shared" si="7"/>
        <v>0</v>
      </c>
      <c r="H24" s="1316">
        <f t="shared" si="7"/>
        <v>0</v>
      </c>
      <c r="I24" s="1316">
        <f t="shared" si="7"/>
        <v>0</v>
      </c>
      <c r="J24" s="1316">
        <f t="shared" si="7"/>
        <v>0</v>
      </c>
      <c r="K24" s="1316">
        <f t="shared" si="7"/>
        <v>0</v>
      </c>
      <c r="L24" s="1300"/>
      <c r="M24" s="1301"/>
      <c r="N24" s="1302"/>
      <c r="O24" s="1302"/>
      <c r="P24" s="1302"/>
      <c r="Q24" s="1302"/>
      <c r="R24" s="1302"/>
      <c r="S24" s="1302"/>
      <c r="T24" s="1302"/>
      <c r="U24" s="1302"/>
      <c r="V24" s="1302"/>
      <c r="W24" s="1302"/>
      <c r="X24" s="1302"/>
      <c r="Y24" s="1302"/>
      <c r="Z24" s="1302"/>
      <c r="AA24" s="1302"/>
      <c r="AB24" s="1302"/>
      <c r="AC24" s="1302"/>
      <c r="AD24" s="1302"/>
      <c r="AE24" s="1302"/>
      <c r="AF24" s="1302"/>
      <c r="AG24" s="1302"/>
    </row>
    <row r="25" spans="1:33" ht="12" hidden="1">
      <c r="A25" s="1315" t="s">
        <v>2220</v>
      </c>
      <c r="B25" s="1316"/>
      <c r="C25" s="1316">
        <v>70000</v>
      </c>
      <c r="D25" s="1316">
        <v>50000</v>
      </c>
      <c r="E25" s="1316">
        <v>150000</v>
      </c>
      <c r="F25" s="1316"/>
      <c r="G25" s="1316">
        <v>50000</v>
      </c>
      <c r="H25" s="1316"/>
      <c r="I25" s="1316">
        <v>100000</v>
      </c>
      <c r="J25" s="1316"/>
      <c r="K25" s="1313">
        <f>SUM(B25:J25)</f>
        <v>420000</v>
      </c>
      <c r="L25" s="1300"/>
      <c r="M25" s="1301"/>
      <c r="N25" s="1302"/>
      <c r="O25" s="1302"/>
      <c r="P25" s="1302"/>
      <c r="Q25" s="1302"/>
      <c r="R25" s="1302"/>
      <c r="S25" s="1302"/>
      <c r="T25" s="1302"/>
      <c r="U25" s="1302"/>
      <c r="V25" s="1302"/>
      <c r="W25" s="1302"/>
      <c r="X25" s="1302"/>
      <c r="Y25" s="1302"/>
      <c r="Z25" s="1302"/>
      <c r="AA25" s="1302"/>
      <c r="AB25" s="1302"/>
      <c r="AC25" s="1302"/>
      <c r="AD25" s="1302"/>
      <c r="AE25" s="1302"/>
      <c r="AF25" s="1302"/>
      <c r="AG25" s="1302"/>
    </row>
    <row r="26" spans="1:33" ht="12" hidden="1">
      <c r="A26" s="1315" t="s">
        <v>2220</v>
      </c>
      <c r="B26" s="1316"/>
      <c r="C26" s="1316">
        <v>20000</v>
      </c>
      <c r="D26" s="1316"/>
      <c r="E26" s="1316"/>
      <c r="F26" s="1316"/>
      <c r="G26" s="1316"/>
      <c r="H26" s="1316"/>
      <c r="I26" s="1316"/>
      <c r="J26" s="1316"/>
      <c r="K26" s="1313">
        <f>SUM(B26:J26)</f>
        <v>20000</v>
      </c>
      <c r="L26" s="1300"/>
      <c r="M26" s="1301"/>
      <c r="N26" s="1302"/>
      <c r="O26" s="1302"/>
      <c r="P26" s="1302"/>
      <c r="Q26" s="1302"/>
      <c r="R26" s="1302"/>
      <c r="S26" s="1302"/>
      <c r="T26" s="1302"/>
      <c r="U26" s="1302"/>
      <c r="V26" s="1302"/>
      <c r="W26" s="1302"/>
      <c r="X26" s="1302"/>
      <c r="Y26" s="1302"/>
      <c r="Z26" s="1302"/>
      <c r="AA26" s="1302"/>
      <c r="AB26" s="1302"/>
      <c r="AC26" s="1302"/>
      <c r="AD26" s="1302"/>
      <c r="AE26" s="1302"/>
      <c r="AF26" s="1302"/>
      <c r="AG26" s="1302"/>
    </row>
    <row r="27" spans="1:33" ht="12" hidden="1">
      <c r="A27" s="1315" t="s">
        <v>2220</v>
      </c>
      <c r="B27" s="1316"/>
      <c r="C27" s="1316"/>
      <c r="D27" s="1316"/>
      <c r="E27" s="1316"/>
      <c r="F27" s="1316"/>
      <c r="G27" s="1316"/>
      <c r="H27" s="1316"/>
      <c r="I27" s="1316"/>
      <c r="J27" s="1316"/>
      <c r="K27" s="1313">
        <f>SUM(B27:J27)</f>
        <v>0</v>
      </c>
      <c r="L27" s="1300"/>
      <c r="M27" s="1301"/>
      <c r="N27" s="1302"/>
      <c r="O27" s="1302"/>
      <c r="P27" s="1302"/>
      <c r="Q27" s="1302"/>
      <c r="R27" s="1302"/>
      <c r="S27" s="1302"/>
      <c r="T27" s="1302"/>
      <c r="U27" s="1302"/>
      <c r="V27" s="1302"/>
      <c r="W27" s="1302"/>
      <c r="X27" s="1302"/>
      <c r="Y27" s="1302"/>
      <c r="Z27" s="1302"/>
      <c r="AA27" s="1302"/>
      <c r="AB27" s="1302"/>
      <c r="AC27" s="1302"/>
      <c r="AD27" s="1302"/>
      <c r="AE27" s="1302"/>
      <c r="AF27" s="1302"/>
      <c r="AG27" s="1302"/>
    </row>
    <row r="28" spans="1:33" ht="12">
      <c r="A28" s="1315" t="s">
        <v>1049</v>
      </c>
      <c r="B28" s="1316"/>
      <c r="C28" s="1316">
        <f aca="true" t="shared" si="8" ref="C28:K28">SUM(C25:C27)</f>
        <v>90000</v>
      </c>
      <c r="D28" s="1316">
        <f t="shared" si="8"/>
        <v>50000</v>
      </c>
      <c r="E28" s="1316">
        <f t="shared" si="8"/>
        <v>150000</v>
      </c>
      <c r="F28" s="1316">
        <f t="shared" si="8"/>
        <v>0</v>
      </c>
      <c r="G28" s="1316">
        <f t="shared" si="8"/>
        <v>50000</v>
      </c>
      <c r="H28" s="1316">
        <f t="shared" si="8"/>
        <v>0</v>
      </c>
      <c r="I28" s="1316">
        <f t="shared" si="8"/>
        <v>100000</v>
      </c>
      <c r="J28" s="1316">
        <f t="shared" si="8"/>
        <v>0</v>
      </c>
      <c r="K28" s="1316">
        <f t="shared" si="8"/>
        <v>440000</v>
      </c>
      <c r="L28" s="1300"/>
      <c r="M28" s="1323"/>
      <c r="N28" s="1302"/>
      <c r="O28" s="1302"/>
      <c r="P28" s="1302"/>
      <c r="Q28" s="1302"/>
      <c r="R28" s="1302"/>
      <c r="S28" s="1302"/>
      <c r="T28" s="1302"/>
      <c r="U28" s="1302"/>
      <c r="V28" s="1302"/>
      <c r="W28" s="1302"/>
      <c r="X28" s="1302"/>
      <c r="Y28" s="1302"/>
      <c r="Z28" s="1302"/>
      <c r="AA28" s="1302"/>
      <c r="AB28" s="1302"/>
      <c r="AC28" s="1302"/>
      <c r="AD28" s="1302"/>
      <c r="AE28" s="1302"/>
      <c r="AF28" s="1302"/>
      <c r="AG28" s="1302"/>
    </row>
    <row r="29" spans="1:33" ht="12" hidden="1">
      <c r="A29" s="1315" t="s">
        <v>2219</v>
      </c>
      <c r="B29" s="1316"/>
      <c r="C29" s="1316"/>
      <c r="D29" s="1316"/>
      <c r="E29" s="1316"/>
      <c r="F29" s="1316"/>
      <c r="G29" s="1316"/>
      <c r="H29" s="1316"/>
      <c r="I29" s="1316">
        <v>5219000</v>
      </c>
      <c r="J29" s="1316"/>
      <c r="K29" s="1313">
        <f>SUM(D29:J29)</f>
        <v>5219000</v>
      </c>
      <c r="L29" s="1300"/>
      <c r="M29" s="1301"/>
      <c r="N29" s="1302"/>
      <c r="O29" s="1302"/>
      <c r="P29" s="1302"/>
      <c r="Q29" s="1302"/>
      <c r="R29" s="1302"/>
      <c r="S29" s="1302"/>
      <c r="T29" s="1302"/>
      <c r="U29" s="1302"/>
      <c r="V29" s="1302"/>
      <c r="W29" s="1302"/>
      <c r="X29" s="1302"/>
      <c r="Y29" s="1302"/>
      <c r="Z29" s="1302"/>
      <c r="AA29" s="1302"/>
      <c r="AB29" s="1302"/>
      <c r="AC29" s="1302"/>
      <c r="AD29" s="1302"/>
      <c r="AE29" s="1302"/>
      <c r="AF29" s="1302"/>
      <c r="AG29" s="1302"/>
    </row>
    <row r="30" spans="1:33" ht="12">
      <c r="A30" s="1312" t="s">
        <v>1172</v>
      </c>
      <c r="B30" s="1313"/>
      <c r="C30" s="1313"/>
      <c r="D30" s="1313"/>
      <c r="E30" s="1313"/>
      <c r="F30" s="1313"/>
      <c r="G30" s="1313"/>
      <c r="H30" s="1313"/>
      <c r="I30" s="1313">
        <v>150000</v>
      </c>
      <c r="J30" s="1313"/>
      <c r="K30" s="1313">
        <f>SUM(B30:I30)</f>
        <v>150000</v>
      </c>
      <c r="L30" s="1300"/>
      <c r="M30" s="1301"/>
      <c r="N30" s="1302"/>
      <c r="O30" s="1302"/>
      <c r="P30" s="1302"/>
      <c r="Q30" s="1302"/>
      <c r="R30" s="1302"/>
      <c r="S30" s="1302"/>
      <c r="T30" s="1302"/>
      <c r="U30" s="1302"/>
      <c r="V30" s="1302"/>
      <c r="W30" s="1302"/>
      <c r="X30" s="1302"/>
      <c r="Y30" s="1302"/>
      <c r="Z30" s="1302"/>
      <c r="AA30" s="1302"/>
      <c r="AB30" s="1302"/>
      <c r="AC30" s="1302"/>
      <c r="AD30" s="1302"/>
      <c r="AE30" s="1302"/>
      <c r="AF30" s="1302"/>
      <c r="AG30" s="1302"/>
    </row>
    <row r="31" spans="1:33" ht="12" hidden="1">
      <c r="A31" s="1324" t="s">
        <v>1006</v>
      </c>
      <c r="B31" s="1313">
        <v>50000</v>
      </c>
      <c r="C31" s="1313">
        <v>1666200</v>
      </c>
      <c r="D31" s="1316">
        <v>75000</v>
      </c>
      <c r="E31" s="1316">
        <v>50000</v>
      </c>
      <c r="F31" s="1316"/>
      <c r="G31" s="1316">
        <v>300000</v>
      </c>
      <c r="H31" s="1316"/>
      <c r="I31" s="1316">
        <v>1500000</v>
      </c>
      <c r="J31" s="1316"/>
      <c r="K31" s="1313">
        <f aca="true" t="shared" si="9" ref="K31:K47">SUM(B31:J31)</f>
        <v>3641200</v>
      </c>
      <c r="L31" s="1300"/>
      <c r="M31" s="1301"/>
      <c r="N31" s="1302"/>
      <c r="O31" s="1302"/>
      <c r="P31" s="1302"/>
      <c r="Q31" s="1302"/>
      <c r="R31" s="1302"/>
      <c r="S31" s="1302"/>
      <c r="T31" s="1302"/>
      <c r="U31" s="1302"/>
      <c r="V31" s="1302"/>
      <c r="W31" s="1302"/>
      <c r="X31" s="1302"/>
      <c r="Y31" s="1302"/>
      <c r="Z31" s="1302"/>
      <c r="AA31" s="1302"/>
      <c r="AB31" s="1302"/>
      <c r="AC31" s="1302"/>
      <c r="AD31" s="1302"/>
      <c r="AE31" s="1302"/>
      <c r="AF31" s="1302"/>
      <c r="AG31" s="1302"/>
    </row>
    <row r="32" spans="1:33" ht="12" hidden="1">
      <c r="A32" s="1324" t="s">
        <v>1006</v>
      </c>
      <c r="B32" s="1313">
        <v>50000</v>
      </c>
      <c r="C32" s="1313">
        <v>75000</v>
      </c>
      <c r="D32" s="1316">
        <v>120000</v>
      </c>
      <c r="E32" s="1316">
        <v>75000</v>
      </c>
      <c r="F32" s="1316"/>
      <c r="G32" s="1316">
        <v>300000</v>
      </c>
      <c r="H32" s="1316"/>
      <c r="I32" s="1316">
        <v>1000000</v>
      </c>
      <c r="J32" s="1316"/>
      <c r="K32" s="1313">
        <f t="shared" si="9"/>
        <v>1620000</v>
      </c>
      <c r="L32" s="1300"/>
      <c r="M32" s="1301"/>
      <c r="N32" s="1302"/>
      <c r="O32" s="1302"/>
      <c r="P32" s="1302"/>
      <c r="Q32" s="1302"/>
      <c r="R32" s="1302"/>
      <c r="S32" s="1302"/>
      <c r="T32" s="1302"/>
      <c r="U32" s="1302"/>
      <c r="V32" s="1302"/>
      <c r="W32" s="1302"/>
      <c r="X32" s="1302"/>
      <c r="Y32" s="1302"/>
      <c r="Z32" s="1302"/>
      <c r="AA32" s="1302"/>
      <c r="AB32" s="1302"/>
      <c r="AC32" s="1302"/>
      <c r="AD32" s="1302"/>
      <c r="AE32" s="1302"/>
      <c r="AF32" s="1302"/>
      <c r="AG32" s="1302"/>
    </row>
    <row r="33" spans="1:33" ht="12" hidden="1">
      <c r="A33" s="1324" t="s">
        <v>1006</v>
      </c>
      <c r="B33" s="1313"/>
      <c r="C33" s="1313">
        <v>25000</v>
      </c>
      <c r="D33" s="1316">
        <v>80000</v>
      </c>
      <c r="E33" s="1316">
        <v>100000</v>
      </c>
      <c r="F33" s="1316"/>
      <c r="G33" s="1316"/>
      <c r="H33" s="1316"/>
      <c r="I33" s="1316">
        <v>1500000</v>
      </c>
      <c r="J33" s="1316"/>
      <c r="K33" s="1313">
        <f t="shared" si="9"/>
        <v>1705000</v>
      </c>
      <c r="L33" s="1300"/>
      <c r="M33" s="1301"/>
      <c r="N33" s="1302"/>
      <c r="O33" s="1302"/>
      <c r="P33" s="1302"/>
      <c r="Q33" s="1302"/>
      <c r="R33" s="1302"/>
      <c r="S33" s="1302"/>
      <c r="T33" s="1302"/>
      <c r="U33" s="1302"/>
      <c r="V33" s="1302"/>
      <c r="W33" s="1302"/>
      <c r="X33" s="1302"/>
      <c r="Y33" s="1302"/>
      <c r="Z33" s="1302"/>
      <c r="AA33" s="1302"/>
      <c r="AB33" s="1302"/>
      <c r="AC33" s="1302"/>
      <c r="AD33" s="1302"/>
      <c r="AE33" s="1302"/>
      <c r="AF33" s="1302"/>
      <c r="AG33" s="1302"/>
    </row>
    <row r="34" spans="1:33" ht="12" hidden="1">
      <c r="A34" s="1324" t="s">
        <v>1006</v>
      </c>
      <c r="B34" s="1313"/>
      <c r="C34" s="1313">
        <v>80000</v>
      </c>
      <c r="D34" s="1316">
        <v>140000</v>
      </c>
      <c r="E34" s="1316"/>
      <c r="F34" s="1316"/>
      <c r="G34" s="1316"/>
      <c r="H34" s="1316"/>
      <c r="I34" s="1316">
        <v>150000</v>
      </c>
      <c r="J34" s="1316"/>
      <c r="K34" s="1313">
        <f t="shared" si="9"/>
        <v>370000</v>
      </c>
      <c r="L34" s="1300"/>
      <c r="M34" s="1301"/>
      <c r="N34" s="1302"/>
      <c r="O34" s="1302"/>
      <c r="P34" s="1302"/>
      <c r="Q34" s="1302"/>
      <c r="R34" s="1302"/>
      <c r="S34" s="1302"/>
      <c r="T34" s="1302"/>
      <c r="U34" s="1302"/>
      <c r="V34" s="1302"/>
      <c r="W34" s="1302"/>
      <c r="X34" s="1302"/>
      <c r="Y34" s="1302"/>
      <c r="Z34" s="1302"/>
      <c r="AA34" s="1302"/>
      <c r="AB34" s="1302"/>
      <c r="AC34" s="1302"/>
      <c r="AD34" s="1302"/>
      <c r="AE34" s="1302"/>
      <c r="AF34" s="1302"/>
      <c r="AG34" s="1302"/>
    </row>
    <row r="35" spans="1:33" ht="12" hidden="1">
      <c r="A35" s="1324" t="s">
        <v>1006</v>
      </c>
      <c r="B35" s="1313"/>
      <c r="C35" s="1313">
        <v>100000</v>
      </c>
      <c r="D35" s="1316">
        <v>185000</v>
      </c>
      <c r="E35" s="1316"/>
      <c r="F35" s="1316"/>
      <c r="G35" s="1316"/>
      <c r="H35" s="1316"/>
      <c r="I35" s="1316">
        <v>105000</v>
      </c>
      <c r="J35" s="1316"/>
      <c r="K35" s="1313">
        <f t="shared" si="9"/>
        <v>390000</v>
      </c>
      <c r="L35" s="1300"/>
      <c r="M35" s="1301"/>
      <c r="N35" s="1302"/>
      <c r="O35" s="1302"/>
      <c r="P35" s="1302"/>
      <c r="Q35" s="1302"/>
      <c r="R35" s="1302"/>
      <c r="S35" s="1302"/>
      <c r="T35" s="1302"/>
      <c r="U35" s="1302"/>
      <c r="V35" s="1302"/>
      <c r="W35" s="1302"/>
      <c r="X35" s="1302"/>
      <c r="Y35" s="1302"/>
      <c r="Z35" s="1302"/>
      <c r="AA35" s="1302"/>
      <c r="AB35" s="1302"/>
      <c r="AC35" s="1302"/>
      <c r="AD35" s="1302"/>
      <c r="AE35" s="1302"/>
      <c r="AF35" s="1302"/>
      <c r="AG35" s="1302"/>
    </row>
    <row r="36" spans="1:33" ht="12" hidden="1">
      <c r="A36" s="1324" t="s">
        <v>1006</v>
      </c>
      <c r="B36" s="1313"/>
      <c r="C36" s="1313">
        <v>75000</v>
      </c>
      <c r="D36" s="1316">
        <v>155000</v>
      </c>
      <c r="E36" s="1316"/>
      <c r="F36" s="1316"/>
      <c r="G36" s="1316"/>
      <c r="H36" s="1316"/>
      <c r="I36" s="1316">
        <v>280000</v>
      </c>
      <c r="J36" s="1316"/>
      <c r="K36" s="1313">
        <f t="shared" si="9"/>
        <v>510000</v>
      </c>
      <c r="L36" s="1300"/>
      <c r="M36" s="1301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02"/>
      <c r="Z36" s="1302"/>
      <c r="AA36" s="1302"/>
      <c r="AB36" s="1302"/>
      <c r="AC36" s="1302"/>
      <c r="AD36" s="1302"/>
      <c r="AE36" s="1302"/>
      <c r="AF36" s="1302"/>
      <c r="AG36" s="1302"/>
    </row>
    <row r="37" spans="1:33" ht="12" hidden="1">
      <c r="A37" s="1324" t="s">
        <v>1006</v>
      </c>
      <c r="B37" s="1313"/>
      <c r="C37" s="1313">
        <v>100000</v>
      </c>
      <c r="D37" s="1316"/>
      <c r="E37" s="1316"/>
      <c r="F37" s="1316"/>
      <c r="G37" s="1316"/>
      <c r="H37" s="1316"/>
      <c r="I37" s="1316">
        <v>443706</v>
      </c>
      <c r="J37" s="1316"/>
      <c r="K37" s="1313">
        <f t="shared" si="9"/>
        <v>543706</v>
      </c>
      <c r="L37" s="1300"/>
      <c r="M37" s="1301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</row>
    <row r="38" spans="1:33" ht="12" hidden="1">
      <c r="A38" s="1324" t="s">
        <v>1006</v>
      </c>
      <c r="B38" s="1313"/>
      <c r="C38" s="1313">
        <v>50000</v>
      </c>
      <c r="D38" s="1316"/>
      <c r="E38" s="1316"/>
      <c r="F38" s="1316"/>
      <c r="G38" s="1316"/>
      <c r="H38" s="1316"/>
      <c r="I38" s="1316">
        <v>530000</v>
      </c>
      <c r="J38" s="1316"/>
      <c r="K38" s="1313">
        <f t="shared" si="9"/>
        <v>580000</v>
      </c>
      <c r="L38" s="1300"/>
      <c r="M38" s="1301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2"/>
      <c r="AC38" s="1302"/>
      <c r="AD38" s="1302"/>
      <c r="AE38" s="1302"/>
      <c r="AF38" s="1302"/>
      <c r="AG38" s="1302"/>
    </row>
    <row r="39" spans="1:33" ht="18" customHeight="1" hidden="1">
      <c r="A39" s="1324" t="s">
        <v>1045</v>
      </c>
      <c r="B39" s="1313"/>
      <c r="C39" s="1313">
        <v>25000</v>
      </c>
      <c r="D39" s="1316"/>
      <c r="E39" s="1316"/>
      <c r="F39" s="1316"/>
      <c r="G39" s="1316"/>
      <c r="H39" s="1316"/>
      <c r="I39" s="1316">
        <v>200000</v>
      </c>
      <c r="J39" s="1316"/>
      <c r="K39" s="1313">
        <f t="shared" si="9"/>
        <v>225000</v>
      </c>
      <c r="L39" s="1300"/>
      <c r="M39" s="1301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</row>
    <row r="40" spans="1:33" ht="18" customHeight="1" hidden="1">
      <c r="A40" s="1324" t="s">
        <v>1006</v>
      </c>
      <c r="B40" s="1313"/>
      <c r="C40" s="1313">
        <v>30000</v>
      </c>
      <c r="D40" s="1316"/>
      <c r="E40" s="1316"/>
      <c r="F40" s="1316"/>
      <c r="G40" s="1316"/>
      <c r="H40" s="1316"/>
      <c r="I40" s="1316">
        <v>1517000</v>
      </c>
      <c r="J40" s="1316"/>
      <c r="K40" s="1313">
        <f t="shared" si="9"/>
        <v>1547000</v>
      </c>
      <c r="L40" s="1300"/>
      <c r="M40" s="1301"/>
      <c r="N40" s="1302"/>
      <c r="O40" s="1302"/>
      <c r="P40" s="1302"/>
      <c r="Q40" s="1302"/>
      <c r="R40" s="1302"/>
      <c r="S40" s="1302"/>
      <c r="T40" s="1302"/>
      <c r="U40" s="1302"/>
      <c r="V40" s="1302"/>
      <c r="W40" s="1302"/>
      <c r="X40" s="1302"/>
      <c r="Y40" s="1302"/>
      <c r="Z40" s="1302"/>
      <c r="AA40" s="1302"/>
      <c r="AB40" s="1302"/>
      <c r="AC40" s="1302"/>
      <c r="AD40" s="1302"/>
      <c r="AE40" s="1302"/>
      <c r="AF40" s="1302"/>
      <c r="AG40" s="1302"/>
    </row>
    <row r="41" spans="1:33" ht="18" customHeight="1" hidden="1">
      <c r="A41" s="1324" t="s">
        <v>1045</v>
      </c>
      <c r="B41" s="1313"/>
      <c r="C41" s="1313">
        <v>20000</v>
      </c>
      <c r="D41" s="1316"/>
      <c r="E41" s="1316"/>
      <c r="F41" s="1316"/>
      <c r="G41" s="1316"/>
      <c r="H41" s="1316"/>
      <c r="I41" s="1316">
        <v>250000</v>
      </c>
      <c r="J41" s="1316"/>
      <c r="K41" s="1313">
        <f t="shared" si="9"/>
        <v>270000</v>
      </c>
      <c r="L41" s="1300"/>
      <c r="M41" s="1301"/>
      <c r="N41" s="1302"/>
      <c r="O41" s="1302"/>
      <c r="P41" s="1302"/>
      <c r="Q41" s="1302"/>
      <c r="R41" s="1302"/>
      <c r="S41" s="1302"/>
      <c r="T41" s="1302"/>
      <c r="U41" s="1302"/>
      <c r="V41" s="1302"/>
      <c r="W41" s="1302"/>
      <c r="X41" s="1302"/>
      <c r="Y41" s="1302"/>
      <c r="Z41" s="1302"/>
      <c r="AA41" s="1302"/>
      <c r="AB41" s="1302"/>
      <c r="AC41" s="1302"/>
      <c r="AD41" s="1302"/>
      <c r="AE41" s="1302"/>
      <c r="AF41" s="1302"/>
      <c r="AG41" s="1302"/>
    </row>
    <row r="42" spans="1:33" ht="12" hidden="1">
      <c r="A42" s="1324" t="s">
        <v>1006</v>
      </c>
      <c r="B42" s="1313"/>
      <c r="C42" s="1313">
        <v>20000</v>
      </c>
      <c r="D42" s="1316"/>
      <c r="E42" s="1316"/>
      <c r="F42" s="1316"/>
      <c r="G42" s="1316"/>
      <c r="H42" s="1316"/>
      <c r="I42" s="1316">
        <v>600000</v>
      </c>
      <c r="J42" s="1316"/>
      <c r="K42" s="1313">
        <f t="shared" si="9"/>
        <v>620000</v>
      </c>
      <c r="L42" s="1300"/>
      <c r="M42" s="1301"/>
      <c r="N42" s="1302"/>
      <c r="O42" s="1302"/>
      <c r="P42" s="1302"/>
      <c r="Q42" s="1302"/>
      <c r="R42" s="1302"/>
      <c r="S42" s="1302"/>
      <c r="T42" s="1302"/>
      <c r="U42" s="1302"/>
      <c r="V42" s="1302"/>
      <c r="W42" s="1302"/>
      <c r="X42" s="1302"/>
      <c r="Y42" s="1302"/>
      <c r="Z42" s="1302"/>
      <c r="AA42" s="1302"/>
      <c r="AB42" s="1302"/>
      <c r="AC42" s="1302"/>
      <c r="AD42" s="1302"/>
      <c r="AE42" s="1302"/>
      <c r="AF42" s="1302"/>
      <c r="AG42" s="1302"/>
    </row>
    <row r="43" spans="1:33" ht="12" hidden="1">
      <c r="A43" s="1324" t="s">
        <v>1006</v>
      </c>
      <c r="B43" s="1313"/>
      <c r="C43" s="1313">
        <v>70000</v>
      </c>
      <c r="D43" s="1316"/>
      <c r="E43" s="1316"/>
      <c r="F43" s="1316"/>
      <c r="G43" s="1316"/>
      <c r="H43" s="1316"/>
      <c r="I43" s="1316">
        <v>480000</v>
      </c>
      <c r="J43" s="1316"/>
      <c r="K43" s="1313">
        <f t="shared" si="9"/>
        <v>550000</v>
      </c>
      <c r="L43" s="1300"/>
      <c r="M43" s="1301"/>
      <c r="N43" s="1302"/>
      <c r="O43" s="1302"/>
      <c r="P43" s="1302"/>
      <c r="Q43" s="1302"/>
      <c r="R43" s="1302"/>
      <c r="S43" s="1302"/>
      <c r="T43" s="1302"/>
      <c r="U43" s="1302"/>
      <c r="V43" s="1302"/>
      <c r="W43" s="1302"/>
      <c r="X43" s="1302"/>
      <c r="Y43" s="1302"/>
      <c r="Z43" s="1302"/>
      <c r="AA43" s="1302"/>
      <c r="AB43" s="1302"/>
      <c r="AC43" s="1302"/>
      <c r="AD43" s="1302"/>
      <c r="AE43" s="1302"/>
      <c r="AF43" s="1302"/>
      <c r="AG43" s="1302"/>
    </row>
    <row r="44" spans="1:33" ht="12" hidden="1">
      <c r="A44" s="1324" t="s">
        <v>1006</v>
      </c>
      <c r="B44" s="1313"/>
      <c r="C44" s="1313">
        <v>25000</v>
      </c>
      <c r="D44" s="1316"/>
      <c r="E44" s="1316"/>
      <c r="F44" s="1316"/>
      <c r="G44" s="1316"/>
      <c r="H44" s="1316"/>
      <c r="I44" s="1316">
        <v>700000</v>
      </c>
      <c r="J44" s="1316"/>
      <c r="K44" s="1313">
        <f t="shared" si="9"/>
        <v>725000</v>
      </c>
      <c r="L44" s="1300"/>
      <c r="M44" s="1301"/>
      <c r="N44" s="1302"/>
      <c r="O44" s="1302"/>
      <c r="P44" s="1302"/>
      <c r="Q44" s="1302"/>
      <c r="R44" s="1302"/>
      <c r="S44" s="1302"/>
      <c r="T44" s="1302"/>
      <c r="U44" s="1302"/>
      <c r="V44" s="1302"/>
      <c r="W44" s="1302"/>
      <c r="X44" s="1302"/>
      <c r="Y44" s="1302"/>
      <c r="Z44" s="1302"/>
      <c r="AA44" s="1302"/>
      <c r="AB44" s="1302"/>
      <c r="AC44" s="1302"/>
      <c r="AD44" s="1302"/>
      <c r="AE44" s="1302"/>
      <c r="AF44" s="1302"/>
      <c r="AG44" s="1302"/>
    </row>
    <row r="45" spans="1:33" ht="12" hidden="1">
      <c r="A45" s="1324" t="s">
        <v>1006</v>
      </c>
      <c r="B45" s="1313"/>
      <c r="C45" s="1313">
        <v>18000</v>
      </c>
      <c r="D45" s="1316"/>
      <c r="E45" s="1316"/>
      <c r="F45" s="1316"/>
      <c r="G45" s="1316"/>
      <c r="H45" s="1316"/>
      <c r="I45" s="1316">
        <v>600000</v>
      </c>
      <c r="J45" s="1316"/>
      <c r="K45" s="1313">
        <f t="shared" si="9"/>
        <v>618000</v>
      </c>
      <c r="L45" s="1300"/>
      <c r="M45" s="1301"/>
      <c r="N45" s="1302"/>
      <c r="O45" s="1302"/>
      <c r="P45" s="1302"/>
      <c r="Q45" s="1302"/>
      <c r="R45" s="1302"/>
      <c r="S45" s="1302"/>
      <c r="T45" s="1302"/>
      <c r="U45" s="1302"/>
      <c r="V45" s="1302"/>
      <c r="W45" s="1302"/>
      <c r="X45" s="1302"/>
      <c r="Y45" s="1302"/>
      <c r="Z45" s="1302"/>
      <c r="AA45" s="1302"/>
      <c r="AB45" s="1302"/>
      <c r="AC45" s="1302"/>
      <c r="AD45" s="1302"/>
      <c r="AE45" s="1302"/>
      <c r="AF45" s="1302"/>
      <c r="AG45" s="1302"/>
    </row>
    <row r="46" spans="1:33" ht="12" hidden="1">
      <c r="A46" s="1324" t="s">
        <v>1006</v>
      </c>
      <c r="B46" s="1313"/>
      <c r="C46" s="1313">
        <v>80000</v>
      </c>
      <c r="D46" s="1316"/>
      <c r="E46" s="1316"/>
      <c r="F46" s="1316"/>
      <c r="G46" s="1316"/>
      <c r="H46" s="1316"/>
      <c r="I46" s="1316">
        <v>4700000</v>
      </c>
      <c r="J46" s="1316"/>
      <c r="K46" s="1313">
        <f t="shared" si="9"/>
        <v>4780000</v>
      </c>
      <c r="L46" s="1300"/>
      <c r="M46" s="1301"/>
      <c r="N46" s="1302"/>
      <c r="O46" s="1302"/>
      <c r="P46" s="1302"/>
      <c r="Q46" s="1302"/>
      <c r="R46" s="1302"/>
      <c r="S46" s="1302"/>
      <c r="T46" s="1302"/>
      <c r="U46" s="1302"/>
      <c r="V46" s="1302"/>
      <c r="W46" s="1302"/>
      <c r="X46" s="1302"/>
      <c r="Y46" s="1302"/>
      <c r="Z46" s="1302"/>
      <c r="AA46" s="1302"/>
      <c r="AB46" s="1302"/>
      <c r="AC46" s="1302"/>
      <c r="AD46" s="1302"/>
      <c r="AE46" s="1302"/>
      <c r="AF46" s="1302"/>
      <c r="AG46" s="1302"/>
    </row>
    <row r="47" spans="1:33" ht="12" hidden="1">
      <c r="A47" s="1324" t="s">
        <v>1006</v>
      </c>
      <c r="B47" s="1313"/>
      <c r="C47" s="1313">
        <v>417100</v>
      </c>
      <c r="D47" s="1316"/>
      <c r="E47" s="1316"/>
      <c r="F47" s="1316"/>
      <c r="G47" s="1316">
        <v>480000</v>
      </c>
      <c r="H47" s="1316"/>
      <c r="I47" s="1316">
        <v>400000</v>
      </c>
      <c r="J47" s="1316"/>
      <c r="K47" s="1313">
        <f t="shared" si="9"/>
        <v>1297100</v>
      </c>
      <c r="L47" s="1300"/>
      <c r="M47" s="1301"/>
      <c r="N47" s="1302"/>
      <c r="O47" s="1302"/>
      <c r="P47" s="1302"/>
      <c r="Q47" s="1302"/>
      <c r="R47" s="1302"/>
      <c r="S47" s="1302"/>
      <c r="T47" s="1302"/>
      <c r="U47" s="1302"/>
      <c r="V47" s="1302"/>
      <c r="W47" s="1302"/>
      <c r="X47" s="1302"/>
      <c r="Y47" s="1302"/>
      <c r="Z47" s="1302"/>
      <c r="AA47" s="1302"/>
      <c r="AB47" s="1302"/>
      <c r="AC47" s="1302"/>
      <c r="AD47" s="1302"/>
      <c r="AE47" s="1302"/>
      <c r="AF47" s="1302"/>
      <c r="AG47" s="1302"/>
    </row>
    <row r="48" spans="1:33" ht="12" hidden="1">
      <c r="A48" s="1324" t="s">
        <v>1006</v>
      </c>
      <c r="B48" s="1313"/>
      <c r="C48" s="1313"/>
      <c r="D48" s="1316"/>
      <c r="E48" s="1316"/>
      <c r="F48" s="1316"/>
      <c r="G48" s="1316"/>
      <c r="H48" s="1316"/>
      <c r="I48" s="1316">
        <v>-441127</v>
      </c>
      <c r="J48" s="1316"/>
      <c r="K48" s="1313">
        <f>SUM(F48:J48)</f>
        <v>-441127</v>
      </c>
      <c r="L48" s="1300"/>
      <c r="M48" s="1301"/>
      <c r="N48" s="1302"/>
      <c r="O48" s="1302"/>
      <c r="P48" s="1302"/>
      <c r="Q48" s="1302"/>
      <c r="R48" s="1302"/>
      <c r="S48" s="1302"/>
      <c r="T48" s="1302"/>
      <c r="U48" s="1302"/>
      <c r="V48" s="1302"/>
      <c r="W48" s="1302"/>
      <c r="X48" s="1302"/>
      <c r="Y48" s="1302"/>
      <c r="Z48" s="1302"/>
      <c r="AA48" s="1302"/>
      <c r="AB48" s="1302"/>
      <c r="AC48" s="1302"/>
      <c r="AD48" s="1302"/>
      <c r="AE48" s="1302"/>
      <c r="AF48" s="1302"/>
      <c r="AG48" s="1302"/>
    </row>
    <row r="49" spans="12:33" s="1320" customFormat="1" ht="18" customHeight="1" hidden="1">
      <c r="L49" s="1300"/>
      <c r="M49" s="1318"/>
      <c r="N49" s="1325"/>
      <c r="O49" s="1319"/>
      <c r="P49" s="1319"/>
      <c r="Q49" s="1319"/>
      <c r="R49" s="1319"/>
      <c r="S49" s="1319"/>
      <c r="T49" s="1319"/>
      <c r="U49" s="1319"/>
      <c r="V49" s="1319"/>
      <c r="W49" s="1319"/>
      <c r="X49" s="1319"/>
      <c r="Y49" s="1319"/>
      <c r="Z49" s="1319"/>
      <c r="AA49" s="1319"/>
      <c r="AB49" s="1319"/>
      <c r="AC49" s="1319"/>
      <c r="AD49" s="1319"/>
      <c r="AE49" s="1319"/>
      <c r="AF49" s="1319"/>
      <c r="AG49" s="1319"/>
    </row>
    <row r="50" spans="1:33" ht="18" customHeight="1" hidden="1">
      <c r="A50" s="1312" t="s">
        <v>560</v>
      </c>
      <c r="B50" s="1313"/>
      <c r="C50" s="1313">
        <v>30000</v>
      </c>
      <c r="D50" s="1316">
        <v>50000</v>
      </c>
      <c r="E50" s="1316"/>
      <c r="F50" s="1316"/>
      <c r="G50" s="1316">
        <v>100000</v>
      </c>
      <c r="H50" s="1316"/>
      <c r="I50" s="1316">
        <v>1000000</v>
      </c>
      <c r="J50" s="1316"/>
      <c r="K50" s="1313">
        <f>SUM(B50:J50)</f>
        <v>1180000</v>
      </c>
      <c r="L50" s="1300"/>
      <c r="M50" s="1301"/>
      <c r="N50" s="1302"/>
      <c r="O50" s="1302"/>
      <c r="P50" s="1302"/>
      <c r="Q50" s="1302"/>
      <c r="R50" s="1302"/>
      <c r="S50" s="1302"/>
      <c r="T50" s="1302"/>
      <c r="U50" s="1302"/>
      <c r="V50" s="1302"/>
      <c r="W50" s="1302"/>
      <c r="X50" s="1302"/>
      <c r="Y50" s="1302"/>
      <c r="Z50" s="1302"/>
      <c r="AA50" s="1302"/>
      <c r="AB50" s="1302"/>
      <c r="AC50" s="1302"/>
      <c r="AD50" s="1302"/>
      <c r="AE50" s="1302"/>
      <c r="AF50" s="1302"/>
      <c r="AG50" s="1302"/>
    </row>
    <row r="51" spans="1:33" ht="18" customHeight="1" hidden="1">
      <c r="A51" s="1312" t="s">
        <v>560</v>
      </c>
      <c r="B51" s="1313"/>
      <c r="C51" s="1313">
        <v>150000</v>
      </c>
      <c r="D51" s="1316"/>
      <c r="E51" s="1316"/>
      <c r="F51" s="1316"/>
      <c r="G51" s="1316"/>
      <c r="H51" s="1316"/>
      <c r="I51" s="1316">
        <v>8580825</v>
      </c>
      <c r="J51" s="1316"/>
      <c r="K51" s="1313">
        <f>SUM(B51:J51)</f>
        <v>8730825</v>
      </c>
      <c r="L51" s="1300"/>
      <c r="M51" s="1301"/>
      <c r="N51" s="1302"/>
      <c r="O51" s="1302"/>
      <c r="P51" s="1302"/>
      <c r="Q51" s="1302"/>
      <c r="R51" s="1302"/>
      <c r="S51" s="1302"/>
      <c r="T51" s="1302"/>
      <c r="U51" s="1302"/>
      <c r="V51" s="1302"/>
      <c r="W51" s="1302"/>
      <c r="X51" s="1302"/>
      <c r="Y51" s="1302"/>
      <c r="Z51" s="1302"/>
      <c r="AA51" s="1302"/>
      <c r="AB51" s="1302"/>
      <c r="AC51" s="1302"/>
      <c r="AD51" s="1302"/>
      <c r="AE51" s="1302"/>
      <c r="AF51" s="1302"/>
      <c r="AG51" s="1302"/>
    </row>
    <row r="52" spans="1:33" ht="18" customHeight="1" hidden="1">
      <c r="A52" s="1312" t="s">
        <v>560</v>
      </c>
      <c r="B52" s="1313"/>
      <c r="C52" s="1313">
        <v>500000</v>
      </c>
      <c r="D52" s="1316"/>
      <c r="E52" s="1316"/>
      <c r="F52" s="1316"/>
      <c r="G52" s="1316"/>
      <c r="H52" s="1316"/>
      <c r="I52" s="1316"/>
      <c r="J52" s="1316"/>
      <c r="K52" s="1313">
        <f>SUM(B52:J52)</f>
        <v>500000</v>
      </c>
      <c r="L52" s="1300"/>
      <c r="M52" s="1301"/>
      <c r="N52" s="1302"/>
      <c r="O52" s="1302"/>
      <c r="P52" s="1302"/>
      <c r="Q52" s="1302"/>
      <c r="R52" s="1302"/>
      <c r="S52" s="1302"/>
      <c r="T52" s="1302"/>
      <c r="U52" s="1302"/>
      <c r="V52" s="1302"/>
      <c r="W52" s="1302"/>
      <c r="X52" s="1302"/>
      <c r="Y52" s="1302"/>
      <c r="Z52" s="1302"/>
      <c r="AA52" s="1302"/>
      <c r="AB52" s="1302"/>
      <c r="AC52" s="1302"/>
      <c r="AD52" s="1302"/>
      <c r="AE52" s="1302"/>
      <c r="AF52" s="1302"/>
      <c r="AG52" s="1302"/>
    </row>
    <row r="53" spans="1:33" ht="18" customHeight="1" hidden="1">
      <c r="A53" s="1312" t="s">
        <v>560</v>
      </c>
      <c r="B53" s="1313"/>
      <c r="C53" s="1313">
        <v>700000</v>
      </c>
      <c r="D53" s="1316"/>
      <c r="E53" s="1316"/>
      <c r="F53" s="1316"/>
      <c r="G53" s="1316"/>
      <c r="H53" s="1316"/>
      <c r="I53" s="1316"/>
      <c r="J53" s="1316"/>
      <c r="K53" s="1313">
        <f>SUM(B53:J53)</f>
        <v>700000</v>
      </c>
      <c r="L53" s="1300"/>
      <c r="M53" s="1301"/>
      <c r="N53" s="1302"/>
      <c r="O53" s="1302"/>
      <c r="P53" s="1302"/>
      <c r="Q53" s="1302"/>
      <c r="R53" s="1302"/>
      <c r="S53" s="1302"/>
      <c r="T53" s="1302"/>
      <c r="U53" s="1302"/>
      <c r="V53" s="1302"/>
      <c r="W53" s="1302"/>
      <c r="X53" s="1302"/>
      <c r="Y53" s="1302"/>
      <c r="Z53" s="1302"/>
      <c r="AA53" s="1302"/>
      <c r="AB53" s="1302"/>
      <c r="AC53" s="1302"/>
      <c r="AD53" s="1302"/>
      <c r="AE53" s="1302"/>
      <c r="AF53" s="1302"/>
      <c r="AG53" s="1302"/>
    </row>
    <row r="54" spans="1:33" ht="18" customHeight="1" hidden="1">
      <c r="A54" s="1312" t="s">
        <v>1044</v>
      </c>
      <c r="B54" s="1313"/>
      <c r="C54" s="1313"/>
      <c r="D54" s="1316"/>
      <c r="E54" s="1316"/>
      <c r="F54" s="1316"/>
      <c r="G54" s="1316"/>
      <c r="H54" s="1316"/>
      <c r="I54" s="1316"/>
      <c r="J54" s="1316"/>
      <c r="K54" s="1313">
        <f>SUM(B54:J54)</f>
        <v>0</v>
      </c>
      <c r="L54" s="1300"/>
      <c r="M54" s="1301"/>
      <c r="N54" s="1302"/>
      <c r="O54" s="1302"/>
      <c r="P54" s="1302"/>
      <c r="Q54" s="1302"/>
      <c r="R54" s="1302"/>
      <c r="S54" s="1302"/>
      <c r="T54" s="1302"/>
      <c r="U54" s="1302"/>
      <c r="V54" s="1302"/>
      <c r="W54" s="1302"/>
      <c r="X54" s="1302"/>
      <c r="Y54" s="1302"/>
      <c r="Z54" s="1302"/>
      <c r="AA54" s="1302"/>
      <c r="AB54" s="1302"/>
      <c r="AC54" s="1302"/>
      <c r="AD54" s="1302"/>
      <c r="AE54" s="1302"/>
      <c r="AF54" s="1302"/>
      <c r="AG54" s="1302"/>
    </row>
    <row r="55" spans="12:33" s="1320" customFormat="1" ht="18" customHeight="1" hidden="1">
      <c r="L55" s="1300"/>
      <c r="M55" s="1318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</row>
    <row r="56" spans="1:33" ht="12" hidden="1">
      <c r="A56" s="1312" t="s">
        <v>2223</v>
      </c>
      <c r="B56" s="1313"/>
      <c r="C56" s="1313">
        <v>75000</v>
      </c>
      <c r="D56" s="1316">
        <v>40000</v>
      </c>
      <c r="E56" s="1316"/>
      <c r="F56" s="1316"/>
      <c r="G56" s="1316"/>
      <c r="H56" s="1316"/>
      <c r="I56" s="1316"/>
      <c r="J56" s="1316"/>
      <c r="K56" s="1313">
        <f>SUM(B56:J56)</f>
        <v>115000</v>
      </c>
      <c r="L56" s="1300"/>
      <c r="M56" s="1301"/>
      <c r="N56" s="1302"/>
      <c r="O56" s="1302"/>
      <c r="P56" s="1302"/>
      <c r="Q56" s="1302"/>
      <c r="R56" s="1302"/>
      <c r="S56" s="1302"/>
      <c r="T56" s="1302"/>
      <c r="U56" s="1302"/>
      <c r="V56" s="1302"/>
      <c r="W56" s="1302"/>
      <c r="X56" s="1302"/>
      <c r="Y56" s="1302"/>
      <c r="Z56" s="1302"/>
      <c r="AA56" s="1302"/>
      <c r="AB56" s="1302"/>
      <c r="AC56" s="1302"/>
      <c r="AD56" s="1302"/>
      <c r="AE56" s="1302"/>
      <c r="AF56" s="1302"/>
      <c r="AG56" s="1302"/>
    </row>
    <row r="57" spans="1:33" ht="12">
      <c r="A57" s="1312" t="s">
        <v>2222</v>
      </c>
      <c r="B57" s="1313"/>
      <c r="C57" s="1313"/>
      <c r="D57" s="1316"/>
      <c r="E57" s="1316"/>
      <c r="F57" s="1316"/>
      <c r="G57" s="1316"/>
      <c r="H57" s="1316"/>
      <c r="I57" s="1316">
        <v>3000000</v>
      </c>
      <c r="J57" s="1316"/>
      <c r="K57" s="1313">
        <f>SUM(I57:J57)</f>
        <v>3000000</v>
      </c>
      <c r="L57" s="1300"/>
      <c r="M57" s="1301"/>
      <c r="N57" s="1302"/>
      <c r="O57" s="1302"/>
      <c r="P57" s="1302"/>
      <c r="Q57" s="1302"/>
      <c r="R57" s="1302"/>
      <c r="S57" s="1302"/>
      <c r="T57" s="1302"/>
      <c r="U57" s="1302"/>
      <c r="V57" s="1302"/>
      <c r="W57" s="1302"/>
      <c r="X57" s="1302"/>
      <c r="Y57" s="1302"/>
      <c r="Z57" s="1302"/>
      <c r="AA57" s="1302"/>
      <c r="AB57" s="1302"/>
      <c r="AC57" s="1302"/>
      <c r="AD57" s="1302"/>
      <c r="AE57" s="1302"/>
      <c r="AF57" s="1302"/>
      <c r="AG57" s="1302"/>
    </row>
    <row r="58" ht="12" hidden="1"/>
    <row r="59" spans="12:33" ht="18" customHeight="1" hidden="1">
      <c r="L59" s="1300"/>
      <c r="M59" s="1301"/>
      <c r="N59" s="1302"/>
      <c r="O59" s="1302"/>
      <c r="P59" s="1302"/>
      <c r="Q59" s="1302"/>
      <c r="R59" s="1302"/>
      <c r="S59" s="1302"/>
      <c r="T59" s="1302"/>
      <c r="U59" s="1302"/>
      <c r="V59" s="1302"/>
      <c r="W59" s="1302"/>
      <c r="X59" s="1302"/>
      <c r="Y59" s="1302"/>
      <c r="Z59" s="1302"/>
      <c r="AA59" s="1302"/>
      <c r="AB59" s="1302"/>
      <c r="AC59" s="1302"/>
      <c r="AD59" s="1302"/>
      <c r="AE59" s="1302"/>
      <c r="AF59" s="1302"/>
      <c r="AG59" s="1302"/>
    </row>
    <row r="60" spans="1:33" ht="13.5" customHeight="1">
      <c r="A60" s="1312" t="s">
        <v>1173</v>
      </c>
      <c r="B60" s="1313"/>
      <c r="C60" s="1313">
        <v>50000</v>
      </c>
      <c r="D60" s="1313">
        <v>40000</v>
      </c>
      <c r="E60" s="1313">
        <v>100000</v>
      </c>
      <c r="F60" s="1313"/>
      <c r="G60" s="1313"/>
      <c r="H60" s="1313"/>
      <c r="I60" s="1313"/>
      <c r="J60" s="1313"/>
      <c r="K60" s="1313">
        <f>SUM(B60:J60)</f>
        <v>190000</v>
      </c>
      <c r="L60" s="1300"/>
      <c r="M60" s="1301"/>
      <c r="N60" s="1302"/>
      <c r="O60" s="1302"/>
      <c r="P60" s="1302"/>
      <c r="Q60" s="1302"/>
      <c r="R60" s="1302"/>
      <c r="S60" s="1302"/>
      <c r="T60" s="1302"/>
      <c r="U60" s="1302"/>
      <c r="V60" s="1302"/>
      <c r="W60" s="1302"/>
      <c r="X60" s="1302"/>
      <c r="Y60" s="1302"/>
      <c r="Z60" s="1302"/>
      <c r="AA60" s="1302"/>
      <c r="AB60" s="1302"/>
      <c r="AC60" s="1302"/>
      <c r="AD60" s="1302"/>
      <c r="AE60" s="1302"/>
      <c r="AF60" s="1302"/>
      <c r="AG60" s="1302"/>
    </row>
    <row r="61" spans="1:33" s="1320" customFormat="1" ht="12">
      <c r="A61" s="1328" t="s">
        <v>229</v>
      </c>
      <c r="B61" s="1329">
        <f>B8+B11+B14+B10</f>
        <v>390000</v>
      </c>
      <c r="C61" s="1329">
        <f>C3+C11+C14+C19+C9+C24+C28+C22+C8+C7+C6+C57+C60+C30+C10</f>
        <v>4701300</v>
      </c>
      <c r="D61" s="1329">
        <f>D3+D11+D14+D19+D9+D24+D28+D22+D8+D7+D6+D57+D60+D30+D10</f>
        <v>1147000</v>
      </c>
      <c r="E61" s="1329">
        <f aca="true" t="shared" si="10" ref="E61:J61">E3+E11+E14+E19+E9+E24+E28+E22+E8+E7+E6+E57+E60+E30</f>
        <v>575000</v>
      </c>
      <c r="F61" s="1329">
        <f t="shared" si="10"/>
        <v>0</v>
      </c>
      <c r="G61" s="1329">
        <f t="shared" si="10"/>
        <v>1230000</v>
      </c>
      <c r="H61" s="1329">
        <f t="shared" si="10"/>
        <v>0</v>
      </c>
      <c r="I61" s="1329">
        <f t="shared" si="10"/>
        <v>51924404</v>
      </c>
      <c r="J61" s="1329">
        <f t="shared" si="10"/>
        <v>0</v>
      </c>
      <c r="K61" s="1329">
        <f>K3+K11+K14+K19+K9+K24+K28+K22+K8+K7+K6+K57+K60+K30+K10</f>
        <v>59967704</v>
      </c>
      <c r="L61" s="1330"/>
      <c r="M61" s="1318"/>
      <c r="N61" s="1319"/>
      <c r="O61" s="1319"/>
      <c r="P61" s="1319"/>
      <c r="Q61" s="1319"/>
      <c r="R61" s="1319"/>
      <c r="S61" s="1319"/>
      <c r="T61" s="1319"/>
      <c r="U61" s="1319"/>
      <c r="V61" s="1319"/>
      <c r="W61" s="1319"/>
      <c r="X61" s="1319"/>
      <c r="Y61" s="1319"/>
      <c r="Z61" s="1319"/>
      <c r="AA61" s="1319"/>
      <c r="AB61" s="1319"/>
      <c r="AC61" s="1319"/>
      <c r="AD61" s="1319"/>
      <c r="AE61" s="1319"/>
      <c r="AF61" s="1319"/>
      <c r="AG61" s="1319"/>
    </row>
    <row r="62" spans="1:33" ht="12">
      <c r="A62" s="1331" t="s">
        <v>192</v>
      </c>
      <c r="B62" s="1332"/>
      <c r="C62" s="1332"/>
      <c r="D62" s="1333"/>
      <c r="E62" s="1333"/>
      <c r="F62" s="1333"/>
      <c r="G62" s="1333"/>
      <c r="H62" s="1333"/>
      <c r="I62" s="1333"/>
      <c r="J62" s="1333"/>
      <c r="K62" s="1334"/>
      <c r="L62" s="1300"/>
      <c r="M62" s="1301"/>
      <c r="N62" s="1302"/>
      <c r="O62" s="1302"/>
      <c r="P62" s="1302"/>
      <c r="Q62" s="1302"/>
      <c r="R62" s="1302"/>
      <c r="S62" s="1302"/>
      <c r="T62" s="1302"/>
      <c r="U62" s="1302"/>
      <c r="V62" s="1302"/>
      <c r="W62" s="1302"/>
      <c r="X62" s="1302"/>
      <c r="Y62" s="1302"/>
      <c r="Z62" s="1302"/>
      <c r="AA62" s="1302"/>
      <c r="AB62" s="1302"/>
      <c r="AC62" s="1302"/>
      <c r="AD62" s="1302"/>
      <c r="AE62" s="1302"/>
      <c r="AF62" s="1302"/>
      <c r="AG62" s="1302"/>
    </row>
    <row r="63" spans="1:33" ht="12">
      <c r="A63" s="1335" t="s">
        <v>1174</v>
      </c>
      <c r="B63" s="1336"/>
      <c r="C63" s="1336"/>
      <c r="D63" s="1337"/>
      <c r="E63" s="1337"/>
      <c r="F63" s="1337"/>
      <c r="G63" s="1337"/>
      <c r="H63" s="1337"/>
      <c r="I63" s="1316">
        <v>40000000</v>
      </c>
      <c r="J63" s="1337"/>
      <c r="K63" s="1316">
        <f>SUM(B63:J63)</f>
        <v>40000000</v>
      </c>
      <c r="L63" s="1300"/>
      <c r="M63" s="1301"/>
      <c r="N63" s="1302"/>
      <c r="O63" s="1302"/>
      <c r="P63" s="1302"/>
      <c r="Q63" s="1302"/>
      <c r="R63" s="1302"/>
      <c r="S63" s="1302"/>
      <c r="T63" s="1302"/>
      <c r="U63" s="1302"/>
      <c r="V63" s="1302"/>
      <c r="W63" s="1302"/>
      <c r="X63" s="1302"/>
      <c r="Y63" s="1302"/>
      <c r="Z63" s="1302"/>
      <c r="AA63" s="1302"/>
      <c r="AB63" s="1302"/>
      <c r="AC63" s="1302"/>
      <c r="AD63" s="1302"/>
      <c r="AE63" s="1302"/>
      <c r="AF63" s="1302"/>
      <c r="AG63" s="1302"/>
    </row>
    <row r="64" spans="1:33" ht="12" hidden="1">
      <c r="A64" s="1338" t="s">
        <v>1050</v>
      </c>
      <c r="B64" s="1336"/>
      <c r="C64" s="1336"/>
      <c r="D64" s="1337"/>
      <c r="E64" s="1337"/>
      <c r="F64" s="1337"/>
      <c r="G64" s="1337"/>
      <c r="H64" s="1337"/>
      <c r="I64" s="1316"/>
      <c r="J64" s="1337"/>
      <c r="K64" s="1316">
        <f>SUM(I64:J64)</f>
        <v>0</v>
      </c>
      <c r="L64" s="1300"/>
      <c r="M64" s="1301"/>
      <c r="N64" s="1302"/>
      <c r="O64" s="1302"/>
      <c r="P64" s="1302"/>
      <c r="Q64" s="1302"/>
      <c r="R64" s="1302"/>
      <c r="S64" s="1302"/>
      <c r="T64" s="1302"/>
      <c r="U64" s="1302"/>
      <c r="V64" s="1302"/>
      <c r="W64" s="1302"/>
      <c r="X64" s="1302"/>
      <c r="Y64" s="1302"/>
      <c r="Z64" s="1302"/>
      <c r="AA64" s="1302"/>
      <c r="AB64" s="1302"/>
      <c r="AC64" s="1302"/>
      <c r="AD64" s="1302"/>
      <c r="AE64" s="1302"/>
      <c r="AF64" s="1302"/>
      <c r="AG64" s="1302"/>
    </row>
    <row r="65" spans="1:33" ht="12">
      <c r="A65" s="1338" t="s">
        <v>1051</v>
      </c>
      <c r="B65" s="1336"/>
      <c r="C65" s="1336"/>
      <c r="D65" s="1337"/>
      <c r="E65" s="1337"/>
      <c r="F65" s="1337"/>
      <c r="G65" s="1337"/>
      <c r="H65" s="1337"/>
      <c r="I65" s="1316">
        <v>5000000</v>
      </c>
      <c r="J65" s="1337"/>
      <c r="K65" s="1316">
        <f>SUM(D65:J65)</f>
        <v>5000000</v>
      </c>
      <c r="L65" s="1300"/>
      <c r="M65" s="1301"/>
      <c r="N65" s="1302"/>
      <c r="O65" s="1302"/>
      <c r="P65" s="1302"/>
      <c r="Q65" s="1302"/>
      <c r="R65" s="1302"/>
      <c r="S65" s="1302"/>
      <c r="T65" s="1302"/>
      <c r="U65" s="1302"/>
      <c r="V65" s="1302"/>
      <c r="W65" s="1302"/>
      <c r="X65" s="1302"/>
      <c r="Y65" s="1302"/>
      <c r="Z65" s="1302"/>
      <c r="AA65" s="1302"/>
      <c r="AB65" s="1302"/>
      <c r="AC65" s="1302"/>
      <c r="AD65" s="1302"/>
      <c r="AE65" s="1302"/>
      <c r="AF65" s="1302"/>
      <c r="AG65" s="1302"/>
    </row>
    <row r="66" spans="1:33" ht="12">
      <c r="A66" s="1339" t="s">
        <v>182</v>
      </c>
      <c r="B66" s="1340"/>
      <c r="C66" s="1340"/>
      <c r="D66" s="1340"/>
      <c r="E66" s="1340"/>
      <c r="F66" s="1340"/>
      <c r="G66" s="1340"/>
      <c r="H66" s="1340"/>
      <c r="I66" s="1341">
        <f>SUM(I63:I65)</f>
        <v>45000000</v>
      </c>
      <c r="J66" s="1341">
        <f>SUM(J63:J65)</f>
        <v>0</v>
      </c>
      <c r="K66" s="1341">
        <f>SUM(K63:K65)</f>
        <v>45000000</v>
      </c>
      <c r="L66" s="1300"/>
      <c r="M66" s="1301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2"/>
      <c r="AC66" s="1302"/>
      <c r="AD66" s="1302"/>
      <c r="AE66" s="1302"/>
      <c r="AF66" s="1302"/>
      <c r="AG66" s="1302"/>
    </row>
    <row r="67" spans="1:33" ht="12">
      <c r="A67" s="1725" t="s">
        <v>1175</v>
      </c>
      <c r="B67" s="1728"/>
      <c r="C67" s="1728"/>
      <c r="D67" s="1728"/>
      <c r="E67" s="1728"/>
      <c r="F67" s="1728"/>
      <c r="G67" s="1728"/>
      <c r="H67" s="1728"/>
      <c r="I67" s="1728"/>
      <c r="J67" s="1728"/>
      <c r="K67" s="1729"/>
      <c r="L67" s="1300"/>
      <c r="M67" s="1301"/>
      <c r="N67" s="1302"/>
      <c r="O67" s="1302"/>
      <c r="P67" s="1302"/>
      <c r="Q67" s="1302"/>
      <c r="R67" s="1302"/>
      <c r="S67" s="1302"/>
      <c r="T67" s="1302"/>
      <c r="U67" s="1302"/>
      <c r="V67" s="1302"/>
      <c r="W67" s="1302"/>
      <c r="X67" s="1302"/>
      <c r="Y67" s="1302"/>
      <c r="Z67" s="1302"/>
      <c r="AA67" s="1302"/>
      <c r="AB67" s="1302"/>
      <c r="AC67" s="1302"/>
      <c r="AD67" s="1302"/>
      <c r="AE67" s="1302"/>
      <c r="AF67" s="1302"/>
      <c r="AG67" s="1302"/>
    </row>
    <row r="68" spans="1:33" ht="12" hidden="1">
      <c r="A68" s="1342" t="s">
        <v>1176</v>
      </c>
      <c r="B68" s="1343"/>
      <c r="C68" s="1344">
        <v>120000</v>
      </c>
      <c r="D68" s="1345"/>
      <c r="E68" s="1345"/>
      <c r="F68" s="1345"/>
      <c r="G68" s="1346">
        <v>50000</v>
      </c>
      <c r="H68" s="1345"/>
      <c r="I68" s="1346">
        <v>50000</v>
      </c>
      <c r="J68" s="1346"/>
      <c r="K68" s="1347">
        <f>SUM(C68:J68)</f>
        <v>220000</v>
      </c>
      <c r="L68" s="1300"/>
      <c r="M68" s="1301"/>
      <c r="N68" s="1302"/>
      <c r="O68" s="1302"/>
      <c r="P68" s="1302"/>
      <c r="Q68" s="1302"/>
      <c r="R68" s="1302"/>
      <c r="S68" s="1302"/>
      <c r="T68" s="1302"/>
      <c r="U68" s="1302"/>
      <c r="V68" s="1302"/>
      <c r="W68" s="1302"/>
      <c r="X68" s="1302"/>
      <c r="Y68" s="1302"/>
      <c r="Z68" s="1302"/>
      <c r="AA68" s="1302"/>
      <c r="AB68" s="1302"/>
      <c r="AC68" s="1302"/>
      <c r="AD68" s="1302"/>
      <c r="AE68" s="1302"/>
      <c r="AF68" s="1302"/>
      <c r="AG68" s="1302"/>
    </row>
    <row r="69" spans="12:33" ht="12" hidden="1">
      <c r="L69" s="1300"/>
      <c r="M69" s="1301"/>
      <c r="N69" s="1302"/>
      <c r="O69" s="1302"/>
      <c r="P69" s="1302"/>
      <c r="Q69" s="1302"/>
      <c r="R69" s="1302"/>
      <c r="S69" s="1302"/>
      <c r="T69" s="1302"/>
      <c r="U69" s="1302"/>
      <c r="V69" s="1302"/>
      <c r="W69" s="1302"/>
      <c r="X69" s="1302"/>
      <c r="Y69" s="1302"/>
      <c r="Z69" s="1302"/>
      <c r="AA69" s="1302"/>
      <c r="AB69" s="1302"/>
      <c r="AC69" s="1302"/>
      <c r="AD69" s="1302"/>
      <c r="AE69" s="1302"/>
      <c r="AF69" s="1302"/>
      <c r="AG69" s="1302"/>
    </row>
    <row r="70" spans="1:33" ht="12">
      <c r="A70" s="1307" t="s">
        <v>1839</v>
      </c>
      <c r="B70" s="1317"/>
      <c r="C70" s="1348"/>
      <c r="D70" s="1348"/>
      <c r="E70" s="1348"/>
      <c r="F70" s="1348"/>
      <c r="G70" s="1348"/>
      <c r="H70" s="1348"/>
      <c r="I70" s="1348">
        <v>12600000</v>
      </c>
      <c r="J70" s="1348"/>
      <c r="K70" s="1348">
        <f>SUM(B70:J70)</f>
        <v>12600000</v>
      </c>
      <c r="L70" s="1300"/>
      <c r="M70" s="1301"/>
      <c r="N70" s="1302"/>
      <c r="O70" s="1302"/>
      <c r="P70" s="1302"/>
      <c r="Q70" s="1302"/>
      <c r="R70" s="1302"/>
      <c r="S70" s="1302"/>
      <c r="T70" s="1302"/>
      <c r="U70" s="1302"/>
      <c r="V70" s="1302"/>
      <c r="W70" s="1302"/>
      <c r="X70" s="1302"/>
      <c r="Y70" s="1302"/>
      <c r="Z70" s="1302"/>
      <c r="AA70" s="1302"/>
      <c r="AB70" s="1302"/>
      <c r="AC70" s="1302"/>
      <c r="AD70" s="1302"/>
      <c r="AE70" s="1302"/>
      <c r="AF70" s="1302"/>
      <c r="AG70" s="1302"/>
    </row>
    <row r="71" spans="1:33" ht="45" customHeight="1" hidden="1">
      <c r="A71" s="1307" t="s">
        <v>1177</v>
      </c>
      <c r="B71" s="1317">
        <v>150000</v>
      </c>
      <c r="C71" s="1349">
        <v>100000</v>
      </c>
      <c r="D71" s="1349">
        <v>50000</v>
      </c>
      <c r="E71" s="1349"/>
      <c r="F71" s="1349"/>
      <c r="G71" s="1349"/>
      <c r="H71" s="1349"/>
      <c r="I71" s="1349"/>
      <c r="J71" s="1349"/>
      <c r="K71" s="1349">
        <f>SUM(B71:J71)</f>
        <v>300000</v>
      </c>
      <c r="L71" s="1300"/>
      <c r="M71" s="1301"/>
      <c r="N71" s="1302"/>
      <c r="O71" s="1302"/>
      <c r="P71" s="1302"/>
      <c r="Q71" s="1302"/>
      <c r="R71" s="1302"/>
      <c r="S71" s="1302"/>
      <c r="T71" s="1302"/>
      <c r="U71" s="1302"/>
      <c r="V71" s="1302"/>
      <c r="W71" s="1302"/>
      <c r="X71" s="1302"/>
      <c r="Y71" s="1302"/>
      <c r="Z71" s="1302"/>
      <c r="AA71" s="1302"/>
      <c r="AB71" s="1302"/>
      <c r="AC71" s="1302"/>
      <c r="AD71" s="1302"/>
      <c r="AE71" s="1302"/>
      <c r="AF71" s="1302"/>
      <c r="AG71" s="1302"/>
    </row>
    <row r="72" spans="1:33" ht="40.5" customHeight="1" hidden="1">
      <c r="A72" s="1307" t="s">
        <v>1177</v>
      </c>
      <c r="B72" s="1317"/>
      <c r="C72" s="1349"/>
      <c r="D72" s="1349"/>
      <c r="E72" s="1349"/>
      <c r="F72" s="1349"/>
      <c r="G72" s="1349"/>
      <c r="H72" s="1349"/>
      <c r="I72" s="1349"/>
      <c r="J72" s="1349"/>
      <c r="K72" s="1349">
        <f>SUM(B72:J72)</f>
        <v>0</v>
      </c>
      <c r="L72" s="1300"/>
      <c r="M72" s="1301"/>
      <c r="N72" s="1302"/>
      <c r="O72" s="1302"/>
      <c r="P72" s="1302"/>
      <c r="Q72" s="1302"/>
      <c r="R72" s="1302"/>
      <c r="S72" s="1302"/>
      <c r="T72" s="1302"/>
      <c r="U72" s="1302"/>
      <c r="V72" s="1302"/>
      <c r="W72" s="1302"/>
      <c r="X72" s="1302"/>
      <c r="Y72" s="1302"/>
      <c r="Z72" s="1302"/>
      <c r="AA72" s="1302"/>
      <c r="AB72" s="1302"/>
      <c r="AC72" s="1302"/>
      <c r="AD72" s="1302"/>
      <c r="AE72" s="1302"/>
      <c r="AF72" s="1302"/>
      <c r="AG72" s="1302"/>
    </row>
    <row r="73" spans="12:33" ht="48.75" customHeight="1" hidden="1">
      <c r="L73" s="1300"/>
      <c r="M73" s="1301"/>
      <c r="N73" s="1302"/>
      <c r="O73" s="1302"/>
      <c r="P73" s="1302"/>
      <c r="Q73" s="1302"/>
      <c r="R73" s="1302"/>
      <c r="S73" s="1302"/>
      <c r="T73" s="1302"/>
      <c r="U73" s="1302"/>
      <c r="V73" s="1302"/>
      <c r="W73" s="1302"/>
      <c r="X73" s="1302"/>
      <c r="Y73" s="1302"/>
      <c r="Z73" s="1302"/>
      <c r="AA73" s="1302"/>
      <c r="AB73" s="1302"/>
      <c r="AC73" s="1302"/>
      <c r="AD73" s="1302"/>
      <c r="AE73" s="1302"/>
      <c r="AF73" s="1302"/>
      <c r="AG73" s="1302"/>
    </row>
    <row r="74" spans="1:33" ht="13.5" customHeight="1">
      <c r="A74" s="1307" t="s">
        <v>1178</v>
      </c>
      <c r="B74" s="1317"/>
      <c r="C74" s="1348">
        <f aca="true" t="shared" si="11" ref="C74:K74">SUM(C68:C68)</f>
        <v>120000</v>
      </c>
      <c r="D74" s="1348">
        <f t="shared" si="11"/>
        <v>0</v>
      </c>
      <c r="E74" s="1348">
        <f t="shared" si="11"/>
        <v>0</v>
      </c>
      <c r="F74" s="1348">
        <f t="shared" si="11"/>
        <v>0</v>
      </c>
      <c r="G74" s="1348">
        <f t="shared" si="11"/>
        <v>50000</v>
      </c>
      <c r="H74" s="1348">
        <f t="shared" si="11"/>
        <v>0</v>
      </c>
      <c r="I74" s="1348">
        <f t="shared" si="11"/>
        <v>50000</v>
      </c>
      <c r="J74" s="1348">
        <f t="shared" si="11"/>
        <v>0</v>
      </c>
      <c r="K74" s="1348">
        <f t="shared" si="11"/>
        <v>220000</v>
      </c>
      <c r="L74" s="1300"/>
      <c r="M74" s="1301"/>
      <c r="N74" s="1302"/>
      <c r="O74" s="1302"/>
      <c r="P74" s="1302"/>
      <c r="Q74" s="1302"/>
      <c r="R74" s="1302"/>
      <c r="S74" s="1302"/>
      <c r="T74" s="1302"/>
      <c r="U74" s="1302"/>
      <c r="V74" s="1302"/>
      <c r="W74" s="1302"/>
      <c r="X74" s="1302"/>
      <c r="Y74" s="1302"/>
      <c r="Z74" s="1302"/>
      <c r="AA74" s="1302"/>
      <c r="AB74" s="1302"/>
      <c r="AC74" s="1302"/>
      <c r="AD74" s="1302"/>
      <c r="AE74" s="1302"/>
      <c r="AF74" s="1302"/>
      <c r="AG74" s="1302"/>
    </row>
    <row r="75" spans="1:33" ht="12">
      <c r="A75" s="1314" t="s">
        <v>1055</v>
      </c>
      <c r="B75" s="1350"/>
      <c r="C75" s="1350">
        <v>60000</v>
      </c>
      <c r="D75" s="1350">
        <v>75000</v>
      </c>
      <c r="E75" s="1350"/>
      <c r="F75" s="1350"/>
      <c r="G75" s="1350">
        <v>100000</v>
      </c>
      <c r="H75" s="1350"/>
      <c r="I75" s="1350"/>
      <c r="J75" s="1350"/>
      <c r="K75" s="1349">
        <f>SUM(C75:J75)</f>
        <v>235000</v>
      </c>
      <c r="L75" s="1300"/>
      <c r="M75" s="1301"/>
      <c r="N75" s="1302"/>
      <c r="O75" s="1302"/>
      <c r="P75" s="1302"/>
      <c r="Q75" s="1302"/>
      <c r="R75" s="1302"/>
      <c r="S75" s="1302"/>
      <c r="T75" s="1302"/>
      <c r="U75" s="1302"/>
      <c r="V75" s="1302"/>
      <c r="W75" s="1302"/>
      <c r="X75" s="1302"/>
      <c r="Y75" s="1302"/>
      <c r="Z75" s="1302"/>
      <c r="AA75" s="1302"/>
      <c r="AB75" s="1302"/>
      <c r="AC75" s="1302"/>
      <c r="AD75" s="1302"/>
      <c r="AE75" s="1302"/>
      <c r="AF75" s="1302"/>
      <c r="AG75" s="1302"/>
    </row>
    <row r="76" spans="1:33" ht="12" hidden="1">
      <c r="A76" s="1314" t="s">
        <v>1179</v>
      </c>
      <c r="B76" s="1350"/>
      <c r="C76" s="1350"/>
      <c r="D76" s="1350"/>
      <c r="E76" s="1350"/>
      <c r="F76" s="1350"/>
      <c r="G76" s="1350"/>
      <c r="H76" s="1350"/>
      <c r="I76" s="1350"/>
      <c r="J76" s="1350"/>
      <c r="K76" s="1349">
        <f>SUM(B76:I76)</f>
        <v>0</v>
      </c>
      <c r="L76" s="1300"/>
      <c r="M76" s="1301"/>
      <c r="N76" s="1302"/>
      <c r="O76" s="1302"/>
      <c r="P76" s="1302"/>
      <c r="Q76" s="1302"/>
      <c r="R76" s="1302"/>
      <c r="S76" s="1302"/>
      <c r="T76" s="1302"/>
      <c r="U76" s="1302"/>
      <c r="V76" s="1302"/>
      <c r="W76" s="1302"/>
      <c r="X76" s="1302"/>
      <c r="Y76" s="1302"/>
      <c r="Z76" s="1302"/>
      <c r="AA76" s="1302"/>
      <c r="AB76" s="1302"/>
      <c r="AC76" s="1302"/>
      <c r="AD76" s="1302"/>
      <c r="AE76" s="1302"/>
      <c r="AF76" s="1302"/>
      <c r="AG76" s="1302"/>
    </row>
    <row r="77" spans="1:33" ht="12" hidden="1">
      <c r="A77" s="1314" t="s">
        <v>1179</v>
      </c>
      <c r="B77" s="1350"/>
      <c r="C77" s="1350">
        <v>50000</v>
      </c>
      <c r="D77" s="1350"/>
      <c r="E77" s="1350"/>
      <c r="F77" s="1350"/>
      <c r="G77" s="1350"/>
      <c r="H77" s="1350"/>
      <c r="I77" s="1350"/>
      <c r="J77" s="1350"/>
      <c r="K77" s="1349">
        <f>SUM(B77:J77)</f>
        <v>50000</v>
      </c>
      <c r="L77" s="1300"/>
      <c r="M77" s="1301"/>
      <c r="N77" s="1302"/>
      <c r="O77" s="1302"/>
      <c r="P77" s="1302"/>
      <c r="Q77" s="1302"/>
      <c r="R77" s="1302"/>
      <c r="S77" s="1302"/>
      <c r="T77" s="1302"/>
      <c r="U77" s="1302"/>
      <c r="V77" s="1302"/>
      <c r="W77" s="1302"/>
      <c r="X77" s="1302"/>
      <c r="Y77" s="1302"/>
      <c r="Z77" s="1302"/>
      <c r="AA77" s="1302"/>
      <c r="AB77" s="1302"/>
      <c r="AC77" s="1302"/>
      <c r="AD77" s="1302"/>
      <c r="AE77" s="1302"/>
      <c r="AF77" s="1302"/>
      <c r="AG77" s="1302"/>
    </row>
    <row r="78" spans="1:33" ht="12">
      <c r="A78" s="1314" t="s">
        <v>1054</v>
      </c>
      <c r="B78" s="1350"/>
      <c r="C78" s="1350">
        <f aca="true" t="shared" si="12" ref="C78:K78">SUM(C76:C77)</f>
        <v>50000</v>
      </c>
      <c r="D78" s="1350">
        <f t="shared" si="12"/>
        <v>0</v>
      </c>
      <c r="E78" s="1350">
        <f t="shared" si="12"/>
        <v>0</v>
      </c>
      <c r="F78" s="1350">
        <f t="shared" si="12"/>
        <v>0</v>
      </c>
      <c r="G78" s="1350">
        <f t="shared" si="12"/>
        <v>0</v>
      </c>
      <c r="H78" s="1350">
        <f t="shared" si="12"/>
        <v>0</v>
      </c>
      <c r="I78" s="1350">
        <f t="shared" si="12"/>
        <v>0</v>
      </c>
      <c r="J78" s="1350">
        <f t="shared" si="12"/>
        <v>0</v>
      </c>
      <c r="K78" s="1350">
        <f t="shared" si="12"/>
        <v>50000</v>
      </c>
      <c r="L78" s="1300"/>
      <c r="M78" s="1301"/>
      <c r="N78" s="1302"/>
      <c r="O78" s="1302"/>
      <c r="P78" s="1302"/>
      <c r="Q78" s="1302"/>
      <c r="R78" s="1302"/>
      <c r="S78" s="1302"/>
      <c r="T78" s="1302"/>
      <c r="U78" s="1302"/>
      <c r="V78" s="1302"/>
      <c r="W78" s="1302"/>
      <c r="X78" s="1302"/>
      <c r="Y78" s="1302"/>
      <c r="Z78" s="1302"/>
      <c r="AA78" s="1302"/>
      <c r="AB78" s="1302"/>
      <c r="AC78" s="1302"/>
      <c r="AD78" s="1302"/>
      <c r="AE78" s="1302"/>
      <c r="AF78" s="1302"/>
      <c r="AG78" s="1302"/>
    </row>
    <row r="79" spans="1:33" ht="12">
      <c r="A79" s="1351" t="s">
        <v>1053</v>
      </c>
      <c r="B79" s="1350"/>
      <c r="C79" s="1350">
        <v>120000</v>
      </c>
      <c r="D79" s="1350"/>
      <c r="E79" s="1350"/>
      <c r="F79" s="1350"/>
      <c r="G79" s="1350"/>
      <c r="H79" s="1350"/>
      <c r="I79" s="1350"/>
      <c r="J79" s="1350"/>
      <c r="K79" s="1349">
        <f>SUM(B79:I79)</f>
        <v>120000</v>
      </c>
      <c r="L79" s="1300"/>
      <c r="M79" s="1301"/>
      <c r="N79" s="1302"/>
      <c r="O79" s="1302"/>
      <c r="P79" s="1302"/>
      <c r="Q79" s="1302"/>
      <c r="R79" s="1302"/>
      <c r="S79" s="1302"/>
      <c r="T79" s="1302"/>
      <c r="U79" s="1302"/>
      <c r="V79" s="1302"/>
      <c r="W79" s="1302"/>
      <c r="X79" s="1302"/>
      <c r="Y79" s="1302"/>
      <c r="Z79" s="1302"/>
      <c r="AA79" s="1302"/>
      <c r="AB79" s="1302"/>
      <c r="AC79" s="1302"/>
      <c r="AD79" s="1302"/>
      <c r="AE79" s="1302"/>
      <c r="AF79" s="1302"/>
      <c r="AG79" s="1302"/>
    </row>
    <row r="80" spans="1:33" ht="12">
      <c r="A80" s="1351" t="s">
        <v>1180</v>
      </c>
      <c r="B80" s="1350"/>
      <c r="C80" s="1350"/>
      <c r="D80" s="1350"/>
      <c r="E80" s="1350"/>
      <c r="F80" s="1350"/>
      <c r="G80" s="1350">
        <v>100000</v>
      </c>
      <c r="H80" s="1350"/>
      <c r="I80" s="1350"/>
      <c r="J80" s="1350"/>
      <c r="K80" s="1349">
        <f>SUM(G80:J80)</f>
        <v>100000</v>
      </c>
      <c r="L80" s="1300"/>
      <c r="M80" s="1301"/>
      <c r="N80" s="1302"/>
      <c r="O80" s="1302"/>
      <c r="P80" s="1302"/>
      <c r="Q80" s="1302"/>
      <c r="R80" s="1302"/>
      <c r="S80" s="1302"/>
      <c r="T80" s="1302"/>
      <c r="U80" s="1302"/>
      <c r="V80" s="1302"/>
      <c r="W80" s="1302"/>
      <c r="X80" s="1302"/>
      <c r="Y80" s="1302"/>
      <c r="Z80" s="1302"/>
      <c r="AA80" s="1302"/>
      <c r="AB80" s="1302"/>
      <c r="AC80" s="1302"/>
      <c r="AD80" s="1302"/>
      <c r="AE80" s="1302"/>
      <c r="AF80" s="1302"/>
      <c r="AG80" s="1302"/>
    </row>
    <row r="81" spans="1:33" ht="19.5" customHeight="1" hidden="1">
      <c r="A81" s="1352" t="s">
        <v>1181</v>
      </c>
      <c r="B81" s="1350"/>
      <c r="C81" s="1350">
        <v>1000000</v>
      </c>
      <c r="D81" s="1350"/>
      <c r="E81" s="1350"/>
      <c r="F81" s="1350"/>
      <c r="G81" s="1350"/>
      <c r="H81" s="1350"/>
      <c r="I81" s="1350">
        <v>200000</v>
      </c>
      <c r="J81" s="1350"/>
      <c r="K81" s="1350">
        <f>SUM(B81:I81)</f>
        <v>1200000</v>
      </c>
      <c r="L81" s="1300"/>
      <c r="M81" s="1301"/>
      <c r="N81" s="1302"/>
      <c r="O81" s="1302"/>
      <c r="P81" s="1302"/>
      <c r="Q81" s="1302"/>
      <c r="R81" s="1302"/>
      <c r="S81" s="1302"/>
      <c r="T81" s="1302"/>
      <c r="U81" s="1302"/>
      <c r="V81" s="1302"/>
      <c r="W81" s="1302"/>
      <c r="X81" s="1302"/>
      <c r="Y81" s="1302"/>
      <c r="Z81" s="1302"/>
      <c r="AA81" s="1302"/>
      <c r="AB81" s="1302"/>
      <c r="AC81" s="1302"/>
      <c r="AD81" s="1302"/>
      <c r="AE81" s="1302"/>
      <c r="AF81" s="1302"/>
      <c r="AG81" s="1302"/>
    </row>
    <row r="82" spans="1:33" ht="12.75" customHeight="1">
      <c r="A82" s="1353" t="s">
        <v>1057</v>
      </c>
      <c r="B82" s="1350"/>
      <c r="C82" s="1350">
        <f>SUM(C81)</f>
        <v>1000000</v>
      </c>
      <c r="D82" s="1350">
        <f aca="true" t="shared" si="13" ref="D82:J82">SUM(D81:D81)</f>
        <v>0</v>
      </c>
      <c r="E82" s="1350">
        <f t="shared" si="13"/>
        <v>0</v>
      </c>
      <c r="F82" s="1350">
        <f t="shared" si="13"/>
        <v>0</v>
      </c>
      <c r="G82" s="1350">
        <f t="shared" si="13"/>
        <v>0</v>
      </c>
      <c r="H82" s="1350">
        <f t="shared" si="13"/>
        <v>0</v>
      </c>
      <c r="I82" s="1350">
        <f t="shared" si="13"/>
        <v>200000</v>
      </c>
      <c r="J82" s="1350">
        <f t="shared" si="13"/>
        <v>0</v>
      </c>
      <c r="K82" s="1350">
        <f>SUM(C82:I82)</f>
        <v>1200000</v>
      </c>
      <c r="L82" s="1300"/>
      <c r="M82" s="1301"/>
      <c r="N82" s="1302"/>
      <c r="O82" s="1302"/>
      <c r="P82" s="1302"/>
      <c r="Q82" s="1302"/>
      <c r="R82" s="1302"/>
      <c r="S82" s="1302"/>
      <c r="T82" s="1302"/>
      <c r="U82" s="1302"/>
      <c r="V82" s="1302"/>
      <c r="W82" s="1302"/>
      <c r="X82" s="1302"/>
      <c r="Y82" s="1302"/>
      <c r="Z82" s="1302"/>
      <c r="AA82" s="1302"/>
      <c r="AB82" s="1302"/>
      <c r="AC82" s="1302"/>
      <c r="AD82" s="1302"/>
      <c r="AE82" s="1302"/>
      <c r="AF82" s="1302"/>
      <c r="AG82" s="1302"/>
    </row>
    <row r="83" spans="1:33" ht="12" hidden="1">
      <c r="A83" s="1353" t="s">
        <v>1182</v>
      </c>
      <c r="B83" s="1350"/>
      <c r="C83" s="1350">
        <v>300000</v>
      </c>
      <c r="D83" s="1350"/>
      <c r="E83" s="1350"/>
      <c r="F83" s="1350"/>
      <c r="G83" s="1350"/>
      <c r="H83" s="1350"/>
      <c r="I83" s="1350">
        <v>300000</v>
      </c>
      <c r="J83" s="1350"/>
      <c r="K83" s="1350">
        <f>SUM(B83:J83)</f>
        <v>600000</v>
      </c>
      <c r="L83" s="1300"/>
      <c r="M83" s="1301"/>
      <c r="N83" s="1302"/>
      <c r="O83" s="1302"/>
      <c r="P83" s="1302"/>
      <c r="Q83" s="1302"/>
      <c r="R83" s="1302"/>
      <c r="S83" s="1302"/>
      <c r="T83" s="1302"/>
      <c r="U83" s="1302"/>
      <c r="V83" s="1302"/>
      <c r="W83" s="1302"/>
      <c r="X83" s="1302"/>
      <c r="Y83" s="1302"/>
      <c r="Z83" s="1302"/>
      <c r="AA83" s="1302"/>
      <c r="AB83" s="1302"/>
      <c r="AC83" s="1302"/>
      <c r="AD83" s="1302"/>
      <c r="AE83" s="1302"/>
      <c r="AF83" s="1302"/>
      <c r="AG83" s="1302"/>
    </row>
    <row r="84" spans="1:33" ht="12">
      <c r="A84" s="1353" t="s">
        <v>1058</v>
      </c>
      <c r="B84" s="1350">
        <f aca="true" t="shared" si="14" ref="B84:K84">SUM(B83:B83)</f>
        <v>0</v>
      </c>
      <c r="C84" s="1350">
        <f t="shared" si="14"/>
        <v>300000</v>
      </c>
      <c r="D84" s="1350">
        <f t="shared" si="14"/>
        <v>0</v>
      </c>
      <c r="E84" s="1350">
        <f t="shared" si="14"/>
        <v>0</v>
      </c>
      <c r="F84" s="1350">
        <f t="shared" si="14"/>
        <v>0</v>
      </c>
      <c r="G84" s="1350">
        <f t="shared" si="14"/>
        <v>0</v>
      </c>
      <c r="H84" s="1350">
        <f t="shared" si="14"/>
        <v>0</v>
      </c>
      <c r="I84" s="1350">
        <f t="shared" si="14"/>
        <v>300000</v>
      </c>
      <c r="J84" s="1350">
        <f t="shared" si="14"/>
        <v>0</v>
      </c>
      <c r="K84" s="1350">
        <f t="shared" si="14"/>
        <v>600000</v>
      </c>
      <c r="L84" s="1300"/>
      <c r="M84" s="1301"/>
      <c r="N84" s="1302"/>
      <c r="O84" s="1302"/>
      <c r="P84" s="1302"/>
      <c r="Q84" s="1302"/>
      <c r="R84" s="1302"/>
      <c r="S84" s="1302"/>
      <c r="T84" s="1302"/>
      <c r="U84" s="1302"/>
      <c r="V84" s="1302"/>
      <c r="W84" s="1302"/>
      <c r="X84" s="1302"/>
      <c r="Y84" s="1302"/>
      <c r="Z84" s="1302"/>
      <c r="AA84" s="1302"/>
      <c r="AB84" s="1302"/>
      <c r="AC84" s="1302"/>
      <c r="AD84" s="1302"/>
      <c r="AE84" s="1302"/>
      <c r="AF84" s="1302"/>
      <c r="AG84" s="1302"/>
    </row>
    <row r="85" spans="1:33" ht="12" hidden="1">
      <c r="A85" s="1353"/>
      <c r="B85" s="1350"/>
      <c r="C85" s="1350"/>
      <c r="D85" s="1350"/>
      <c r="E85" s="1350"/>
      <c r="F85" s="1350"/>
      <c r="G85" s="1350"/>
      <c r="H85" s="1350"/>
      <c r="I85" s="1350"/>
      <c r="J85" s="1350"/>
      <c r="K85" s="1350"/>
      <c r="L85" s="1300"/>
      <c r="M85" s="1301"/>
      <c r="N85" s="1302"/>
      <c r="O85" s="1302"/>
      <c r="P85" s="1302"/>
      <c r="Q85" s="1302"/>
      <c r="R85" s="1302"/>
      <c r="S85" s="1302"/>
      <c r="T85" s="1302"/>
      <c r="U85" s="1302"/>
      <c r="V85" s="1302"/>
      <c r="W85" s="1302"/>
      <c r="X85" s="1302"/>
      <c r="Y85" s="1302"/>
      <c r="Z85" s="1302"/>
      <c r="AA85" s="1302"/>
      <c r="AB85" s="1302"/>
      <c r="AC85" s="1302"/>
      <c r="AD85" s="1302"/>
      <c r="AE85" s="1302"/>
      <c r="AF85" s="1302"/>
      <c r="AG85" s="1302"/>
    </row>
    <row r="86" spans="1:33" ht="15.75" customHeight="1" hidden="1">
      <c r="A86" s="1354" t="s">
        <v>1183</v>
      </c>
      <c r="B86" s="1350"/>
      <c r="C86" s="1350">
        <v>4000000</v>
      </c>
      <c r="D86" s="1350"/>
      <c r="E86" s="1350"/>
      <c r="F86" s="1350"/>
      <c r="G86" s="1350"/>
      <c r="H86" s="1350"/>
      <c r="I86" s="1350">
        <v>4000000</v>
      </c>
      <c r="J86" s="1350"/>
      <c r="K86" s="1350">
        <f>SUM(C86:J86)</f>
        <v>8000000</v>
      </c>
      <c r="L86" s="1300"/>
      <c r="M86" s="1301"/>
      <c r="N86" s="1302"/>
      <c r="O86" s="1302"/>
      <c r="P86" s="1302"/>
      <c r="Q86" s="1302"/>
      <c r="R86" s="1302"/>
      <c r="S86" s="1302"/>
      <c r="T86" s="1302"/>
      <c r="U86" s="1302"/>
      <c r="V86" s="1302"/>
      <c r="W86" s="1302"/>
      <c r="X86" s="1302"/>
      <c r="Y86" s="1302"/>
      <c r="Z86" s="1302"/>
      <c r="AA86" s="1302"/>
      <c r="AB86" s="1302"/>
      <c r="AC86" s="1302"/>
      <c r="AD86" s="1302"/>
      <c r="AE86" s="1302"/>
      <c r="AF86" s="1302"/>
      <c r="AG86" s="1302"/>
    </row>
    <row r="87" spans="1:33" ht="15.75" customHeight="1" hidden="1">
      <c r="A87" s="1354" t="s">
        <v>1183</v>
      </c>
      <c r="B87" s="1350"/>
      <c r="C87" s="1350">
        <v>2000000</v>
      </c>
      <c r="D87" s="1350"/>
      <c r="E87" s="1350"/>
      <c r="F87" s="1350"/>
      <c r="G87" s="1350"/>
      <c r="H87" s="1350"/>
      <c r="I87" s="1350">
        <v>2000000</v>
      </c>
      <c r="J87" s="1350"/>
      <c r="K87" s="1350">
        <f>SUM(B87:J87)</f>
        <v>4000000</v>
      </c>
      <c r="L87" s="1300"/>
      <c r="M87" s="1301"/>
      <c r="N87" s="1302"/>
      <c r="O87" s="1302"/>
      <c r="P87" s="1302"/>
      <c r="Q87" s="1302"/>
      <c r="R87" s="1302"/>
      <c r="S87" s="1302"/>
      <c r="T87" s="1302"/>
      <c r="U87" s="1302"/>
      <c r="V87" s="1302"/>
      <c r="W87" s="1302"/>
      <c r="X87" s="1302"/>
      <c r="Y87" s="1302"/>
      <c r="Z87" s="1302"/>
      <c r="AA87" s="1302"/>
      <c r="AB87" s="1302"/>
      <c r="AC87" s="1302"/>
      <c r="AD87" s="1302"/>
      <c r="AE87" s="1302"/>
      <c r="AF87" s="1302"/>
      <c r="AG87" s="1302"/>
    </row>
    <row r="88" spans="1:33" ht="12">
      <c r="A88" s="1351" t="s">
        <v>1060</v>
      </c>
      <c r="B88" s="1350"/>
      <c r="C88" s="1350">
        <f aca="true" t="shared" si="15" ref="C88:K88">SUM(C86:C87)</f>
        <v>6000000</v>
      </c>
      <c r="D88" s="1350">
        <f t="shared" si="15"/>
        <v>0</v>
      </c>
      <c r="E88" s="1350">
        <f t="shared" si="15"/>
        <v>0</v>
      </c>
      <c r="F88" s="1350">
        <f t="shared" si="15"/>
        <v>0</v>
      </c>
      <c r="G88" s="1350">
        <f t="shared" si="15"/>
        <v>0</v>
      </c>
      <c r="H88" s="1350">
        <f t="shared" si="15"/>
        <v>0</v>
      </c>
      <c r="I88" s="1350">
        <f t="shared" si="15"/>
        <v>6000000</v>
      </c>
      <c r="J88" s="1350">
        <f t="shared" si="15"/>
        <v>0</v>
      </c>
      <c r="K88" s="1350">
        <f t="shared" si="15"/>
        <v>12000000</v>
      </c>
      <c r="L88" s="1300"/>
      <c r="M88" s="1301"/>
      <c r="N88" s="1302"/>
      <c r="O88" s="1302"/>
      <c r="P88" s="1302"/>
      <c r="Q88" s="1302"/>
      <c r="R88" s="1302"/>
      <c r="S88" s="1302"/>
      <c r="T88" s="1302"/>
      <c r="U88" s="1302"/>
      <c r="V88" s="1302"/>
      <c r="W88" s="1302"/>
      <c r="X88" s="1302"/>
      <c r="Y88" s="1302"/>
      <c r="Z88" s="1302"/>
      <c r="AA88" s="1302"/>
      <c r="AB88" s="1302"/>
      <c r="AC88" s="1302"/>
      <c r="AD88" s="1302"/>
      <c r="AE88" s="1302"/>
      <c r="AF88" s="1302"/>
      <c r="AG88" s="1302"/>
    </row>
    <row r="89" spans="1:33" ht="12" hidden="1">
      <c r="A89" s="1314" t="s">
        <v>1061</v>
      </c>
      <c r="B89" s="1350"/>
      <c r="C89" s="1350"/>
      <c r="D89" s="1350"/>
      <c r="E89" s="1350"/>
      <c r="F89" s="1350"/>
      <c r="G89" s="1350"/>
      <c r="H89" s="1350"/>
      <c r="I89" s="1350"/>
      <c r="J89" s="1350"/>
      <c r="K89" s="1350"/>
      <c r="L89" s="1300"/>
      <c r="M89" s="1301"/>
      <c r="N89" s="1302"/>
      <c r="O89" s="1302"/>
      <c r="P89" s="1302"/>
      <c r="Q89" s="1302"/>
      <c r="R89" s="1302"/>
      <c r="S89" s="1302"/>
      <c r="T89" s="1302"/>
      <c r="U89" s="1302"/>
      <c r="V89" s="1302"/>
      <c r="W89" s="1302"/>
      <c r="X89" s="1302"/>
      <c r="Y89" s="1302"/>
      <c r="Z89" s="1302"/>
      <c r="AA89" s="1302"/>
      <c r="AB89" s="1302"/>
      <c r="AC89" s="1302"/>
      <c r="AD89" s="1302"/>
      <c r="AE89" s="1302"/>
      <c r="AF89" s="1302"/>
      <c r="AG89" s="1302"/>
    </row>
    <row r="90" spans="1:33" ht="12">
      <c r="A90" s="1351" t="s">
        <v>1059</v>
      </c>
      <c r="B90" s="1350"/>
      <c r="C90" s="1350">
        <v>750000</v>
      </c>
      <c r="D90" s="1350"/>
      <c r="E90" s="1350"/>
      <c r="F90" s="1350"/>
      <c r="G90" s="1350"/>
      <c r="H90" s="1350"/>
      <c r="I90" s="1350">
        <v>80000</v>
      </c>
      <c r="J90" s="1350"/>
      <c r="K90" s="1350">
        <f>SUM(C90:J90)</f>
        <v>830000</v>
      </c>
      <c r="L90" s="1300"/>
      <c r="M90" s="1301"/>
      <c r="N90" s="1302"/>
      <c r="O90" s="1302"/>
      <c r="P90" s="1302"/>
      <c r="Q90" s="1302"/>
      <c r="R90" s="1302"/>
      <c r="S90" s="1302"/>
      <c r="T90" s="1302"/>
      <c r="U90" s="1302"/>
      <c r="V90" s="1302"/>
      <c r="W90" s="1302"/>
      <c r="X90" s="1302"/>
      <c r="Y90" s="1302"/>
      <c r="Z90" s="1302"/>
      <c r="AA90" s="1302"/>
      <c r="AB90" s="1302"/>
      <c r="AC90" s="1302"/>
      <c r="AD90" s="1302"/>
      <c r="AE90" s="1302"/>
      <c r="AF90" s="1302"/>
      <c r="AG90" s="1302"/>
    </row>
    <row r="91" spans="1:33" ht="12">
      <c r="A91" s="1351" t="s">
        <v>1184</v>
      </c>
      <c r="B91" s="1350"/>
      <c r="C91" s="1350"/>
      <c r="D91" s="1350"/>
      <c r="E91" s="1350"/>
      <c r="F91" s="1350"/>
      <c r="G91" s="1350"/>
      <c r="H91" s="1350"/>
      <c r="I91" s="1350">
        <v>500000</v>
      </c>
      <c r="J91" s="1350"/>
      <c r="K91" s="1350">
        <f>SUM(C91:I91)</f>
        <v>500000</v>
      </c>
      <c r="L91" s="1300"/>
      <c r="M91" s="1301"/>
      <c r="N91" s="1302"/>
      <c r="O91" s="1302"/>
      <c r="P91" s="1302"/>
      <c r="Q91" s="1302"/>
      <c r="R91" s="1302"/>
      <c r="S91" s="1302"/>
      <c r="T91" s="1302"/>
      <c r="U91" s="1302"/>
      <c r="V91" s="1302"/>
      <c r="W91" s="1302"/>
      <c r="X91" s="1302"/>
      <c r="Y91" s="1302"/>
      <c r="Z91" s="1302"/>
      <c r="AA91" s="1302"/>
      <c r="AB91" s="1302"/>
      <c r="AC91" s="1302"/>
      <c r="AD91" s="1302"/>
      <c r="AE91" s="1302"/>
      <c r="AF91" s="1302"/>
      <c r="AG91" s="1302"/>
    </row>
    <row r="92" spans="1:33" ht="12">
      <c r="A92" s="1315" t="s">
        <v>1062</v>
      </c>
      <c r="B92" s="1350"/>
      <c r="C92" s="1350"/>
      <c r="D92" s="1350"/>
      <c r="E92" s="1350"/>
      <c r="F92" s="1350"/>
      <c r="G92" s="1350"/>
      <c r="H92" s="1350"/>
      <c r="I92" s="1350">
        <v>30000</v>
      </c>
      <c r="J92" s="1350"/>
      <c r="K92" s="1350">
        <f>SUM(B92:I92)</f>
        <v>30000</v>
      </c>
      <c r="L92" s="1300"/>
      <c r="M92" s="1301"/>
      <c r="N92" s="1302"/>
      <c r="O92" s="1302"/>
      <c r="P92" s="1302"/>
      <c r="Q92" s="1302"/>
      <c r="R92" s="1302"/>
      <c r="S92" s="1302"/>
      <c r="T92" s="1302"/>
      <c r="U92" s="1302"/>
      <c r="V92" s="1302"/>
      <c r="W92" s="1302"/>
      <c r="X92" s="1302"/>
      <c r="Y92" s="1302"/>
      <c r="Z92" s="1302"/>
      <c r="AA92" s="1302"/>
      <c r="AB92" s="1302"/>
      <c r="AC92" s="1302"/>
      <c r="AD92" s="1302"/>
      <c r="AE92" s="1302"/>
      <c r="AF92" s="1302"/>
      <c r="AG92" s="1302"/>
    </row>
    <row r="93" spans="1:33" ht="12.75" customHeight="1">
      <c r="A93" s="1315" t="s">
        <v>1063</v>
      </c>
      <c r="B93" s="1350"/>
      <c r="C93" s="1350"/>
      <c r="D93" s="1350"/>
      <c r="E93" s="1350"/>
      <c r="F93" s="1350"/>
      <c r="G93" s="1350">
        <v>100000</v>
      </c>
      <c r="H93" s="1350"/>
      <c r="I93" s="1350"/>
      <c r="J93" s="1350"/>
      <c r="K93" s="1350">
        <f>SUM(G93:J93)</f>
        <v>100000</v>
      </c>
      <c r="L93" s="1300"/>
      <c r="M93" s="1301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2"/>
      <c r="AC93" s="1302"/>
      <c r="AD93" s="1302"/>
      <c r="AE93" s="1302"/>
      <c r="AF93" s="1302"/>
      <c r="AG93" s="1302"/>
    </row>
    <row r="94" spans="1:33" ht="12.75" customHeight="1">
      <c r="A94" s="1315" t="s">
        <v>1185</v>
      </c>
      <c r="B94" s="1350"/>
      <c r="C94" s="1350"/>
      <c r="D94" s="1350"/>
      <c r="E94" s="1350"/>
      <c r="F94" s="1350"/>
      <c r="G94" s="1350"/>
      <c r="H94" s="1350"/>
      <c r="I94" s="1350">
        <v>200000</v>
      </c>
      <c r="J94" s="1350"/>
      <c r="K94" s="1350">
        <f>SUM(B94:I94)</f>
        <v>200000</v>
      </c>
      <c r="L94" s="1300"/>
      <c r="M94" s="1301"/>
      <c r="N94" s="1302"/>
      <c r="O94" s="1302"/>
      <c r="P94" s="1302"/>
      <c r="Q94" s="1302"/>
      <c r="R94" s="1302"/>
      <c r="S94" s="1302"/>
      <c r="T94" s="1302"/>
      <c r="U94" s="1302"/>
      <c r="V94" s="1302"/>
      <c r="W94" s="1302"/>
      <c r="X94" s="1302"/>
      <c r="Y94" s="1302"/>
      <c r="Z94" s="1302"/>
      <c r="AA94" s="1302"/>
      <c r="AB94" s="1302"/>
      <c r="AC94" s="1302"/>
      <c r="AD94" s="1302"/>
      <c r="AE94" s="1302"/>
      <c r="AF94" s="1302"/>
      <c r="AG94" s="1302"/>
    </row>
    <row r="95" spans="1:33" ht="12" hidden="1">
      <c r="A95" s="1355" t="s">
        <v>1186</v>
      </c>
      <c r="B95" s="1350"/>
      <c r="C95" s="1350">
        <v>213100</v>
      </c>
      <c r="D95" s="1350">
        <v>40000</v>
      </c>
      <c r="E95" s="1350">
        <v>100000</v>
      </c>
      <c r="F95" s="1350"/>
      <c r="G95" s="1350">
        <v>100000</v>
      </c>
      <c r="H95" s="1350"/>
      <c r="I95" s="1350">
        <v>30000</v>
      </c>
      <c r="J95" s="1350"/>
      <c r="K95" s="1350">
        <f>SUM(C95:J95)</f>
        <v>483100</v>
      </c>
      <c r="L95" s="1300"/>
      <c r="M95" s="1301"/>
      <c r="N95" s="1302"/>
      <c r="O95" s="1302"/>
      <c r="P95" s="1302"/>
      <c r="Q95" s="1302"/>
      <c r="R95" s="1302"/>
      <c r="S95" s="1302"/>
      <c r="T95" s="1302"/>
      <c r="U95" s="1302"/>
      <c r="V95" s="1302"/>
      <c r="W95" s="1302"/>
      <c r="X95" s="1302"/>
      <c r="Y95" s="1302"/>
      <c r="Z95" s="1302"/>
      <c r="AA95" s="1302"/>
      <c r="AB95" s="1302"/>
      <c r="AC95" s="1302"/>
      <c r="AD95" s="1302"/>
      <c r="AE95" s="1302"/>
      <c r="AF95" s="1302"/>
      <c r="AG95" s="1302"/>
    </row>
    <row r="96" spans="1:33" ht="12" hidden="1">
      <c r="A96" s="1355" t="s">
        <v>1186</v>
      </c>
      <c r="B96" s="1350"/>
      <c r="C96" s="1350">
        <v>275000</v>
      </c>
      <c r="D96" s="1350"/>
      <c r="E96" s="1350"/>
      <c r="F96" s="1350"/>
      <c r="G96" s="1350">
        <v>50000</v>
      </c>
      <c r="H96" s="1350"/>
      <c r="I96" s="1350">
        <v>750000</v>
      </c>
      <c r="J96" s="1350"/>
      <c r="K96" s="1350">
        <f>SUM(C96:J96)</f>
        <v>1075000</v>
      </c>
      <c r="L96" s="1300"/>
      <c r="M96" s="1301"/>
      <c r="N96" s="1302"/>
      <c r="O96" s="1302"/>
      <c r="P96" s="1302"/>
      <c r="Q96" s="1302"/>
      <c r="R96" s="1302"/>
      <c r="S96" s="1302"/>
      <c r="T96" s="1302"/>
      <c r="U96" s="1302"/>
      <c r="V96" s="1302"/>
      <c r="W96" s="1302"/>
      <c r="X96" s="1302"/>
      <c r="Y96" s="1302"/>
      <c r="Z96" s="1302"/>
      <c r="AA96" s="1302"/>
      <c r="AB96" s="1302"/>
      <c r="AC96" s="1302"/>
      <c r="AD96" s="1302"/>
      <c r="AE96" s="1302"/>
      <c r="AF96" s="1302"/>
      <c r="AG96" s="1302"/>
    </row>
    <row r="97" spans="1:33" ht="12" hidden="1">
      <c r="A97" s="1355" t="s">
        <v>1186</v>
      </c>
      <c r="B97" s="1350"/>
      <c r="C97" s="1350">
        <v>91700</v>
      </c>
      <c r="D97" s="1350"/>
      <c r="E97" s="1350"/>
      <c r="F97" s="1350"/>
      <c r="G97" s="1350"/>
      <c r="H97" s="1350"/>
      <c r="I97" s="1350"/>
      <c r="J97" s="1350"/>
      <c r="K97" s="1350">
        <f>SUM(C97:J97)</f>
        <v>91700</v>
      </c>
      <c r="L97" s="1300"/>
      <c r="M97" s="1301"/>
      <c r="N97" s="1302"/>
      <c r="O97" s="1302"/>
      <c r="P97" s="1302"/>
      <c r="Q97" s="1302"/>
      <c r="R97" s="1302"/>
      <c r="S97" s="1302"/>
      <c r="T97" s="1302"/>
      <c r="U97" s="1302"/>
      <c r="V97" s="1302"/>
      <c r="W97" s="1302"/>
      <c r="X97" s="1302"/>
      <c r="Y97" s="1302"/>
      <c r="Z97" s="1302"/>
      <c r="AA97" s="1302"/>
      <c r="AB97" s="1302"/>
      <c r="AC97" s="1302"/>
      <c r="AD97" s="1302"/>
      <c r="AE97" s="1302"/>
      <c r="AF97" s="1302"/>
      <c r="AG97" s="1302"/>
    </row>
    <row r="98" spans="1:33" ht="12" hidden="1">
      <c r="A98" s="1355" t="s">
        <v>1186</v>
      </c>
      <c r="B98" s="1350"/>
      <c r="C98" s="1350">
        <v>91700</v>
      </c>
      <c r="D98" s="1350"/>
      <c r="E98" s="1350"/>
      <c r="F98" s="1350"/>
      <c r="G98" s="1350"/>
      <c r="H98" s="1350"/>
      <c r="I98" s="1350"/>
      <c r="J98" s="1350"/>
      <c r="K98" s="1350">
        <f>SUM(C98:J98)</f>
        <v>91700</v>
      </c>
      <c r="L98" s="1300"/>
      <c r="M98" s="1301"/>
      <c r="N98" s="1302"/>
      <c r="O98" s="1302"/>
      <c r="P98" s="1302"/>
      <c r="Q98" s="1302"/>
      <c r="R98" s="1302"/>
      <c r="S98" s="1302"/>
      <c r="T98" s="1302"/>
      <c r="U98" s="1302"/>
      <c r="V98" s="1302"/>
      <c r="W98" s="1302"/>
      <c r="X98" s="1302"/>
      <c r="Y98" s="1302"/>
      <c r="Z98" s="1302"/>
      <c r="AA98" s="1302"/>
      <c r="AB98" s="1302"/>
      <c r="AC98" s="1302"/>
      <c r="AD98" s="1302"/>
      <c r="AE98" s="1302"/>
      <c r="AF98" s="1302"/>
      <c r="AG98" s="1302"/>
    </row>
    <row r="99" spans="1:33" ht="12" hidden="1">
      <c r="A99" s="1355" t="s">
        <v>1186</v>
      </c>
      <c r="B99" s="1350"/>
      <c r="C99" s="1350">
        <v>458500</v>
      </c>
      <c r="D99" s="1350"/>
      <c r="E99" s="1350"/>
      <c r="F99" s="1350"/>
      <c r="G99" s="1350"/>
      <c r="H99" s="1350"/>
      <c r="I99" s="1350"/>
      <c r="J99" s="1350"/>
      <c r="K99" s="1350">
        <f>SUM(C99:J99)</f>
        <v>458500</v>
      </c>
      <c r="L99" s="1300"/>
      <c r="M99" s="1301"/>
      <c r="N99" s="1302"/>
      <c r="O99" s="1302"/>
      <c r="P99" s="1302"/>
      <c r="Q99" s="1302"/>
      <c r="R99" s="1302"/>
      <c r="S99" s="1302"/>
      <c r="T99" s="1302"/>
      <c r="U99" s="1302"/>
      <c r="V99" s="1302"/>
      <c r="W99" s="1302"/>
      <c r="X99" s="1302"/>
      <c r="Y99" s="1302"/>
      <c r="Z99" s="1302"/>
      <c r="AA99" s="1302"/>
      <c r="AB99" s="1302"/>
      <c r="AC99" s="1302"/>
      <c r="AD99" s="1302"/>
      <c r="AE99" s="1302"/>
      <c r="AF99" s="1302"/>
      <c r="AG99" s="1302"/>
    </row>
    <row r="100" spans="1:33" ht="12">
      <c r="A100" s="1356" t="s">
        <v>1065</v>
      </c>
      <c r="B100" s="1350"/>
      <c r="C100" s="1350">
        <f aca="true" t="shared" si="16" ref="C100:K100">SUM(C95:C99)</f>
        <v>1130000</v>
      </c>
      <c r="D100" s="1350">
        <f t="shared" si="16"/>
        <v>40000</v>
      </c>
      <c r="E100" s="1350">
        <f t="shared" si="16"/>
        <v>100000</v>
      </c>
      <c r="F100" s="1350">
        <f t="shared" si="16"/>
        <v>0</v>
      </c>
      <c r="G100" s="1350">
        <f t="shared" si="16"/>
        <v>150000</v>
      </c>
      <c r="H100" s="1350">
        <f t="shared" si="16"/>
        <v>0</v>
      </c>
      <c r="I100" s="1350">
        <f t="shared" si="16"/>
        <v>780000</v>
      </c>
      <c r="J100" s="1350">
        <f t="shared" si="16"/>
        <v>0</v>
      </c>
      <c r="K100" s="1350">
        <f t="shared" si="16"/>
        <v>2200000</v>
      </c>
      <c r="L100" s="1300"/>
      <c r="M100" s="1301"/>
      <c r="N100" s="1302"/>
      <c r="O100" s="1302"/>
      <c r="P100" s="1302"/>
      <c r="Q100" s="1302"/>
      <c r="R100" s="1302"/>
      <c r="S100" s="1302"/>
      <c r="T100" s="1302"/>
      <c r="U100" s="1302"/>
      <c r="V100" s="1302"/>
      <c r="W100" s="1302"/>
      <c r="X100" s="1302"/>
      <c r="Y100" s="1302"/>
      <c r="Z100" s="1302"/>
      <c r="AA100" s="1302"/>
      <c r="AB100" s="1302"/>
      <c r="AC100" s="1302"/>
      <c r="AD100" s="1302"/>
      <c r="AE100" s="1302"/>
      <c r="AF100" s="1302"/>
      <c r="AG100" s="1302"/>
    </row>
    <row r="101" spans="1:33" ht="12">
      <c r="A101" s="1356" t="s">
        <v>1066</v>
      </c>
      <c r="B101" s="1350"/>
      <c r="C101" s="1350">
        <v>50000</v>
      </c>
      <c r="D101" s="1350">
        <v>35000</v>
      </c>
      <c r="E101" s="1350">
        <v>40000</v>
      </c>
      <c r="F101" s="1350"/>
      <c r="G101" s="1350">
        <v>50000</v>
      </c>
      <c r="H101" s="1350"/>
      <c r="I101" s="1350">
        <v>180000</v>
      </c>
      <c r="J101" s="1350"/>
      <c r="K101" s="1350">
        <f>SUM(B101:J101)</f>
        <v>355000</v>
      </c>
      <c r="L101" s="1300"/>
      <c r="M101" s="1301"/>
      <c r="N101" s="1302"/>
      <c r="O101" s="1302"/>
      <c r="P101" s="1302"/>
      <c r="Q101" s="1302"/>
      <c r="R101" s="1302"/>
      <c r="S101" s="1302"/>
      <c r="T101" s="1302"/>
      <c r="U101" s="1302"/>
      <c r="V101" s="1302"/>
      <c r="W101" s="1302"/>
      <c r="X101" s="1302"/>
      <c r="Y101" s="1302"/>
      <c r="Z101" s="1302"/>
      <c r="AA101" s="1302"/>
      <c r="AB101" s="1302"/>
      <c r="AC101" s="1302"/>
      <c r="AD101" s="1302"/>
      <c r="AE101" s="1302"/>
      <c r="AF101" s="1302"/>
      <c r="AG101" s="1302"/>
    </row>
    <row r="102" spans="1:33" ht="12">
      <c r="A102" s="1356" t="s">
        <v>1187</v>
      </c>
      <c r="B102" s="1350"/>
      <c r="C102" s="1350"/>
      <c r="D102" s="1350"/>
      <c r="E102" s="1350"/>
      <c r="F102" s="1350"/>
      <c r="G102" s="1350"/>
      <c r="H102" s="1350"/>
      <c r="I102" s="1350">
        <v>100000</v>
      </c>
      <c r="J102" s="1350"/>
      <c r="K102" s="1350">
        <f>SUM(I102:J102)</f>
        <v>100000</v>
      </c>
      <c r="L102" s="1300"/>
      <c r="M102" s="1301"/>
      <c r="N102" s="1302"/>
      <c r="O102" s="1302"/>
      <c r="P102" s="1302"/>
      <c r="Q102" s="1302"/>
      <c r="R102" s="1302"/>
      <c r="S102" s="1302"/>
      <c r="T102" s="1302"/>
      <c r="U102" s="1302"/>
      <c r="V102" s="1302"/>
      <c r="W102" s="1302"/>
      <c r="X102" s="1302"/>
      <c r="Y102" s="1302"/>
      <c r="Z102" s="1302"/>
      <c r="AA102" s="1302"/>
      <c r="AB102" s="1302"/>
      <c r="AC102" s="1302"/>
      <c r="AD102" s="1302"/>
      <c r="AE102" s="1302"/>
      <c r="AF102" s="1302"/>
      <c r="AG102" s="1302"/>
    </row>
    <row r="103" spans="1:33" ht="12">
      <c r="A103" s="1356" t="s">
        <v>1064</v>
      </c>
      <c r="B103" s="1350"/>
      <c r="C103" s="1350">
        <v>220000</v>
      </c>
      <c r="D103" s="1350"/>
      <c r="E103" s="1350"/>
      <c r="F103" s="1350"/>
      <c r="G103" s="1350"/>
      <c r="H103" s="1350"/>
      <c r="I103" s="1350"/>
      <c r="J103" s="1350"/>
      <c r="K103" s="1350">
        <f>SUM(B103:J103)</f>
        <v>220000</v>
      </c>
      <c r="L103" s="1300"/>
      <c r="M103" s="1301"/>
      <c r="N103" s="1302"/>
      <c r="O103" s="1302"/>
      <c r="P103" s="1302"/>
      <c r="Q103" s="1302"/>
      <c r="R103" s="1302"/>
      <c r="S103" s="1302"/>
      <c r="T103" s="1302"/>
      <c r="U103" s="1302"/>
      <c r="V103" s="1302"/>
      <c r="W103" s="1302"/>
      <c r="X103" s="1302"/>
      <c r="Y103" s="1302"/>
      <c r="Z103" s="1302"/>
      <c r="AA103" s="1302"/>
      <c r="AB103" s="1302"/>
      <c r="AC103" s="1302"/>
      <c r="AD103" s="1302"/>
      <c r="AE103" s="1302"/>
      <c r="AF103" s="1302"/>
      <c r="AG103" s="1302"/>
    </row>
    <row r="104" spans="1:33" ht="12">
      <c r="A104" s="1356" t="s">
        <v>1188</v>
      </c>
      <c r="B104" s="1350"/>
      <c r="C104" s="1350"/>
      <c r="D104" s="1350"/>
      <c r="E104" s="1350"/>
      <c r="F104" s="1350"/>
      <c r="G104" s="1350"/>
      <c r="H104" s="1350"/>
      <c r="I104" s="1350">
        <v>11000000</v>
      </c>
      <c r="J104" s="1350"/>
      <c r="K104" s="1350">
        <f>SUM(B104:J104)</f>
        <v>11000000</v>
      </c>
      <c r="L104" s="1300"/>
      <c r="M104" s="1301"/>
      <c r="N104" s="1302"/>
      <c r="O104" s="1302"/>
      <c r="P104" s="1302"/>
      <c r="Q104" s="1302"/>
      <c r="R104" s="1302"/>
      <c r="S104" s="1302"/>
      <c r="T104" s="1302"/>
      <c r="U104" s="1302"/>
      <c r="V104" s="1302"/>
      <c r="W104" s="1302"/>
      <c r="X104" s="1302"/>
      <c r="Y104" s="1302"/>
      <c r="Z104" s="1302"/>
      <c r="AA104" s="1302"/>
      <c r="AB104" s="1302"/>
      <c r="AC104" s="1302"/>
      <c r="AD104" s="1302"/>
      <c r="AE104" s="1302"/>
      <c r="AF104" s="1302"/>
      <c r="AG104" s="1302"/>
    </row>
    <row r="105" spans="1:33" ht="12">
      <c r="A105" s="1356" t="s">
        <v>1189</v>
      </c>
      <c r="B105" s="1350"/>
      <c r="C105" s="1350"/>
      <c r="D105" s="1350"/>
      <c r="E105" s="1350"/>
      <c r="F105" s="1350"/>
      <c r="G105" s="1350">
        <v>100000</v>
      </c>
      <c r="H105" s="1350"/>
      <c r="I105" s="1350"/>
      <c r="J105" s="1350"/>
      <c r="K105" s="1350">
        <f>SUM(D105:I105)</f>
        <v>100000</v>
      </c>
      <c r="L105" s="1300"/>
      <c r="M105" s="1301"/>
      <c r="N105" s="1302"/>
      <c r="O105" s="1302"/>
      <c r="P105" s="1302"/>
      <c r="Q105" s="1302"/>
      <c r="R105" s="1302"/>
      <c r="S105" s="1302"/>
      <c r="T105" s="1302"/>
      <c r="U105" s="1302"/>
      <c r="V105" s="1302"/>
      <c r="W105" s="1302"/>
      <c r="X105" s="1302"/>
      <c r="Y105" s="1302"/>
      <c r="Z105" s="1302"/>
      <c r="AA105" s="1302"/>
      <c r="AB105" s="1302"/>
      <c r="AC105" s="1302"/>
      <c r="AD105" s="1302"/>
      <c r="AE105" s="1302"/>
      <c r="AF105" s="1302"/>
      <c r="AG105" s="1302"/>
    </row>
    <row r="106" spans="1:33" ht="12" hidden="1">
      <c r="A106" s="1352" t="s">
        <v>1190</v>
      </c>
      <c r="B106" s="1350"/>
      <c r="C106" s="1350"/>
      <c r="D106" s="1350"/>
      <c r="E106" s="1350"/>
      <c r="F106" s="1350"/>
      <c r="G106" s="1350"/>
      <c r="H106" s="1350"/>
      <c r="I106" s="1350">
        <v>2700000</v>
      </c>
      <c r="J106" s="1350"/>
      <c r="K106" s="1350">
        <f>SUM(D106:J106)</f>
        <v>2700000</v>
      </c>
      <c r="L106" s="1300"/>
      <c r="M106" s="1301"/>
      <c r="N106" s="1302"/>
      <c r="O106" s="1302"/>
      <c r="P106" s="1302"/>
      <c r="Q106" s="1302"/>
      <c r="R106" s="1302"/>
      <c r="S106" s="1302"/>
      <c r="T106" s="1302"/>
      <c r="U106" s="1302"/>
      <c r="V106" s="1302"/>
      <c r="W106" s="1302"/>
      <c r="X106" s="1302"/>
      <c r="Y106" s="1302"/>
      <c r="Z106" s="1302"/>
      <c r="AA106" s="1302"/>
      <c r="AB106" s="1302"/>
      <c r="AC106" s="1302"/>
      <c r="AD106" s="1302"/>
      <c r="AE106" s="1302"/>
      <c r="AF106" s="1302"/>
      <c r="AG106" s="1302"/>
    </row>
    <row r="107" spans="1:33" ht="12">
      <c r="A107" s="1353" t="s">
        <v>1067</v>
      </c>
      <c r="B107" s="1350"/>
      <c r="C107" s="1350"/>
      <c r="D107" s="1350"/>
      <c r="E107" s="1350"/>
      <c r="F107" s="1350"/>
      <c r="G107" s="1350"/>
      <c r="H107" s="1350"/>
      <c r="I107" s="1350">
        <f>SUM(I106:I106)</f>
        <v>2700000</v>
      </c>
      <c r="J107" s="1350">
        <f>SUM(J106:J106)</f>
        <v>0</v>
      </c>
      <c r="K107" s="1350">
        <f>SUM(K106:K106)</f>
        <v>2700000</v>
      </c>
      <c r="L107" s="1300"/>
      <c r="M107" s="1301"/>
      <c r="N107" s="1302"/>
      <c r="O107" s="1302"/>
      <c r="P107" s="1302"/>
      <c r="Q107" s="1302"/>
      <c r="R107" s="1302"/>
      <c r="S107" s="1302"/>
      <c r="T107" s="1302"/>
      <c r="U107" s="1302"/>
      <c r="V107" s="1302"/>
      <c r="W107" s="1302"/>
      <c r="X107" s="1302"/>
      <c r="Y107" s="1302"/>
      <c r="Z107" s="1302"/>
      <c r="AA107" s="1302"/>
      <c r="AB107" s="1302"/>
      <c r="AC107" s="1302"/>
      <c r="AD107" s="1302"/>
      <c r="AE107" s="1302"/>
      <c r="AF107" s="1302"/>
      <c r="AG107" s="1302"/>
    </row>
    <row r="108" spans="1:33" ht="12" hidden="1">
      <c r="A108" s="1354" t="s">
        <v>1191</v>
      </c>
      <c r="B108" s="1350"/>
      <c r="C108" s="1350">
        <v>1500000</v>
      </c>
      <c r="D108" s="1350"/>
      <c r="E108" s="1350"/>
      <c r="F108" s="1350"/>
      <c r="G108" s="1350"/>
      <c r="H108" s="1350"/>
      <c r="I108" s="1350">
        <v>2100000</v>
      </c>
      <c r="J108" s="1350"/>
      <c r="K108" s="1350">
        <f>SUM(B108:I108)</f>
        <v>3600000</v>
      </c>
      <c r="L108" s="1300"/>
      <c r="M108" s="1301"/>
      <c r="N108" s="1302"/>
      <c r="O108" s="1302"/>
      <c r="P108" s="1302"/>
      <c r="Q108" s="1302"/>
      <c r="R108" s="1302"/>
      <c r="S108" s="1302"/>
      <c r="T108" s="1302"/>
      <c r="U108" s="1302"/>
      <c r="V108" s="1302"/>
      <c r="W108" s="1302"/>
      <c r="X108" s="1302"/>
      <c r="Y108" s="1302"/>
      <c r="Z108" s="1302"/>
      <c r="AA108" s="1302"/>
      <c r="AB108" s="1302"/>
      <c r="AC108" s="1302"/>
      <c r="AD108" s="1302"/>
      <c r="AE108" s="1302"/>
      <c r="AF108" s="1302"/>
      <c r="AG108" s="1302"/>
    </row>
    <row r="109" spans="1:33" ht="12">
      <c r="A109" s="1351" t="s">
        <v>1068</v>
      </c>
      <c r="B109" s="1350"/>
      <c r="C109" s="1350">
        <f aca="true" t="shared" si="17" ref="C109:K109">SUM(C108:C108)</f>
        <v>1500000</v>
      </c>
      <c r="D109" s="1350">
        <f t="shared" si="17"/>
        <v>0</v>
      </c>
      <c r="E109" s="1350">
        <f t="shared" si="17"/>
        <v>0</v>
      </c>
      <c r="F109" s="1350">
        <f t="shared" si="17"/>
        <v>0</v>
      </c>
      <c r="G109" s="1350">
        <f t="shared" si="17"/>
        <v>0</v>
      </c>
      <c r="H109" s="1350">
        <f t="shared" si="17"/>
        <v>0</v>
      </c>
      <c r="I109" s="1350">
        <f t="shared" si="17"/>
        <v>2100000</v>
      </c>
      <c r="J109" s="1350">
        <f t="shared" si="17"/>
        <v>0</v>
      </c>
      <c r="K109" s="1350">
        <f t="shared" si="17"/>
        <v>3600000</v>
      </c>
      <c r="L109" s="1300"/>
      <c r="M109" s="1301"/>
      <c r="N109" s="1302"/>
      <c r="O109" s="1302"/>
      <c r="P109" s="1302"/>
      <c r="Q109" s="1302"/>
      <c r="R109" s="1302"/>
      <c r="S109" s="1302"/>
      <c r="T109" s="1302"/>
      <c r="U109" s="1302"/>
      <c r="V109" s="1302"/>
      <c r="W109" s="1302"/>
      <c r="X109" s="1302"/>
      <c r="Y109" s="1302"/>
      <c r="Z109" s="1302"/>
      <c r="AA109" s="1302"/>
      <c r="AB109" s="1302"/>
      <c r="AC109" s="1302"/>
      <c r="AD109" s="1302"/>
      <c r="AE109" s="1302"/>
      <c r="AF109" s="1302"/>
      <c r="AG109" s="1302"/>
    </row>
    <row r="110" spans="1:33" ht="12">
      <c r="A110" s="1314" t="s">
        <v>1069</v>
      </c>
      <c r="B110" s="1350"/>
      <c r="C110" s="1350"/>
      <c r="D110" s="1350"/>
      <c r="E110" s="1350"/>
      <c r="F110" s="1350"/>
      <c r="G110" s="1350"/>
      <c r="H110" s="1350"/>
      <c r="I110" s="1350">
        <v>100000</v>
      </c>
      <c r="J110" s="1350"/>
      <c r="K110" s="1350">
        <f>SUM(D110:I110)</f>
        <v>100000</v>
      </c>
      <c r="L110" s="1300"/>
      <c r="M110" s="1301"/>
      <c r="N110" s="1302"/>
      <c r="O110" s="1302"/>
      <c r="P110" s="1302"/>
      <c r="Q110" s="1302"/>
      <c r="R110" s="1302"/>
      <c r="S110" s="1302"/>
      <c r="T110" s="1302"/>
      <c r="U110" s="1302"/>
      <c r="V110" s="1302"/>
      <c r="W110" s="1302"/>
      <c r="X110" s="1302"/>
      <c r="Y110" s="1302"/>
      <c r="Z110" s="1302"/>
      <c r="AA110" s="1302"/>
      <c r="AB110" s="1302"/>
      <c r="AC110" s="1302"/>
      <c r="AD110" s="1302"/>
      <c r="AE110" s="1302"/>
      <c r="AF110" s="1302"/>
      <c r="AG110" s="1302"/>
    </row>
    <row r="111" spans="1:33" ht="12" hidden="1">
      <c r="A111" s="1352" t="s">
        <v>1192</v>
      </c>
      <c r="B111" s="1350"/>
      <c r="C111" s="1350">
        <v>541900</v>
      </c>
      <c r="D111" s="1350"/>
      <c r="E111" s="1350"/>
      <c r="F111" s="1350"/>
      <c r="G111" s="1350"/>
      <c r="H111" s="1350"/>
      <c r="I111" s="1350"/>
      <c r="J111" s="1350"/>
      <c r="K111" s="1350">
        <f>SUM(B111:J111)</f>
        <v>541900</v>
      </c>
      <c r="L111" s="1300"/>
      <c r="M111" s="1301"/>
      <c r="N111" s="1302"/>
      <c r="O111" s="1302"/>
      <c r="P111" s="1302"/>
      <c r="Q111" s="1302"/>
      <c r="R111" s="1302"/>
      <c r="S111" s="1302"/>
      <c r="T111" s="1302"/>
      <c r="U111" s="1302"/>
      <c r="V111" s="1302"/>
      <c r="W111" s="1302"/>
      <c r="X111" s="1302"/>
      <c r="Y111" s="1302"/>
      <c r="Z111" s="1302"/>
      <c r="AA111" s="1302"/>
      <c r="AB111" s="1302"/>
      <c r="AC111" s="1302"/>
      <c r="AD111" s="1302"/>
      <c r="AE111" s="1302"/>
      <c r="AF111" s="1302"/>
      <c r="AG111" s="1302"/>
    </row>
    <row r="112" spans="1:33" ht="12" hidden="1">
      <c r="A112" s="1352" t="s">
        <v>1192</v>
      </c>
      <c r="B112" s="1350"/>
      <c r="C112" s="1350">
        <v>758100</v>
      </c>
      <c r="D112" s="1350"/>
      <c r="E112" s="1350"/>
      <c r="F112" s="1350"/>
      <c r="G112" s="1350"/>
      <c r="H112" s="1350"/>
      <c r="I112" s="1350"/>
      <c r="J112" s="1350"/>
      <c r="K112" s="1350">
        <f>SUM(B112:J112)</f>
        <v>758100</v>
      </c>
      <c r="L112" s="1300"/>
      <c r="M112" s="1301"/>
      <c r="N112" s="1302"/>
      <c r="O112" s="1302"/>
      <c r="P112" s="1302"/>
      <c r="Q112" s="1302"/>
      <c r="R112" s="1302"/>
      <c r="S112" s="1302"/>
      <c r="T112" s="1302"/>
      <c r="U112" s="1302"/>
      <c r="V112" s="1302"/>
      <c r="W112" s="1302"/>
      <c r="X112" s="1302"/>
      <c r="Y112" s="1302"/>
      <c r="Z112" s="1302"/>
      <c r="AA112" s="1302"/>
      <c r="AB112" s="1302"/>
      <c r="AC112" s="1302"/>
      <c r="AD112" s="1302"/>
      <c r="AE112" s="1302"/>
      <c r="AF112" s="1302"/>
      <c r="AG112" s="1302"/>
    </row>
    <row r="113" spans="1:33" ht="12">
      <c r="A113" s="1353" t="s">
        <v>1070</v>
      </c>
      <c r="B113" s="1350"/>
      <c r="C113" s="1350">
        <f aca="true" t="shared" si="18" ref="C113:K113">SUM(C111:C112)</f>
        <v>1300000</v>
      </c>
      <c r="D113" s="1350">
        <f t="shared" si="18"/>
        <v>0</v>
      </c>
      <c r="E113" s="1350">
        <f t="shared" si="18"/>
        <v>0</v>
      </c>
      <c r="F113" s="1350">
        <f t="shared" si="18"/>
        <v>0</v>
      </c>
      <c r="G113" s="1350">
        <f t="shared" si="18"/>
        <v>0</v>
      </c>
      <c r="H113" s="1350">
        <f t="shared" si="18"/>
        <v>0</v>
      </c>
      <c r="I113" s="1350">
        <f t="shared" si="18"/>
        <v>0</v>
      </c>
      <c r="J113" s="1350">
        <f t="shared" si="18"/>
        <v>0</v>
      </c>
      <c r="K113" s="1350">
        <f t="shared" si="18"/>
        <v>1300000</v>
      </c>
      <c r="L113" s="1300"/>
      <c r="M113" s="1301"/>
      <c r="N113" s="1302"/>
      <c r="O113" s="1302"/>
      <c r="P113" s="1302"/>
      <c r="Q113" s="1302"/>
      <c r="R113" s="1302"/>
      <c r="S113" s="1302"/>
      <c r="T113" s="1302"/>
      <c r="U113" s="1302"/>
      <c r="V113" s="1302"/>
      <c r="W113" s="1302"/>
      <c r="X113" s="1302"/>
      <c r="Y113" s="1302"/>
      <c r="Z113" s="1302"/>
      <c r="AA113" s="1302"/>
      <c r="AB113" s="1302"/>
      <c r="AC113" s="1302"/>
      <c r="AD113" s="1302"/>
      <c r="AE113" s="1302"/>
      <c r="AF113" s="1302"/>
      <c r="AG113" s="1302"/>
    </row>
    <row r="114" spans="1:33" ht="12">
      <c r="A114" s="1353" t="s">
        <v>1193</v>
      </c>
      <c r="B114" s="1350"/>
      <c r="C114" s="1350"/>
      <c r="D114" s="1350"/>
      <c r="E114" s="1350"/>
      <c r="F114" s="1350"/>
      <c r="G114" s="1350">
        <v>100000</v>
      </c>
      <c r="H114" s="1350"/>
      <c r="I114" s="1350">
        <v>100000</v>
      </c>
      <c r="J114" s="1350"/>
      <c r="K114" s="1350">
        <f>SUM(B114:J114)</f>
        <v>200000</v>
      </c>
      <c r="L114" s="1300"/>
      <c r="M114" s="1301"/>
      <c r="N114" s="1302"/>
      <c r="O114" s="1302"/>
      <c r="P114" s="1302"/>
      <c r="Q114" s="1302"/>
      <c r="R114" s="1302"/>
      <c r="S114" s="1302"/>
      <c r="T114" s="1302"/>
      <c r="U114" s="1302"/>
      <c r="V114" s="1302"/>
      <c r="W114" s="1302"/>
      <c r="X114" s="1302"/>
      <c r="Y114" s="1302"/>
      <c r="Z114" s="1302"/>
      <c r="AA114" s="1302"/>
      <c r="AB114" s="1302"/>
      <c r="AC114" s="1302"/>
      <c r="AD114" s="1302"/>
      <c r="AE114" s="1302"/>
      <c r="AF114" s="1302"/>
      <c r="AG114" s="1302"/>
    </row>
    <row r="115" spans="1:33" ht="12">
      <c r="A115" s="1353" t="s">
        <v>894</v>
      </c>
      <c r="B115" s="1350"/>
      <c r="C115" s="1350"/>
      <c r="D115" s="1350"/>
      <c r="E115" s="1350"/>
      <c r="F115" s="1350"/>
      <c r="G115" s="1350">
        <v>100000</v>
      </c>
      <c r="H115" s="1350"/>
      <c r="I115" s="1350"/>
      <c r="J115" s="1350"/>
      <c r="K115" s="1350">
        <f>SUM(G115:J115)</f>
        <v>100000</v>
      </c>
      <c r="L115" s="1300"/>
      <c r="M115" s="1301"/>
      <c r="N115" s="1302"/>
      <c r="O115" s="1302"/>
      <c r="P115" s="1302"/>
      <c r="Q115" s="1302"/>
      <c r="R115" s="1302"/>
      <c r="S115" s="1302"/>
      <c r="T115" s="1302"/>
      <c r="U115" s="1302"/>
      <c r="V115" s="1302"/>
      <c r="W115" s="1302"/>
      <c r="X115" s="1302"/>
      <c r="Y115" s="1302"/>
      <c r="Z115" s="1302"/>
      <c r="AA115" s="1302"/>
      <c r="AB115" s="1302"/>
      <c r="AC115" s="1302"/>
      <c r="AD115" s="1302"/>
      <c r="AE115" s="1302"/>
      <c r="AF115" s="1302"/>
      <c r="AG115" s="1302"/>
    </row>
    <row r="116" spans="1:33" ht="12" hidden="1">
      <c r="A116" s="1324" t="s">
        <v>1194</v>
      </c>
      <c r="B116" s="1313">
        <v>70000</v>
      </c>
      <c r="C116" s="1313">
        <v>40000</v>
      </c>
      <c r="D116" s="1350">
        <v>75000</v>
      </c>
      <c r="E116" s="1350"/>
      <c r="F116" s="1350"/>
      <c r="G116" s="1350"/>
      <c r="H116" s="1350"/>
      <c r="I116" s="1350">
        <v>3000000</v>
      </c>
      <c r="J116" s="1350"/>
      <c r="K116" s="1350">
        <f>SUM(B116:J116)</f>
        <v>3185000</v>
      </c>
      <c r="L116" s="1300"/>
      <c r="M116" s="1301"/>
      <c r="N116" s="1302"/>
      <c r="O116" s="1302"/>
      <c r="P116" s="1302"/>
      <c r="Q116" s="1302"/>
      <c r="R116" s="1302"/>
      <c r="S116" s="1302"/>
      <c r="T116" s="1302"/>
      <c r="U116" s="1302"/>
      <c r="V116" s="1302"/>
      <c r="W116" s="1302"/>
      <c r="X116" s="1302"/>
      <c r="Y116" s="1302"/>
      <c r="Z116" s="1302"/>
      <c r="AA116" s="1302"/>
      <c r="AB116" s="1302"/>
      <c r="AC116" s="1302"/>
      <c r="AD116" s="1302"/>
      <c r="AE116" s="1302"/>
      <c r="AF116" s="1302"/>
      <c r="AG116" s="1302"/>
    </row>
    <row r="117" spans="1:33" ht="12" hidden="1">
      <c r="A117" s="1324" t="s">
        <v>1194</v>
      </c>
      <c r="B117" s="1313">
        <v>42000</v>
      </c>
      <c r="C117" s="1313">
        <v>20000</v>
      </c>
      <c r="D117" s="1350"/>
      <c r="E117" s="1350"/>
      <c r="F117" s="1350"/>
      <c r="G117" s="1350"/>
      <c r="H117" s="1350"/>
      <c r="I117" s="1350"/>
      <c r="J117" s="1350"/>
      <c r="K117" s="1350">
        <f>SUM(B117:J117)</f>
        <v>62000</v>
      </c>
      <c r="L117" s="1300"/>
      <c r="M117" s="1301"/>
      <c r="N117" s="1302"/>
      <c r="O117" s="1302"/>
      <c r="P117" s="1302"/>
      <c r="Q117" s="1302"/>
      <c r="R117" s="1302"/>
      <c r="S117" s="1302"/>
      <c r="T117" s="1302"/>
      <c r="U117" s="1302"/>
      <c r="V117" s="1302"/>
      <c r="W117" s="1302"/>
      <c r="X117" s="1302"/>
      <c r="Y117" s="1302"/>
      <c r="Z117" s="1302"/>
      <c r="AA117" s="1302"/>
      <c r="AB117" s="1302"/>
      <c r="AC117" s="1302"/>
      <c r="AD117" s="1302"/>
      <c r="AE117" s="1302"/>
      <c r="AF117" s="1302"/>
      <c r="AG117" s="1302"/>
    </row>
    <row r="118" spans="1:33" s="1320" customFormat="1" ht="12.75" customHeight="1">
      <c r="A118" s="1314" t="s">
        <v>1052</v>
      </c>
      <c r="B118" s="1313">
        <f aca="true" t="shared" si="19" ref="B118:K118">SUM(B116:B117)</f>
        <v>112000</v>
      </c>
      <c r="C118" s="1313">
        <f t="shared" si="19"/>
        <v>60000</v>
      </c>
      <c r="D118" s="1313">
        <f t="shared" si="19"/>
        <v>75000</v>
      </c>
      <c r="E118" s="1313">
        <f t="shared" si="19"/>
        <v>0</v>
      </c>
      <c r="F118" s="1313">
        <f t="shared" si="19"/>
        <v>0</v>
      </c>
      <c r="G118" s="1313">
        <f t="shared" si="19"/>
        <v>0</v>
      </c>
      <c r="H118" s="1313">
        <f t="shared" si="19"/>
        <v>0</v>
      </c>
      <c r="I118" s="1313">
        <f t="shared" si="19"/>
        <v>3000000</v>
      </c>
      <c r="J118" s="1313">
        <f t="shared" si="19"/>
        <v>0</v>
      </c>
      <c r="K118" s="1313">
        <f t="shared" si="19"/>
        <v>3247000</v>
      </c>
      <c r="L118" s="1300"/>
      <c r="M118" s="1318"/>
      <c r="N118" s="1319"/>
      <c r="O118" s="1319"/>
      <c r="P118" s="1319"/>
      <c r="Q118" s="1319"/>
      <c r="R118" s="1319"/>
      <c r="S118" s="1319"/>
      <c r="T118" s="1319"/>
      <c r="U118" s="1319"/>
      <c r="V118" s="1319"/>
      <c r="W118" s="1319"/>
      <c r="X118" s="1319"/>
      <c r="Y118" s="1319"/>
      <c r="Z118" s="1319"/>
      <c r="AA118" s="1319"/>
      <c r="AB118" s="1319"/>
      <c r="AC118" s="1319"/>
      <c r="AD118" s="1319"/>
      <c r="AE118" s="1319"/>
      <c r="AF118" s="1319"/>
      <c r="AG118" s="1319"/>
    </row>
    <row r="119" spans="1:33" ht="12">
      <c r="A119" s="1351" t="s">
        <v>1195</v>
      </c>
      <c r="B119" s="1350"/>
      <c r="C119" s="1350">
        <v>60000</v>
      </c>
      <c r="D119" s="1350"/>
      <c r="E119" s="1350"/>
      <c r="F119" s="1350"/>
      <c r="G119" s="1350"/>
      <c r="H119" s="1350"/>
      <c r="I119" s="1350"/>
      <c r="J119" s="1350"/>
      <c r="K119" s="1350">
        <f aca="true" t="shared" si="20" ref="K119:K127">SUM(B119:J119)</f>
        <v>60000</v>
      </c>
      <c r="L119" s="1300"/>
      <c r="M119" s="1301"/>
      <c r="N119" s="1302"/>
      <c r="O119" s="1302"/>
      <c r="P119" s="1302"/>
      <c r="Q119" s="1302"/>
      <c r="R119" s="1302"/>
      <c r="S119" s="1302"/>
      <c r="T119" s="1302"/>
      <c r="U119" s="1302"/>
      <c r="V119" s="1302"/>
      <c r="W119" s="1302"/>
      <c r="X119" s="1302"/>
      <c r="Y119" s="1302"/>
      <c r="Z119" s="1302"/>
      <c r="AA119" s="1302"/>
      <c r="AB119" s="1302"/>
      <c r="AC119" s="1302"/>
      <c r="AD119" s="1302"/>
      <c r="AE119" s="1302"/>
      <c r="AF119" s="1302"/>
      <c r="AG119" s="1302"/>
    </row>
    <row r="120" spans="1:33" ht="12" hidden="1">
      <c r="A120" s="1354" t="s">
        <v>893</v>
      </c>
      <c r="B120" s="1350"/>
      <c r="C120" s="1350">
        <v>1200000</v>
      </c>
      <c r="D120" s="1350"/>
      <c r="E120" s="1350"/>
      <c r="F120" s="1350"/>
      <c r="G120" s="1350"/>
      <c r="H120" s="1350"/>
      <c r="I120" s="1350">
        <v>750000</v>
      </c>
      <c r="J120" s="1350"/>
      <c r="K120" s="1350">
        <f t="shared" si="20"/>
        <v>1950000</v>
      </c>
      <c r="L120" s="1300"/>
      <c r="M120" s="1301"/>
      <c r="N120" s="1302"/>
      <c r="O120" s="1302"/>
      <c r="P120" s="1302"/>
      <c r="Q120" s="1302"/>
      <c r="R120" s="1302"/>
      <c r="S120" s="1302"/>
      <c r="T120" s="1302"/>
      <c r="U120" s="1302"/>
      <c r="V120" s="1302"/>
      <c r="W120" s="1302"/>
      <c r="X120" s="1302"/>
      <c r="Y120" s="1302"/>
      <c r="Z120" s="1302"/>
      <c r="AA120" s="1302"/>
      <c r="AB120" s="1302"/>
      <c r="AC120" s="1302"/>
      <c r="AD120" s="1302"/>
      <c r="AE120" s="1302"/>
      <c r="AF120" s="1302"/>
      <c r="AG120" s="1302"/>
    </row>
    <row r="121" spans="1:33" ht="12">
      <c r="A121" s="1314" t="s">
        <v>1196</v>
      </c>
      <c r="B121" s="1350"/>
      <c r="C121" s="1350">
        <f aca="true" t="shared" si="21" ref="C121:J121">SUM(C120:C120)</f>
        <v>1200000</v>
      </c>
      <c r="D121" s="1350">
        <f t="shared" si="21"/>
        <v>0</v>
      </c>
      <c r="E121" s="1350">
        <f t="shared" si="21"/>
        <v>0</v>
      </c>
      <c r="F121" s="1350">
        <f t="shared" si="21"/>
        <v>0</v>
      </c>
      <c r="G121" s="1350">
        <f t="shared" si="21"/>
        <v>0</v>
      </c>
      <c r="H121" s="1350">
        <f t="shared" si="21"/>
        <v>0</v>
      </c>
      <c r="I121" s="1350">
        <f t="shared" si="21"/>
        <v>750000</v>
      </c>
      <c r="J121" s="1350">
        <f t="shared" si="21"/>
        <v>0</v>
      </c>
      <c r="K121" s="1350">
        <f t="shared" si="20"/>
        <v>1950000</v>
      </c>
      <c r="L121" s="1300"/>
      <c r="M121" s="1357"/>
      <c r="N121" s="1358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2"/>
      <c r="AC121" s="1302"/>
      <c r="AD121" s="1302"/>
      <c r="AE121" s="1302"/>
      <c r="AF121" s="1302"/>
      <c r="AG121" s="1302"/>
    </row>
    <row r="122" spans="1:33" ht="12" hidden="1">
      <c r="A122" s="1354" t="s">
        <v>892</v>
      </c>
      <c r="B122" s="1350"/>
      <c r="C122" s="1350"/>
      <c r="D122" s="1350"/>
      <c r="E122" s="1350"/>
      <c r="F122" s="1350"/>
      <c r="G122" s="1350"/>
      <c r="H122" s="1350"/>
      <c r="I122" s="1350">
        <v>300000</v>
      </c>
      <c r="J122" s="1350"/>
      <c r="K122" s="1350">
        <f t="shared" si="20"/>
        <v>300000</v>
      </c>
      <c r="L122" s="1300"/>
      <c r="M122" s="1301"/>
      <c r="N122" s="1302"/>
      <c r="O122" s="1302"/>
      <c r="P122" s="1302"/>
      <c r="Q122" s="1302"/>
      <c r="R122" s="1302"/>
      <c r="S122" s="1302"/>
      <c r="T122" s="1302"/>
      <c r="U122" s="1302"/>
      <c r="V122" s="1302"/>
      <c r="W122" s="1302"/>
      <c r="X122" s="1302"/>
      <c r="Y122" s="1302"/>
      <c r="Z122" s="1302"/>
      <c r="AA122" s="1302"/>
      <c r="AB122" s="1302"/>
      <c r="AC122" s="1302"/>
      <c r="AD122" s="1302"/>
      <c r="AE122" s="1302"/>
      <c r="AF122" s="1302"/>
      <c r="AG122" s="1302"/>
    </row>
    <row r="123" spans="1:33" s="1320" customFormat="1" ht="12">
      <c r="A123" s="1314" t="s">
        <v>1197</v>
      </c>
      <c r="B123" s="1350"/>
      <c r="C123" s="1350"/>
      <c r="D123" s="1350"/>
      <c r="E123" s="1350"/>
      <c r="F123" s="1350"/>
      <c r="G123" s="1350"/>
      <c r="H123" s="1350"/>
      <c r="I123" s="1350">
        <f>SUM(I122:I122)</f>
        <v>300000</v>
      </c>
      <c r="J123" s="1350"/>
      <c r="K123" s="1350">
        <f t="shared" si="20"/>
        <v>300000</v>
      </c>
      <c r="L123" s="1300"/>
      <c r="M123" s="1318"/>
      <c r="N123" s="1319"/>
      <c r="O123" s="1319"/>
      <c r="P123" s="1319"/>
      <c r="Q123" s="1319"/>
      <c r="R123" s="1319"/>
      <c r="S123" s="1319"/>
      <c r="T123" s="1319"/>
      <c r="U123" s="1319"/>
      <c r="V123" s="1319"/>
      <c r="W123" s="1319"/>
      <c r="X123" s="1319"/>
      <c r="Y123" s="1319"/>
      <c r="Z123" s="1319"/>
      <c r="AA123" s="1319"/>
      <c r="AB123" s="1319"/>
      <c r="AC123" s="1319"/>
      <c r="AD123" s="1319"/>
      <c r="AE123" s="1319"/>
      <c r="AF123" s="1319"/>
      <c r="AG123" s="1319"/>
    </row>
    <row r="124" spans="1:33" ht="12" hidden="1">
      <c r="A124" s="1321" t="s">
        <v>895</v>
      </c>
      <c r="B124" s="1350"/>
      <c r="C124" s="1350">
        <v>500000</v>
      </c>
      <c r="D124" s="1350"/>
      <c r="E124" s="1350"/>
      <c r="F124" s="1350"/>
      <c r="G124" s="1350"/>
      <c r="H124" s="1350"/>
      <c r="I124" s="1350"/>
      <c r="J124" s="1350"/>
      <c r="K124" s="1350">
        <f t="shared" si="20"/>
        <v>500000</v>
      </c>
      <c r="L124" s="1300"/>
      <c r="M124" s="1301"/>
      <c r="N124" s="1302"/>
      <c r="O124" s="1302"/>
      <c r="P124" s="1302"/>
      <c r="Q124" s="1302"/>
      <c r="R124" s="1302"/>
      <c r="S124" s="1302"/>
      <c r="T124" s="1302"/>
      <c r="U124" s="1302"/>
      <c r="V124" s="1302"/>
      <c r="W124" s="1302"/>
      <c r="X124" s="1302"/>
      <c r="Y124" s="1302"/>
      <c r="Z124" s="1302"/>
      <c r="AA124" s="1302"/>
      <c r="AB124" s="1302"/>
      <c r="AC124" s="1302"/>
      <c r="AD124" s="1302"/>
      <c r="AE124" s="1302"/>
      <c r="AF124" s="1302"/>
      <c r="AG124" s="1302"/>
    </row>
    <row r="125" spans="1:33" ht="12">
      <c r="A125" s="1315" t="s">
        <v>1198</v>
      </c>
      <c r="B125" s="1350"/>
      <c r="C125" s="1350">
        <f aca="true" t="shared" si="22" ref="C125:J125">SUM(C124:C124)</f>
        <v>500000</v>
      </c>
      <c r="D125" s="1350">
        <f t="shared" si="22"/>
        <v>0</v>
      </c>
      <c r="E125" s="1350">
        <f t="shared" si="22"/>
        <v>0</v>
      </c>
      <c r="F125" s="1350">
        <f t="shared" si="22"/>
        <v>0</v>
      </c>
      <c r="G125" s="1350">
        <f t="shared" si="22"/>
        <v>0</v>
      </c>
      <c r="H125" s="1350">
        <f t="shared" si="22"/>
        <v>0</v>
      </c>
      <c r="I125" s="1350">
        <f t="shared" si="22"/>
        <v>0</v>
      </c>
      <c r="J125" s="1350">
        <f t="shared" si="22"/>
        <v>0</v>
      </c>
      <c r="K125" s="1350">
        <f t="shared" si="20"/>
        <v>500000</v>
      </c>
      <c r="L125" s="1300"/>
      <c r="M125" s="1301"/>
      <c r="N125" s="1302"/>
      <c r="O125" s="1302"/>
      <c r="P125" s="1302"/>
      <c r="Q125" s="1302"/>
      <c r="R125" s="1302"/>
      <c r="S125" s="1302"/>
      <c r="T125" s="1302"/>
      <c r="U125" s="1302"/>
      <c r="V125" s="1302"/>
      <c r="W125" s="1302"/>
      <c r="X125" s="1302"/>
      <c r="Y125" s="1302"/>
      <c r="Z125" s="1302"/>
      <c r="AA125" s="1302"/>
      <c r="AB125" s="1302"/>
      <c r="AC125" s="1302"/>
      <c r="AD125" s="1302"/>
      <c r="AE125" s="1302"/>
      <c r="AF125" s="1302"/>
      <c r="AG125" s="1302"/>
    </row>
    <row r="126" spans="1:33" ht="12">
      <c r="A126" s="1315" t="s">
        <v>1199</v>
      </c>
      <c r="B126" s="1350"/>
      <c r="C126" s="1350">
        <v>50000</v>
      </c>
      <c r="D126" s="1350"/>
      <c r="E126" s="1350"/>
      <c r="F126" s="1350"/>
      <c r="G126" s="1350"/>
      <c r="H126" s="1350"/>
      <c r="I126" s="1350"/>
      <c r="J126" s="1350"/>
      <c r="K126" s="1350">
        <f t="shared" si="20"/>
        <v>50000</v>
      </c>
      <c r="L126" s="1300"/>
      <c r="M126" s="1301"/>
      <c r="N126" s="1302"/>
      <c r="O126" s="1302"/>
      <c r="P126" s="1302"/>
      <c r="Q126" s="1302"/>
      <c r="R126" s="1302"/>
      <c r="S126" s="1302"/>
      <c r="T126" s="1302"/>
      <c r="U126" s="1302"/>
      <c r="V126" s="1302"/>
      <c r="W126" s="1302"/>
      <c r="X126" s="1302"/>
      <c r="Y126" s="1302"/>
      <c r="Z126" s="1302"/>
      <c r="AA126" s="1302"/>
      <c r="AB126" s="1302"/>
      <c r="AC126" s="1302"/>
      <c r="AD126" s="1302"/>
      <c r="AE126" s="1302"/>
      <c r="AF126" s="1302"/>
      <c r="AG126" s="1302"/>
    </row>
    <row r="127" spans="1:33" ht="12" hidden="1">
      <c r="A127" s="1321" t="s">
        <v>1200</v>
      </c>
      <c r="B127" s="1350">
        <v>45000</v>
      </c>
      <c r="C127" s="1350"/>
      <c r="D127" s="1350"/>
      <c r="E127" s="1350"/>
      <c r="F127" s="1350"/>
      <c r="G127" s="1350"/>
      <c r="H127" s="1350"/>
      <c r="I127" s="1350"/>
      <c r="J127" s="1350"/>
      <c r="K127" s="1350">
        <f t="shared" si="20"/>
        <v>45000</v>
      </c>
      <c r="L127" s="1300"/>
      <c r="M127" s="1301"/>
      <c r="N127" s="1302"/>
      <c r="O127" s="1302"/>
      <c r="P127" s="1302"/>
      <c r="Q127" s="1302"/>
      <c r="R127" s="1302"/>
      <c r="S127" s="1302"/>
      <c r="T127" s="1302"/>
      <c r="U127" s="1302"/>
      <c r="V127" s="1302"/>
      <c r="W127" s="1302"/>
      <c r="X127" s="1302"/>
      <c r="Y127" s="1302"/>
      <c r="Z127" s="1302"/>
      <c r="AA127" s="1302"/>
      <c r="AB127" s="1302"/>
      <c r="AC127" s="1302"/>
      <c r="AD127" s="1302"/>
      <c r="AE127" s="1302"/>
      <c r="AF127" s="1302"/>
      <c r="AG127" s="1302"/>
    </row>
    <row r="128" spans="1:33" s="1320" customFormat="1" ht="12">
      <c r="A128" s="1315" t="s">
        <v>896</v>
      </c>
      <c r="B128" s="1350">
        <f aca="true" t="shared" si="23" ref="B128:K128">SUM(B127:B127)</f>
        <v>45000</v>
      </c>
      <c r="C128" s="1350">
        <f t="shared" si="23"/>
        <v>0</v>
      </c>
      <c r="D128" s="1350">
        <f t="shared" si="23"/>
        <v>0</v>
      </c>
      <c r="E128" s="1350">
        <f t="shared" si="23"/>
        <v>0</v>
      </c>
      <c r="F128" s="1350">
        <f t="shared" si="23"/>
        <v>0</v>
      </c>
      <c r="G128" s="1350">
        <f t="shared" si="23"/>
        <v>0</v>
      </c>
      <c r="H128" s="1350">
        <f t="shared" si="23"/>
        <v>0</v>
      </c>
      <c r="I128" s="1350">
        <f t="shared" si="23"/>
        <v>0</v>
      </c>
      <c r="J128" s="1350">
        <f t="shared" si="23"/>
        <v>0</v>
      </c>
      <c r="K128" s="1350">
        <f t="shared" si="23"/>
        <v>45000</v>
      </c>
      <c r="L128" s="1300"/>
      <c r="M128" s="1318"/>
      <c r="N128" s="1319"/>
      <c r="O128" s="1319"/>
      <c r="P128" s="1319"/>
      <c r="Q128" s="1319"/>
      <c r="R128" s="1319"/>
      <c r="S128" s="1319"/>
      <c r="T128" s="1319"/>
      <c r="U128" s="1319"/>
      <c r="V128" s="1319"/>
      <c r="W128" s="1319"/>
      <c r="X128" s="1319"/>
      <c r="Y128" s="1319"/>
      <c r="Z128" s="1319"/>
      <c r="AA128" s="1319"/>
      <c r="AB128" s="1319"/>
      <c r="AC128" s="1319"/>
      <c r="AD128" s="1319"/>
      <c r="AE128" s="1319"/>
      <c r="AF128" s="1319"/>
      <c r="AG128" s="1319"/>
    </row>
    <row r="129" spans="1:33" ht="12" hidden="1">
      <c r="A129" s="1315" t="s">
        <v>1201</v>
      </c>
      <c r="B129" s="1350">
        <v>25000</v>
      </c>
      <c r="C129" s="1350"/>
      <c r="D129" s="1350">
        <v>40000</v>
      </c>
      <c r="E129" s="1350">
        <v>25000</v>
      </c>
      <c r="F129" s="1350"/>
      <c r="G129" s="1350">
        <v>50000</v>
      </c>
      <c r="H129" s="1350"/>
      <c r="I129" s="1350"/>
      <c r="J129" s="1350"/>
      <c r="K129" s="1350">
        <f>SUM(B129:J129)</f>
        <v>140000</v>
      </c>
      <c r="L129" s="1300"/>
      <c r="M129" s="1301"/>
      <c r="N129" s="1302"/>
      <c r="O129" s="1302"/>
      <c r="P129" s="1302"/>
      <c r="Q129" s="1302"/>
      <c r="R129" s="1302"/>
      <c r="S129" s="1302"/>
      <c r="T129" s="1302"/>
      <c r="U129" s="1302"/>
      <c r="V129" s="1302"/>
      <c r="W129" s="1302"/>
      <c r="X129" s="1302"/>
      <c r="Y129" s="1302"/>
      <c r="Z129" s="1302"/>
      <c r="AA129" s="1302"/>
      <c r="AB129" s="1302"/>
      <c r="AC129" s="1302"/>
      <c r="AD129" s="1302"/>
      <c r="AE129" s="1302"/>
      <c r="AF129" s="1302"/>
      <c r="AG129" s="1302"/>
    </row>
    <row r="130" spans="1:33" ht="12">
      <c r="A130" s="1315" t="s">
        <v>897</v>
      </c>
      <c r="B130" s="1350">
        <f aca="true" t="shared" si="24" ref="B130:K130">SUM(B129:B129)</f>
        <v>25000</v>
      </c>
      <c r="C130" s="1350">
        <f t="shared" si="24"/>
        <v>0</v>
      </c>
      <c r="D130" s="1350">
        <f t="shared" si="24"/>
        <v>40000</v>
      </c>
      <c r="E130" s="1350">
        <f t="shared" si="24"/>
        <v>25000</v>
      </c>
      <c r="F130" s="1350">
        <f t="shared" si="24"/>
        <v>0</v>
      </c>
      <c r="G130" s="1350">
        <f t="shared" si="24"/>
        <v>50000</v>
      </c>
      <c r="H130" s="1350">
        <f t="shared" si="24"/>
        <v>0</v>
      </c>
      <c r="I130" s="1350">
        <f t="shared" si="24"/>
        <v>0</v>
      </c>
      <c r="J130" s="1350">
        <f t="shared" si="24"/>
        <v>0</v>
      </c>
      <c r="K130" s="1350">
        <f t="shared" si="24"/>
        <v>140000</v>
      </c>
      <c r="L130" s="1300"/>
      <c r="M130" s="1301"/>
      <c r="N130" s="1302"/>
      <c r="O130" s="1302"/>
      <c r="P130" s="1302"/>
      <c r="Q130" s="1302"/>
      <c r="R130" s="1302"/>
      <c r="S130" s="1302"/>
      <c r="T130" s="1302"/>
      <c r="U130" s="1302"/>
      <c r="V130" s="1302"/>
      <c r="W130" s="1302"/>
      <c r="X130" s="1302"/>
      <c r="Y130" s="1302"/>
      <c r="Z130" s="1302"/>
      <c r="AA130" s="1302"/>
      <c r="AB130" s="1302"/>
      <c r="AC130" s="1302"/>
      <c r="AD130" s="1302"/>
      <c r="AE130" s="1302"/>
      <c r="AF130" s="1302"/>
      <c r="AG130" s="1302"/>
    </row>
    <row r="131" spans="1:33" ht="12" hidden="1">
      <c r="A131" s="1354" t="s">
        <v>1202</v>
      </c>
      <c r="B131" s="1350"/>
      <c r="C131" s="1350"/>
      <c r="D131" s="1350"/>
      <c r="E131" s="1350"/>
      <c r="F131" s="1350"/>
      <c r="G131" s="1350"/>
      <c r="H131" s="1350"/>
      <c r="I131" s="1350">
        <v>1100000</v>
      </c>
      <c r="J131" s="1350"/>
      <c r="K131" s="1350">
        <f>SUM(B131:J131)</f>
        <v>1100000</v>
      </c>
      <c r="L131" s="1300"/>
      <c r="M131" s="1301"/>
      <c r="N131" s="1302"/>
      <c r="O131" s="1302"/>
      <c r="P131" s="1302"/>
      <c r="Q131" s="1302"/>
      <c r="R131" s="1302"/>
      <c r="S131" s="1302"/>
      <c r="T131" s="1302"/>
      <c r="U131" s="1302"/>
      <c r="V131" s="1302"/>
      <c r="W131" s="1302"/>
      <c r="X131" s="1302"/>
      <c r="Y131" s="1302"/>
      <c r="Z131" s="1302"/>
      <c r="AA131" s="1302"/>
      <c r="AB131" s="1302"/>
      <c r="AC131" s="1302"/>
      <c r="AD131" s="1302"/>
      <c r="AE131" s="1302"/>
      <c r="AF131" s="1302"/>
      <c r="AG131" s="1302"/>
    </row>
    <row r="132" spans="1:33" ht="12" hidden="1">
      <c r="A132" s="1354" t="s">
        <v>1202</v>
      </c>
      <c r="B132" s="1350"/>
      <c r="C132" s="1350"/>
      <c r="D132" s="1350"/>
      <c r="E132" s="1350"/>
      <c r="F132" s="1350"/>
      <c r="G132" s="1350"/>
      <c r="H132" s="1350"/>
      <c r="I132" s="1350">
        <v>2500000</v>
      </c>
      <c r="J132" s="1350"/>
      <c r="K132" s="1350">
        <f>SUM(B132:J132)</f>
        <v>2500000</v>
      </c>
      <c r="L132" s="1300"/>
      <c r="M132" s="1301"/>
      <c r="N132" s="1302"/>
      <c r="O132" s="1302"/>
      <c r="P132" s="1302"/>
      <c r="Q132" s="1302"/>
      <c r="R132" s="1302"/>
      <c r="S132" s="1302"/>
      <c r="T132" s="1302"/>
      <c r="U132" s="1302"/>
      <c r="V132" s="1302"/>
      <c r="W132" s="1302"/>
      <c r="X132" s="1302"/>
      <c r="Y132" s="1302"/>
      <c r="Z132" s="1302"/>
      <c r="AA132" s="1302"/>
      <c r="AB132" s="1302"/>
      <c r="AC132" s="1302"/>
      <c r="AD132" s="1302"/>
      <c r="AE132" s="1302"/>
      <c r="AF132" s="1302"/>
      <c r="AG132" s="1302"/>
    </row>
    <row r="133" spans="1:33" ht="12" hidden="1">
      <c r="A133" s="1354" t="s">
        <v>1202</v>
      </c>
      <c r="B133" s="1350"/>
      <c r="C133" s="1350"/>
      <c r="D133" s="1350"/>
      <c r="E133" s="1350"/>
      <c r="F133" s="1350"/>
      <c r="G133" s="1350"/>
      <c r="H133" s="1350"/>
      <c r="I133" s="1350"/>
      <c r="J133" s="1350"/>
      <c r="K133" s="1350">
        <f>SUM(B133:J133)</f>
        <v>0</v>
      </c>
      <c r="L133" s="1300"/>
      <c r="M133" s="1301"/>
      <c r="N133" s="1302"/>
      <c r="O133" s="1302"/>
      <c r="P133" s="1302"/>
      <c r="Q133" s="1302"/>
      <c r="R133" s="1302"/>
      <c r="S133" s="1302"/>
      <c r="T133" s="1302"/>
      <c r="U133" s="1302"/>
      <c r="V133" s="1302"/>
      <c r="W133" s="1302"/>
      <c r="X133" s="1302"/>
      <c r="Y133" s="1302"/>
      <c r="Z133" s="1302"/>
      <c r="AA133" s="1302"/>
      <c r="AB133" s="1302"/>
      <c r="AC133" s="1302"/>
      <c r="AD133" s="1302"/>
      <c r="AE133" s="1302"/>
      <c r="AF133" s="1302"/>
      <c r="AG133" s="1302"/>
    </row>
    <row r="134" spans="1:33" ht="12">
      <c r="A134" s="1351" t="s">
        <v>898</v>
      </c>
      <c r="B134" s="1350"/>
      <c r="C134" s="1350"/>
      <c r="D134" s="1350"/>
      <c r="E134" s="1350"/>
      <c r="F134" s="1350"/>
      <c r="G134" s="1350"/>
      <c r="H134" s="1350"/>
      <c r="I134" s="1350">
        <f>SUM(I131:I133)</f>
        <v>3600000</v>
      </c>
      <c r="J134" s="1350"/>
      <c r="K134" s="1350">
        <f>SUM(B134:J134)</f>
        <v>3600000</v>
      </c>
      <c r="L134" s="1300"/>
      <c r="M134" s="1301"/>
      <c r="N134" s="1302"/>
      <c r="O134" s="1302"/>
      <c r="P134" s="1302"/>
      <c r="Q134" s="1302"/>
      <c r="R134" s="1302"/>
      <c r="S134" s="1302"/>
      <c r="T134" s="1302"/>
      <c r="U134" s="1302"/>
      <c r="V134" s="1302"/>
      <c r="W134" s="1302"/>
      <c r="X134" s="1302"/>
      <c r="Y134" s="1302"/>
      <c r="Z134" s="1302"/>
      <c r="AA134" s="1302"/>
      <c r="AB134" s="1302"/>
      <c r="AC134" s="1302"/>
      <c r="AD134" s="1302"/>
      <c r="AE134" s="1302"/>
      <c r="AF134" s="1302"/>
      <c r="AG134" s="1302"/>
    </row>
    <row r="135" spans="1:33" ht="12" hidden="1">
      <c r="A135" s="1359" t="s">
        <v>1203</v>
      </c>
      <c r="B135" s="1360">
        <f>B74+B70+B75+B78+B79+B82+B84+B88+B89+B90+B91+B92+B93+B94+B100+B101+B103+B104+B107+B109+B110+B113+B114+B115+B118+B119+B121+B123+B125+B128+B130+B134+B126+B80+B105+B80+B85+B102+B105+B126</f>
        <v>182000</v>
      </c>
      <c r="C135" s="1360">
        <f>C74+C70+C75+C78+C79+C82+C84+C88+C89+C90+C91+C92+C93+C94+C100+C101+C103+C104+C107+C109+C110+C113+C114+C115+C118+C119+C121+C123+C125+C128+C130+C134+C126+C80+C105+C85+C102</f>
        <v>14470000</v>
      </c>
      <c r="D135" s="1360">
        <f>D74+D70+D75+D78+D79+D82+D84+D88+D89+D90+D91+D92+D93+D94+D100+D101+D103+D104+D107+D109+D110+D113+D114+D115+D118+D119+D121+D123+D125+D128+D130+D134+D126+D80+D105+D80+D85+D102+D105</f>
        <v>265000</v>
      </c>
      <c r="E135" s="1360">
        <f>E74+E70+E10+E75+E78+E79+E82+E84+E88+E89+E90+E91+E92+E93+E94+E100+E101+E103+E104+E107+E109+E110+E113+E114+E115+E118+E119+E121+E123+E125+E128+E130+E134+E126+E80+E105+E80+E85+E102+E105</f>
        <v>165000</v>
      </c>
      <c r="F135" s="1360">
        <f>F74+F70+F10+F75+F78+F79+F82+F84+F88+F89+F90+F91+F92+F93+F94+F100+F101+F103+F104+F107+F109+F110+F113+F114+F115+F118+F119+F121+F123+F125+F128+F130+F134+F126+F80+F105+F80+F85+F102+F105</f>
        <v>0</v>
      </c>
      <c r="G135" s="1360">
        <f>G74+G70+G10+G75+G78+G79+G82+G84+G88+G89+G90+G91+G92+G93+G94+G100+G101+G103+G104+G107+G109+G110+G113+G114+G115+G118+G119+G121+G123+G125+G128+G130+G134+G126+G80+G105+G85+G102</f>
        <v>900000</v>
      </c>
      <c r="H135" s="1360">
        <f>H74+H70+H10+H75+H78+H79+H82+H84+H88+H89+H90+H91+H92+H93+H94+H100+H101+H103+H104+H107+H109+H110+H113+H114+H115+H118+H119+H121+H123+H125+H128+H130+H134+H126+H80+H105+H80+H85+H102+H105</f>
        <v>0</v>
      </c>
      <c r="I135" s="1360">
        <f>I74+I70+I10+I75+I78+I79+I82+I84+I88+I89+I90+I91+I92+I93+I94+I100+I101+I103+I104+I107+I109+I110+I113+I114+I115+I118+I119+I121+I123+I125+I128+I130+I134+I126+I105+I80+I85+I102</f>
        <v>44670000</v>
      </c>
      <c r="J135" s="1360">
        <f>J74+J70+J10+J75+J78+J79+J82+J84+J88+J89+J90+J91+J92+J93+J94+J100+J101+J103+J104+J107+J109+J110+J113+J114+J115+J118+J119+J121+J123+J125+J128+J130+J134+J126+J80+J105+J80+J85+J102+J105</f>
        <v>0</v>
      </c>
      <c r="K135" s="1360">
        <f>K74+K70+K75+K78+K79+K82+K84+K88+K89+K90+K91+K92+K93+K94+K100+K101+K103+K104+K107+K109+K110+K113+K114+K115+K118+K119+K121+K123+K125+K128+K130+K134+K126+K80+K105+K85+K102</f>
        <v>60652000</v>
      </c>
      <c r="L135" s="1330"/>
      <c r="M135" s="1301"/>
      <c r="N135" s="1302"/>
      <c r="O135" s="1302"/>
      <c r="P135" s="1302"/>
      <c r="Q135" s="1302"/>
      <c r="R135" s="1302"/>
      <c r="S135" s="1302"/>
      <c r="T135" s="1302"/>
      <c r="U135" s="1302"/>
      <c r="V135" s="1302"/>
      <c r="W135" s="1302"/>
      <c r="X135" s="1302"/>
      <c r="Y135" s="1302"/>
      <c r="Z135" s="1302"/>
      <c r="AA135" s="1302"/>
      <c r="AB135" s="1302"/>
      <c r="AC135" s="1302"/>
      <c r="AD135" s="1302"/>
      <c r="AE135" s="1302"/>
      <c r="AF135" s="1302"/>
      <c r="AG135" s="1302"/>
    </row>
    <row r="136" spans="1:33" ht="12" hidden="1">
      <c r="A136" s="1315" t="s">
        <v>1204</v>
      </c>
      <c r="B136" s="1361">
        <v>25000</v>
      </c>
      <c r="C136" s="1362"/>
      <c r="D136" s="1362">
        <v>100000</v>
      </c>
      <c r="E136" s="1362">
        <v>25000</v>
      </c>
      <c r="F136" s="1362"/>
      <c r="G136" s="1362">
        <v>50000</v>
      </c>
      <c r="H136" s="1362"/>
      <c r="I136" s="1362"/>
      <c r="J136" s="1362"/>
      <c r="K136" s="1363">
        <f>SUM(B136:J136)</f>
        <v>200000</v>
      </c>
      <c r="L136" s="1300"/>
      <c r="M136" s="1301"/>
      <c r="N136" s="1302"/>
      <c r="O136" s="1302"/>
      <c r="P136" s="1302"/>
      <c r="Q136" s="1302"/>
      <c r="R136" s="1302"/>
      <c r="S136" s="1302"/>
      <c r="T136" s="1302"/>
      <c r="U136" s="1302"/>
      <c r="V136" s="1302"/>
      <c r="W136" s="1302"/>
      <c r="X136" s="1302"/>
      <c r="Y136" s="1302"/>
      <c r="Z136" s="1302"/>
      <c r="AA136" s="1302"/>
      <c r="AB136" s="1302"/>
      <c r="AC136" s="1302"/>
      <c r="AD136" s="1302"/>
      <c r="AE136" s="1302"/>
      <c r="AF136" s="1302"/>
      <c r="AG136" s="1302"/>
    </row>
    <row r="137" spans="1:33" ht="12">
      <c r="A137" s="1315" t="s">
        <v>899</v>
      </c>
      <c r="B137" s="1316">
        <f aca="true" t="shared" si="25" ref="B137:K137">SUM(B136:B136)</f>
        <v>25000</v>
      </c>
      <c r="C137" s="1316">
        <f t="shared" si="25"/>
        <v>0</v>
      </c>
      <c r="D137" s="1316">
        <f t="shared" si="25"/>
        <v>100000</v>
      </c>
      <c r="E137" s="1316">
        <f t="shared" si="25"/>
        <v>25000</v>
      </c>
      <c r="F137" s="1316">
        <f t="shared" si="25"/>
        <v>0</v>
      </c>
      <c r="G137" s="1316">
        <f t="shared" si="25"/>
        <v>50000</v>
      </c>
      <c r="H137" s="1316">
        <f t="shared" si="25"/>
        <v>0</v>
      </c>
      <c r="I137" s="1316">
        <f t="shared" si="25"/>
        <v>0</v>
      </c>
      <c r="J137" s="1316">
        <f t="shared" si="25"/>
        <v>0</v>
      </c>
      <c r="K137" s="1316">
        <f t="shared" si="25"/>
        <v>200000</v>
      </c>
      <c r="L137" s="1300"/>
      <c r="M137" s="1301"/>
      <c r="N137" s="1302"/>
      <c r="O137" s="1302"/>
      <c r="P137" s="1302"/>
      <c r="Q137" s="1302"/>
      <c r="R137" s="1302"/>
      <c r="S137" s="1302"/>
      <c r="T137" s="1302"/>
      <c r="U137" s="1302"/>
      <c r="V137" s="1302"/>
      <c r="W137" s="1302"/>
      <c r="X137" s="1302"/>
      <c r="Y137" s="1302"/>
      <c r="Z137" s="1302"/>
      <c r="AA137" s="1302"/>
      <c r="AB137" s="1302"/>
      <c r="AC137" s="1302"/>
      <c r="AD137" s="1302"/>
      <c r="AE137" s="1302"/>
      <c r="AF137" s="1302"/>
      <c r="AG137" s="1302"/>
    </row>
    <row r="138" spans="1:33" ht="12">
      <c r="A138" s="1356" t="s">
        <v>901</v>
      </c>
      <c r="B138" s="1316"/>
      <c r="C138" s="1316">
        <v>150000</v>
      </c>
      <c r="D138" s="1316"/>
      <c r="E138" s="1316"/>
      <c r="F138" s="1316"/>
      <c r="G138" s="1316"/>
      <c r="H138" s="1316"/>
      <c r="I138" s="1316"/>
      <c r="J138" s="1316"/>
      <c r="K138" s="1350">
        <f>SUM(B138:J138)</f>
        <v>150000</v>
      </c>
      <c r="L138" s="1300"/>
      <c r="M138" s="1301"/>
      <c r="N138" s="1302"/>
      <c r="O138" s="1302"/>
      <c r="P138" s="1302"/>
      <c r="Q138" s="1302"/>
      <c r="R138" s="1302"/>
      <c r="S138" s="1302"/>
      <c r="T138" s="1302"/>
      <c r="U138" s="1302"/>
      <c r="V138" s="1302"/>
      <c r="W138" s="1302"/>
      <c r="X138" s="1302"/>
      <c r="Y138" s="1302"/>
      <c r="Z138" s="1302"/>
      <c r="AA138" s="1302"/>
      <c r="AB138" s="1302"/>
      <c r="AC138" s="1302"/>
      <c r="AD138" s="1302"/>
      <c r="AE138" s="1302"/>
      <c r="AF138" s="1302"/>
      <c r="AG138" s="1302"/>
    </row>
    <row r="139" spans="1:33" ht="12" hidden="1">
      <c r="A139" s="1356" t="s">
        <v>347</v>
      </c>
      <c r="B139" s="1316"/>
      <c r="C139" s="1316"/>
      <c r="D139" s="1316"/>
      <c r="E139" s="1316"/>
      <c r="F139" s="1316"/>
      <c r="G139" s="1316"/>
      <c r="H139" s="1316"/>
      <c r="I139" s="1316"/>
      <c r="J139" s="1316"/>
      <c r="K139" s="1350">
        <f>SUM(B139:J139)</f>
        <v>0</v>
      </c>
      <c r="L139" s="1300"/>
      <c r="M139" s="1301"/>
      <c r="N139" s="1302"/>
      <c r="O139" s="1302"/>
      <c r="P139" s="1302"/>
      <c r="Q139" s="1302"/>
      <c r="R139" s="1302"/>
      <c r="S139" s="1302"/>
      <c r="T139" s="1302"/>
      <c r="U139" s="1302"/>
      <c r="V139" s="1302"/>
      <c r="W139" s="1302"/>
      <c r="X139" s="1302"/>
      <c r="Y139" s="1302"/>
      <c r="Z139" s="1302"/>
      <c r="AA139" s="1302"/>
      <c r="AB139" s="1302"/>
      <c r="AC139" s="1302"/>
      <c r="AD139" s="1302"/>
      <c r="AE139" s="1302"/>
      <c r="AF139" s="1302"/>
      <c r="AG139" s="1302"/>
    </row>
    <row r="140" spans="1:33" ht="12" hidden="1">
      <c r="A140" s="1356"/>
      <c r="B140" s="1316"/>
      <c r="C140" s="1316"/>
      <c r="D140" s="1316"/>
      <c r="E140" s="1316"/>
      <c r="F140" s="1316"/>
      <c r="G140" s="1316"/>
      <c r="H140" s="1316"/>
      <c r="I140" s="1316"/>
      <c r="J140" s="1316"/>
      <c r="K140" s="1350"/>
      <c r="L140" s="1300"/>
      <c r="M140" s="1301"/>
      <c r="N140" s="1302"/>
      <c r="O140" s="1302"/>
      <c r="P140" s="1302"/>
      <c r="Q140" s="1302"/>
      <c r="R140" s="1302"/>
      <c r="S140" s="1302"/>
      <c r="T140" s="1302"/>
      <c r="U140" s="1302"/>
      <c r="V140" s="1302"/>
      <c r="W140" s="1302"/>
      <c r="X140" s="1302"/>
      <c r="Y140" s="1302"/>
      <c r="Z140" s="1302"/>
      <c r="AA140" s="1302"/>
      <c r="AB140" s="1302"/>
      <c r="AC140" s="1302"/>
      <c r="AD140" s="1302"/>
      <c r="AE140" s="1302"/>
      <c r="AF140" s="1302"/>
      <c r="AG140" s="1302"/>
    </row>
    <row r="141" spans="1:33" ht="12" hidden="1">
      <c r="A141" s="1356"/>
      <c r="B141" s="1316"/>
      <c r="C141" s="1316"/>
      <c r="D141" s="1316"/>
      <c r="E141" s="1316"/>
      <c r="F141" s="1316"/>
      <c r="G141" s="1316"/>
      <c r="H141" s="1316"/>
      <c r="I141" s="1316"/>
      <c r="J141" s="1316"/>
      <c r="K141" s="1350"/>
      <c r="L141" s="1300"/>
      <c r="M141" s="1301"/>
      <c r="N141" s="1302"/>
      <c r="O141" s="1302"/>
      <c r="P141" s="1302"/>
      <c r="Q141" s="1302"/>
      <c r="R141" s="1302"/>
      <c r="S141" s="1302"/>
      <c r="T141" s="1302"/>
      <c r="U141" s="1302"/>
      <c r="V141" s="1302"/>
      <c r="W141" s="1302"/>
      <c r="X141" s="1302"/>
      <c r="Y141" s="1302"/>
      <c r="Z141" s="1302"/>
      <c r="AA141" s="1302"/>
      <c r="AB141" s="1302"/>
      <c r="AC141" s="1302"/>
      <c r="AD141" s="1302"/>
      <c r="AE141" s="1302"/>
      <c r="AF141" s="1302"/>
      <c r="AG141" s="1302"/>
    </row>
    <row r="142" spans="1:33" ht="12" customHeight="1">
      <c r="A142" s="1314" t="s">
        <v>900</v>
      </c>
      <c r="B142" s="1316"/>
      <c r="C142" s="1316">
        <v>50000</v>
      </c>
      <c r="D142" s="1316">
        <v>35000</v>
      </c>
      <c r="E142" s="1316"/>
      <c r="F142" s="1316"/>
      <c r="G142" s="1316">
        <v>50000</v>
      </c>
      <c r="H142" s="1316"/>
      <c r="I142" s="1316"/>
      <c r="J142" s="1316"/>
      <c r="K142" s="1350">
        <f>SUM(B142:J142)</f>
        <v>135000</v>
      </c>
      <c r="L142" s="1300"/>
      <c r="M142" s="1176"/>
      <c r="N142" s="1364"/>
      <c r="O142" s="1176"/>
      <c r="P142" s="1302"/>
      <c r="Q142" s="1302"/>
      <c r="R142" s="1302"/>
      <c r="S142" s="1302"/>
      <c r="T142" s="1302"/>
      <c r="U142" s="1302"/>
      <c r="V142" s="1302"/>
      <c r="W142" s="1302"/>
      <c r="X142" s="1302"/>
      <c r="Y142" s="1302"/>
      <c r="Z142" s="1302"/>
      <c r="AA142" s="1302"/>
      <c r="AB142" s="1302"/>
      <c r="AC142" s="1302"/>
      <c r="AD142" s="1302"/>
      <c r="AE142" s="1302"/>
      <c r="AF142" s="1302"/>
      <c r="AG142" s="1302"/>
    </row>
    <row r="143" spans="1:33" ht="12.75" hidden="1" thickBot="1">
      <c r="A143" s="1314" t="s">
        <v>1205</v>
      </c>
      <c r="B143" s="1316"/>
      <c r="C143" s="1316"/>
      <c r="D143" s="1316"/>
      <c r="E143" s="1316"/>
      <c r="F143" s="1316"/>
      <c r="G143" s="1316"/>
      <c r="H143" s="1316"/>
      <c r="I143" s="1316"/>
      <c r="J143" s="1316"/>
      <c r="K143" s="1350">
        <f>SUM(B143:J143)</f>
        <v>0</v>
      </c>
      <c r="L143" s="1365"/>
      <c r="M143" s="1176"/>
      <c r="N143" s="1364"/>
      <c r="O143" s="1176"/>
      <c r="P143" s="1302"/>
      <c r="Q143" s="1302"/>
      <c r="R143" s="1302"/>
      <c r="S143" s="1302"/>
      <c r="T143" s="1302"/>
      <c r="U143" s="1302"/>
      <c r="V143" s="1302"/>
      <c r="W143" s="1302"/>
      <c r="X143" s="1302"/>
      <c r="Y143" s="1302"/>
      <c r="Z143" s="1302"/>
      <c r="AA143" s="1302"/>
      <c r="AB143" s="1302"/>
      <c r="AC143" s="1302"/>
      <c r="AD143" s="1302"/>
      <c r="AE143" s="1302"/>
      <c r="AF143" s="1302"/>
      <c r="AG143" s="1302"/>
    </row>
    <row r="144" spans="1:33" ht="12">
      <c r="A144" s="1314" t="s">
        <v>905</v>
      </c>
      <c r="B144" s="1316"/>
      <c r="C144" s="1316"/>
      <c r="D144" s="1316"/>
      <c r="E144" s="1316"/>
      <c r="F144" s="1316"/>
      <c r="G144" s="1316"/>
      <c r="H144" s="1316"/>
      <c r="I144" s="1316">
        <v>340000</v>
      </c>
      <c r="J144" s="1316"/>
      <c r="K144" s="1350">
        <f>SUM(B144:J144)</f>
        <v>340000</v>
      </c>
      <c r="L144" s="1365"/>
      <c r="M144" s="1176"/>
      <c r="N144" s="1364"/>
      <c r="O144" s="1366"/>
      <c r="P144" s="1302"/>
      <c r="Q144" s="1302"/>
      <c r="R144" s="1302"/>
      <c r="S144" s="1302"/>
      <c r="T144" s="1302"/>
      <c r="U144" s="1302"/>
      <c r="V144" s="1302"/>
      <c r="W144" s="1302"/>
      <c r="X144" s="1302"/>
      <c r="Y144" s="1302"/>
      <c r="Z144" s="1302"/>
      <c r="AA144" s="1302"/>
      <c r="AB144" s="1302"/>
      <c r="AC144" s="1302"/>
      <c r="AD144" s="1302"/>
      <c r="AE144" s="1302"/>
      <c r="AF144" s="1302"/>
      <c r="AG144" s="1302"/>
    </row>
    <row r="145" spans="1:33" ht="18.75" customHeight="1" hidden="1">
      <c r="A145" s="1352" t="s">
        <v>1206</v>
      </c>
      <c r="B145" s="1316"/>
      <c r="C145" s="1316">
        <v>991500</v>
      </c>
      <c r="D145" s="1316"/>
      <c r="E145" s="1316"/>
      <c r="F145" s="1316"/>
      <c r="G145" s="1316"/>
      <c r="H145" s="1316"/>
      <c r="I145" s="1316"/>
      <c r="J145" s="1316"/>
      <c r="K145" s="1350">
        <f>SUM(B145:J145)</f>
        <v>991500</v>
      </c>
      <c r="L145" s="1365"/>
      <c r="M145" s="1176"/>
      <c r="N145" s="1364"/>
      <c r="O145" s="1176"/>
      <c r="P145" s="1302"/>
      <c r="Q145" s="1302"/>
      <c r="R145" s="1302"/>
      <c r="S145" s="1302"/>
      <c r="T145" s="1302"/>
      <c r="U145" s="1302"/>
      <c r="V145" s="1302"/>
      <c r="W145" s="1302"/>
      <c r="X145" s="1302"/>
      <c r="Y145" s="1302"/>
      <c r="Z145" s="1302"/>
      <c r="AA145" s="1302"/>
      <c r="AB145" s="1302"/>
      <c r="AC145" s="1302"/>
      <c r="AD145" s="1302"/>
      <c r="AE145" s="1302"/>
      <c r="AF145" s="1302"/>
      <c r="AG145" s="1302"/>
    </row>
    <row r="146" spans="1:33" ht="17.25" customHeight="1" hidden="1">
      <c r="A146" s="1352" t="s">
        <v>1206</v>
      </c>
      <c r="B146" s="1316"/>
      <c r="C146" s="1316">
        <v>708500</v>
      </c>
      <c r="D146" s="1316"/>
      <c r="E146" s="1316"/>
      <c r="F146" s="1316"/>
      <c r="G146" s="1316"/>
      <c r="H146" s="1316"/>
      <c r="I146" s="1316"/>
      <c r="J146" s="1316"/>
      <c r="K146" s="1350">
        <f>SUM(B146:J146)</f>
        <v>708500</v>
      </c>
      <c r="L146" s="1365"/>
      <c r="M146" s="1176"/>
      <c r="N146" s="1364"/>
      <c r="O146" s="1176"/>
      <c r="P146" s="1302"/>
      <c r="Q146" s="1302"/>
      <c r="R146" s="1302"/>
      <c r="S146" s="1302"/>
      <c r="T146" s="1302"/>
      <c r="U146" s="1302"/>
      <c r="V146" s="1302"/>
      <c r="W146" s="1302"/>
      <c r="X146" s="1302"/>
      <c r="Y146" s="1302"/>
      <c r="Z146" s="1302"/>
      <c r="AA146" s="1302"/>
      <c r="AB146" s="1302"/>
      <c r="AC146" s="1302"/>
      <c r="AD146" s="1302"/>
      <c r="AE146" s="1302"/>
      <c r="AF146" s="1302"/>
      <c r="AG146" s="1302"/>
    </row>
    <row r="147" spans="1:33" ht="12" customHeight="1">
      <c r="A147" s="1353" t="s">
        <v>906</v>
      </c>
      <c r="B147" s="1316"/>
      <c r="C147" s="1316">
        <f aca="true" t="shared" si="26" ref="C147:K147">SUM(C145:C146)</f>
        <v>1700000</v>
      </c>
      <c r="D147" s="1316">
        <f t="shared" si="26"/>
        <v>0</v>
      </c>
      <c r="E147" s="1316">
        <f t="shared" si="26"/>
        <v>0</v>
      </c>
      <c r="F147" s="1316">
        <f t="shared" si="26"/>
        <v>0</v>
      </c>
      <c r="G147" s="1316">
        <f t="shared" si="26"/>
        <v>0</v>
      </c>
      <c r="H147" s="1316">
        <f t="shared" si="26"/>
        <v>0</v>
      </c>
      <c r="I147" s="1316">
        <f t="shared" si="26"/>
        <v>0</v>
      </c>
      <c r="J147" s="1316">
        <f t="shared" si="26"/>
        <v>0</v>
      </c>
      <c r="K147" s="1316">
        <f t="shared" si="26"/>
        <v>1700000</v>
      </c>
      <c r="L147" s="1365"/>
      <c r="M147" s="1176"/>
      <c r="N147" s="1364"/>
      <c r="O147" s="1176"/>
      <c r="P147" s="1302"/>
      <c r="Q147" s="1302"/>
      <c r="R147" s="1302"/>
      <c r="S147" s="1302"/>
      <c r="T147" s="1302"/>
      <c r="U147" s="1302"/>
      <c r="V147" s="1302"/>
      <c r="W147" s="1302"/>
      <c r="X147" s="1302"/>
      <c r="Y147" s="1302"/>
      <c r="Z147" s="1302"/>
      <c r="AA147" s="1302"/>
      <c r="AB147" s="1302"/>
      <c r="AC147" s="1302"/>
      <c r="AD147" s="1302"/>
      <c r="AE147" s="1302"/>
      <c r="AF147" s="1302"/>
      <c r="AG147" s="1302"/>
    </row>
    <row r="148" spans="1:33" ht="12.75" customHeight="1">
      <c r="A148" s="1353" t="s">
        <v>907</v>
      </c>
      <c r="B148" s="1316"/>
      <c r="C148" s="1316">
        <v>200000</v>
      </c>
      <c r="D148" s="1316"/>
      <c r="E148" s="1316"/>
      <c r="F148" s="1316"/>
      <c r="G148" s="1316"/>
      <c r="H148" s="1316"/>
      <c r="I148" s="1316"/>
      <c r="J148" s="1316"/>
      <c r="K148" s="1316">
        <f>SUM(C148:J148)</f>
        <v>200000</v>
      </c>
      <c r="L148" s="1365"/>
      <c r="M148" s="1176"/>
      <c r="N148" s="1364"/>
      <c r="O148" s="1176"/>
      <c r="P148" s="1302"/>
      <c r="Q148" s="1302"/>
      <c r="R148" s="1302"/>
      <c r="S148" s="1302"/>
      <c r="T148" s="1302"/>
      <c r="U148" s="1302"/>
      <c r="V148" s="1302"/>
      <c r="W148" s="1302"/>
      <c r="X148" s="1302"/>
      <c r="Y148" s="1302"/>
      <c r="Z148" s="1302"/>
      <c r="AA148" s="1302"/>
      <c r="AB148" s="1302"/>
      <c r="AC148" s="1302"/>
      <c r="AD148" s="1302"/>
      <c r="AE148" s="1302"/>
      <c r="AF148" s="1302"/>
      <c r="AG148" s="1302"/>
    </row>
    <row r="149" spans="1:33" ht="12.75" customHeight="1">
      <c r="A149" s="1351" t="s">
        <v>908</v>
      </c>
      <c r="B149" s="1316">
        <v>30000</v>
      </c>
      <c r="C149" s="1316"/>
      <c r="D149" s="1316">
        <v>50000</v>
      </c>
      <c r="E149" s="1316"/>
      <c r="F149" s="1316"/>
      <c r="G149" s="1316">
        <v>50000</v>
      </c>
      <c r="H149" s="1316"/>
      <c r="I149" s="1316">
        <v>80000</v>
      </c>
      <c r="J149" s="1316"/>
      <c r="K149" s="1316">
        <f>SUM(B149:J149)</f>
        <v>210000</v>
      </c>
      <c r="L149" s="1365"/>
      <c r="M149" s="1176"/>
      <c r="N149" s="1364"/>
      <c r="O149" s="1176"/>
      <c r="P149" s="1302"/>
      <c r="Q149" s="1302"/>
      <c r="R149" s="1302"/>
      <c r="S149" s="1302"/>
      <c r="T149" s="1302"/>
      <c r="U149" s="1302"/>
      <c r="V149" s="1302"/>
      <c r="W149" s="1302"/>
      <c r="X149" s="1302"/>
      <c r="Y149" s="1302"/>
      <c r="Z149" s="1302"/>
      <c r="AA149" s="1302"/>
      <c r="AB149" s="1302"/>
      <c r="AC149" s="1302"/>
      <c r="AD149" s="1302"/>
      <c r="AE149" s="1302"/>
      <c r="AF149" s="1302"/>
      <c r="AG149" s="1302"/>
    </row>
    <row r="150" spans="1:33" ht="42.75" customHeight="1" hidden="1">
      <c r="A150" s="1321" t="s">
        <v>1207</v>
      </c>
      <c r="B150" s="1316">
        <v>45000</v>
      </c>
      <c r="C150" s="1316"/>
      <c r="D150" s="1316"/>
      <c r="E150" s="1316"/>
      <c r="F150" s="1316"/>
      <c r="G150" s="1316"/>
      <c r="H150" s="1316"/>
      <c r="I150" s="1316"/>
      <c r="J150" s="1316"/>
      <c r="K150" s="1316">
        <f>SUM(B150:J150)</f>
        <v>45000</v>
      </c>
      <c r="L150" s="1300"/>
      <c r="M150" s="1301"/>
      <c r="N150" s="1302"/>
      <c r="O150" s="1302"/>
      <c r="P150" s="1302"/>
      <c r="Q150" s="1302"/>
      <c r="R150" s="1302"/>
      <c r="S150" s="1302"/>
      <c r="T150" s="1302"/>
      <c r="U150" s="1302"/>
      <c r="V150" s="1302"/>
      <c r="W150" s="1302"/>
      <c r="X150" s="1302"/>
      <c r="Y150" s="1302"/>
      <c r="Z150" s="1302"/>
      <c r="AA150" s="1302"/>
      <c r="AB150" s="1302"/>
      <c r="AC150" s="1302"/>
      <c r="AD150" s="1302"/>
      <c r="AE150" s="1302"/>
      <c r="AF150" s="1302"/>
      <c r="AG150" s="1302"/>
    </row>
    <row r="151" spans="1:33" ht="12.75" customHeight="1">
      <c r="A151" s="1315" t="s">
        <v>909</v>
      </c>
      <c r="B151" s="1316">
        <f aca="true" t="shared" si="27" ref="B151:K151">SUM(B150:B150)</f>
        <v>45000</v>
      </c>
      <c r="C151" s="1316">
        <f t="shared" si="27"/>
        <v>0</v>
      </c>
      <c r="D151" s="1316">
        <f t="shared" si="27"/>
        <v>0</v>
      </c>
      <c r="E151" s="1316">
        <f t="shared" si="27"/>
        <v>0</v>
      </c>
      <c r="F151" s="1316">
        <f t="shared" si="27"/>
        <v>0</v>
      </c>
      <c r="G151" s="1316">
        <f t="shared" si="27"/>
        <v>0</v>
      </c>
      <c r="H151" s="1316">
        <f t="shared" si="27"/>
        <v>0</v>
      </c>
      <c r="I151" s="1316">
        <f t="shared" si="27"/>
        <v>0</v>
      </c>
      <c r="J151" s="1316">
        <f t="shared" si="27"/>
        <v>0</v>
      </c>
      <c r="K151" s="1316">
        <f t="shared" si="27"/>
        <v>45000</v>
      </c>
      <c r="L151" s="1300"/>
      <c r="M151" s="1301"/>
      <c r="N151" s="1302"/>
      <c r="O151" s="1302"/>
      <c r="P151" s="1302"/>
      <c r="Q151" s="1302"/>
      <c r="R151" s="1302"/>
      <c r="S151" s="1302"/>
      <c r="T151" s="1302"/>
      <c r="U151" s="1302"/>
      <c r="V151" s="1302"/>
      <c r="W151" s="1302"/>
      <c r="X151" s="1302"/>
      <c r="Y151" s="1302"/>
      <c r="Z151" s="1302"/>
      <c r="AA151" s="1302"/>
      <c r="AB151" s="1302"/>
      <c r="AC151" s="1302"/>
      <c r="AD151" s="1302"/>
      <c r="AE151" s="1302"/>
      <c r="AF151" s="1302"/>
      <c r="AG151" s="1302"/>
    </row>
    <row r="152" spans="1:33" ht="12">
      <c r="A152" s="1315" t="s">
        <v>910</v>
      </c>
      <c r="B152" s="1316">
        <v>30000</v>
      </c>
      <c r="C152" s="1316"/>
      <c r="D152" s="1316"/>
      <c r="E152" s="1316"/>
      <c r="F152" s="1316"/>
      <c r="G152" s="1316"/>
      <c r="H152" s="1316"/>
      <c r="I152" s="1316"/>
      <c r="J152" s="1316"/>
      <c r="K152" s="1316">
        <f>SUM(B152:J152)</f>
        <v>30000</v>
      </c>
      <c r="L152" s="1300"/>
      <c r="M152" s="1301"/>
      <c r="N152" s="1302"/>
      <c r="O152" s="1302"/>
      <c r="P152" s="1302"/>
      <c r="Q152" s="1302"/>
      <c r="R152" s="1302"/>
      <c r="S152" s="1302"/>
      <c r="T152" s="1302"/>
      <c r="U152" s="1302"/>
      <c r="V152" s="1302"/>
      <c r="W152" s="1302"/>
      <c r="X152" s="1302"/>
      <c r="Y152" s="1302"/>
      <c r="Z152" s="1302"/>
      <c r="AA152" s="1302"/>
      <c r="AB152" s="1302"/>
      <c r="AC152" s="1302"/>
      <c r="AD152" s="1302"/>
      <c r="AE152" s="1302"/>
      <c r="AF152" s="1302"/>
      <c r="AG152" s="1302"/>
    </row>
    <row r="153" spans="1:33" ht="12" hidden="1">
      <c r="A153" s="1315" t="s">
        <v>911</v>
      </c>
      <c r="B153" s="1316"/>
      <c r="C153" s="1316"/>
      <c r="D153" s="1316"/>
      <c r="E153" s="1316"/>
      <c r="F153" s="1316"/>
      <c r="G153" s="1316"/>
      <c r="H153" s="1316"/>
      <c r="I153" s="1316"/>
      <c r="J153" s="1316"/>
      <c r="K153" s="1316">
        <f>SUM(C153:J153)</f>
        <v>0</v>
      </c>
      <c r="L153" s="1300"/>
      <c r="M153" s="1301"/>
      <c r="N153" s="1302"/>
      <c r="O153" s="1302"/>
      <c r="P153" s="1302"/>
      <c r="Q153" s="1302"/>
      <c r="R153" s="1302"/>
      <c r="S153" s="1302"/>
      <c r="T153" s="1302"/>
      <c r="U153" s="1302"/>
      <c r="V153" s="1302"/>
      <c r="W153" s="1302"/>
      <c r="X153" s="1302"/>
      <c r="Y153" s="1302"/>
      <c r="Z153" s="1302"/>
      <c r="AA153" s="1302"/>
      <c r="AB153" s="1302"/>
      <c r="AC153" s="1302"/>
      <c r="AD153" s="1302"/>
      <c r="AE153" s="1302"/>
      <c r="AF153" s="1302"/>
      <c r="AG153" s="1302"/>
    </row>
    <row r="154" spans="1:33" ht="15" customHeight="1">
      <c r="A154" s="1314" t="s">
        <v>912</v>
      </c>
      <c r="B154" s="1316"/>
      <c r="C154" s="1316"/>
      <c r="D154" s="1316">
        <v>80000</v>
      </c>
      <c r="E154" s="1316">
        <v>40000</v>
      </c>
      <c r="F154" s="1316"/>
      <c r="G154" s="1316"/>
      <c r="H154" s="1316"/>
      <c r="I154" s="1316">
        <v>200000</v>
      </c>
      <c r="J154" s="1316"/>
      <c r="K154" s="1316">
        <f>SUM(C154:J154)</f>
        <v>320000</v>
      </c>
      <c r="L154" s="1300"/>
      <c r="M154" s="1301"/>
      <c r="N154" s="1302"/>
      <c r="O154" s="1302"/>
      <c r="P154" s="1302"/>
      <c r="Q154" s="1302"/>
      <c r="R154" s="1302"/>
      <c r="S154" s="1302"/>
      <c r="T154" s="1302"/>
      <c r="U154" s="1302"/>
      <c r="V154" s="1302"/>
      <c r="W154" s="1302"/>
      <c r="X154" s="1302"/>
      <c r="Y154" s="1302"/>
      <c r="Z154" s="1302"/>
      <c r="AA154" s="1302"/>
      <c r="AB154" s="1302"/>
      <c r="AC154" s="1302"/>
      <c r="AD154" s="1302"/>
      <c r="AE154" s="1302"/>
      <c r="AF154" s="1302"/>
      <c r="AG154" s="1302"/>
    </row>
    <row r="155" spans="1:33" ht="13.5" customHeight="1">
      <c r="A155" s="1356" t="s">
        <v>913</v>
      </c>
      <c r="B155" s="1316">
        <v>40000</v>
      </c>
      <c r="C155" s="1316"/>
      <c r="D155" s="1316"/>
      <c r="E155" s="1316"/>
      <c r="F155" s="1316"/>
      <c r="G155" s="1316"/>
      <c r="H155" s="1316"/>
      <c r="I155" s="1316"/>
      <c r="J155" s="1316"/>
      <c r="K155" s="1316">
        <f>SUM(B155:J155)</f>
        <v>40000</v>
      </c>
      <c r="L155" s="1300"/>
      <c r="M155" s="1301"/>
      <c r="N155" s="1302"/>
      <c r="O155" s="1302"/>
      <c r="P155" s="1302"/>
      <c r="Q155" s="1302"/>
      <c r="R155" s="1302"/>
      <c r="S155" s="1302"/>
      <c r="T155" s="1302"/>
      <c r="U155" s="1302"/>
      <c r="V155" s="1302"/>
      <c r="W155" s="1302"/>
      <c r="X155" s="1302"/>
      <c r="Y155" s="1302"/>
      <c r="Z155" s="1302"/>
      <c r="AA155" s="1302"/>
      <c r="AB155" s="1302"/>
      <c r="AC155" s="1302"/>
      <c r="AD155" s="1302"/>
      <c r="AE155" s="1302"/>
      <c r="AF155" s="1302"/>
      <c r="AG155" s="1302"/>
    </row>
    <row r="156" spans="1:33" ht="13.5" customHeight="1">
      <c r="A156" s="1356" t="s">
        <v>1208</v>
      </c>
      <c r="B156" s="1316"/>
      <c r="C156" s="1316"/>
      <c r="D156" s="1316"/>
      <c r="E156" s="1316"/>
      <c r="F156" s="1316"/>
      <c r="G156" s="1316">
        <v>100000</v>
      </c>
      <c r="H156" s="1316"/>
      <c r="I156" s="1316"/>
      <c r="J156" s="1316"/>
      <c r="K156" s="1316">
        <f>SUM(B156:I156)</f>
        <v>100000</v>
      </c>
      <c r="L156" s="1300"/>
      <c r="M156" s="1301"/>
      <c r="N156" s="1302"/>
      <c r="O156" s="1302"/>
      <c r="P156" s="1302"/>
      <c r="Q156" s="1302"/>
      <c r="R156" s="1302"/>
      <c r="S156" s="1302"/>
      <c r="T156" s="1302"/>
      <c r="U156" s="1302"/>
      <c r="V156" s="1302"/>
      <c r="W156" s="1302"/>
      <c r="X156" s="1302"/>
      <c r="Y156" s="1302"/>
      <c r="Z156" s="1302"/>
      <c r="AA156" s="1302"/>
      <c r="AB156" s="1302"/>
      <c r="AC156" s="1302"/>
      <c r="AD156" s="1302"/>
      <c r="AE156" s="1302"/>
      <c r="AF156" s="1302"/>
      <c r="AG156" s="1302"/>
    </row>
    <row r="157" spans="1:33" ht="30" customHeight="1" hidden="1">
      <c r="A157" s="1356" t="s">
        <v>914</v>
      </c>
      <c r="B157" s="1316"/>
      <c r="C157" s="1316"/>
      <c r="D157" s="1316"/>
      <c r="E157" s="1316"/>
      <c r="F157" s="1316"/>
      <c r="G157" s="1316"/>
      <c r="H157" s="1316"/>
      <c r="I157" s="1316"/>
      <c r="J157" s="1316"/>
      <c r="K157" s="1316">
        <f>SUM(G157:J157)</f>
        <v>0</v>
      </c>
      <c r="L157" s="1300"/>
      <c r="M157" s="1301"/>
      <c r="N157" s="1302"/>
      <c r="O157" s="1302"/>
      <c r="P157" s="1302"/>
      <c r="Q157" s="1302"/>
      <c r="R157" s="1302"/>
      <c r="S157" s="1302"/>
      <c r="T157" s="1302"/>
      <c r="U157" s="1302"/>
      <c r="V157" s="1302"/>
      <c r="W157" s="1302"/>
      <c r="X157" s="1302"/>
      <c r="Y157" s="1302"/>
      <c r="Z157" s="1302"/>
      <c r="AA157" s="1302"/>
      <c r="AB157" s="1302"/>
      <c r="AC157" s="1302"/>
      <c r="AD157" s="1302"/>
      <c r="AE157" s="1302"/>
      <c r="AF157" s="1302"/>
      <c r="AG157" s="1302"/>
    </row>
    <row r="158" spans="1:33" ht="12" customHeight="1">
      <c r="A158" s="1356" t="s">
        <v>1209</v>
      </c>
      <c r="B158" s="1316"/>
      <c r="C158" s="1316"/>
      <c r="D158" s="1316"/>
      <c r="E158" s="1316"/>
      <c r="F158" s="1316"/>
      <c r="G158" s="1316">
        <v>100000</v>
      </c>
      <c r="H158" s="1316"/>
      <c r="I158" s="1316">
        <v>725000</v>
      </c>
      <c r="J158" s="1316"/>
      <c r="K158" s="1316">
        <f>SUM(B158:I158)</f>
        <v>825000</v>
      </c>
      <c r="L158" s="1300"/>
      <c r="M158" s="1301"/>
      <c r="N158" s="1302"/>
      <c r="O158" s="1302"/>
      <c r="P158" s="1302"/>
      <c r="Q158" s="1302"/>
      <c r="R158" s="1302"/>
      <c r="S158" s="1302"/>
      <c r="T158" s="1302"/>
      <c r="U158" s="1302"/>
      <c r="V158" s="1302"/>
      <c r="W158" s="1302"/>
      <c r="X158" s="1302"/>
      <c r="Y158" s="1302"/>
      <c r="Z158" s="1302"/>
      <c r="AA158" s="1302"/>
      <c r="AB158" s="1302"/>
      <c r="AC158" s="1302"/>
      <c r="AD158" s="1302"/>
      <c r="AE158" s="1302"/>
      <c r="AF158" s="1302"/>
      <c r="AG158" s="1302"/>
    </row>
    <row r="159" spans="1:33" ht="12" customHeight="1">
      <c r="A159" s="1356" t="s">
        <v>1210</v>
      </c>
      <c r="B159" s="1316"/>
      <c r="C159" s="1316"/>
      <c r="D159" s="1316"/>
      <c r="E159" s="1316"/>
      <c r="F159" s="1316"/>
      <c r="G159" s="1316"/>
      <c r="H159" s="1316"/>
      <c r="I159" s="1316">
        <v>100000</v>
      </c>
      <c r="J159" s="1316"/>
      <c r="K159" s="1316">
        <f>SUM(B159:I159)</f>
        <v>100000</v>
      </c>
      <c r="L159" s="1300"/>
      <c r="M159" s="1301"/>
      <c r="N159" s="1302"/>
      <c r="O159" s="1302"/>
      <c r="P159" s="1302"/>
      <c r="Q159" s="1302"/>
      <c r="R159" s="1302"/>
      <c r="S159" s="1302"/>
      <c r="T159" s="1302"/>
      <c r="U159" s="1302"/>
      <c r="V159" s="1302"/>
      <c r="W159" s="1302"/>
      <c r="X159" s="1302"/>
      <c r="Y159" s="1302"/>
      <c r="Z159" s="1302"/>
      <c r="AA159" s="1302"/>
      <c r="AB159" s="1302"/>
      <c r="AC159" s="1302"/>
      <c r="AD159" s="1302"/>
      <c r="AE159" s="1302"/>
      <c r="AF159" s="1302"/>
      <c r="AG159" s="1302"/>
    </row>
    <row r="160" spans="1:33" ht="16.5" customHeight="1" hidden="1">
      <c r="A160" s="1356" t="s">
        <v>1104</v>
      </c>
      <c r="B160" s="1316"/>
      <c r="C160" s="1316"/>
      <c r="D160" s="1316"/>
      <c r="E160" s="1316"/>
      <c r="F160" s="1316"/>
      <c r="G160" s="1316"/>
      <c r="H160" s="1316"/>
      <c r="I160" s="1316"/>
      <c r="J160" s="1316"/>
      <c r="K160" s="1316">
        <f>SUM(B160:J160)</f>
        <v>0</v>
      </c>
      <c r="L160" s="1300"/>
      <c r="M160" s="1301"/>
      <c r="N160" s="1302"/>
      <c r="O160" s="1302"/>
      <c r="P160" s="1302"/>
      <c r="Q160" s="1302"/>
      <c r="R160" s="1302"/>
      <c r="S160" s="1302"/>
      <c r="T160" s="1302"/>
      <c r="U160" s="1302"/>
      <c r="V160" s="1302"/>
      <c r="W160" s="1302"/>
      <c r="X160" s="1302"/>
      <c r="Y160" s="1302"/>
      <c r="Z160" s="1302"/>
      <c r="AA160" s="1302"/>
      <c r="AB160" s="1302"/>
      <c r="AC160" s="1302"/>
      <c r="AD160" s="1302"/>
      <c r="AE160" s="1302"/>
      <c r="AF160" s="1302"/>
      <c r="AG160" s="1302"/>
    </row>
    <row r="161" spans="1:33" ht="13.5" customHeight="1">
      <c r="A161" s="1356" t="s">
        <v>1211</v>
      </c>
      <c r="B161" s="1316"/>
      <c r="C161" s="1316"/>
      <c r="D161" s="1316">
        <v>50000</v>
      </c>
      <c r="E161" s="1316"/>
      <c r="F161" s="1316"/>
      <c r="G161" s="1316"/>
      <c r="H161" s="1316"/>
      <c r="I161" s="1316"/>
      <c r="J161" s="1316"/>
      <c r="K161" s="1316">
        <f>SUM(B161:J161)</f>
        <v>50000</v>
      </c>
      <c r="L161" s="1300"/>
      <c r="M161" s="1301"/>
      <c r="N161" s="1302"/>
      <c r="O161" s="1302"/>
      <c r="P161" s="1302"/>
      <c r="Q161" s="1302"/>
      <c r="R161" s="1302"/>
      <c r="S161" s="1302"/>
      <c r="T161" s="1302"/>
      <c r="U161" s="1302"/>
      <c r="V161" s="1302"/>
      <c r="W161" s="1302"/>
      <c r="X161" s="1302"/>
      <c r="Y161" s="1302"/>
      <c r="Z161" s="1302"/>
      <c r="AA161" s="1302"/>
      <c r="AB161" s="1302"/>
      <c r="AC161" s="1302"/>
      <c r="AD161" s="1302"/>
      <c r="AE161" s="1302"/>
      <c r="AF161" s="1302"/>
      <c r="AG161" s="1302"/>
    </row>
    <row r="162" spans="1:33" ht="15.75" customHeight="1" hidden="1">
      <c r="A162" s="1355" t="s">
        <v>1212</v>
      </c>
      <c r="B162" s="1316"/>
      <c r="C162" s="1316">
        <v>50000</v>
      </c>
      <c r="D162" s="1316">
        <v>65000</v>
      </c>
      <c r="E162" s="1316"/>
      <c r="F162" s="1316"/>
      <c r="G162" s="1316">
        <v>140000</v>
      </c>
      <c r="H162" s="1316"/>
      <c r="I162" s="1316"/>
      <c r="J162" s="1316"/>
      <c r="K162" s="1316">
        <f>SUM(C162:J162)</f>
        <v>255000</v>
      </c>
      <c r="L162" s="1300"/>
      <c r="M162" s="1301"/>
      <c r="N162" s="1302"/>
      <c r="O162" s="1302"/>
      <c r="P162" s="1302"/>
      <c r="Q162" s="1302"/>
      <c r="R162" s="1302"/>
      <c r="S162" s="1302"/>
      <c r="T162" s="1302"/>
      <c r="U162" s="1302"/>
      <c r="V162" s="1302"/>
      <c r="W162" s="1302"/>
      <c r="X162" s="1302"/>
      <c r="Y162" s="1302"/>
      <c r="Z162" s="1302"/>
      <c r="AA162" s="1302"/>
      <c r="AB162" s="1302"/>
      <c r="AC162" s="1302"/>
      <c r="AD162" s="1302"/>
      <c r="AE162" s="1302"/>
      <c r="AF162" s="1302"/>
      <c r="AG162" s="1302"/>
    </row>
    <row r="163" spans="1:33" ht="12">
      <c r="A163" s="1356" t="s">
        <v>1213</v>
      </c>
      <c r="B163" s="1316"/>
      <c r="C163" s="1316">
        <v>50000</v>
      </c>
      <c r="D163" s="1316">
        <f aca="true" t="shared" si="28" ref="D163:J163">SUM(D162:D162)</f>
        <v>65000</v>
      </c>
      <c r="E163" s="1316">
        <f t="shared" si="28"/>
        <v>0</v>
      </c>
      <c r="F163" s="1316">
        <f t="shared" si="28"/>
        <v>0</v>
      </c>
      <c r="G163" s="1316">
        <f t="shared" si="28"/>
        <v>140000</v>
      </c>
      <c r="H163" s="1316">
        <f t="shared" si="28"/>
        <v>0</v>
      </c>
      <c r="I163" s="1316">
        <f t="shared" si="28"/>
        <v>0</v>
      </c>
      <c r="J163" s="1316">
        <f t="shared" si="28"/>
        <v>0</v>
      </c>
      <c r="K163" s="1316">
        <f>SUM(C163:J163)</f>
        <v>255000</v>
      </c>
      <c r="L163" s="1300"/>
      <c r="M163" s="1301"/>
      <c r="N163" s="1302"/>
      <c r="O163" s="1302"/>
      <c r="P163" s="1302"/>
      <c r="Q163" s="1302"/>
      <c r="R163" s="1302"/>
      <c r="S163" s="1302"/>
      <c r="T163" s="1302"/>
      <c r="U163" s="1302"/>
      <c r="V163" s="1302"/>
      <c r="W163" s="1302"/>
      <c r="X163" s="1302"/>
      <c r="Y163" s="1302"/>
      <c r="Z163" s="1302"/>
      <c r="AA163" s="1302"/>
      <c r="AB163" s="1302"/>
      <c r="AC163" s="1302"/>
      <c r="AD163" s="1302"/>
      <c r="AE163" s="1302"/>
      <c r="AF163" s="1302"/>
      <c r="AG163" s="1302"/>
    </row>
    <row r="164" spans="1:33" ht="12">
      <c r="A164" s="1356" t="s">
        <v>1214</v>
      </c>
      <c r="B164" s="1316">
        <v>40000</v>
      </c>
      <c r="C164" s="1316"/>
      <c r="D164" s="1316"/>
      <c r="E164" s="1316"/>
      <c r="F164" s="1316"/>
      <c r="G164" s="1316"/>
      <c r="H164" s="1316"/>
      <c r="I164" s="1316"/>
      <c r="J164" s="1316"/>
      <c r="K164" s="1316">
        <f>SUM(B164:J164)</f>
        <v>40000</v>
      </c>
      <c r="L164" s="1300"/>
      <c r="M164" s="1301"/>
      <c r="N164" s="1302"/>
      <c r="O164" s="1302"/>
      <c r="P164" s="1302"/>
      <c r="Q164" s="1302"/>
      <c r="R164" s="1302"/>
      <c r="S164" s="1302"/>
      <c r="T164" s="1302"/>
      <c r="U164" s="1302"/>
      <c r="V164" s="1302"/>
      <c r="W164" s="1302"/>
      <c r="X164" s="1302"/>
      <c r="Y164" s="1302"/>
      <c r="Z164" s="1302"/>
      <c r="AA164" s="1302"/>
      <c r="AB164" s="1302"/>
      <c r="AC164" s="1302"/>
      <c r="AD164" s="1302"/>
      <c r="AE164" s="1302"/>
      <c r="AF164" s="1302"/>
      <c r="AG164" s="1302"/>
    </row>
    <row r="165" spans="1:33" ht="12" hidden="1">
      <c r="A165" s="1367" t="s">
        <v>1203</v>
      </c>
      <c r="B165" s="1360">
        <f>B137+B138+B139+B140+B141+B142+B143+B144+B147+B148+B149+B151+B152+B153+B154+B155+B157+B160+B163+B164+B156+B158+B159+B163+B161</f>
        <v>210000</v>
      </c>
      <c r="C165" s="1360">
        <f aca="true" t="shared" si="29" ref="C165:K165">C137+C138+C139+C140+C141+C142+C143+C144+C147+C148+C149+C151+C152+C153+C154+C155+C157+C160+C163+C164+C156+C158+C159+C161</f>
        <v>2150000</v>
      </c>
      <c r="D165" s="1360">
        <f t="shared" si="29"/>
        <v>380000</v>
      </c>
      <c r="E165" s="1360">
        <f t="shared" si="29"/>
        <v>65000</v>
      </c>
      <c r="F165" s="1360">
        <f t="shared" si="29"/>
        <v>0</v>
      </c>
      <c r="G165" s="1360">
        <f t="shared" si="29"/>
        <v>490000</v>
      </c>
      <c r="H165" s="1360">
        <f t="shared" si="29"/>
        <v>0</v>
      </c>
      <c r="I165" s="1360">
        <f t="shared" si="29"/>
        <v>1445000</v>
      </c>
      <c r="J165" s="1360">
        <f t="shared" si="29"/>
        <v>0</v>
      </c>
      <c r="K165" s="1360">
        <f t="shared" si="29"/>
        <v>4740000</v>
      </c>
      <c r="L165" s="1330"/>
      <c r="M165" s="1301"/>
      <c r="N165" s="1302"/>
      <c r="O165" s="1302"/>
      <c r="P165" s="1302"/>
      <c r="Q165" s="1302"/>
      <c r="R165" s="1302"/>
      <c r="S165" s="1302"/>
      <c r="T165" s="1302"/>
      <c r="U165" s="1302"/>
      <c r="V165" s="1302"/>
      <c r="W165" s="1302"/>
      <c r="X165" s="1302"/>
      <c r="Y165" s="1302"/>
      <c r="Z165" s="1302"/>
      <c r="AA165" s="1302"/>
      <c r="AB165" s="1302"/>
      <c r="AC165" s="1302"/>
      <c r="AD165" s="1302"/>
      <c r="AE165" s="1302"/>
      <c r="AF165" s="1302"/>
      <c r="AG165" s="1302"/>
    </row>
    <row r="166" spans="1:33" ht="18" customHeight="1" hidden="1">
      <c r="A166" s="1352" t="s">
        <v>1215</v>
      </c>
      <c r="B166" s="1316"/>
      <c r="C166" s="1316">
        <v>600000</v>
      </c>
      <c r="D166" s="1316"/>
      <c r="E166" s="1316"/>
      <c r="F166" s="1316"/>
      <c r="G166" s="1316"/>
      <c r="H166" s="1316"/>
      <c r="I166" s="1316">
        <v>1000000</v>
      </c>
      <c r="J166" s="1316"/>
      <c r="K166" s="1368">
        <f>SUM(B166:J166)</f>
        <v>1600000</v>
      </c>
      <c r="L166" s="1300"/>
      <c r="M166" s="1301"/>
      <c r="N166" s="1302"/>
      <c r="O166" s="1302"/>
      <c r="P166" s="1302"/>
      <c r="Q166" s="1302"/>
      <c r="R166" s="1302"/>
      <c r="S166" s="1302"/>
      <c r="T166" s="1302"/>
      <c r="U166" s="1302"/>
      <c r="V166" s="1302"/>
      <c r="W166" s="1302"/>
      <c r="X166" s="1302"/>
      <c r="Y166" s="1302"/>
      <c r="Z166" s="1302"/>
      <c r="AA166" s="1302"/>
      <c r="AB166" s="1302"/>
      <c r="AC166" s="1302"/>
      <c r="AD166" s="1302"/>
      <c r="AE166" s="1302"/>
      <c r="AF166" s="1302"/>
      <c r="AG166" s="1302"/>
    </row>
    <row r="167" spans="1:33" ht="18.75" customHeight="1" hidden="1">
      <c r="A167" s="1352" t="s">
        <v>1215</v>
      </c>
      <c r="B167" s="1316"/>
      <c r="C167" s="1316">
        <v>500000</v>
      </c>
      <c r="D167" s="1316"/>
      <c r="E167" s="1316"/>
      <c r="F167" s="1316"/>
      <c r="G167" s="1316"/>
      <c r="H167" s="1316"/>
      <c r="I167" s="1316">
        <v>200000</v>
      </c>
      <c r="J167" s="1316"/>
      <c r="K167" s="1368">
        <f>SUM(B167:J167)</f>
        <v>700000</v>
      </c>
      <c r="L167" s="1300"/>
      <c r="M167" s="1301"/>
      <c r="N167" s="1302"/>
      <c r="O167" s="1302"/>
      <c r="P167" s="1302"/>
      <c r="Q167" s="1302"/>
      <c r="R167" s="1302"/>
      <c r="S167" s="1302"/>
      <c r="T167" s="1302"/>
      <c r="U167" s="1302"/>
      <c r="V167" s="1302"/>
      <c r="W167" s="1302"/>
      <c r="X167" s="1302"/>
      <c r="Y167" s="1302"/>
      <c r="Z167" s="1302"/>
      <c r="AA167" s="1302"/>
      <c r="AB167" s="1302"/>
      <c r="AC167" s="1302"/>
      <c r="AD167" s="1302"/>
      <c r="AE167" s="1302"/>
      <c r="AF167" s="1302"/>
      <c r="AG167" s="1302"/>
    </row>
    <row r="168" spans="1:33" ht="12">
      <c r="A168" s="1353" t="s">
        <v>915</v>
      </c>
      <c r="B168" s="1316"/>
      <c r="C168" s="1316">
        <f aca="true" t="shared" si="30" ref="C168:J168">SUM(C166:C167)</f>
        <v>1100000</v>
      </c>
      <c r="D168" s="1316">
        <f t="shared" si="30"/>
        <v>0</v>
      </c>
      <c r="E168" s="1316">
        <f t="shared" si="30"/>
        <v>0</v>
      </c>
      <c r="F168" s="1316">
        <f t="shared" si="30"/>
        <v>0</v>
      </c>
      <c r="G168" s="1316">
        <f t="shared" si="30"/>
        <v>0</v>
      </c>
      <c r="H168" s="1316">
        <f t="shared" si="30"/>
        <v>0</v>
      </c>
      <c r="I168" s="1316">
        <f t="shared" si="30"/>
        <v>1200000</v>
      </c>
      <c r="J168" s="1316">
        <f t="shared" si="30"/>
        <v>0</v>
      </c>
      <c r="K168" s="1316">
        <f>SUM(C168:J168)</f>
        <v>2300000</v>
      </c>
      <c r="L168" s="1369"/>
      <c r="M168" s="1370"/>
      <c r="N168" s="1302"/>
      <c r="O168" s="1302"/>
      <c r="P168" s="1302"/>
      <c r="Q168" s="1302"/>
      <c r="R168" s="1302"/>
      <c r="S168" s="1302"/>
      <c r="T168" s="1302"/>
      <c r="U168" s="1302"/>
      <c r="V168" s="1302"/>
      <c r="W168" s="1302"/>
      <c r="X168" s="1302"/>
      <c r="Y168" s="1302"/>
      <c r="Z168" s="1302"/>
      <c r="AA168" s="1302"/>
      <c r="AB168" s="1302"/>
      <c r="AC168" s="1302"/>
      <c r="AD168" s="1302"/>
      <c r="AE168" s="1302"/>
      <c r="AF168" s="1302"/>
      <c r="AG168" s="1302"/>
    </row>
    <row r="169" spans="1:33" ht="12">
      <c r="A169" s="1353" t="s">
        <v>1216</v>
      </c>
      <c r="B169" s="1316"/>
      <c r="C169" s="1316">
        <v>55000</v>
      </c>
      <c r="D169" s="1316"/>
      <c r="E169" s="1316"/>
      <c r="F169" s="1316"/>
      <c r="G169" s="1316">
        <v>50000</v>
      </c>
      <c r="H169" s="1316"/>
      <c r="I169" s="1316"/>
      <c r="J169" s="1316"/>
      <c r="K169" s="1316">
        <f>SUM(B169:J169)</f>
        <v>105000</v>
      </c>
      <c r="L169" s="1369"/>
      <c r="M169" s="1370"/>
      <c r="N169" s="1302"/>
      <c r="O169" s="1302"/>
      <c r="P169" s="1302"/>
      <c r="Q169" s="1302"/>
      <c r="R169" s="1302"/>
      <c r="S169" s="1302"/>
      <c r="T169" s="1302"/>
      <c r="U169" s="1302"/>
      <c r="V169" s="1302"/>
      <c r="W169" s="1302"/>
      <c r="X169" s="1302"/>
      <c r="Y169" s="1302"/>
      <c r="Z169" s="1302"/>
      <c r="AA169" s="1302"/>
      <c r="AB169" s="1302"/>
      <c r="AC169" s="1302"/>
      <c r="AD169" s="1302"/>
      <c r="AE169" s="1302"/>
      <c r="AF169" s="1302"/>
      <c r="AG169" s="1302"/>
    </row>
    <row r="170" spans="1:33" ht="12">
      <c r="A170" s="1351" t="s">
        <v>902</v>
      </c>
      <c r="B170" s="1316"/>
      <c r="C170" s="1316"/>
      <c r="D170" s="1316"/>
      <c r="E170" s="1316"/>
      <c r="F170" s="1316"/>
      <c r="G170" s="1316"/>
      <c r="H170" s="1316"/>
      <c r="I170" s="1316">
        <v>500000</v>
      </c>
      <c r="J170" s="1316"/>
      <c r="K170" s="1316">
        <f>SUM(B170:J170)</f>
        <v>500000</v>
      </c>
      <c r="L170" s="1369"/>
      <c r="M170" s="1176"/>
      <c r="N170" s="1302"/>
      <c r="O170" s="1302"/>
      <c r="P170" s="1302"/>
      <c r="Q170" s="1302"/>
      <c r="R170" s="1302"/>
      <c r="S170" s="1302"/>
      <c r="T170" s="1302"/>
      <c r="U170" s="1302"/>
      <c r="V170" s="1302"/>
      <c r="W170" s="1302"/>
      <c r="X170" s="1302"/>
      <c r="Y170" s="1302"/>
      <c r="Z170" s="1302"/>
      <c r="AA170" s="1302"/>
      <c r="AB170" s="1302"/>
      <c r="AC170" s="1302"/>
      <c r="AD170" s="1302"/>
      <c r="AE170" s="1302"/>
      <c r="AF170" s="1302"/>
      <c r="AG170" s="1302"/>
    </row>
    <row r="171" spans="1:33" ht="12">
      <c r="A171" s="1314" t="s">
        <v>916</v>
      </c>
      <c r="B171" s="1316"/>
      <c r="C171" s="1316"/>
      <c r="D171" s="1316"/>
      <c r="E171" s="1316"/>
      <c r="F171" s="1316"/>
      <c r="G171" s="1316"/>
      <c r="H171" s="1316"/>
      <c r="I171" s="1316">
        <v>50000</v>
      </c>
      <c r="J171" s="1316"/>
      <c r="K171" s="1316">
        <f>SUM(D171:J171)</f>
        <v>50000</v>
      </c>
      <c r="L171" s="1365"/>
      <c r="M171" s="1176"/>
      <c r="N171" s="1302"/>
      <c r="O171" s="1302"/>
      <c r="P171" s="1302"/>
      <c r="Q171" s="1302"/>
      <c r="R171" s="1302"/>
      <c r="S171" s="1302"/>
      <c r="T171" s="1302"/>
      <c r="U171" s="1302"/>
      <c r="V171" s="1302"/>
      <c r="W171" s="1302"/>
      <c r="X171" s="1302"/>
      <c r="Y171" s="1302"/>
      <c r="Z171" s="1302"/>
      <c r="AA171" s="1302"/>
      <c r="AB171" s="1302"/>
      <c r="AC171" s="1302"/>
      <c r="AD171" s="1302"/>
      <c r="AE171" s="1302"/>
      <c r="AF171" s="1302"/>
      <c r="AG171" s="1302"/>
    </row>
    <row r="172" spans="1:33" ht="12" hidden="1">
      <c r="A172" s="1351" t="s">
        <v>917</v>
      </c>
      <c r="B172" s="1316"/>
      <c r="C172" s="1316"/>
      <c r="D172" s="1316"/>
      <c r="E172" s="1316"/>
      <c r="F172" s="1316"/>
      <c r="G172" s="1316"/>
      <c r="H172" s="1316"/>
      <c r="I172" s="1316"/>
      <c r="J172" s="1316"/>
      <c r="K172" s="1316">
        <f>SUM(H172:J172)</f>
        <v>0</v>
      </c>
      <c r="L172" s="1365"/>
      <c r="M172" s="1176"/>
      <c r="N172" s="1302"/>
      <c r="O172" s="1302"/>
      <c r="P172" s="1302"/>
      <c r="Q172" s="1302"/>
      <c r="R172" s="1302"/>
      <c r="S172" s="1302"/>
      <c r="T172" s="1302"/>
      <c r="U172" s="1302"/>
      <c r="V172" s="1302"/>
      <c r="W172" s="1302"/>
      <c r="X172" s="1302"/>
      <c r="Y172" s="1302"/>
      <c r="Z172" s="1302"/>
      <c r="AA172" s="1302"/>
      <c r="AB172" s="1302"/>
      <c r="AC172" s="1302"/>
      <c r="AD172" s="1302"/>
      <c r="AE172" s="1302"/>
      <c r="AF172" s="1302"/>
      <c r="AG172" s="1302"/>
    </row>
    <row r="173" spans="1:33" ht="17.25" customHeight="1" hidden="1">
      <c r="A173" s="1324" t="s">
        <v>1217</v>
      </c>
      <c r="B173" s="1316">
        <v>70000</v>
      </c>
      <c r="C173" s="1316">
        <v>20000</v>
      </c>
      <c r="D173" s="1316">
        <v>60000</v>
      </c>
      <c r="E173" s="1316"/>
      <c r="F173" s="1316"/>
      <c r="G173" s="1316">
        <v>100000</v>
      </c>
      <c r="H173" s="1316"/>
      <c r="I173" s="1316"/>
      <c r="J173" s="1316"/>
      <c r="K173" s="1316">
        <f>SUM(B173:J173)</f>
        <v>250000</v>
      </c>
      <c r="L173" s="1365"/>
      <c r="M173" s="1176"/>
      <c r="N173" s="1302"/>
      <c r="O173" s="1302"/>
      <c r="P173" s="1302"/>
      <c r="Q173" s="1302"/>
      <c r="R173" s="1302"/>
      <c r="S173" s="1302"/>
      <c r="T173" s="1302"/>
      <c r="U173" s="1302"/>
      <c r="V173" s="1302"/>
      <c r="W173" s="1302"/>
      <c r="X173" s="1302"/>
      <c r="Y173" s="1302"/>
      <c r="Z173" s="1302"/>
      <c r="AA173" s="1302"/>
      <c r="AB173" s="1302"/>
      <c r="AC173" s="1302"/>
      <c r="AD173" s="1302"/>
      <c r="AE173" s="1302"/>
      <c r="AF173" s="1302"/>
      <c r="AG173" s="1302"/>
    </row>
    <row r="174" spans="1:33" ht="14.25" customHeight="1" hidden="1">
      <c r="A174" s="1324" t="s">
        <v>1217</v>
      </c>
      <c r="B174" s="1316">
        <v>100000</v>
      </c>
      <c r="C174" s="1316"/>
      <c r="D174" s="1316"/>
      <c r="E174" s="1316"/>
      <c r="F174" s="1316"/>
      <c r="G174" s="1316"/>
      <c r="H174" s="1316"/>
      <c r="I174" s="1316"/>
      <c r="J174" s="1316"/>
      <c r="K174" s="1316">
        <f>SUM(B174:J174)</f>
        <v>100000</v>
      </c>
      <c r="L174" s="1365"/>
      <c r="M174" s="1176"/>
      <c r="N174" s="1364"/>
      <c r="O174" s="1176"/>
      <c r="P174" s="1364"/>
      <c r="Q174" s="1302"/>
      <c r="R174" s="1302"/>
      <c r="S174" s="1302"/>
      <c r="T174" s="1302"/>
      <c r="U174" s="1302"/>
      <c r="V174" s="1302"/>
      <c r="W174" s="1302"/>
      <c r="X174" s="1302"/>
      <c r="Y174" s="1302"/>
      <c r="Z174" s="1302"/>
      <c r="AA174" s="1302"/>
      <c r="AB174" s="1302"/>
      <c r="AC174" s="1302"/>
      <c r="AD174" s="1302"/>
      <c r="AE174" s="1302"/>
      <c r="AF174" s="1302"/>
      <c r="AG174" s="1302"/>
    </row>
    <row r="175" spans="1:33" ht="17.25" customHeight="1" hidden="1">
      <c r="A175" s="1324" t="s">
        <v>1217</v>
      </c>
      <c r="B175" s="1316"/>
      <c r="C175" s="1316"/>
      <c r="D175" s="1316"/>
      <c r="E175" s="1316"/>
      <c r="F175" s="1316"/>
      <c r="G175" s="1316"/>
      <c r="H175" s="1316"/>
      <c r="I175" s="1316"/>
      <c r="J175" s="1316"/>
      <c r="K175" s="1316">
        <f>SUM(B175:J175)</f>
        <v>0</v>
      </c>
      <c r="L175" s="1365"/>
      <c r="M175" s="1176"/>
      <c r="N175" s="1364"/>
      <c r="O175" s="1176"/>
      <c r="P175" s="1364"/>
      <c r="Q175" s="1302"/>
      <c r="R175" s="1302"/>
      <c r="S175" s="1302"/>
      <c r="T175" s="1302"/>
      <c r="U175" s="1302"/>
      <c r="V175" s="1302"/>
      <c r="W175" s="1302"/>
      <c r="X175" s="1302"/>
      <c r="Y175" s="1302"/>
      <c r="Z175" s="1302"/>
      <c r="AA175" s="1302"/>
      <c r="AB175" s="1302"/>
      <c r="AC175" s="1302"/>
      <c r="AD175" s="1302"/>
      <c r="AE175" s="1302"/>
      <c r="AF175" s="1302"/>
      <c r="AG175" s="1302"/>
    </row>
    <row r="176" spans="1:33" ht="15.75" customHeight="1" hidden="1">
      <c r="A176" s="1324" t="s">
        <v>1217</v>
      </c>
      <c r="B176" s="1316"/>
      <c r="C176" s="1316"/>
      <c r="D176" s="1316"/>
      <c r="E176" s="1316"/>
      <c r="F176" s="1316"/>
      <c r="G176" s="1316"/>
      <c r="H176" s="1316"/>
      <c r="I176" s="1316"/>
      <c r="J176" s="1316"/>
      <c r="K176" s="1316">
        <f>SUM(B176:J176)</f>
        <v>0</v>
      </c>
      <c r="L176" s="1365"/>
      <c r="M176" s="1176"/>
      <c r="N176" s="1364"/>
      <c r="O176" s="1176"/>
      <c r="P176" s="1364"/>
      <c r="Q176" s="1302"/>
      <c r="R176" s="1302"/>
      <c r="S176" s="1302"/>
      <c r="T176" s="1302"/>
      <c r="U176" s="1302"/>
      <c r="V176" s="1302"/>
      <c r="W176" s="1302"/>
      <c r="X176" s="1302"/>
      <c r="Y176" s="1302"/>
      <c r="Z176" s="1302"/>
      <c r="AA176" s="1302"/>
      <c r="AB176" s="1302"/>
      <c r="AC176" s="1302"/>
      <c r="AD176" s="1302"/>
      <c r="AE176" s="1302"/>
      <c r="AF176" s="1302"/>
      <c r="AG176" s="1302"/>
    </row>
    <row r="177" spans="1:33" s="1375" customFormat="1" ht="12" customHeight="1">
      <c r="A177" s="1314" t="s">
        <v>918</v>
      </c>
      <c r="B177" s="1316">
        <f aca="true" t="shared" si="31" ref="B177:K177">SUM(B173:B176)</f>
        <v>170000</v>
      </c>
      <c r="C177" s="1316">
        <f t="shared" si="31"/>
        <v>20000</v>
      </c>
      <c r="D177" s="1316">
        <f t="shared" si="31"/>
        <v>60000</v>
      </c>
      <c r="E177" s="1316">
        <f t="shared" si="31"/>
        <v>0</v>
      </c>
      <c r="F177" s="1316">
        <f t="shared" si="31"/>
        <v>0</v>
      </c>
      <c r="G177" s="1316">
        <f t="shared" si="31"/>
        <v>100000</v>
      </c>
      <c r="H177" s="1316">
        <f t="shared" si="31"/>
        <v>0</v>
      </c>
      <c r="I177" s="1316">
        <f t="shared" si="31"/>
        <v>0</v>
      </c>
      <c r="J177" s="1316">
        <f t="shared" si="31"/>
        <v>0</v>
      </c>
      <c r="K177" s="1316">
        <f t="shared" si="31"/>
        <v>350000</v>
      </c>
      <c r="L177" s="1371"/>
      <c r="M177" s="1372"/>
      <c r="N177" s="1373"/>
      <c r="O177" s="1372"/>
      <c r="P177" s="1373"/>
      <c r="Q177" s="1374"/>
      <c r="R177" s="1374"/>
      <c r="S177" s="1374"/>
      <c r="T177" s="1374"/>
      <c r="U177" s="1374"/>
      <c r="V177" s="1374"/>
      <c r="W177" s="1374"/>
      <c r="X177" s="1374"/>
      <c r="Y177" s="1374"/>
      <c r="Z177" s="1374"/>
      <c r="AA177" s="1374"/>
      <c r="AB177" s="1374"/>
      <c r="AC177" s="1374"/>
      <c r="AD177" s="1374"/>
      <c r="AE177" s="1374"/>
      <c r="AF177" s="1374"/>
      <c r="AG177" s="1374"/>
    </row>
    <row r="178" spans="1:33" ht="14.25" customHeight="1">
      <c r="A178" s="1314" t="s">
        <v>919</v>
      </c>
      <c r="B178" s="1316"/>
      <c r="C178" s="1316">
        <v>130000</v>
      </c>
      <c r="D178" s="1316">
        <v>110000</v>
      </c>
      <c r="E178" s="1316"/>
      <c r="F178" s="1316"/>
      <c r="G178" s="1316">
        <v>200000</v>
      </c>
      <c r="H178" s="1316"/>
      <c r="I178" s="1316"/>
      <c r="J178" s="1316"/>
      <c r="K178" s="1316">
        <f>SUM(B178:J178)</f>
        <v>440000</v>
      </c>
      <c r="L178" s="1371"/>
      <c r="M178" s="1176"/>
      <c r="N178" s="1364"/>
      <c r="O178" s="1176"/>
      <c r="P178" s="1364"/>
      <c r="Q178" s="1302"/>
      <c r="R178" s="1302"/>
      <c r="S178" s="1302"/>
      <c r="T178" s="1302"/>
      <c r="U178" s="1302"/>
      <c r="V178" s="1302"/>
      <c r="W178" s="1302"/>
      <c r="X178" s="1302"/>
      <c r="Y178" s="1302"/>
      <c r="Z178" s="1302"/>
      <c r="AA178" s="1302"/>
      <c r="AB178" s="1302"/>
      <c r="AC178" s="1302"/>
      <c r="AD178" s="1302"/>
      <c r="AE178" s="1302"/>
      <c r="AF178" s="1302"/>
      <c r="AG178" s="1302"/>
    </row>
    <row r="179" spans="1:33" ht="12" customHeight="1">
      <c r="A179" s="1314" t="s">
        <v>920</v>
      </c>
      <c r="B179" s="1316"/>
      <c r="C179" s="1316"/>
      <c r="D179" s="1316"/>
      <c r="E179" s="1316"/>
      <c r="F179" s="1316"/>
      <c r="G179" s="1316">
        <v>100000</v>
      </c>
      <c r="H179" s="1316"/>
      <c r="I179" s="1316"/>
      <c r="J179" s="1316"/>
      <c r="K179" s="1316">
        <f>SUM(B179:J179)</f>
        <v>100000</v>
      </c>
      <c r="L179" s="1371"/>
      <c r="M179" s="1176"/>
      <c r="N179" s="1364"/>
      <c r="O179" s="1176"/>
      <c r="P179" s="1364"/>
      <c r="Q179" s="1302"/>
      <c r="R179" s="1302"/>
      <c r="S179" s="1302"/>
      <c r="T179" s="1302"/>
      <c r="U179" s="1302"/>
      <c r="V179" s="1302"/>
      <c r="W179" s="1302"/>
      <c r="X179" s="1302"/>
      <c r="Y179" s="1302"/>
      <c r="Z179" s="1302"/>
      <c r="AA179" s="1302"/>
      <c r="AB179" s="1302"/>
      <c r="AC179" s="1302"/>
      <c r="AD179" s="1302"/>
      <c r="AE179" s="1302"/>
      <c r="AF179" s="1302"/>
      <c r="AG179" s="1302"/>
    </row>
    <row r="180" spans="1:33" ht="11.25" customHeight="1">
      <c r="A180" s="1351" t="s">
        <v>921</v>
      </c>
      <c r="B180" s="1316"/>
      <c r="C180" s="1316">
        <v>200000</v>
      </c>
      <c r="D180" s="1316">
        <v>55000</v>
      </c>
      <c r="E180" s="1316">
        <v>40000</v>
      </c>
      <c r="F180" s="1316"/>
      <c r="G180" s="1316">
        <v>200000</v>
      </c>
      <c r="H180" s="1316"/>
      <c r="I180" s="1316"/>
      <c r="J180" s="1316"/>
      <c r="K180" s="1316">
        <f>SUM(B180:J180)</f>
        <v>495000</v>
      </c>
      <c r="L180" s="1365"/>
      <c r="M180" s="1176"/>
      <c r="N180" s="1364"/>
      <c r="O180" s="1176"/>
      <c r="P180" s="1364"/>
      <c r="Q180" s="1302"/>
      <c r="R180" s="1302"/>
      <c r="S180" s="1302"/>
      <c r="T180" s="1302"/>
      <c r="U180" s="1302"/>
      <c r="V180" s="1302"/>
      <c r="W180" s="1302"/>
      <c r="X180" s="1302"/>
      <c r="Y180" s="1302"/>
      <c r="Z180" s="1302"/>
      <c r="AA180" s="1302"/>
      <c r="AB180" s="1302"/>
      <c r="AC180" s="1302"/>
      <c r="AD180" s="1302"/>
      <c r="AE180" s="1302"/>
      <c r="AF180" s="1302"/>
      <c r="AG180" s="1302"/>
    </row>
    <row r="181" spans="1:33" ht="12" hidden="1">
      <c r="A181" s="1351" t="s">
        <v>1087</v>
      </c>
      <c r="B181" s="1316"/>
      <c r="C181" s="1316"/>
      <c r="D181" s="1316"/>
      <c r="E181" s="1316"/>
      <c r="F181" s="1316"/>
      <c r="G181" s="1316"/>
      <c r="H181" s="1316"/>
      <c r="I181" s="1316"/>
      <c r="J181" s="1316"/>
      <c r="K181" s="1316">
        <f>SUM(E181:J181)</f>
        <v>0</v>
      </c>
      <c r="L181" s="1365"/>
      <c r="M181" s="1176"/>
      <c r="N181" s="1364"/>
      <c r="O181" s="1176"/>
      <c r="P181" s="1364"/>
      <c r="Q181" s="1302"/>
      <c r="R181" s="1302"/>
      <c r="S181" s="1302"/>
      <c r="T181" s="1302"/>
      <c r="U181" s="1302"/>
      <c r="V181" s="1302"/>
      <c r="W181" s="1302"/>
      <c r="X181" s="1302"/>
      <c r="Y181" s="1302"/>
      <c r="Z181" s="1302"/>
      <c r="AA181" s="1302"/>
      <c r="AB181" s="1302"/>
      <c r="AC181" s="1302"/>
      <c r="AD181" s="1302"/>
      <c r="AE181" s="1302"/>
      <c r="AF181" s="1302"/>
      <c r="AG181" s="1302"/>
    </row>
    <row r="182" spans="1:33" ht="12" hidden="1">
      <c r="A182" s="1351" t="s">
        <v>922</v>
      </c>
      <c r="B182" s="1316"/>
      <c r="C182" s="1316"/>
      <c r="D182" s="1316"/>
      <c r="E182" s="1316"/>
      <c r="F182" s="1316"/>
      <c r="G182" s="1316"/>
      <c r="H182" s="1316"/>
      <c r="I182" s="1316"/>
      <c r="J182" s="1316"/>
      <c r="K182" s="1316">
        <f>SUM(B182:J182)</f>
        <v>0</v>
      </c>
      <c r="L182" s="1365"/>
      <c r="M182" s="1176"/>
      <c r="N182" s="1364"/>
      <c r="O182" s="1176"/>
      <c r="P182" s="1364"/>
      <c r="Q182" s="1302"/>
      <c r="R182" s="1302"/>
      <c r="S182" s="1302"/>
      <c r="T182" s="1302"/>
      <c r="U182" s="1302"/>
      <c r="V182" s="1302"/>
      <c r="W182" s="1302"/>
      <c r="X182" s="1302"/>
      <c r="Y182" s="1302"/>
      <c r="Z182" s="1302"/>
      <c r="AA182" s="1302"/>
      <c r="AB182" s="1302"/>
      <c r="AC182" s="1302"/>
      <c r="AD182" s="1302"/>
      <c r="AE182" s="1302"/>
      <c r="AF182" s="1302"/>
      <c r="AG182" s="1302"/>
    </row>
    <row r="183" spans="1:33" ht="12" hidden="1">
      <c r="A183" s="1351" t="s">
        <v>1086</v>
      </c>
      <c r="B183" s="1316"/>
      <c r="C183" s="1316"/>
      <c r="D183" s="1316"/>
      <c r="E183" s="1316"/>
      <c r="F183" s="1316"/>
      <c r="G183" s="1316"/>
      <c r="H183" s="1316"/>
      <c r="I183" s="1316"/>
      <c r="J183" s="1316"/>
      <c r="K183" s="1316">
        <f>SUM(B183:J183)</f>
        <v>0</v>
      </c>
      <c r="L183" s="1365"/>
      <c r="M183" s="1176"/>
      <c r="N183" s="1364"/>
      <c r="O183" s="1176"/>
      <c r="P183" s="1364"/>
      <c r="Q183" s="1302"/>
      <c r="R183" s="1302"/>
      <c r="S183" s="1302"/>
      <c r="T183" s="1302"/>
      <c r="U183" s="1302"/>
      <c r="V183" s="1302"/>
      <c r="W183" s="1302"/>
      <c r="X183" s="1302"/>
      <c r="Y183" s="1302"/>
      <c r="Z183" s="1302"/>
      <c r="AA183" s="1302"/>
      <c r="AB183" s="1302"/>
      <c r="AC183" s="1302"/>
      <c r="AD183" s="1302"/>
      <c r="AE183" s="1302"/>
      <c r="AF183" s="1302"/>
      <c r="AG183" s="1302"/>
    </row>
    <row r="184" spans="1:33" ht="12">
      <c r="A184" s="1351" t="s">
        <v>1218</v>
      </c>
      <c r="B184" s="1316"/>
      <c r="C184" s="1316"/>
      <c r="D184" s="1316"/>
      <c r="E184" s="1316"/>
      <c r="F184" s="1316"/>
      <c r="G184" s="1316">
        <v>50000</v>
      </c>
      <c r="H184" s="1316"/>
      <c r="I184" s="1316"/>
      <c r="J184" s="1316"/>
      <c r="K184" s="1316">
        <f>SUM(C184:J184)</f>
        <v>50000</v>
      </c>
      <c r="L184" s="1365"/>
      <c r="M184" s="1176"/>
      <c r="N184" s="1364"/>
      <c r="O184" s="1176"/>
      <c r="P184" s="1364"/>
      <c r="Q184" s="1302"/>
      <c r="R184" s="1302"/>
      <c r="S184" s="1302"/>
      <c r="T184" s="1302"/>
      <c r="U184" s="1302"/>
      <c r="V184" s="1302"/>
      <c r="W184" s="1302"/>
      <c r="X184" s="1302"/>
      <c r="Y184" s="1302"/>
      <c r="Z184" s="1302"/>
      <c r="AA184" s="1302"/>
      <c r="AB184" s="1302"/>
      <c r="AC184" s="1302"/>
      <c r="AD184" s="1302"/>
      <c r="AE184" s="1302"/>
      <c r="AF184" s="1302"/>
      <c r="AG184" s="1302"/>
    </row>
    <row r="185" spans="1:33" ht="12">
      <c r="A185" s="1314" t="s">
        <v>1219</v>
      </c>
      <c r="B185" s="1316"/>
      <c r="C185" s="1316"/>
      <c r="D185" s="1316"/>
      <c r="E185" s="1316"/>
      <c r="F185" s="1316"/>
      <c r="G185" s="1316"/>
      <c r="H185" s="1316"/>
      <c r="I185" s="1316">
        <v>70000</v>
      </c>
      <c r="J185" s="1316"/>
      <c r="K185" s="1316">
        <f>SUM(C185:I185)</f>
        <v>70000</v>
      </c>
      <c r="L185" s="1365"/>
      <c r="M185" s="1176"/>
      <c r="N185" s="1364"/>
      <c r="O185" s="1176"/>
      <c r="P185" s="1364"/>
      <c r="Q185" s="1302"/>
      <c r="R185" s="1302"/>
      <c r="S185" s="1302"/>
      <c r="T185" s="1302"/>
      <c r="U185" s="1302"/>
      <c r="V185" s="1302"/>
      <c r="W185" s="1302"/>
      <c r="X185" s="1302"/>
      <c r="Y185" s="1302"/>
      <c r="Z185" s="1302"/>
      <c r="AA185" s="1302"/>
      <c r="AB185" s="1302"/>
      <c r="AC185" s="1302"/>
      <c r="AD185" s="1302"/>
      <c r="AE185" s="1302"/>
      <c r="AF185" s="1302"/>
      <c r="AG185" s="1302"/>
    </row>
    <row r="186" spans="1:33" ht="12">
      <c r="A186" s="1314" t="s">
        <v>1220</v>
      </c>
      <c r="B186" s="1316">
        <v>45000</v>
      </c>
      <c r="C186" s="1316"/>
      <c r="D186" s="1316"/>
      <c r="E186" s="1316"/>
      <c r="F186" s="1316"/>
      <c r="G186" s="1316"/>
      <c r="H186" s="1316"/>
      <c r="I186" s="1316"/>
      <c r="J186" s="1316"/>
      <c r="K186" s="1316">
        <f>SUM(B186:J186)</f>
        <v>45000</v>
      </c>
      <c r="L186" s="1365"/>
      <c r="M186" s="1176"/>
      <c r="N186" s="1364"/>
      <c r="O186" s="1176"/>
      <c r="P186" s="1364"/>
      <c r="Q186" s="1302"/>
      <c r="R186" s="1302"/>
      <c r="S186" s="1302"/>
      <c r="T186" s="1302"/>
      <c r="U186" s="1302"/>
      <c r="V186" s="1302"/>
      <c r="W186" s="1302"/>
      <c r="X186" s="1302"/>
      <c r="Y186" s="1302"/>
      <c r="Z186" s="1302"/>
      <c r="AA186" s="1302"/>
      <c r="AB186" s="1302"/>
      <c r="AC186" s="1302"/>
      <c r="AD186" s="1302"/>
      <c r="AE186" s="1302"/>
      <c r="AF186" s="1302"/>
      <c r="AG186" s="1302"/>
    </row>
    <row r="187" spans="1:33" ht="11.25" customHeight="1">
      <c r="A187" s="1314" t="s">
        <v>1088</v>
      </c>
      <c r="B187" s="1316"/>
      <c r="C187" s="1316">
        <v>135000</v>
      </c>
      <c r="D187" s="1350"/>
      <c r="E187" s="1376"/>
      <c r="F187" s="1376"/>
      <c r="G187" s="1350">
        <v>100000</v>
      </c>
      <c r="H187" s="1350"/>
      <c r="I187" s="1376"/>
      <c r="J187" s="1376"/>
      <c r="K187" s="1316">
        <f>SUM(B187:J187)</f>
        <v>235000</v>
      </c>
      <c r="L187" s="1365"/>
      <c r="M187" s="1176"/>
      <c r="N187" s="1364"/>
      <c r="O187" s="1176"/>
      <c r="P187" s="1364"/>
      <c r="Q187" s="1302"/>
      <c r="R187" s="1302"/>
      <c r="S187" s="1302"/>
      <c r="T187" s="1302"/>
      <c r="U187" s="1302"/>
      <c r="V187" s="1302"/>
      <c r="W187" s="1302"/>
      <c r="X187" s="1302"/>
      <c r="Y187" s="1302"/>
      <c r="Z187" s="1302"/>
      <c r="AA187" s="1302"/>
      <c r="AB187" s="1302"/>
      <c r="AC187" s="1302"/>
      <c r="AD187" s="1302"/>
      <c r="AE187" s="1302"/>
      <c r="AF187" s="1302"/>
      <c r="AG187" s="1302"/>
    </row>
    <row r="188" spans="1:33" ht="11.25" customHeight="1">
      <c r="A188" s="1314" t="s">
        <v>1221</v>
      </c>
      <c r="B188" s="1316"/>
      <c r="C188" s="1316"/>
      <c r="D188" s="1350"/>
      <c r="E188" s="1376"/>
      <c r="F188" s="1376"/>
      <c r="G188" s="1350">
        <v>50000</v>
      </c>
      <c r="H188" s="1350"/>
      <c r="I188" s="1376"/>
      <c r="J188" s="1376"/>
      <c r="K188" s="1316">
        <f>SUM(G188:I188)</f>
        <v>50000</v>
      </c>
      <c r="L188" s="1365"/>
      <c r="M188" s="1176"/>
      <c r="N188" s="1364"/>
      <c r="O188" s="1176"/>
      <c r="P188" s="1364"/>
      <c r="Q188" s="1302"/>
      <c r="R188" s="1302"/>
      <c r="S188" s="1302"/>
      <c r="T188" s="1302"/>
      <c r="U188" s="1302"/>
      <c r="V188" s="1302"/>
      <c r="W188" s="1302"/>
      <c r="X188" s="1302"/>
      <c r="Y188" s="1302"/>
      <c r="Z188" s="1302"/>
      <c r="AA188" s="1302"/>
      <c r="AB188" s="1302"/>
      <c r="AC188" s="1302"/>
      <c r="AD188" s="1302"/>
      <c r="AE188" s="1302"/>
      <c r="AF188" s="1302"/>
      <c r="AG188" s="1302"/>
    </row>
    <row r="189" spans="1:33" ht="24" customHeight="1">
      <c r="A189" s="1315" t="s">
        <v>1090</v>
      </c>
      <c r="B189" s="1316">
        <v>20000</v>
      </c>
      <c r="C189" s="1316"/>
      <c r="D189" s="1316"/>
      <c r="E189" s="1316"/>
      <c r="F189" s="1316"/>
      <c r="G189" s="1316"/>
      <c r="H189" s="1316"/>
      <c r="I189" s="1316"/>
      <c r="J189" s="1316"/>
      <c r="K189" s="1316">
        <f>SUM(B189:J189)</f>
        <v>20000</v>
      </c>
      <c r="L189" s="1365"/>
      <c r="M189" s="1176"/>
      <c r="N189" s="1364"/>
      <c r="O189" s="1176"/>
      <c r="P189" s="1364"/>
      <c r="Q189" s="1302"/>
      <c r="R189" s="1302"/>
      <c r="S189" s="1302"/>
      <c r="T189" s="1302"/>
      <c r="U189" s="1302"/>
      <c r="V189" s="1302"/>
      <c r="W189" s="1302"/>
      <c r="X189" s="1302"/>
      <c r="Y189" s="1302"/>
      <c r="Z189" s="1302"/>
      <c r="AA189" s="1302"/>
      <c r="AB189" s="1302"/>
      <c r="AC189" s="1302"/>
      <c r="AD189" s="1302"/>
      <c r="AE189" s="1302"/>
      <c r="AF189" s="1302"/>
      <c r="AG189" s="1302"/>
    </row>
    <row r="190" spans="1:33" ht="12" hidden="1">
      <c r="A190" s="1315" t="s">
        <v>1222</v>
      </c>
      <c r="B190" s="1316"/>
      <c r="C190" s="1316"/>
      <c r="D190" s="1316"/>
      <c r="E190" s="1316"/>
      <c r="F190" s="1316"/>
      <c r="G190" s="1316"/>
      <c r="H190" s="1316"/>
      <c r="I190" s="1316"/>
      <c r="J190" s="1316"/>
      <c r="K190" s="1316">
        <f>SUM(C190:J190)</f>
        <v>0</v>
      </c>
      <c r="L190" s="1365"/>
      <c r="M190" s="1176"/>
      <c r="N190" s="1364"/>
      <c r="O190" s="1176"/>
      <c r="P190" s="1364"/>
      <c r="Q190" s="1302"/>
      <c r="R190" s="1302"/>
      <c r="S190" s="1302"/>
      <c r="T190" s="1302"/>
      <c r="U190" s="1302"/>
      <c r="V190" s="1302"/>
      <c r="W190" s="1302"/>
      <c r="X190" s="1302"/>
      <c r="Y190" s="1302"/>
      <c r="Z190" s="1302"/>
      <c r="AA190" s="1302"/>
      <c r="AB190" s="1302"/>
      <c r="AC190" s="1302"/>
      <c r="AD190" s="1302"/>
      <c r="AE190" s="1302"/>
      <c r="AF190" s="1302"/>
      <c r="AG190" s="1302"/>
    </row>
    <row r="191" spans="1:33" ht="12" hidden="1">
      <c r="A191" s="1315" t="s">
        <v>1091</v>
      </c>
      <c r="B191" s="1316"/>
      <c r="C191" s="1316">
        <f aca="true" t="shared" si="32" ref="C191:K191">SUM(C190:C190)</f>
        <v>0</v>
      </c>
      <c r="D191" s="1316">
        <f t="shared" si="32"/>
        <v>0</v>
      </c>
      <c r="E191" s="1316">
        <f t="shared" si="32"/>
        <v>0</v>
      </c>
      <c r="F191" s="1316">
        <f t="shared" si="32"/>
        <v>0</v>
      </c>
      <c r="G191" s="1316">
        <f t="shared" si="32"/>
        <v>0</v>
      </c>
      <c r="H191" s="1316">
        <f t="shared" si="32"/>
        <v>0</v>
      </c>
      <c r="I191" s="1316">
        <f t="shared" si="32"/>
        <v>0</v>
      </c>
      <c r="J191" s="1316">
        <f t="shared" si="32"/>
        <v>0</v>
      </c>
      <c r="K191" s="1316">
        <f t="shared" si="32"/>
        <v>0</v>
      </c>
      <c r="L191" s="1300"/>
      <c r="M191" s="1301"/>
      <c r="N191" s="1302"/>
      <c r="O191" s="1302"/>
      <c r="P191" s="1302"/>
      <c r="Q191" s="1302"/>
      <c r="R191" s="1302"/>
      <c r="S191" s="1302"/>
      <c r="T191" s="1302"/>
      <c r="U191" s="1302"/>
      <c r="V191" s="1302"/>
      <c r="W191" s="1302"/>
      <c r="X191" s="1302"/>
      <c r="Y191" s="1302"/>
      <c r="Z191" s="1302"/>
      <c r="AA191" s="1302"/>
      <c r="AB191" s="1302"/>
      <c r="AC191" s="1302"/>
      <c r="AD191" s="1302"/>
      <c r="AE191" s="1302"/>
      <c r="AF191" s="1302"/>
      <c r="AG191" s="1302"/>
    </row>
    <row r="192" spans="1:33" ht="11.25" customHeight="1">
      <c r="A192" s="1314" t="s">
        <v>1092</v>
      </c>
      <c r="B192" s="1316"/>
      <c r="C192" s="1316"/>
      <c r="D192" s="1316"/>
      <c r="E192" s="1316"/>
      <c r="F192" s="1316"/>
      <c r="G192" s="1316"/>
      <c r="H192" s="1316"/>
      <c r="I192" s="1316">
        <v>8000000</v>
      </c>
      <c r="J192" s="1316"/>
      <c r="K192" s="1316">
        <f>SUM(C192:J192)</f>
        <v>8000000</v>
      </c>
      <c r="L192" s="1300"/>
      <c r="M192" s="1301"/>
      <c r="N192" s="1302"/>
      <c r="O192" s="1302"/>
      <c r="P192" s="1302"/>
      <c r="Q192" s="1302"/>
      <c r="R192" s="1302"/>
      <c r="S192" s="1302"/>
      <c r="T192" s="1302"/>
      <c r="U192" s="1302"/>
      <c r="V192" s="1302"/>
      <c r="W192" s="1302"/>
      <c r="X192" s="1302"/>
      <c r="Y192" s="1302"/>
      <c r="Z192" s="1302"/>
      <c r="AA192" s="1302"/>
      <c r="AB192" s="1302"/>
      <c r="AC192" s="1302"/>
      <c r="AD192" s="1302"/>
      <c r="AE192" s="1302"/>
      <c r="AF192" s="1302"/>
      <c r="AG192" s="1302"/>
    </row>
    <row r="193" spans="1:33" ht="25.5" customHeight="1" hidden="1">
      <c r="A193" s="1355" t="s">
        <v>1223</v>
      </c>
      <c r="B193" s="1316"/>
      <c r="C193" s="1316"/>
      <c r="D193" s="1316"/>
      <c r="E193" s="1316"/>
      <c r="F193" s="1316"/>
      <c r="G193" s="1316"/>
      <c r="H193" s="1316"/>
      <c r="I193" s="1316">
        <v>100000</v>
      </c>
      <c r="J193" s="1316"/>
      <c r="K193" s="1316">
        <f>SUM(E193:J193)</f>
        <v>100000</v>
      </c>
      <c r="L193" s="1300"/>
      <c r="M193" s="1301"/>
      <c r="N193" s="1302"/>
      <c r="O193" s="1302"/>
      <c r="P193" s="1302"/>
      <c r="Q193" s="1302"/>
      <c r="R193" s="1302"/>
      <c r="S193" s="1302"/>
      <c r="T193" s="1302"/>
      <c r="U193" s="1302"/>
      <c r="V193" s="1302"/>
      <c r="W193" s="1302"/>
      <c r="X193" s="1302"/>
      <c r="Y193" s="1302"/>
      <c r="Z193" s="1302"/>
      <c r="AA193" s="1302"/>
      <c r="AB193" s="1302"/>
      <c r="AC193" s="1302"/>
      <c r="AD193" s="1302"/>
      <c r="AE193" s="1302"/>
      <c r="AF193" s="1302"/>
      <c r="AG193" s="1302"/>
    </row>
    <row r="194" spans="1:33" ht="11.25" customHeight="1">
      <c r="A194" s="1355" t="s">
        <v>1093</v>
      </c>
      <c r="B194" s="1316"/>
      <c r="C194" s="1316"/>
      <c r="D194" s="1316"/>
      <c r="E194" s="1316"/>
      <c r="F194" s="1316"/>
      <c r="G194" s="1316"/>
      <c r="H194" s="1316"/>
      <c r="I194" s="1316">
        <f>SUM(I193:I193)</f>
        <v>100000</v>
      </c>
      <c r="J194" s="1316">
        <f>SUM(J193:J193)</f>
        <v>0</v>
      </c>
      <c r="K194" s="1316">
        <f>SUM(K193:K193)</f>
        <v>100000</v>
      </c>
      <c r="L194" s="1300"/>
      <c r="M194" s="1301"/>
      <c r="N194" s="1302"/>
      <c r="O194" s="1302"/>
      <c r="P194" s="1302"/>
      <c r="Q194" s="1302"/>
      <c r="R194" s="1302"/>
      <c r="S194" s="1302"/>
      <c r="T194" s="1302"/>
      <c r="U194" s="1302"/>
      <c r="V194" s="1302"/>
      <c r="W194" s="1302"/>
      <c r="X194" s="1302"/>
      <c r="Y194" s="1302"/>
      <c r="Z194" s="1302"/>
      <c r="AA194" s="1302"/>
      <c r="AB194" s="1302"/>
      <c r="AC194" s="1302"/>
      <c r="AD194" s="1302"/>
      <c r="AE194" s="1302"/>
      <c r="AF194" s="1302"/>
      <c r="AG194" s="1302"/>
    </row>
    <row r="195" spans="1:33" ht="12.75" customHeight="1">
      <c r="A195" s="1321" t="s">
        <v>1224</v>
      </c>
      <c r="B195" s="1316"/>
      <c r="C195" s="1316"/>
      <c r="D195" s="1316">
        <v>50000</v>
      </c>
      <c r="E195" s="1316"/>
      <c r="F195" s="1316"/>
      <c r="G195" s="1316">
        <v>50000</v>
      </c>
      <c r="H195" s="1316"/>
      <c r="I195" s="1316"/>
      <c r="J195" s="1316"/>
      <c r="K195" s="1316">
        <f>SUM(D195:J195)</f>
        <v>100000</v>
      </c>
      <c r="L195" s="1300"/>
      <c r="M195" s="1301"/>
      <c r="N195" s="1302"/>
      <c r="O195" s="1302"/>
      <c r="P195" s="1302"/>
      <c r="Q195" s="1302"/>
      <c r="R195" s="1302"/>
      <c r="S195" s="1302"/>
      <c r="T195" s="1302"/>
      <c r="U195" s="1302"/>
      <c r="V195" s="1302"/>
      <c r="W195" s="1302"/>
      <c r="X195" s="1302"/>
      <c r="Y195" s="1302"/>
      <c r="Z195" s="1302"/>
      <c r="AA195" s="1302"/>
      <c r="AB195" s="1302"/>
      <c r="AC195" s="1302"/>
      <c r="AD195" s="1302"/>
      <c r="AE195" s="1302"/>
      <c r="AF195" s="1302"/>
      <c r="AG195" s="1302"/>
    </row>
    <row r="196" spans="1:33" ht="12" hidden="1">
      <c r="A196" s="1315" t="s">
        <v>1095</v>
      </c>
      <c r="B196" s="1316"/>
      <c r="C196" s="1316"/>
      <c r="D196" s="1316"/>
      <c r="E196" s="1316"/>
      <c r="F196" s="1316"/>
      <c r="G196" s="1316"/>
      <c r="H196" s="1316"/>
      <c r="I196" s="1316"/>
      <c r="J196" s="1316"/>
      <c r="K196" s="1316">
        <f>SUM(B196:J196)</f>
        <v>0</v>
      </c>
      <c r="L196" s="1300"/>
      <c r="M196" s="1301"/>
      <c r="N196" s="1302"/>
      <c r="O196" s="1302"/>
      <c r="P196" s="1302"/>
      <c r="Q196" s="1302"/>
      <c r="R196" s="1302"/>
      <c r="S196" s="1302"/>
      <c r="T196" s="1302"/>
      <c r="U196" s="1302"/>
      <c r="V196" s="1302"/>
      <c r="W196" s="1302"/>
      <c r="X196" s="1302"/>
      <c r="Y196" s="1302"/>
      <c r="Z196" s="1302"/>
      <c r="AA196" s="1302"/>
      <c r="AB196" s="1302"/>
      <c r="AC196" s="1302"/>
      <c r="AD196" s="1302"/>
      <c r="AE196" s="1302"/>
      <c r="AF196" s="1302"/>
      <c r="AG196" s="1302"/>
    </row>
    <row r="197" spans="1:33" ht="12">
      <c r="A197" s="1315" t="s">
        <v>1225</v>
      </c>
      <c r="B197" s="1316"/>
      <c r="C197" s="1316"/>
      <c r="D197" s="1316">
        <v>35000</v>
      </c>
      <c r="E197" s="1316"/>
      <c r="F197" s="1316"/>
      <c r="G197" s="1316"/>
      <c r="H197" s="1316"/>
      <c r="I197" s="1316"/>
      <c r="J197" s="1316"/>
      <c r="K197" s="1316">
        <f>SUM(B197:J197)</f>
        <v>35000</v>
      </c>
      <c r="L197" s="1300"/>
      <c r="M197" s="1301"/>
      <c r="N197" s="1302"/>
      <c r="O197" s="1302"/>
      <c r="P197" s="1302"/>
      <c r="Q197" s="1302"/>
      <c r="R197" s="1302"/>
      <c r="S197" s="1302"/>
      <c r="T197" s="1302"/>
      <c r="U197" s="1302"/>
      <c r="V197" s="1302"/>
      <c r="W197" s="1302"/>
      <c r="X197" s="1302"/>
      <c r="Y197" s="1302"/>
      <c r="Z197" s="1302"/>
      <c r="AA197" s="1302"/>
      <c r="AB197" s="1302"/>
      <c r="AC197" s="1302"/>
      <c r="AD197" s="1302"/>
      <c r="AE197" s="1302"/>
      <c r="AF197" s="1302"/>
      <c r="AG197" s="1302"/>
    </row>
    <row r="198" spans="1:33" ht="13.5" customHeight="1">
      <c r="A198" s="1356" t="s">
        <v>1056</v>
      </c>
      <c r="B198" s="1316"/>
      <c r="C198" s="1316">
        <v>30000</v>
      </c>
      <c r="D198" s="1316"/>
      <c r="E198" s="1316"/>
      <c r="F198" s="1316"/>
      <c r="G198" s="1316"/>
      <c r="H198" s="1316"/>
      <c r="I198" s="1316"/>
      <c r="J198" s="1316"/>
      <c r="K198" s="1316">
        <f>SUM(B198:J198)</f>
        <v>30000</v>
      </c>
      <c r="L198" s="1300"/>
      <c r="M198" s="1301"/>
      <c r="N198" s="1302"/>
      <c r="O198" s="1302"/>
      <c r="P198" s="1302"/>
      <c r="Q198" s="1302"/>
      <c r="R198" s="1302"/>
      <c r="S198" s="1302"/>
      <c r="T198" s="1302"/>
      <c r="U198" s="1302"/>
      <c r="V198" s="1302"/>
      <c r="W198" s="1302"/>
      <c r="X198" s="1302"/>
      <c r="Y198" s="1302"/>
      <c r="Z198" s="1302"/>
      <c r="AA198" s="1302"/>
      <c r="AB198" s="1302"/>
      <c r="AC198" s="1302"/>
      <c r="AD198" s="1302"/>
      <c r="AE198" s="1302"/>
      <c r="AF198" s="1302"/>
      <c r="AG198" s="1302"/>
    </row>
    <row r="199" spans="1:33" ht="12" hidden="1">
      <c r="A199" s="1356" t="s">
        <v>1226</v>
      </c>
      <c r="B199" s="1316"/>
      <c r="C199" s="1316"/>
      <c r="D199" s="1316"/>
      <c r="E199" s="1316"/>
      <c r="F199" s="1316"/>
      <c r="G199" s="1316"/>
      <c r="H199" s="1316"/>
      <c r="I199" s="1316"/>
      <c r="J199" s="1316"/>
      <c r="K199" s="1316">
        <f>SUM(C199:J199)</f>
        <v>0</v>
      </c>
      <c r="L199" s="1365"/>
      <c r="M199" s="1176"/>
      <c r="N199" s="1302"/>
      <c r="O199" s="1302"/>
      <c r="P199" s="1302"/>
      <c r="Q199" s="1302"/>
      <c r="R199" s="1302"/>
      <c r="S199" s="1302"/>
      <c r="T199" s="1302"/>
      <c r="U199" s="1302"/>
      <c r="V199" s="1302"/>
      <c r="W199" s="1302"/>
      <c r="X199" s="1302"/>
      <c r="Y199" s="1302"/>
      <c r="Z199" s="1302"/>
      <c r="AA199" s="1302"/>
      <c r="AB199" s="1302"/>
      <c r="AC199" s="1302"/>
      <c r="AD199" s="1302"/>
      <c r="AE199" s="1302"/>
      <c r="AF199" s="1302"/>
      <c r="AG199" s="1302"/>
    </row>
    <row r="200" spans="1:33" ht="12" hidden="1">
      <c r="A200" s="1356" t="s">
        <v>1227</v>
      </c>
      <c r="B200" s="1316"/>
      <c r="C200" s="1316"/>
      <c r="D200" s="1316"/>
      <c r="E200" s="1316"/>
      <c r="F200" s="1316"/>
      <c r="G200" s="1316"/>
      <c r="H200" s="1316"/>
      <c r="I200" s="1316"/>
      <c r="J200" s="1316"/>
      <c r="K200" s="1316">
        <f>SUM(B200:J200)</f>
        <v>0</v>
      </c>
      <c r="L200" s="1365"/>
      <c r="M200" s="1176"/>
      <c r="N200" s="1302"/>
      <c r="O200" s="1302"/>
      <c r="P200" s="1302"/>
      <c r="Q200" s="1302"/>
      <c r="R200" s="1302"/>
      <c r="S200" s="1302"/>
      <c r="T200" s="1302"/>
      <c r="U200" s="1302"/>
      <c r="V200" s="1302"/>
      <c r="W200" s="1302"/>
      <c r="X200" s="1302"/>
      <c r="Y200" s="1302"/>
      <c r="Z200" s="1302"/>
      <c r="AA200" s="1302"/>
      <c r="AB200" s="1302"/>
      <c r="AC200" s="1302"/>
      <c r="AD200" s="1302"/>
      <c r="AE200" s="1302"/>
      <c r="AF200" s="1302"/>
      <c r="AG200" s="1302"/>
    </row>
    <row r="201" spans="1:33" ht="12">
      <c r="A201" s="1356" t="s">
        <v>1094</v>
      </c>
      <c r="B201" s="1316"/>
      <c r="C201" s="1316"/>
      <c r="D201" s="1316"/>
      <c r="E201" s="1316"/>
      <c r="F201" s="1316"/>
      <c r="G201" s="1316">
        <v>50000</v>
      </c>
      <c r="H201" s="1316"/>
      <c r="I201" s="1316"/>
      <c r="J201" s="1316"/>
      <c r="K201" s="1316">
        <f>SUM(E201:J201)</f>
        <v>50000</v>
      </c>
      <c r="L201" s="1365"/>
      <c r="M201" s="1176"/>
      <c r="N201" s="1302"/>
      <c r="O201" s="1302"/>
      <c r="P201" s="1302"/>
      <c r="Q201" s="1302"/>
      <c r="R201" s="1302"/>
      <c r="S201" s="1302"/>
      <c r="T201" s="1302"/>
      <c r="U201" s="1302"/>
      <c r="V201" s="1302"/>
      <c r="W201" s="1302"/>
      <c r="X201" s="1302"/>
      <c r="Y201" s="1302"/>
      <c r="Z201" s="1302"/>
      <c r="AA201" s="1302"/>
      <c r="AB201" s="1302"/>
      <c r="AC201" s="1302"/>
      <c r="AD201" s="1302"/>
      <c r="AE201" s="1302"/>
      <c r="AF201" s="1302"/>
      <c r="AG201" s="1302"/>
    </row>
    <row r="202" spans="1:33" ht="12" hidden="1">
      <c r="A202" s="1377" t="s">
        <v>1203</v>
      </c>
      <c r="B202" s="1360">
        <f>B168+B170+B171+B172+B177+B178+B179+B180+B181+B182+B183+B187+B189+B191+B192+B194+B196+B198+B199+B200+B201+B186+B169+B184+B185+B197+B195</f>
        <v>235000</v>
      </c>
      <c r="C202" s="1360">
        <f>C168+C170+C171+C172+C177+C178+C179+C180+C181+C182+C183+C187+C189+C191+C192+C194+C196+C198+C199+C200+C201+C186+C169+C184+C185+C197+C195</f>
        <v>1670000</v>
      </c>
      <c r="D202" s="1360">
        <f>D168+D170+D171+D172+D177+D178+D179+D180+D181+D182+D183+D187+D189+D191+D192+D194+D196+D198+D199+D200+D201+D186+D169+D184+D185+D197+D195</f>
        <v>310000</v>
      </c>
      <c r="E202" s="1360">
        <f>E168+E170+E171+E172+E177+E178+E179+E180+E181+E182+E183+E187+E189+E191+E192+E194+E196+E198+E199+E200+E201+E186+E169+E184+E185+E197+E195</f>
        <v>40000</v>
      </c>
      <c r="F202" s="1360">
        <f>F168+F170+F171+F172+F177+F178+F179+F180+F181+F182+F183+F187+F189+F191+F192+F194+F196+F198+F199+F200+F201+F186+F169+F184+F185+F197+F195</f>
        <v>0</v>
      </c>
      <c r="G202" s="1360">
        <f>G168+G170+G171+G172+G177+G178+G179+G180+G181+G182+G183+G187+G189+G191+G192+G194+G196+G198+G199+G200+G201+G186+G169+G184+G185+G197+G195+G188</f>
        <v>950000</v>
      </c>
      <c r="H202" s="1360">
        <f>H168+H170+H171+H172+H177+H178+H179+H180+H181+H182+H183+H187+H189+H191+H192+H194+H196+H198+H199+H200+H201+H186+H169+H184+H185+H197+H195</f>
        <v>0</v>
      </c>
      <c r="I202" s="1360">
        <f>I168+I170+I171+I172+I177+I178+I179+I180+I181+I182+I183+I187+I189+I191+I192+I194+I196+I198+I199+I200+I201+I186+I169+I184+I185+I197+I195</f>
        <v>9920000</v>
      </c>
      <c r="J202" s="1360">
        <f>J168+J170+J171+J172+J177+J178+J179+J180+J181+J182+J183+J187+J189+J191+J192+J194+J196+J198+J199+J200+J201+J186+J169+J184+J185+J197+J195</f>
        <v>0</v>
      </c>
      <c r="K202" s="1360">
        <f>K168+K170+K171+K172+K177+K178+K179+K180+K181+K182+K183+K187+K189+K191+K192+K194+K196+K198+K199+K200+K201+K186+K169+K184+K185+K197+K195+K188</f>
        <v>13125000</v>
      </c>
      <c r="L202" s="1378"/>
      <c r="M202" s="1370"/>
      <c r="N202" s="1302"/>
      <c r="O202" s="1302"/>
      <c r="P202" s="1302"/>
      <c r="Q202" s="1302"/>
      <c r="R202" s="1302"/>
      <c r="S202" s="1302"/>
      <c r="T202" s="1302"/>
      <c r="U202" s="1302"/>
      <c r="V202" s="1302"/>
      <c r="W202" s="1302"/>
      <c r="X202" s="1302"/>
      <c r="Y202" s="1302"/>
      <c r="Z202" s="1302"/>
      <c r="AA202" s="1302"/>
      <c r="AB202" s="1302"/>
      <c r="AC202" s="1302"/>
      <c r="AD202" s="1302"/>
      <c r="AE202" s="1302"/>
      <c r="AF202" s="1302"/>
      <c r="AG202" s="1302"/>
    </row>
    <row r="203" spans="1:33" ht="12">
      <c r="A203" s="1356" t="s">
        <v>1228</v>
      </c>
      <c r="B203" s="1316"/>
      <c r="C203" s="1316"/>
      <c r="D203" s="1316"/>
      <c r="E203" s="1316"/>
      <c r="F203" s="1316"/>
      <c r="G203" s="1316"/>
      <c r="H203" s="1316"/>
      <c r="I203" s="1316">
        <v>70000</v>
      </c>
      <c r="J203" s="1316"/>
      <c r="K203" s="1316">
        <f>SUM(B203:J203)</f>
        <v>70000</v>
      </c>
      <c r="L203" s="1369"/>
      <c r="M203" s="1370"/>
      <c r="N203" s="1302"/>
      <c r="O203" s="1302"/>
      <c r="P203" s="1302"/>
      <c r="Q203" s="1302"/>
      <c r="R203" s="1302"/>
      <c r="S203" s="1302"/>
      <c r="T203" s="1302"/>
      <c r="U203" s="1302"/>
      <c r="V203" s="1302"/>
      <c r="W203" s="1302"/>
      <c r="X203" s="1302"/>
      <c r="Y203" s="1302"/>
      <c r="Z203" s="1302"/>
      <c r="AA203" s="1302"/>
      <c r="AB203" s="1302"/>
      <c r="AC203" s="1302"/>
      <c r="AD203" s="1302"/>
      <c r="AE203" s="1302"/>
      <c r="AF203" s="1302"/>
      <c r="AG203" s="1302"/>
    </row>
    <row r="204" spans="1:33" ht="12">
      <c r="A204" s="1356" t="s">
        <v>1097</v>
      </c>
      <c r="B204" s="1316"/>
      <c r="C204" s="1316">
        <v>75000</v>
      </c>
      <c r="D204" s="1316"/>
      <c r="E204" s="1316"/>
      <c r="F204" s="1316"/>
      <c r="G204" s="1316"/>
      <c r="H204" s="1316"/>
      <c r="I204" s="1316"/>
      <c r="J204" s="1316"/>
      <c r="K204" s="1316">
        <f>SUM(C204:J204)</f>
        <v>75000</v>
      </c>
      <c r="L204" s="1369"/>
      <c r="M204" s="1176"/>
      <c r="N204" s="1302"/>
      <c r="O204" s="1302"/>
      <c r="P204" s="1302"/>
      <c r="Q204" s="1302"/>
      <c r="R204" s="1302"/>
      <c r="S204" s="1302"/>
      <c r="T204" s="1302"/>
      <c r="U204" s="1302"/>
      <c r="V204" s="1302"/>
      <c r="W204" s="1302"/>
      <c r="X204" s="1302"/>
      <c r="Y204" s="1302"/>
      <c r="Z204" s="1302"/>
      <c r="AA204" s="1302"/>
      <c r="AB204" s="1302"/>
      <c r="AC204" s="1302"/>
      <c r="AD204" s="1302"/>
      <c r="AE204" s="1302"/>
      <c r="AF204" s="1302"/>
      <c r="AG204" s="1302"/>
    </row>
    <row r="205" spans="1:33" ht="12" customHeight="1">
      <c r="A205" s="1356" t="s">
        <v>1098</v>
      </c>
      <c r="B205" s="1316"/>
      <c r="C205" s="1316">
        <v>100000</v>
      </c>
      <c r="D205" s="1316"/>
      <c r="E205" s="1316"/>
      <c r="F205" s="1316"/>
      <c r="G205" s="1316"/>
      <c r="H205" s="1316"/>
      <c r="I205" s="1316"/>
      <c r="J205" s="1316"/>
      <c r="K205" s="1316">
        <f>SUM(C205:J205)</f>
        <v>100000</v>
      </c>
      <c r="L205" s="1369"/>
      <c r="M205" s="1176"/>
      <c r="N205" s="1302"/>
      <c r="O205" s="1302"/>
      <c r="P205" s="1302"/>
      <c r="Q205" s="1302"/>
      <c r="R205" s="1302"/>
      <c r="S205" s="1302"/>
      <c r="T205" s="1302"/>
      <c r="U205" s="1302"/>
      <c r="V205" s="1302"/>
      <c r="W205" s="1302"/>
      <c r="X205" s="1302"/>
      <c r="Y205" s="1302"/>
      <c r="Z205" s="1302"/>
      <c r="AA205" s="1302"/>
      <c r="AB205" s="1302"/>
      <c r="AC205" s="1302"/>
      <c r="AD205" s="1302"/>
      <c r="AE205" s="1302"/>
      <c r="AF205" s="1302"/>
      <c r="AG205" s="1302"/>
    </row>
    <row r="206" spans="1:33" ht="12.75" customHeight="1">
      <c r="A206" s="1356" t="s">
        <v>903</v>
      </c>
      <c r="B206" s="1316"/>
      <c r="C206" s="1316"/>
      <c r="D206" s="1316"/>
      <c r="E206" s="1316"/>
      <c r="F206" s="1316"/>
      <c r="G206" s="1316"/>
      <c r="H206" s="1316"/>
      <c r="I206" s="1316">
        <v>500000</v>
      </c>
      <c r="J206" s="1316"/>
      <c r="K206" s="1316">
        <f aca="true" t="shared" si="33" ref="K206:K211">SUM(B206:J206)</f>
        <v>500000</v>
      </c>
      <c r="L206" s="1369"/>
      <c r="M206" s="1176"/>
      <c r="N206" s="1302"/>
      <c r="O206" s="1302"/>
      <c r="P206" s="1302"/>
      <c r="Q206" s="1302"/>
      <c r="R206" s="1302"/>
      <c r="S206" s="1302"/>
      <c r="T206" s="1302"/>
      <c r="U206" s="1302"/>
      <c r="V206" s="1302"/>
      <c r="W206" s="1302"/>
      <c r="X206" s="1302"/>
      <c r="Y206" s="1302"/>
      <c r="Z206" s="1302"/>
      <c r="AA206" s="1302"/>
      <c r="AB206" s="1302"/>
      <c r="AC206" s="1302"/>
      <c r="AD206" s="1302"/>
      <c r="AE206" s="1302"/>
      <c r="AF206" s="1302"/>
      <c r="AG206" s="1302"/>
    </row>
    <row r="207" spans="1:33" ht="12.75" customHeight="1">
      <c r="A207" s="1356" t="s">
        <v>1229</v>
      </c>
      <c r="B207" s="1316"/>
      <c r="C207" s="1316"/>
      <c r="D207" s="1316">
        <v>35000</v>
      </c>
      <c r="E207" s="1316"/>
      <c r="F207" s="1316"/>
      <c r="G207" s="1316">
        <v>50000</v>
      </c>
      <c r="H207" s="1316"/>
      <c r="I207" s="1316"/>
      <c r="J207" s="1316"/>
      <c r="K207" s="1316">
        <f t="shared" si="33"/>
        <v>85000</v>
      </c>
      <c r="L207" s="1369"/>
      <c r="M207" s="1176"/>
      <c r="N207" s="1302"/>
      <c r="O207" s="1302"/>
      <c r="P207" s="1302"/>
      <c r="Q207" s="1302"/>
      <c r="R207" s="1302"/>
      <c r="S207" s="1302"/>
      <c r="T207" s="1302"/>
      <c r="U207" s="1302"/>
      <c r="V207" s="1302"/>
      <c r="W207" s="1302"/>
      <c r="X207" s="1302"/>
      <c r="Y207" s="1302"/>
      <c r="Z207" s="1302"/>
      <c r="AA207" s="1302"/>
      <c r="AB207" s="1302"/>
      <c r="AC207" s="1302"/>
      <c r="AD207" s="1302"/>
      <c r="AE207" s="1302"/>
      <c r="AF207" s="1302"/>
      <c r="AG207" s="1302"/>
    </row>
    <row r="208" spans="1:33" ht="13.5" customHeight="1">
      <c r="A208" s="1356" t="s">
        <v>1230</v>
      </c>
      <c r="B208" s="1316"/>
      <c r="C208" s="1316">
        <v>25000</v>
      </c>
      <c r="D208" s="1316"/>
      <c r="E208" s="1316"/>
      <c r="F208" s="1316"/>
      <c r="G208" s="1316">
        <v>100000</v>
      </c>
      <c r="H208" s="1316"/>
      <c r="I208" s="1316"/>
      <c r="J208" s="1316"/>
      <c r="K208" s="1316">
        <f t="shared" si="33"/>
        <v>125000</v>
      </c>
      <c r="L208" s="1369"/>
      <c r="M208" s="1176"/>
      <c r="N208" s="1302"/>
      <c r="O208" s="1302"/>
      <c r="P208" s="1302"/>
      <c r="Q208" s="1302"/>
      <c r="R208" s="1302"/>
      <c r="S208" s="1302"/>
      <c r="T208" s="1302"/>
      <c r="U208" s="1302"/>
      <c r="V208" s="1302"/>
      <c r="W208" s="1302"/>
      <c r="X208" s="1302"/>
      <c r="Y208" s="1302"/>
      <c r="Z208" s="1302"/>
      <c r="AA208" s="1302"/>
      <c r="AB208" s="1302"/>
      <c r="AC208" s="1302"/>
      <c r="AD208" s="1302"/>
      <c r="AE208" s="1302"/>
      <c r="AF208" s="1302"/>
      <c r="AG208" s="1302"/>
    </row>
    <row r="209" spans="1:33" ht="13.5" customHeight="1">
      <c r="A209" s="1356" t="s">
        <v>1231</v>
      </c>
      <c r="B209" s="1316"/>
      <c r="C209" s="1316"/>
      <c r="D209" s="1316"/>
      <c r="E209" s="1316"/>
      <c r="F209" s="1316"/>
      <c r="G209" s="1316"/>
      <c r="H209" s="1316"/>
      <c r="I209" s="1316">
        <v>6704208</v>
      </c>
      <c r="J209" s="1316"/>
      <c r="K209" s="1316">
        <f t="shared" si="33"/>
        <v>6704208</v>
      </c>
      <c r="L209" s="1365"/>
      <c r="M209" s="1176"/>
      <c r="N209" s="1302"/>
      <c r="O209" s="1302"/>
      <c r="P209" s="1302"/>
      <c r="Q209" s="1302"/>
      <c r="R209" s="1302"/>
      <c r="S209" s="1302"/>
      <c r="T209" s="1302"/>
      <c r="U209" s="1302"/>
      <c r="V209" s="1302"/>
      <c r="W209" s="1302"/>
      <c r="X209" s="1302"/>
      <c r="Y209" s="1302"/>
      <c r="Z209" s="1302"/>
      <c r="AA209" s="1302"/>
      <c r="AB209" s="1302"/>
      <c r="AC209" s="1302"/>
      <c r="AD209" s="1302"/>
      <c r="AE209" s="1302"/>
      <c r="AF209" s="1302"/>
      <c r="AG209" s="1302"/>
    </row>
    <row r="210" spans="1:33" ht="12.75" customHeight="1">
      <c r="A210" s="1315" t="s">
        <v>1232</v>
      </c>
      <c r="B210" s="1316"/>
      <c r="C210" s="1316"/>
      <c r="D210" s="1316"/>
      <c r="E210" s="1316"/>
      <c r="F210" s="1316"/>
      <c r="G210" s="1316">
        <v>50000</v>
      </c>
      <c r="H210" s="1316"/>
      <c r="I210" s="1316"/>
      <c r="J210" s="1316"/>
      <c r="K210" s="1316">
        <f t="shared" si="33"/>
        <v>50000</v>
      </c>
      <c r="L210" s="1365"/>
      <c r="M210" s="1176"/>
      <c r="N210" s="1302"/>
      <c r="O210" s="1302"/>
      <c r="P210" s="1302"/>
      <c r="Q210" s="1302"/>
      <c r="R210" s="1302"/>
      <c r="S210" s="1302"/>
      <c r="T210" s="1302"/>
      <c r="U210" s="1302"/>
      <c r="V210" s="1302"/>
      <c r="W210" s="1302"/>
      <c r="X210" s="1302"/>
      <c r="Y210" s="1302"/>
      <c r="Z210" s="1302"/>
      <c r="AA210" s="1302"/>
      <c r="AB210" s="1302"/>
      <c r="AC210" s="1302"/>
      <c r="AD210" s="1302"/>
      <c r="AE210" s="1302"/>
      <c r="AF210" s="1302"/>
      <c r="AG210" s="1302"/>
    </row>
    <row r="211" spans="1:33" ht="12">
      <c r="A211" s="1356" t="s">
        <v>1099</v>
      </c>
      <c r="B211" s="1316"/>
      <c r="C211" s="1316"/>
      <c r="D211" s="1316"/>
      <c r="E211" s="1316"/>
      <c r="F211" s="1316"/>
      <c r="G211" s="1316">
        <v>100000</v>
      </c>
      <c r="H211" s="1316"/>
      <c r="I211" s="1316"/>
      <c r="J211" s="1316"/>
      <c r="K211" s="1316">
        <f t="shared" si="33"/>
        <v>100000</v>
      </c>
      <c r="L211" s="1365"/>
      <c r="M211" s="1176"/>
      <c r="N211" s="1302"/>
      <c r="O211" s="1302"/>
      <c r="P211" s="1302"/>
      <c r="Q211" s="1302"/>
      <c r="R211" s="1302"/>
      <c r="S211" s="1302"/>
      <c r="T211" s="1302"/>
      <c r="U211" s="1302"/>
      <c r="V211" s="1302"/>
      <c r="W211" s="1302"/>
      <c r="X211" s="1302"/>
      <c r="Y211" s="1302"/>
      <c r="Z211" s="1302"/>
      <c r="AA211" s="1302"/>
      <c r="AB211" s="1302"/>
      <c r="AC211" s="1302"/>
      <c r="AD211" s="1302"/>
      <c r="AE211" s="1302"/>
      <c r="AF211" s="1302"/>
      <c r="AG211" s="1302"/>
    </row>
    <row r="212" spans="1:33" ht="12" hidden="1">
      <c r="A212" s="1354" t="s">
        <v>1233</v>
      </c>
      <c r="B212" s="1316"/>
      <c r="C212" s="1316">
        <v>700000</v>
      </c>
      <c r="D212" s="1316"/>
      <c r="E212" s="1316"/>
      <c r="F212" s="1316"/>
      <c r="G212" s="1316"/>
      <c r="H212" s="1316"/>
      <c r="I212" s="1316"/>
      <c r="J212" s="1316"/>
      <c r="K212" s="1316">
        <f>SUM(C212:J212)</f>
        <v>700000</v>
      </c>
      <c r="L212" s="1300"/>
      <c r="M212" s="1301"/>
      <c r="N212" s="1302"/>
      <c r="O212" s="1302"/>
      <c r="P212" s="1302"/>
      <c r="Q212" s="1302"/>
      <c r="R212" s="1302"/>
      <c r="S212" s="1302"/>
      <c r="T212" s="1302"/>
      <c r="U212" s="1302"/>
      <c r="V212" s="1302"/>
      <c r="W212" s="1302"/>
      <c r="X212" s="1302"/>
      <c r="Y212" s="1302"/>
      <c r="Z212" s="1302"/>
      <c r="AA212" s="1302"/>
      <c r="AB212" s="1302"/>
      <c r="AC212" s="1302"/>
      <c r="AD212" s="1302"/>
      <c r="AE212" s="1302"/>
      <c r="AF212" s="1302"/>
      <c r="AG212" s="1302"/>
    </row>
    <row r="213" spans="1:33" ht="12">
      <c r="A213" s="1351" t="s">
        <v>1100</v>
      </c>
      <c r="B213" s="1316"/>
      <c r="C213" s="1316">
        <f>SUM(C212)</f>
        <v>700000</v>
      </c>
      <c r="D213" s="1316"/>
      <c r="E213" s="1316"/>
      <c r="F213" s="1316"/>
      <c r="G213" s="1316"/>
      <c r="H213" s="1316"/>
      <c r="I213" s="1316"/>
      <c r="J213" s="1316"/>
      <c r="K213" s="1316">
        <f>SUM(K212:K212)</f>
        <v>700000</v>
      </c>
      <c r="L213" s="1300"/>
      <c r="M213" s="1301"/>
      <c r="N213" s="1302"/>
      <c r="O213" s="1302"/>
      <c r="P213" s="1302"/>
      <c r="Q213" s="1302"/>
      <c r="R213" s="1302"/>
      <c r="S213" s="1302"/>
      <c r="T213" s="1302"/>
      <c r="U213" s="1302"/>
      <c r="V213" s="1302"/>
      <c r="W213" s="1302"/>
      <c r="X213" s="1302"/>
      <c r="Y213" s="1302"/>
      <c r="Z213" s="1302"/>
      <c r="AA213" s="1302"/>
      <c r="AB213" s="1302"/>
      <c r="AC213" s="1302"/>
      <c r="AD213" s="1302"/>
      <c r="AE213" s="1302"/>
      <c r="AF213" s="1302"/>
      <c r="AG213" s="1302"/>
    </row>
    <row r="214" spans="1:33" ht="12">
      <c r="A214" s="1351" t="s">
        <v>1101</v>
      </c>
      <c r="B214" s="1316">
        <v>200000</v>
      </c>
      <c r="C214" s="1316">
        <v>80000</v>
      </c>
      <c r="D214" s="1316">
        <v>100000</v>
      </c>
      <c r="E214" s="1316"/>
      <c r="F214" s="1316"/>
      <c r="G214" s="1316">
        <v>200000</v>
      </c>
      <c r="H214" s="1316"/>
      <c r="I214" s="1316">
        <v>130000</v>
      </c>
      <c r="J214" s="1316"/>
      <c r="K214" s="1316">
        <f>SUM(B214:J214)</f>
        <v>710000</v>
      </c>
      <c r="L214" s="1300"/>
      <c r="M214" s="1301"/>
      <c r="N214" s="1302"/>
      <c r="O214" s="1302"/>
      <c r="P214" s="1302"/>
      <c r="Q214" s="1302"/>
      <c r="R214" s="1302"/>
      <c r="S214" s="1302"/>
      <c r="T214" s="1302"/>
      <c r="U214" s="1302"/>
      <c r="V214" s="1302"/>
      <c r="W214" s="1302"/>
      <c r="X214" s="1302"/>
      <c r="Y214" s="1302"/>
      <c r="Z214" s="1302"/>
      <c r="AA214" s="1302"/>
      <c r="AB214" s="1302"/>
      <c r="AC214" s="1302"/>
      <c r="AD214" s="1302"/>
      <c r="AE214" s="1302"/>
      <c r="AF214" s="1302"/>
      <c r="AG214" s="1302"/>
    </row>
    <row r="215" spans="1:33" ht="12">
      <c r="A215" s="1314" t="s">
        <v>1234</v>
      </c>
      <c r="B215" s="1316"/>
      <c r="C215" s="1316">
        <v>65000</v>
      </c>
      <c r="D215" s="1316"/>
      <c r="E215" s="1316"/>
      <c r="F215" s="1316"/>
      <c r="G215" s="1316"/>
      <c r="H215" s="1316"/>
      <c r="I215" s="1316"/>
      <c r="J215" s="1316"/>
      <c r="K215" s="1316">
        <f>SUM(B215:J215)</f>
        <v>65000</v>
      </c>
      <c r="L215" s="1300"/>
      <c r="M215" s="1301"/>
      <c r="N215" s="1302"/>
      <c r="O215" s="1302"/>
      <c r="P215" s="1302"/>
      <c r="Q215" s="1302"/>
      <c r="R215" s="1302"/>
      <c r="S215" s="1302"/>
      <c r="T215" s="1302"/>
      <c r="U215" s="1302"/>
      <c r="V215" s="1302"/>
      <c r="W215" s="1302"/>
      <c r="X215" s="1302"/>
      <c r="Y215" s="1302"/>
      <c r="Z215" s="1302"/>
      <c r="AA215" s="1302"/>
      <c r="AB215" s="1302"/>
      <c r="AC215" s="1302"/>
      <c r="AD215" s="1302"/>
      <c r="AE215" s="1302"/>
      <c r="AF215" s="1302"/>
      <c r="AG215" s="1302"/>
    </row>
    <row r="216" spans="1:33" ht="12">
      <c r="A216" s="1351" t="s">
        <v>1102</v>
      </c>
      <c r="B216" s="1316"/>
      <c r="C216" s="1316"/>
      <c r="D216" s="1316"/>
      <c r="E216" s="1316"/>
      <c r="F216" s="1316"/>
      <c r="G216" s="1316">
        <v>50000</v>
      </c>
      <c r="H216" s="1316"/>
      <c r="I216" s="1316">
        <v>60000</v>
      </c>
      <c r="J216" s="1316"/>
      <c r="K216" s="1316">
        <f>SUM(B216:J216)</f>
        <v>110000</v>
      </c>
      <c r="L216" s="1300"/>
      <c r="M216" s="1301"/>
      <c r="N216" s="1302"/>
      <c r="O216" s="1302"/>
      <c r="P216" s="1302"/>
      <c r="Q216" s="1302"/>
      <c r="R216" s="1302"/>
      <c r="S216" s="1302"/>
      <c r="T216" s="1302"/>
      <c r="U216" s="1302"/>
      <c r="V216" s="1302"/>
      <c r="W216" s="1302"/>
      <c r="X216" s="1302"/>
      <c r="Y216" s="1302"/>
      <c r="Z216" s="1302"/>
      <c r="AA216" s="1302"/>
      <c r="AB216" s="1302"/>
      <c r="AC216" s="1302"/>
      <c r="AD216" s="1302"/>
      <c r="AE216" s="1302"/>
      <c r="AF216" s="1302"/>
      <c r="AG216" s="1302"/>
    </row>
    <row r="217" spans="1:33" ht="12">
      <c r="A217" s="1351" t="s">
        <v>1103</v>
      </c>
      <c r="B217" s="1316"/>
      <c r="C217" s="1316">
        <v>350000</v>
      </c>
      <c r="D217" s="1316"/>
      <c r="E217" s="1316"/>
      <c r="F217" s="1316"/>
      <c r="G217" s="1316"/>
      <c r="H217" s="1316"/>
      <c r="I217" s="1316"/>
      <c r="J217" s="1316"/>
      <c r="K217" s="1316">
        <f>SUM(B217:J217)</f>
        <v>350000</v>
      </c>
      <c r="L217" s="1300"/>
      <c r="M217" s="1301"/>
      <c r="N217" s="1302"/>
      <c r="O217" s="1302"/>
      <c r="P217" s="1302"/>
      <c r="Q217" s="1302"/>
      <c r="R217" s="1302"/>
      <c r="S217" s="1302"/>
      <c r="T217" s="1302"/>
      <c r="U217" s="1302"/>
      <c r="V217" s="1302"/>
      <c r="W217" s="1302"/>
      <c r="X217" s="1302"/>
      <c r="Y217" s="1302"/>
      <c r="Z217" s="1302"/>
      <c r="AA217" s="1302"/>
      <c r="AB217" s="1302"/>
      <c r="AC217" s="1302"/>
      <c r="AD217" s="1302"/>
      <c r="AE217" s="1302"/>
      <c r="AF217" s="1302"/>
      <c r="AG217" s="1302"/>
    </row>
    <row r="218" spans="1:33" ht="12">
      <c r="A218" s="1351" t="s">
        <v>1235</v>
      </c>
      <c r="B218" s="1316"/>
      <c r="C218" s="1316"/>
      <c r="D218" s="1316"/>
      <c r="E218" s="1316"/>
      <c r="F218" s="1316"/>
      <c r="G218" s="1316"/>
      <c r="H218" s="1316"/>
      <c r="I218" s="1316">
        <v>1000000</v>
      </c>
      <c r="J218" s="1316"/>
      <c r="K218" s="1316">
        <f>SUM(C218:I218)</f>
        <v>1000000</v>
      </c>
      <c r="L218" s="1300"/>
      <c r="M218" s="1301"/>
      <c r="N218" s="1302"/>
      <c r="O218" s="1302"/>
      <c r="P218" s="1302"/>
      <c r="Q218" s="1302"/>
      <c r="R218" s="1302"/>
      <c r="S218" s="1302"/>
      <c r="T218" s="1302"/>
      <c r="U218" s="1302"/>
      <c r="V218" s="1302"/>
      <c r="W218" s="1302"/>
      <c r="X218" s="1302"/>
      <c r="Y218" s="1302"/>
      <c r="Z218" s="1302"/>
      <c r="AA218" s="1302"/>
      <c r="AB218" s="1302"/>
      <c r="AC218" s="1302"/>
      <c r="AD218" s="1302"/>
      <c r="AE218" s="1302"/>
      <c r="AF218" s="1302"/>
      <c r="AG218" s="1302"/>
    </row>
    <row r="219" spans="1:33" ht="12">
      <c r="A219" s="1351" t="s">
        <v>1236</v>
      </c>
      <c r="B219" s="1316"/>
      <c r="C219" s="1316"/>
      <c r="D219" s="1316"/>
      <c r="E219" s="1316"/>
      <c r="F219" s="1316"/>
      <c r="G219" s="1316">
        <v>100000</v>
      </c>
      <c r="H219" s="1316"/>
      <c r="I219" s="1316"/>
      <c r="J219" s="1316"/>
      <c r="K219" s="1316">
        <f>SUM(D219:I219)</f>
        <v>100000</v>
      </c>
      <c r="L219" s="1300"/>
      <c r="M219" s="1301"/>
      <c r="N219" s="1302"/>
      <c r="O219" s="1302"/>
      <c r="P219" s="1302"/>
      <c r="Q219" s="1302"/>
      <c r="R219" s="1302"/>
      <c r="S219" s="1302"/>
      <c r="T219" s="1302"/>
      <c r="U219" s="1302"/>
      <c r="V219" s="1302"/>
      <c r="W219" s="1302"/>
      <c r="X219" s="1302"/>
      <c r="Y219" s="1302"/>
      <c r="Z219" s="1302"/>
      <c r="AA219" s="1302"/>
      <c r="AB219" s="1302"/>
      <c r="AC219" s="1302"/>
      <c r="AD219" s="1302"/>
      <c r="AE219" s="1302"/>
      <c r="AF219" s="1302"/>
      <c r="AG219" s="1302"/>
    </row>
    <row r="220" spans="1:33" ht="12">
      <c r="A220" s="1351" t="s">
        <v>1237</v>
      </c>
      <c r="B220" s="1316"/>
      <c r="C220" s="1316"/>
      <c r="D220" s="1316"/>
      <c r="E220" s="1316"/>
      <c r="F220" s="1316"/>
      <c r="G220" s="1316">
        <v>100000</v>
      </c>
      <c r="H220" s="1316"/>
      <c r="I220" s="1316"/>
      <c r="J220" s="1316"/>
      <c r="K220" s="1316">
        <f>SUM(D219:I219)</f>
        <v>100000</v>
      </c>
      <c r="L220" s="1300"/>
      <c r="M220" s="1301"/>
      <c r="N220" s="1302"/>
      <c r="O220" s="1302"/>
      <c r="P220" s="1302"/>
      <c r="Q220" s="1302"/>
      <c r="R220" s="1302"/>
      <c r="S220" s="1302"/>
      <c r="T220" s="1302"/>
      <c r="U220" s="1302"/>
      <c r="V220" s="1302"/>
      <c r="W220" s="1302"/>
      <c r="X220" s="1302"/>
      <c r="Y220" s="1302"/>
      <c r="Z220" s="1302"/>
      <c r="AA220" s="1302"/>
      <c r="AB220" s="1302"/>
      <c r="AC220" s="1302"/>
      <c r="AD220" s="1302"/>
      <c r="AE220" s="1302"/>
      <c r="AF220" s="1302"/>
      <c r="AG220" s="1302"/>
    </row>
    <row r="221" spans="1:33" ht="12">
      <c r="A221" s="1351" t="s">
        <v>1238</v>
      </c>
      <c r="B221" s="1316"/>
      <c r="C221" s="1316"/>
      <c r="D221" s="1316"/>
      <c r="E221" s="1316"/>
      <c r="F221" s="1316"/>
      <c r="G221" s="1316">
        <v>70000</v>
      </c>
      <c r="H221" s="1316"/>
      <c r="I221" s="1316"/>
      <c r="J221" s="1316"/>
      <c r="K221" s="1316">
        <f>SUM(D221:I221)</f>
        <v>70000</v>
      </c>
      <c r="L221" s="1300"/>
      <c r="M221" s="1301"/>
      <c r="N221" s="1302"/>
      <c r="O221" s="1302"/>
      <c r="P221" s="1302"/>
      <c r="Q221" s="1302"/>
      <c r="R221" s="1302"/>
      <c r="S221" s="1302"/>
      <c r="T221" s="1302"/>
      <c r="U221" s="1302"/>
      <c r="V221" s="1302"/>
      <c r="W221" s="1302"/>
      <c r="X221" s="1302"/>
      <c r="Y221" s="1302"/>
      <c r="Z221" s="1302"/>
      <c r="AA221" s="1302"/>
      <c r="AB221" s="1302"/>
      <c r="AC221" s="1302"/>
      <c r="AD221" s="1302"/>
      <c r="AE221" s="1302"/>
      <c r="AF221" s="1302"/>
      <c r="AG221" s="1302"/>
    </row>
    <row r="222" spans="1:33" ht="12">
      <c r="A222" s="1351" t="s">
        <v>1105</v>
      </c>
      <c r="B222" s="1316"/>
      <c r="C222" s="1316">
        <v>120000</v>
      </c>
      <c r="D222" s="1316"/>
      <c r="E222" s="1316"/>
      <c r="F222" s="1316"/>
      <c r="G222" s="1316"/>
      <c r="H222" s="1316"/>
      <c r="I222" s="1316"/>
      <c r="J222" s="1316"/>
      <c r="K222" s="1316">
        <f>SUM(C222:J222)</f>
        <v>120000</v>
      </c>
      <c r="L222" s="1300"/>
      <c r="M222" s="1301"/>
      <c r="N222" s="1302"/>
      <c r="O222" s="1302"/>
      <c r="P222" s="1302"/>
      <c r="Q222" s="1302"/>
      <c r="R222" s="1302"/>
      <c r="S222" s="1302"/>
      <c r="T222" s="1302"/>
      <c r="U222" s="1302"/>
      <c r="V222" s="1302"/>
      <c r="W222" s="1302"/>
      <c r="X222" s="1302"/>
      <c r="Y222" s="1302"/>
      <c r="Z222" s="1302"/>
      <c r="AA222" s="1302"/>
      <c r="AB222" s="1302"/>
      <c r="AC222" s="1302"/>
      <c r="AD222" s="1302"/>
      <c r="AE222" s="1302"/>
      <c r="AF222" s="1302"/>
      <c r="AG222" s="1302"/>
    </row>
    <row r="223" spans="1:33" ht="19.5" customHeight="1" hidden="1">
      <c r="A223" s="1321" t="s">
        <v>1239</v>
      </c>
      <c r="B223" s="1316">
        <v>170000</v>
      </c>
      <c r="C223" s="1316"/>
      <c r="D223" s="1316">
        <v>80000</v>
      </c>
      <c r="E223" s="1316"/>
      <c r="F223" s="1316"/>
      <c r="G223" s="1316"/>
      <c r="H223" s="1316"/>
      <c r="I223" s="1316">
        <v>3000000</v>
      </c>
      <c r="J223" s="1316"/>
      <c r="K223" s="1316">
        <f>SUM(B223:J223)</f>
        <v>3250000</v>
      </c>
      <c r="L223" s="1300"/>
      <c r="M223" s="1301"/>
      <c r="N223" s="1302"/>
      <c r="O223" s="1302"/>
      <c r="P223" s="1302"/>
      <c r="Q223" s="1302"/>
      <c r="R223" s="1302"/>
      <c r="S223" s="1302"/>
      <c r="T223" s="1302"/>
      <c r="U223" s="1302"/>
      <c r="V223" s="1302"/>
      <c r="W223" s="1302"/>
      <c r="X223" s="1302"/>
      <c r="Y223" s="1302"/>
      <c r="Z223" s="1302"/>
      <c r="AA223" s="1302"/>
      <c r="AB223" s="1302"/>
      <c r="AC223" s="1302"/>
      <c r="AD223" s="1302"/>
      <c r="AE223" s="1302"/>
      <c r="AF223" s="1302"/>
      <c r="AG223" s="1302"/>
    </row>
    <row r="224" spans="1:33" ht="12" customHeight="1">
      <c r="A224" s="1315" t="s">
        <v>1106</v>
      </c>
      <c r="B224" s="1316">
        <f aca="true" t="shared" si="34" ref="B224:K224">SUM(B223)</f>
        <v>170000</v>
      </c>
      <c r="C224" s="1316">
        <f t="shared" si="34"/>
        <v>0</v>
      </c>
      <c r="D224" s="1316">
        <f t="shared" si="34"/>
        <v>80000</v>
      </c>
      <c r="E224" s="1316">
        <f t="shared" si="34"/>
        <v>0</v>
      </c>
      <c r="F224" s="1316">
        <f t="shared" si="34"/>
        <v>0</v>
      </c>
      <c r="G224" s="1316">
        <f t="shared" si="34"/>
        <v>0</v>
      </c>
      <c r="H224" s="1316">
        <f t="shared" si="34"/>
        <v>0</v>
      </c>
      <c r="I224" s="1316">
        <f t="shared" si="34"/>
        <v>3000000</v>
      </c>
      <c r="J224" s="1316">
        <f t="shared" si="34"/>
        <v>0</v>
      </c>
      <c r="K224" s="1316">
        <f t="shared" si="34"/>
        <v>3250000</v>
      </c>
      <c r="L224" s="1300"/>
      <c r="M224" s="1301"/>
      <c r="N224" s="1302"/>
      <c r="O224" s="1302"/>
      <c r="P224" s="1302"/>
      <c r="Q224" s="1302"/>
      <c r="R224" s="1302"/>
      <c r="S224" s="1302"/>
      <c r="T224" s="1302"/>
      <c r="U224" s="1302"/>
      <c r="V224" s="1302"/>
      <c r="W224" s="1302"/>
      <c r="X224" s="1302"/>
      <c r="Y224" s="1302"/>
      <c r="Z224" s="1302"/>
      <c r="AA224" s="1302"/>
      <c r="AB224" s="1302"/>
      <c r="AC224" s="1302"/>
      <c r="AD224" s="1302"/>
      <c r="AE224" s="1302"/>
      <c r="AF224" s="1302"/>
      <c r="AG224" s="1302"/>
    </row>
    <row r="225" spans="1:33" ht="12.75" customHeight="1">
      <c r="A225" s="1315" t="s">
        <v>1240</v>
      </c>
      <c r="B225" s="1316"/>
      <c r="C225" s="1316"/>
      <c r="D225" s="1316"/>
      <c r="E225" s="1316"/>
      <c r="F225" s="1316"/>
      <c r="G225" s="1316">
        <v>50000</v>
      </c>
      <c r="H225" s="1316"/>
      <c r="I225" s="1316">
        <v>80000</v>
      </c>
      <c r="J225" s="1316"/>
      <c r="K225" s="1316">
        <f>SUM(B225:J225)</f>
        <v>130000</v>
      </c>
      <c r="L225" s="1300"/>
      <c r="M225" s="1301"/>
      <c r="N225" s="1302"/>
      <c r="O225" s="1302"/>
      <c r="P225" s="1302"/>
      <c r="Q225" s="1302"/>
      <c r="R225" s="1302"/>
      <c r="S225" s="1302"/>
      <c r="T225" s="1302"/>
      <c r="U225" s="1302"/>
      <c r="V225" s="1302"/>
      <c r="W225" s="1302"/>
      <c r="X225" s="1302"/>
      <c r="Y225" s="1302"/>
      <c r="Z225" s="1302"/>
      <c r="AA225" s="1302"/>
      <c r="AB225" s="1302"/>
      <c r="AC225" s="1302"/>
      <c r="AD225" s="1302"/>
      <c r="AE225" s="1302"/>
      <c r="AF225" s="1302"/>
      <c r="AG225" s="1302"/>
    </row>
    <row r="226" spans="1:33" ht="42" customHeight="1" hidden="1">
      <c r="A226" s="1324" t="s">
        <v>1241</v>
      </c>
      <c r="B226" s="1316"/>
      <c r="C226" s="1316"/>
      <c r="D226" s="1316"/>
      <c r="E226" s="1316"/>
      <c r="F226" s="1316"/>
      <c r="G226" s="1316">
        <v>100000</v>
      </c>
      <c r="H226" s="1316"/>
      <c r="I226" s="1316"/>
      <c r="J226" s="1316"/>
      <c r="K226" s="1316">
        <f>SUM(B226:J226)</f>
        <v>100000</v>
      </c>
      <c r="L226" s="1300"/>
      <c r="M226" s="1301"/>
      <c r="N226" s="1302"/>
      <c r="O226" s="1302"/>
      <c r="P226" s="1302"/>
      <c r="Q226" s="1302"/>
      <c r="R226" s="1302"/>
      <c r="S226" s="1302"/>
      <c r="T226" s="1302"/>
      <c r="U226" s="1302"/>
      <c r="V226" s="1302"/>
      <c r="W226" s="1302"/>
      <c r="X226" s="1302"/>
      <c r="Y226" s="1302"/>
      <c r="Z226" s="1302"/>
      <c r="AA226" s="1302"/>
      <c r="AB226" s="1302"/>
      <c r="AC226" s="1302"/>
      <c r="AD226" s="1302"/>
      <c r="AE226" s="1302"/>
      <c r="AF226" s="1302"/>
      <c r="AG226" s="1302"/>
    </row>
    <row r="227" spans="1:33" ht="11.25" customHeight="1">
      <c r="A227" s="1314" t="s">
        <v>1107</v>
      </c>
      <c r="B227" s="1316">
        <f aca="true" t="shared" si="35" ref="B227:K227">SUM(B226)</f>
        <v>0</v>
      </c>
      <c r="C227" s="1316">
        <f t="shared" si="35"/>
        <v>0</v>
      </c>
      <c r="D227" s="1316">
        <f t="shared" si="35"/>
        <v>0</v>
      </c>
      <c r="E227" s="1316">
        <f t="shared" si="35"/>
        <v>0</v>
      </c>
      <c r="F227" s="1316">
        <f t="shared" si="35"/>
        <v>0</v>
      </c>
      <c r="G227" s="1316">
        <f t="shared" si="35"/>
        <v>100000</v>
      </c>
      <c r="H227" s="1316">
        <f t="shared" si="35"/>
        <v>0</v>
      </c>
      <c r="I227" s="1316">
        <f t="shared" si="35"/>
        <v>0</v>
      </c>
      <c r="J227" s="1316">
        <f t="shared" si="35"/>
        <v>0</v>
      </c>
      <c r="K227" s="1316">
        <f t="shared" si="35"/>
        <v>100000</v>
      </c>
      <c r="L227" s="1300"/>
      <c r="M227" s="1301"/>
      <c r="N227" s="1302"/>
      <c r="O227" s="1302"/>
      <c r="P227" s="1302"/>
      <c r="Q227" s="1302"/>
      <c r="R227" s="1302"/>
      <c r="S227" s="1302"/>
      <c r="T227" s="1302"/>
      <c r="U227" s="1302"/>
      <c r="V227" s="1302"/>
      <c r="W227" s="1302"/>
      <c r="X227" s="1302"/>
      <c r="Y227" s="1302"/>
      <c r="Z227" s="1302"/>
      <c r="AA227" s="1302"/>
      <c r="AB227" s="1302"/>
      <c r="AC227" s="1302"/>
      <c r="AD227" s="1302"/>
      <c r="AE227" s="1302"/>
      <c r="AF227" s="1302"/>
      <c r="AG227" s="1302"/>
    </row>
    <row r="228" spans="1:33" ht="12" hidden="1">
      <c r="A228" s="1315" t="s">
        <v>1108</v>
      </c>
      <c r="B228" s="1316"/>
      <c r="C228" s="1316"/>
      <c r="D228" s="1316"/>
      <c r="E228" s="1316"/>
      <c r="F228" s="1316"/>
      <c r="G228" s="1316"/>
      <c r="H228" s="1316"/>
      <c r="I228" s="1316"/>
      <c r="J228" s="1316"/>
      <c r="K228" s="1316">
        <f>SUM(B228:J228)</f>
        <v>0</v>
      </c>
      <c r="L228" s="1300"/>
      <c r="M228" s="1301"/>
      <c r="N228" s="1302"/>
      <c r="O228" s="1302"/>
      <c r="P228" s="1302"/>
      <c r="Q228" s="1302"/>
      <c r="R228" s="1302"/>
      <c r="S228" s="1302"/>
      <c r="T228" s="1302"/>
      <c r="U228" s="1302"/>
      <c r="V228" s="1302"/>
      <c r="W228" s="1302"/>
      <c r="X228" s="1302"/>
      <c r="Y228" s="1302"/>
      <c r="Z228" s="1302"/>
      <c r="AA228" s="1302"/>
      <c r="AB228" s="1302"/>
      <c r="AC228" s="1302"/>
      <c r="AD228" s="1302"/>
      <c r="AE228" s="1302"/>
      <c r="AF228" s="1302"/>
      <c r="AG228" s="1302"/>
    </row>
    <row r="229" spans="1:33" ht="12">
      <c r="A229" s="1315" t="s">
        <v>1242</v>
      </c>
      <c r="B229" s="1316"/>
      <c r="C229" s="1316"/>
      <c r="D229" s="1316"/>
      <c r="E229" s="1316"/>
      <c r="F229" s="1316"/>
      <c r="G229" s="1316">
        <v>50000</v>
      </c>
      <c r="H229" s="1316"/>
      <c r="I229" s="1316"/>
      <c r="J229" s="1316"/>
      <c r="K229" s="1316">
        <f>SUM(C229:J229)</f>
        <v>50000</v>
      </c>
      <c r="L229" s="1300"/>
      <c r="M229" s="1301"/>
      <c r="N229" s="1302"/>
      <c r="O229" s="1302"/>
      <c r="P229" s="1302"/>
      <c r="Q229" s="1302"/>
      <c r="R229" s="1302"/>
      <c r="S229" s="1302"/>
      <c r="T229" s="1302"/>
      <c r="U229" s="1302"/>
      <c r="V229" s="1302"/>
      <c r="W229" s="1302"/>
      <c r="X229" s="1302"/>
      <c r="Y229" s="1302"/>
      <c r="Z229" s="1302"/>
      <c r="AA229" s="1302"/>
      <c r="AB229" s="1302"/>
      <c r="AC229" s="1302"/>
      <c r="AD229" s="1302"/>
      <c r="AE229" s="1302"/>
      <c r="AF229" s="1302"/>
      <c r="AG229" s="1302"/>
    </row>
    <row r="230" spans="1:33" ht="12" hidden="1">
      <c r="A230" s="1315" t="s">
        <v>1109</v>
      </c>
      <c r="B230" s="1316"/>
      <c r="C230" s="1316"/>
      <c r="D230" s="1316"/>
      <c r="E230" s="1316"/>
      <c r="F230" s="1316"/>
      <c r="G230" s="1316"/>
      <c r="H230" s="1316"/>
      <c r="I230" s="1316"/>
      <c r="J230" s="1316"/>
      <c r="K230" s="1316">
        <f>SUM(B230:J230)</f>
        <v>0</v>
      </c>
      <c r="L230" s="1300"/>
      <c r="M230" s="1301"/>
      <c r="N230" s="1302"/>
      <c r="O230" s="1302"/>
      <c r="P230" s="1302"/>
      <c r="Q230" s="1302"/>
      <c r="R230" s="1302"/>
      <c r="S230" s="1302"/>
      <c r="T230" s="1302"/>
      <c r="U230" s="1302"/>
      <c r="V230" s="1302"/>
      <c r="W230" s="1302"/>
      <c r="X230" s="1302"/>
      <c r="Y230" s="1302"/>
      <c r="Z230" s="1302"/>
      <c r="AA230" s="1302"/>
      <c r="AB230" s="1302"/>
      <c r="AC230" s="1302"/>
      <c r="AD230" s="1302"/>
      <c r="AE230" s="1302"/>
      <c r="AF230" s="1302"/>
      <c r="AG230" s="1302"/>
    </row>
    <row r="231" spans="1:33" ht="12">
      <c r="A231" s="1315" t="s">
        <v>1110</v>
      </c>
      <c r="B231" s="1316"/>
      <c r="C231" s="1316"/>
      <c r="D231" s="1316"/>
      <c r="E231" s="1316"/>
      <c r="F231" s="1316"/>
      <c r="G231" s="1316"/>
      <c r="H231" s="1316"/>
      <c r="I231" s="1316">
        <v>1000000</v>
      </c>
      <c r="J231" s="1316"/>
      <c r="K231" s="1316">
        <f>SUM(B231:J231)</f>
        <v>1000000</v>
      </c>
      <c r="L231" s="1300"/>
      <c r="M231" s="1301"/>
      <c r="N231" s="1302"/>
      <c r="O231" s="1302"/>
      <c r="P231" s="1302"/>
      <c r="Q231" s="1302"/>
      <c r="R231" s="1302"/>
      <c r="S231" s="1302"/>
      <c r="T231" s="1302"/>
      <c r="U231" s="1302"/>
      <c r="V231" s="1302"/>
      <c r="W231" s="1302"/>
      <c r="X231" s="1302"/>
      <c r="Y231" s="1302"/>
      <c r="Z231" s="1302"/>
      <c r="AA231" s="1302"/>
      <c r="AB231" s="1302"/>
      <c r="AC231" s="1302"/>
      <c r="AD231" s="1302"/>
      <c r="AE231" s="1302"/>
      <c r="AF231" s="1302"/>
      <c r="AG231" s="1302"/>
    </row>
    <row r="232" spans="1:33" ht="12">
      <c r="A232" s="1315" t="s">
        <v>1111</v>
      </c>
      <c r="B232" s="1316"/>
      <c r="C232" s="1316"/>
      <c r="D232" s="1316"/>
      <c r="E232" s="1316"/>
      <c r="F232" s="1316"/>
      <c r="G232" s="1316">
        <v>150000</v>
      </c>
      <c r="H232" s="1316"/>
      <c r="I232" s="1316"/>
      <c r="J232" s="1316"/>
      <c r="K232" s="1316">
        <f>SUM(F232:J232)</f>
        <v>150000</v>
      </c>
      <c r="L232" s="1300"/>
      <c r="M232" s="1301"/>
      <c r="N232" s="1302"/>
      <c r="O232" s="1302"/>
      <c r="P232" s="1302"/>
      <c r="Q232" s="1302"/>
      <c r="R232" s="1302"/>
      <c r="S232" s="1302"/>
      <c r="T232" s="1302"/>
      <c r="U232" s="1302"/>
      <c r="V232" s="1302"/>
      <c r="W232" s="1302"/>
      <c r="X232" s="1302"/>
      <c r="Y232" s="1302"/>
      <c r="Z232" s="1302"/>
      <c r="AA232" s="1302"/>
      <c r="AB232" s="1302"/>
      <c r="AC232" s="1302"/>
      <c r="AD232" s="1302"/>
      <c r="AE232" s="1302"/>
      <c r="AF232" s="1302"/>
      <c r="AG232" s="1302"/>
    </row>
    <row r="233" spans="1:33" ht="12" hidden="1">
      <c r="A233" s="1315" t="s">
        <v>1112</v>
      </c>
      <c r="B233" s="1316"/>
      <c r="C233" s="1316"/>
      <c r="D233" s="1316"/>
      <c r="E233" s="1316"/>
      <c r="F233" s="1316"/>
      <c r="G233" s="1316"/>
      <c r="H233" s="1316"/>
      <c r="I233" s="1316"/>
      <c r="J233" s="1316"/>
      <c r="K233" s="1316">
        <f>SUM(C233:J233)</f>
        <v>0</v>
      </c>
      <c r="L233" s="1300"/>
      <c r="M233" s="1301"/>
      <c r="N233" s="1302"/>
      <c r="O233" s="1302"/>
      <c r="P233" s="1302"/>
      <c r="Q233" s="1302"/>
      <c r="R233" s="1302"/>
      <c r="S233" s="1302"/>
      <c r="T233" s="1302"/>
      <c r="U233" s="1302"/>
      <c r="V233" s="1302"/>
      <c r="W233" s="1302"/>
      <c r="X233" s="1302"/>
      <c r="Y233" s="1302"/>
      <c r="Z233" s="1302"/>
      <c r="AA233" s="1302"/>
      <c r="AB233" s="1302"/>
      <c r="AC233" s="1302"/>
      <c r="AD233" s="1302"/>
      <c r="AE233" s="1302"/>
      <c r="AF233" s="1302"/>
      <c r="AG233" s="1302"/>
    </row>
    <row r="234" spans="1:33" ht="12" customHeight="1">
      <c r="A234" s="1315" t="s">
        <v>1113</v>
      </c>
      <c r="B234" s="1316"/>
      <c r="C234" s="1316">
        <v>100000</v>
      </c>
      <c r="D234" s="1316"/>
      <c r="E234" s="1316"/>
      <c r="F234" s="1316"/>
      <c r="G234" s="1316"/>
      <c r="H234" s="1316"/>
      <c r="I234" s="1316"/>
      <c r="J234" s="1316"/>
      <c r="K234" s="1316">
        <f>SUM(B234:J234)</f>
        <v>100000</v>
      </c>
      <c r="L234" s="1300"/>
      <c r="M234" s="1301"/>
      <c r="N234" s="1302"/>
      <c r="O234" s="1302"/>
      <c r="P234" s="1302"/>
      <c r="Q234" s="1302"/>
      <c r="R234" s="1302"/>
      <c r="S234" s="1302"/>
      <c r="T234" s="1302"/>
      <c r="U234" s="1302"/>
      <c r="V234" s="1302"/>
      <c r="W234" s="1302"/>
      <c r="X234" s="1302"/>
      <c r="Y234" s="1302"/>
      <c r="Z234" s="1302"/>
      <c r="AA234" s="1302"/>
      <c r="AB234" s="1302"/>
      <c r="AC234" s="1302"/>
      <c r="AD234" s="1302"/>
      <c r="AE234" s="1302"/>
      <c r="AF234" s="1302"/>
      <c r="AG234" s="1302"/>
    </row>
    <row r="235" spans="1:33" ht="12.75" customHeight="1">
      <c r="A235" s="1315" t="s">
        <v>1114</v>
      </c>
      <c r="B235" s="1316"/>
      <c r="C235" s="1316">
        <v>100000</v>
      </c>
      <c r="D235" s="1316"/>
      <c r="E235" s="1316"/>
      <c r="F235" s="1316"/>
      <c r="G235" s="1316">
        <v>100000</v>
      </c>
      <c r="H235" s="1316"/>
      <c r="I235" s="1316"/>
      <c r="J235" s="1316"/>
      <c r="K235" s="1316">
        <f>SUM(B235:J235)</f>
        <v>200000</v>
      </c>
      <c r="L235" s="1300"/>
      <c r="M235" s="1301"/>
      <c r="N235" s="1302"/>
      <c r="O235" s="1302"/>
      <c r="P235" s="1302"/>
      <c r="Q235" s="1302"/>
      <c r="R235" s="1302"/>
      <c r="S235" s="1302"/>
      <c r="T235" s="1302"/>
      <c r="U235" s="1302"/>
      <c r="V235" s="1302"/>
      <c r="W235" s="1302"/>
      <c r="X235" s="1302"/>
      <c r="Y235" s="1302"/>
      <c r="Z235" s="1302"/>
      <c r="AA235" s="1302"/>
      <c r="AB235" s="1302"/>
      <c r="AC235" s="1302"/>
      <c r="AD235" s="1302"/>
      <c r="AE235" s="1302"/>
      <c r="AF235" s="1302"/>
      <c r="AG235" s="1302"/>
    </row>
    <row r="236" spans="1:33" ht="12" customHeight="1">
      <c r="A236" s="1315" t="s">
        <v>1243</v>
      </c>
      <c r="B236" s="1316"/>
      <c r="C236" s="1316"/>
      <c r="D236" s="1316"/>
      <c r="E236" s="1316"/>
      <c r="F236" s="1316"/>
      <c r="G236" s="1316">
        <v>50000</v>
      </c>
      <c r="H236" s="1316"/>
      <c r="I236" s="1316"/>
      <c r="J236" s="1316"/>
      <c r="K236" s="1316">
        <f>SUM(C236:J236)</f>
        <v>50000</v>
      </c>
      <c r="L236" s="1300"/>
      <c r="M236" s="1301"/>
      <c r="N236" s="1302"/>
      <c r="O236" s="1302"/>
      <c r="P236" s="1302"/>
      <c r="Q236" s="1302"/>
      <c r="R236" s="1302"/>
      <c r="S236" s="1302"/>
      <c r="T236" s="1302"/>
      <c r="U236" s="1302"/>
      <c r="V236" s="1302"/>
      <c r="W236" s="1302"/>
      <c r="X236" s="1302"/>
      <c r="Y236" s="1302"/>
      <c r="Z236" s="1302"/>
      <c r="AA236" s="1302"/>
      <c r="AB236" s="1302"/>
      <c r="AC236" s="1302"/>
      <c r="AD236" s="1302"/>
      <c r="AE236" s="1302"/>
      <c r="AF236" s="1302"/>
      <c r="AG236" s="1302"/>
    </row>
    <row r="237" spans="1:33" ht="12" customHeight="1">
      <c r="A237" s="1315" t="s">
        <v>1116</v>
      </c>
      <c r="B237" s="1316"/>
      <c r="C237" s="1316"/>
      <c r="D237" s="1316"/>
      <c r="E237" s="1316"/>
      <c r="F237" s="1316"/>
      <c r="G237" s="1316">
        <v>50000</v>
      </c>
      <c r="H237" s="1316"/>
      <c r="I237" s="1316"/>
      <c r="J237" s="1316"/>
      <c r="K237" s="1316">
        <f>SUM(B237:J237)</f>
        <v>50000</v>
      </c>
      <c r="L237" s="1300"/>
      <c r="M237" s="1301"/>
      <c r="N237" s="1302"/>
      <c r="O237" s="1302"/>
      <c r="P237" s="1302"/>
      <c r="Q237" s="1302"/>
      <c r="R237" s="1302"/>
      <c r="S237" s="1302"/>
      <c r="T237" s="1302"/>
      <c r="U237" s="1302"/>
      <c r="V237" s="1302"/>
      <c r="W237" s="1302"/>
      <c r="X237" s="1302"/>
      <c r="Y237" s="1302"/>
      <c r="Z237" s="1302"/>
      <c r="AA237" s="1302"/>
      <c r="AB237" s="1302"/>
      <c r="AC237" s="1302"/>
      <c r="AD237" s="1302"/>
      <c r="AE237" s="1302"/>
      <c r="AF237" s="1302"/>
      <c r="AG237" s="1302"/>
    </row>
    <row r="238" spans="1:33" ht="12" hidden="1">
      <c r="A238" s="1324" t="s">
        <v>1244</v>
      </c>
      <c r="B238" s="1316">
        <v>95000</v>
      </c>
      <c r="C238" s="1316"/>
      <c r="D238" s="1316"/>
      <c r="E238" s="1316"/>
      <c r="F238" s="1316"/>
      <c r="G238" s="1316"/>
      <c r="H238" s="1316"/>
      <c r="I238" s="1316">
        <v>1500000</v>
      </c>
      <c r="J238" s="1316"/>
      <c r="K238" s="1316">
        <f>SUM(B238:J238)</f>
        <v>1595000</v>
      </c>
      <c r="L238" s="1300"/>
      <c r="M238" s="1301"/>
      <c r="N238" s="1302"/>
      <c r="O238" s="1302"/>
      <c r="P238" s="1302"/>
      <c r="Q238" s="1302"/>
      <c r="R238" s="1302"/>
      <c r="S238" s="1302"/>
      <c r="T238" s="1302"/>
      <c r="U238" s="1302"/>
      <c r="V238" s="1302"/>
      <c r="W238" s="1302"/>
      <c r="X238" s="1302"/>
      <c r="Y238" s="1302"/>
      <c r="Z238" s="1302"/>
      <c r="AA238" s="1302"/>
      <c r="AB238" s="1302"/>
      <c r="AC238" s="1302"/>
      <c r="AD238" s="1302"/>
      <c r="AE238" s="1302"/>
      <c r="AF238" s="1302"/>
      <c r="AG238" s="1302"/>
    </row>
    <row r="239" spans="1:33" ht="12">
      <c r="A239" s="1314" t="s">
        <v>1115</v>
      </c>
      <c r="B239" s="1316">
        <f aca="true" t="shared" si="36" ref="B239:K239">SUM(B238:B238)</f>
        <v>95000</v>
      </c>
      <c r="C239" s="1316">
        <f t="shared" si="36"/>
        <v>0</v>
      </c>
      <c r="D239" s="1316">
        <f t="shared" si="36"/>
        <v>0</v>
      </c>
      <c r="E239" s="1316">
        <f t="shared" si="36"/>
        <v>0</v>
      </c>
      <c r="F239" s="1316">
        <f t="shared" si="36"/>
        <v>0</v>
      </c>
      <c r="G239" s="1316">
        <f t="shared" si="36"/>
        <v>0</v>
      </c>
      <c r="H239" s="1316">
        <f t="shared" si="36"/>
        <v>0</v>
      </c>
      <c r="I239" s="1316">
        <f t="shared" si="36"/>
        <v>1500000</v>
      </c>
      <c r="J239" s="1316">
        <f t="shared" si="36"/>
        <v>0</v>
      </c>
      <c r="K239" s="1316">
        <f t="shared" si="36"/>
        <v>1595000</v>
      </c>
      <c r="L239" s="1365"/>
      <c r="M239" s="1176"/>
      <c r="N239" s="1302"/>
      <c r="O239" s="1302"/>
      <c r="P239" s="1302"/>
      <c r="Q239" s="1302"/>
      <c r="R239" s="1302"/>
      <c r="S239" s="1302"/>
      <c r="T239" s="1302"/>
      <c r="U239" s="1302"/>
      <c r="V239" s="1302"/>
      <c r="W239" s="1302"/>
      <c r="X239" s="1302"/>
      <c r="Y239" s="1302"/>
      <c r="Z239" s="1302"/>
      <c r="AA239" s="1302"/>
      <c r="AB239" s="1302"/>
      <c r="AC239" s="1302"/>
      <c r="AD239" s="1302"/>
      <c r="AE239" s="1302"/>
      <c r="AF239" s="1302"/>
      <c r="AG239" s="1302"/>
    </row>
    <row r="240" spans="1:33" ht="29.25" customHeight="1" hidden="1">
      <c r="A240" s="1324" t="s">
        <v>1245</v>
      </c>
      <c r="B240" s="1316"/>
      <c r="C240" s="1316"/>
      <c r="D240" s="1316"/>
      <c r="E240" s="1316"/>
      <c r="F240" s="1316"/>
      <c r="G240" s="1316"/>
      <c r="H240" s="1316"/>
      <c r="I240" s="1316"/>
      <c r="J240" s="1316"/>
      <c r="K240" s="1316">
        <f>SUM(B240:J240)</f>
        <v>0</v>
      </c>
      <c r="L240" s="1365"/>
      <c r="M240" s="1176"/>
      <c r="N240" s="1302"/>
      <c r="O240" s="1302"/>
      <c r="P240" s="1302"/>
      <c r="Q240" s="1302"/>
      <c r="R240" s="1302"/>
      <c r="S240" s="1302"/>
      <c r="T240" s="1302"/>
      <c r="U240" s="1302"/>
      <c r="V240" s="1302"/>
      <c r="W240" s="1302"/>
      <c r="X240" s="1302"/>
      <c r="Y240" s="1302"/>
      <c r="Z240" s="1302"/>
      <c r="AA240" s="1302"/>
      <c r="AB240" s="1302"/>
      <c r="AC240" s="1302"/>
      <c r="AD240" s="1302"/>
      <c r="AE240" s="1302"/>
      <c r="AF240" s="1302"/>
      <c r="AG240" s="1302"/>
    </row>
    <row r="241" spans="1:33" ht="43.5" customHeight="1" hidden="1">
      <c r="A241" s="1314" t="s">
        <v>1246</v>
      </c>
      <c r="B241" s="1316"/>
      <c r="C241" s="1316"/>
      <c r="D241" s="1316"/>
      <c r="E241" s="1316"/>
      <c r="F241" s="1316"/>
      <c r="G241" s="1316"/>
      <c r="H241" s="1316"/>
      <c r="I241" s="1316"/>
      <c r="J241" s="1316"/>
      <c r="K241" s="1316">
        <f>SUM(K240:K240)</f>
        <v>0</v>
      </c>
      <c r="L241" s="1365"/>
      <c r="M241" s="1176"/>
      <c r="N241" s="1302"/>
      <c r="O241" s="1302"/>
      <c r="P241" s="1302"/>
      <c r="Q241" s="1302"/>
      <c r="R241" s="1302"/>
      <c r="S241" s="1302"/>
      <c r="T241" s="1302"/>
      <c r="U241" s="1302"/>
      <c r="V241" s="1302"/>
      <c r="W241" s="1302"/>
      <c r="X241" s="1302"/>
      <c r="Y241" s="1302"/>
      <c r="Z241" s="1302"/>
      <c r="AA241" s="1302"/>
      <c r="AB241" s="1302"/>
      <c r="AC241" s="1302"/>
      <c r="AD241" s="1302"/>
      <c r="AE241" s="1302"/>
      <c r="AF241" s="1302"/>
      <c r="AG241" s="1302"/>
    </row>
    <row r="242" spans="1:33" ht="12">
      <c r="A242" s="1314" t="s">
        <v>1247</v>
      </c>
      <c r="B242" s="1316"/>
      <c r="C242" s="1316"/>
      <c r="D242" s="1316"/>
      <c r="E242" s="1316"/>
      <c r="F242" s="1316"/>
      <c r="G242" s="1316"/>
      <c r="H242" s="1316"/>
      <c r="I242" s="1316">
        <v>10000000</v>
      </c>
      <c r="J242" s="1316"/>
      <c r="K242" s="1316">
        <f>SUM(B242:J242)</f>
        <v>10000000</v>
      </c>
      <c r="L242" s="1365"/>
      <c r="M242" s="1176"/>
      <c r="N242" s="1302"/>
      <c r="O242" s="1302"/>
      <c r="P242" s="1302"/>
      <c r="Q242" s="1302"/>
      <c r="R242" s="1302"/>
      <c r="S242" s="1302"/>
      <c r="T242" s="1302"/>
      <c r="U242" s="1302"/>
      <c r="V242" s="1302"/>
      <c r="W242" s="1302"/>
      <c r="X242" s="1302"/>
      <c r="Y242" s="1302"/>
      <c r="Z242" s="1302"/>
      <c r="AA242" s="1302"/>
      <c r="AB242" s="1302"/>
      <c r="AC242" s="1302"/>
      <c r="AD242" s="1302"/>
      <c r="AE242" s="1302"/>
      <c r="AF242" s="1302"/>
      <c r="AG242" s="1302"/>
    </row>
    <row r="243" spans="1:33" ht="13.5" customHeight="1">
      <c r="A243" s="1314" t="s">
        <v>1117</v>
      </c>
      <c r="B243" s="1316"/>
      <c r="C243" s="1316"/>
      <c r="D243" s="1316"/>
      <c r="E243" s="1316"/>
      <c r="F243" s="1316"/>
      <c r="G243" s="1316">
        <v>100000</v>
      </c>
      <c r="H243" s="1316"/>
      <c r="I243" s="1316"/>
      <c r="J243" s="1316"/>
      <c r="K243" s="1316">
        <f>SUM(G243:J243)</f>
        <v>100000</v>
      </c>
      <c r="L243" s="1365"/>
      <c r="M243" s="1176"/>
      <c r="N243" s="1302"/>
      <c r="O243" s="1302"/>
      <c r="P243" s="1302"/>
      <c r="Q243" s="1302"/>
      <c r="R243" s="1302"/>
      <c r="S243" s="1302"/>
      <c r="T243" s="1302"/>
      <c r="U243" s="1302"/>
      <c r="V243" s="1302"/>
      <c r="W243" s="1302"/>
      <c r="X243" s="1302"/>
      <c r="Y243" s="1302"/>
      <c r="Z243" s="1302"/>
      <c r="AA243" s="1302"/>
      <c r="AB243" s="1302"/>
      <c r="AC243" s="1302"/>
      <c r="AD243" s="1302"/>
      <c r="AE243" s="1302"/>
      <c r="AF243" s="1302"/>
      <c r="AG243" s="1302"/>
    </row>
    <row r="244" spans="1:33" ht="12">
      <c r="A244" s="1314" t="s">
        <v>1118</v>
      </c>
      <c r="B244" s="1316"/>
      <c r="C244" s="1316">
        <v>250000</v>
      </c>
      <c r="D244" s="1316">
        <v>75000</v>
      </c>
      <c r="E244" s="1316"/>
      <c r="F244" s="1316"/>
      <c r="G244" s="1316">
        <v>100000</v>
      </c>
      <c r="H244" s="1316"/>
      <c r="I244" s="1316"/>
      <c r="J244" s="1316"/>
      <c r="K244" s="1316">
        <f>SUM(C244:J244)</f>
        <v>425000</v>
      </c>
      <c r="L244" s="1365"/>
      <c r="M244" s="1176"/>
      <c r="N244" s="1302"/>
      <c r="O244" s="1302"/>
      <c r="P244" s="1302"/>
      <c r="Q244" s="1302"/>
      <c r="R244" s="1302"/>
      <c r="S244" s="1302"/>
      <c r="T244" s="1302"/>
      <c r="U244" s="1302"/>
      <c r="V244" s="1302"/>
      <c r="W244" s="1302"/>
      <c r="X244" s="1302"/>
      <c r="Y244" s="1302"/>
      <c r="Z244" s="1302"/>
      <c r="AA244" s="1302"/>
      <c r="AB244" s="1302"/>
      <c r="AC244" s="1302"/>
      <c r="AD244" s="1302"/>
      <c r="AE244" s="1302"/>
      <c r="AF244" s="1302"/>
      <c r="AG244" s="1302"/>
    </row>
    <row r="245" spans="1:33" ht="12" customHeight="1">
      <c r="A245" s="1314" t="s">
        <v>1248</v>
      </c>
      <c r="B245" s="1316">
        <v>50000</v>
      </c>
      <c r="C245" s="1316">
        <v>75000</v>
      </c>
      <c r="D245" s="1316">
        <v>25000</v>
      </c>
      <c r="E245" s="1316"/>
      <c r="F245" s="1316"/>
      <c r="G245" s="1316">
        <v>100000</v>
      </c>
      <c r="H245" s="1316"/>
      <c r="I245" s="1316"/>
      <c r="J245" s="1316"/>
      <c r="K245" s="1316">
        <f>SUM(B245:J245)</f>
        <v>250000</v>
      </c>
      <c r="L245" s="1365"/>
      <c r="M245" s="1176"/>
      <c r="N245" s="1302"/>
      <c r="O245" s="1302"/>
      <c r="P245" s="1302"/>
      <c r="Q245" s="1302"/>
      <c r="R245" s="1302"/>
      <c r="S245" s="1302"/>
      <c r="T245" s="1302"/>
      <c r="U245" s="1302"/>
      <c r="V245" s="1302"/>
      <c r="W245" s="1302"/>
      <c r="X245" s="1302"/>
      <c r="Y245" s="1302"/>
      <c r="Z245" s="1302"/>
      <c r="AA245" s="1302"/>
      <c r="AB245" s="1302"/>
      <c r="AC245" s="1302"/>
      <c r="AD245" s="1302"/>
      <c r="AE245" s="1302"/>
      <c r="AF245" s="1302"/>
      <c r="AG245" s="1302"/>
    </row>
    <row r="246" spans="1:33" ht="12" customHeight="1">
      <c r="A246" s="1314" t="s">
        <v>1119</v>
      </c>
      <c r="B246" s="1316"/>
      <c r="C246" s="1316">
        <v>35000</v>
      </c>
      <c r="D246" s="1316"/>
      <c r="E246" s="1316"/>
      <c r="F246" s="1316"/>
      <c r="G246" s="1379"/>
      <c r="H246" s="1379"/>
      <c r="I246" s="1379"/>
      <c r="J246" s="1379"/>
      <c r="K246" s="1379">
        <f>SUM(B246:J246)</f>
        <v>35000</v>
      </c>
      <c r="L246" s="1365"/>
      <c r="M246" s="1176"/>
      <c r="N246" s="1302"/>
      <c r="O246" s="1302"/>
      <c r="P246" s="1302"/>
      <c r="Q246" s="1302"/>
      <c r="R246" s="1302"/>
      <c r="S246" s="1302"/>
      <c r="T246" s="1302"/>
      <c r="U246" s="1302"/>
      <c r="V246" s="1302"/>
      <c r="W246" s="1302"/>
      <c r="X246" s="1302"/>
      <c r="Y246" s="1302"/>
      <c r="Z246" s="1302"/>
      <c r="AA246" s="1302"/>
      <c r="AB246" s="1302"/>
      <c r="AC246" s="1302"/>
      <c r="AD246" s="1302"/>
      <c r="AE246" s="1302"/>
      <c r="AF246" s="1302"/>
      <c r="AG246" s="1302"/>
    </row>
    <row r="247" spans="1:33" ht="12" hidden="1">
      <c r="A247" s="1314" t="s">
        <v>1249</v>
      </c>
      <c r="B247" s="1316"/>
      <c r="C247" s="1316">
        <v>80000</v>
      </c>
      <c r="D247" s="1316"/>
      <c r="E247" s="1316"/>
      <c r="F247" s="1316"/>
      <c r="G247" s="1316"/>
      <c r="H247" s="1316"/>
      <c r="I247" s="1316"/>
      <c r="J247" s="1316"/>
      <c r="K247" s="1316">
        <f>SUM(C247:J247)</f>
        <v>80000</v>
      </c>
      <c r="L247" s="1300"/>
      <c r="M247" s="1301"/>
      <c r="N247" s="1302"/>
      <c r="O247" s="1302"/>
      <c r="P247" s="1302"/>
      <c r="Q247" s="1302"/>
      <c r="R247" s="1302"/>
      <c r="S247" s="1302"/>
      <c r="T247" s="1302"/>
      <c r="U247" s="1302"/>
      <c r="V247" s="1302"/>
      <c r="W247" s="1302"/>
      <c r="X247" s="1302"/>
      <c r="Y247" s="1302"/>
      <c r="Z247" s="1302"/>
      <c r="AA247" s="1302"/>
      <c r="AB247" s="1302"/>
      <c r="AC247" s="1302"/>
      <c r="AD247" s="1302"/>
      <c r="AE247" s="1302"/>
      <c r="AF247" s="1302"/>
      <c r="AG247" s="1302"/>
    </row>
    <row r="248" spans="1:33" ht="12" customHeight="1">
      <c r="A248" s="1314" t="s">
        <v>1120</v>
      </c>
      <c r="B248" s="1316"/>
      <c r="C248" s="1316">
        <f aca="true" t="shared" si="37" ref="C248:K248">SUM(C247:C247)</f>
        <v>80000</v>
      </c>
      <c r="D248" s="1316">
        <f t="shared" si="37"/>
        <v>0</v>
      </c>
      <c r="E248" s="1316">
        <f t="shared" si="37"/>
        <v>0</v>
      </c>
      <c r="F248" s="1316">
        <f t="shared" si="37"/>
        <v>0</v>
      </c>
      <c r="G248" s="1316">
        <f t="shared" si="37"/>
        <v>0</v>
      </c>
      <c r="H248" s="1316">
        <f t="shared" si="37"/>
        <v>0</v>
      </c>
      <c r="I248" s="1316">
        <f t="shared" si="37"/>
        <v>0</v>
      </c>
      <c r="J248" s="1316">
        <f t="shared" si="37"/>
        <v>0</v>
      </c>
      <c r="K248" s="1316">
        <f t="shared" si="37"/>
        <v>80000</v>
      </c>
      <c r="L248" s="1300"/>
      <c r="M248" s="1301"/>
      <c r="N248" s="1302"/>
      <c r="O248" s="1302"/>
      <c r="P248" s="1302"/>
      <c r="Q248" s="1302"/>
      <c r="R248" s="1302"/>
      <c r="S248" s="1302"/>
      <c r="T248" s="1302"/>
      <c r="U248" s="1302"/>
      <c r="V248" s="1302"/>
      <c r="W248" s="1302"/>
      <c r="X248" s="1302"/>
      <c r="Y248" s="1302"/>
      <c r="Z248" s="1302"/>
      <c r="AA248" s="1302"/>
      <c r="AB248" s="1302"/>
      <c r="AC248" s="1302"/>
      <c r="AD248" s="1302"/>
      <c r="AE248" s="1302"/>
      <c r="AF248" s="1302"/>
      <c r="AG248" s="1302"/>
    </row>
    <row r="249" spans="1:33" ht="12" customHeight="1">
      <c r="A249" s="1314" t="s">
        <v>1250</v>
      </c>
      <c r="B249" s="1316"/>
      <c r="C249" s="1316"/>
      <c r="D249" s="1316">
        <v>35000</v>
      </c>
      <c r="E249" s="1316"/>
      <c r="F249" s="1316"/>
      <c r="G249" s="1316"/>
      <c r="H249" s="1316"/>
      <c r="I249" s="1316"/>
      <c r="J249" s="1316"/>
      <c r="K249" s="1316">
        <f>SUM(B249:J249)</f>
        <v>35000</v>
      </c>
      <c r="L249" s="1300"/>
      <c r="M249" s="1301"/>
      <c r="N249" s="1302"/>
      <c r="O249" s="1302"/>
      <c r="P249" s="1302"/>
      <c r="Q249" s="1302"/>
      <c r="R249" s="1302"/>
      <c r="S249" s="1302"/>
      <c r="T249" s="1302"/>
      <c r="U249" s="1302"/>
      <c r="V249" s="1302"/>
      <c r="W249" s="1302"/>
      <c r="X249" s="1302"/>
      <c r="Y249" s="1302"/>
      <c r="Z249" s="1302"/>
      <c r="AA249" s="1302"/>
      <c r="AB249" s="1302"/>
      <c r="AC249" s="1302"/>
      <c r="AD249" s="1302"/>
      <c r="AE249" s="1302"/>
      <c r="AF249" s="1302"/>
      <c r="AG249" s="1302"/>
    </row>
    <row r="250" spans="1:33" ht="11.25" customHeight="1">
      <c r="A250" s="1315" t="s">
        <v>1121</v>
      </c>
      <c r="B250" s="1316">
        <v>300000</v>
      </c>
      <c r="C250" s="1316"/>
      <c r="D250" s="1316">
        <v>80000</v>
      </c>
      <c r="E250" s="1316"/>
      <c r="F250" s="1316"/>
      <c r="G250" s="1316">
        <v>150000</v>
      </c>
      <c r="H250" s="1316"/>
      <c r="I250" s="1316"/>
      <c r="J250" s="1316"/>
      <c r="K250" s="1316">
        <f>SUM(B250:J250)</f>
        <v>530000</v>
      </c>
      <c r="L250" s="1300"/>
      <c r="M250" s="1301"/>
      <c r="N250" s="1302"/>
      <c r="O250" s="1302"/>
      <c r="P250" s="1302"/>
      <c r="Q250" s="1302"/>
      <c r="R250" s="1302"/>
      <c r="S250" s="1302"/>
      <c r="T250" s="1302"/>
      <c r="U250" s="1302"/>
      <c r="V250" s="1302"/>
      <c r="W250" s="1302"/>
      <c r="X250" s="1302"/>
      <c r="Y250" s="1302"/>
      <c r="Z250" s="1302"/>
      <c r="AA250" s="1302"/>
      <c r="AB250" s="1302"/>
      <c r="AC250" s="1302"/>
      <c r="AD250" s="1302"/>
      <c r="AE250" s="1302"/>
      <c r="AF250" s="1302"/>
      <c r="AG250" s="1302"/>
    </row>
    <row r="251" spans="1:33" ht="12" hidden="1">
      <c r="A251" s="1380" t="s">
        <v>1203</v>
      </c>
      <c r="B251" s="1360">
        <f aca="true" t="shared" si="38" ref="B251:K251">B204+B205+B206+B211+B213+B214+B216+B217+B222+B224+B227+B228+B230+B232+B233+B234+B235+B237+B239+B241+B242+B243+B244+B246+B248+B250+B245+B215+B203+B207+B208+B209+B210+B225+B218+B220+B219+B221+B229+B231+B236+B249</f>
        <v>815000</v>
      </c>
      <c r="C251" s="1360">
        <f t="shared" si="38"/>
        <v>2155000</v>
      </c>
      <c r="D251" s="1360">
        <f t="shared" si="38"/>
        <v>430000</v>
      </c>
      <c r="E251" s="1360">
        <f t="shared" si="38"/>
        <v>0</v>
      </c>
      <c r="F251" s="1360">
        <f t="shared" si="38"/>
        <v>0</v>
      </c>
      <c r="G251" s="1360">
        <f t="shared" si="38"/>
        <v>1820000</v>
      </c>
      <c r="H251" s="1360">
        <f t="shared" si="38"/>
        <v>0</v>
      </c>
      <c r="I251" s="1360">
        <f t="shared" si="38"/>
        <v>24044208</v>
      </c>
      <c r="J251" s="1360">
        <f t="shared" si="38"/>
        <v>0</v>
      </c>
      <c r="K251" s="1360">
        <f t="shared" si="38"/>
        <v>29264208</v>
      </c>
      <c r="L251" s="1330"/>
      <c r="M251" s="1301"/>
      <c r="N251" s="1302"/>
      <c r="O251" s="1302"/>
      <c r="P251" s="1302"/>
      <c r="Q251" s="1302"/>
      <c r="R251" s="1302"/>
      <c r="S251" s="1302"/>
      <c r="T251" s="1302"/>
      <c r="U251" s="1302"/>
      <c r="V251" s="1302"/>
      <c r="W251" s="1302"/>
      <c r="X251" s="1302"/>
      <c r="Y251" s="1302"/>
      <c r="Z251" s="1302"/>
      <c r="AA251" s="1302"/>
      <c r="AB251" s="1302"/>
      <c r="AC251" s="1302"/>
      <c r="AD251" s="1302"/>
      <c r="AE251" s="1302"/>
      <c r="AF251" s="1302"/>
      <c r="AG251" s="1302"/>
    </row>
    <row r="252" spans="1:33" ht="17.25" customHeight="1" hidden="1">
      <c r="A252" s="1381" t="s">
        <v>1122</v>
      </c>
      <c r="B252" s="1382">
        <v>70000</v>
      </c>
      <c r="C252" s="1383"/>
      <c r="D252" s="1383"/>
      <c r="E252" s="1383"/>
      <c r="F252" s="1383"/>
      <c r="G252" s="1383"/>
      <c r="H252" s="1383"/>
      <c r="I252" s="1383">
        <v>200000</v>
      </c>
      <c r="J252" s="1383"/>
      <c r="K252" s="1382">
        <f>SUM(B252:J252)</f>
        <v>270000</v>
      </c>
      <c r="L252" s="1300"/>
      <c r="M252" s="1301"/>
      <c r="N252" s="1302"/>
      <c r="O252" s="1302"/>
      <c r="P252" s="1302"/>
      <c r="Q252" s="1302"/>
      <c r="R252" s="1302"/>
      <c r="S252" s="1302"/>
      <c r="T252" s="1302"/>
      <c r="U252" s="1302"/>
      <c r="V252" s="1302"/>
      <c r="W252" s="1302"/>
      <c r="X252" s="1302"/>
      <c r="Y252" s="1302"/>
      <c r="Z252" s="1302"/>
      <c r="AA252" s="1302"/>
      <c r="AB252" s="1302"/>
      <c r="AC252" s="1302"/>
      <c r="AD252" s="1302"/>
      <c r="AE252" s="1302"/>
      <c r="AF252" s="1302"/>
      <c r="AG252" s="1302"/>
    </row>
    <row r="253" spans="1:33" ht="11.25" customHeight="1">
      <c r="A253" s="1314" t="s">
        <v>1122</v>
      </c>
      <c r="B253" s="1316">
        <f aca="true" t="shared" si="39" ref="B253:K253">SUM(B252)</f>
        <v>70000</v>
      </c>
      <c r="C253" s="1316">
        <f t="shared" si="39"/>
        <v>0</v>
      </c>
      <c r="D253" s="1316">
        <f t="shared" si="39"/>
        <v>0</v>
      </c>
      <c r="E253" s="1316">
        <f t="shared" si="39"/>
        <v>0</v>
      </c>
      <c r="F253" s="1316">
        <f t="shared" si="39"/>
        <v>0</v>
      </c>
      <c r="G253" s="1316">
        <f t="shared" si="39"/>
        <v>0</v>
      </c>
      <c r="H253" s="1316">
        <f t="shared" si="39"/>
        <v>0</v>
      </c>
      <c r="I253" s="1316">
        <f t="shared" si="39"/>
        <v>200000</v>
      </c>
      <c r="J253" s="1316">
        <f t="shared" si="39"/>
        <v>0</v>
      </c>
      <c r="K253" s="1316">
        <f t="shared" si="39"/>
        <v>270000</v>
      </c>
      <c r="L253" s="1300"/>
      <c r="M253" s="1301"/>
      <c r="N253" s="1302"/>
      <c r="O253" s="1302"/>
      <c r="P253" s="1302"/>
      <c r="Q253" s="1302"/>
      <c r="R253" s="1302"/>
      <c r="S253" s="1302"/>
      <c r="T253" s="1302"/>
      <c r="U253" s="1302"/>
      <c r="V253" s="1302"/>
      <c r="W253" s="1302"/>
      <c r="X253" s="1302"/>
      <c r="Y253" s="1302"/>
      <c r="Z253" s="1302"/>
      <c r="AA253" s="1302"/>
      <c r="AB253" s="1302"/>
      <c r="AC253" s="1302"/>
      <c r="AD253" s="1302"/>
      <c r="AE253" s="1302"/>
      <c r="AF253" s="1302"/>
      <c r="AG253" s="1302"/>
    </row>
    <row r="254" spans="1:33" ht="11.25" customHeight="1">
      <c r="A254" s="1314" t="s">
        <v>1251</v>
      </c>
      <c r="B254" s="1316"/>
      <c r="C254" s="1316"/>
      <c r="D254" s="1316"/>
      <c r="E254" s="1316"/>
      <c r="F254" s="1316"/>
      <c r="G254" s="1316"/>
      <c r="H254" s="1316"/>
      <c r="I254" s="1316">
        <v>180000</v>
      </c>
      <c r="J254" s="1316"/>
      <c r="K254" s="1316">
        <f>SUM(B254:J254)</f>
        <v>180000</v>
      </c>
      <c r="L254" s="1300"/>
      <c r="M254" s="1301"/>
      <c r="N254" s="1302"/>
      <c r="O254" s="1302"/>
      <c r="P254" s="1302"/>
      <c r="Q254" s="1302"/>
      <c r="R254" s="1302"/>
      <c r="S254" s="1302"/>
      <c r="T254" s="1302"/>
      <c r="U254" s="1302"/>
      <c r="V254" s="1302"/>
      <c r="W254" s="1302"/>
      <c r="X254" s="1302"/>
      <c r="Y254" s="1302"/>
      <c r="Z254" s="1302"/>
      <c r="AA254" s="1302"/>
      <c r="AB254" s="1302"/>
      <c r="AC254" s="1302"/>
      <c r="AD254" s="1302"/>
      <c r="AE254" s="1302"/>
      <c r="AF254" s="1302"/>
      <c r="AG254" s="1302"/>
    </row>
    <row r="255" spans="1:33" ht="12" customHeight="1">
      <c r="A255" s="1314" t="s">
        <v>1123</v>
      </c>
      <c r="B255" s="1316"/>
      <c r="C255" s="1316"/>
      <c r="D255" s="1316"/>
      <c r="E255" s="1316"/>
      <c r="F255" s="1316"/>
      <c r="G255" s="1316">
        <v>200000</v>
      </c>
      <c r="H255" s="1316"/>
      <c r="I255" s="1316"/>
      <c r="J255" s="1316"/>
      <c r="K255" s="1316">
        <f>SUM(G255:J255)</f>
        <v>200000</v>
      </c>
      <c r="L255" s="1300"/>
      <c r="M255" s="1301"/>
      <c r="N255" s="1302"/>
      <c r="O255" s="1302"/>
      <c r="P255" s="1302"/>
      <c r="Q255" s="1302"/>
      <c r="R255" s="1302"/>
      <c r="S255" s="1302"/>
      <c r="T255" s="1302"/>
      <c r="U255" s="1302"/>
      <c r="V255" s="1302"/>
      <c r="W255" s="1302"/>
      <c r="X255" s="1302"/>
      <c r="Y255" s="1302"/>
      <c r="Z255" s="1302"/>
      <c r="AA255" s="1302"/>
      <c r="AB255" s="1302"/>
      <c r="AC255" s="1302"/>
      <c r="AD255" s="1302"/>
      <c r="AE255" s="1302"/>
      <c r="AF255" s="1302"/>
      <c r="AG255" s="1302"/>
    </row>
    <row r="256" spans="1:33" ht="12">
      <c r="A256" s="1314" t="s">
        <v>1124</v>
      </c>
      <c r="B256" s="1316"/>
      <c r="C256" s="1316"/>
      <c r="D256" s="1316"/>
      <c r="E256" s="1316"/>
      <c r="F256" s="1316">
        <v>200000</v>
      </c>
      <c r="G256" s="1316">
        <v>200000</v>
      </c>
      <c r="H256" s="1316"/>
      <c r="I256" s="1316"/>
      <c r="J256" s="1316"/>
      <c r="K256" s="1316">
        <f>SUM(B256:J256)</f>
        <v>400000</v>
      </c>
      <c r="L256" s="1300"/>
      <c r="M256" s="1301"/>
      <c r="N256" s="1302"/>
      <c r="O256" s="1302"/>
      <c r="P256" s="1302"/>
      <c r="Q256" s="1302"/>
      <c r="R256" s="1302"/>
      <c r="S256" s="1302"/>
      <c r="T256" s="1302"/>
      <c r="U256" s="1302"/>
      <c r="V256" s="1302"/>
      <c r="W256" s="1302"/>
      <c r="X256" s="1302"/>
      <c r="Y256" s="1302"/>
      <c r="Z256" s="1302"/>
      <c r="AA256" s="1302"/>
      <c r="AB256" s="1302"/>
      <c r="AC256" s="1302"/>
      <c r="AD256" s="1302"/>
      <c r="AE256" s="1302"/>
      <c r="AF256" s="1302"/>
      <c r="AG256" s="1302"/>
    </row>
    <row r="257" spans="1:33" ht="12" hidden="1">
      <c r="A257" s="1354" t="s">
        <v>1252</v>
      </c>
      <c r="B257" s="1316"/>
      <c r="C257" s="1316">
        <v>100000</v>
      </c>
      <c r="D257" s="1316"/>
      <c r="E257" s="1316"/>
      <c r="F257" s="1316"/>
      <c r="G257" s="1316"/>
      <c r="H257" s="1316"/>
      <c r="I257" s="1316"/>
      <c r="J257" s="1316"/>
      <c r="K257" s="1316">
        <f>SUM(C257:J257)</f>
        <v>100000</v>
      </c>
      <c r="L257" s="1300"/>
      <c r="M257" s="1301"/>
      <c r="N257" s="1302"/>
      <c r="O257" s="1302"/>
      <c r="P257" s="1302"/>
      <c r="Q257" s="1302"/>
      <c r="R257" s="1302"/>
      <c r="S257" s="1302"/>
      <c r="T257" s="1302"/>
      <c r="U257" s="1302"/>
      <c r="V257" s="1302"/>
      <c r="W257" s="1302"/>
      <c r="X257" s="1302"/>
      <c r="Y257" s="1302"/>
      <c r="Z257" s="1302"/>
      <c r="AA257" s="1302"/>
      <c r="AB257" s="1302"/>
      <c r="AC257" s="1302"/>
      <c r="AD257" s="1302"/>
      <c r="AE257" s="1302"/>
      <c r="AF257" s="1302"/>
      <c r="AG257" s="1302"/>
    </row>
    <row r="258" spans="1:33" ht="12">
      <c r="A258" s="1351" t="s">
        <v>1125</v>
      </c>
      <c r="B258" s="1316"/>
      <c r="C258" s="1316">
        <f aca="true" t="shared" si="40" ref="C258:K258">SUM(C257:C257)</f>
        <v>100000</v>
      </c>
      <c r="D258" s="1316">
        <f t="shared" si="40"/>
        <v>0</v>
      </c>
      <c r="E258" s="1316">
        <f t="shared" si="40"/>
        <v>0</v>
      </c>
      <c r="F258" s="1316">
        <f t="shared" si="40"/>
        <v>0</v>
      </c>
      <c r="G258" s="1316">
        <f t="shared" si="40"/>
        <v>0</v>
      </c>
      <c r="H258" s="1316">
        <f t="shared" si="40"/>
        <v>0</v>
      </c>
      <c r="I258" s="1316">
        <f t="shared" si="40"/>
        <v>0</v>
      </c>
      <c r="J258" s="1316">
        <f t="shared" si="40"/>
        <v>0</v>
      </c>
      <c r="K258" s="1316">
        <f t="shared" si="40"/>
        <v>100000</v>
      </c>
      <c r="L258" s="1300"/>
      <c r="M258" s="1301"/>
      <c r="N258" s="1302"/>
      <c r="O258" s="1302"/>
      <c r="P258" s="1302"/>
      <c r="Q258" s="1302"/>
      <c r="R258" s="1302"/>
      <c r="S258" s="1302"/>
      <c r="T258" s="1302"/>
      <c r="U258" s="1302"/>
      <c r="V258" s="1302"/>
      <c r="W258" s="1302"/>
      <c r="X258" s="1302"/>
      <c r="Y258" s="1302"/>
      <c r="Z258" s="1302"/>
      <c r="AA258" s="1302"/>
      <c r="AB258" s="1302"/>
      <c r="AC258" s="1302"/>
      <c r="AD258" s="1302"/>
      <c r="AE258" s="1302"/>
      <c r="AF258" s="1302"/>
      <c r="AG258" s="1302"/>
    </row>
    <row r="259" spans="1:33" ht="12" hidden="1">
      <c r="A259" s="1351"/>
      <c r="B259" s="1316"/>
      <c r="C259" s="1316"/>
      <c r="D259" s="1316"/>
      <c r="E259" s="1316"/>
      <c r="F259" s="1316"/>
      <c r="G259" s="1316"/>
      <c r="H259" s="1316"/>
      <c r="I259" s="1316"/>
      <c r="J259" s="1316"/>
      <c r="K259" s="1316"/>
      <c r="L259" s="1300"/>
      <c r="M259" s="1301"/>
      <c r="N259" s="1302"/>
      <c r="O259" s="1302"/>
      <c r="P259" s="1302"/>
      <c r="Q259" s="1302"/>
      <c r="R259" s="1302"/>
      <c r="S259" s="1302"/>
      <c r="T259" s="1302"/>
      <c r="U259" s="1302"/>
      <c r="V259" s="1302"/>
      <c r="W259" s="1302"/>
      <c r="X259" s="1302"/>
      <c r="Y259" s="1302"/>
      <c r="Z259" s="1302"/>
      <c r="AA259" s="1302"/>
      <c r="AB259" s="1302"/>
      <c r="AC259" s="1302"/>
      <c r="AD259" s="1302"/>
      <c r="AE259" s="1302"/>
      <c r="AF259" s="1302"/>
      <c r="AG259" s="1302"/>
    </row>
    <row r="260" spans="1:33" ht="12" customHeight="1">
      <c r="A260" s="1314" t="s">
        <v>1126</v>
      </c>
      <c r="B260" s="1316"/>
      <c r="C260" s="1316"/>
      <c r="D260" s="1316"/>
      <c r="E260" s="1316"/>
      <c r="F260" s="1316"/>
      <c r="G260" s="1316"/>
      <c r="H260" s="1316"/>
      <c r="I260" s="1316">
        <v>1000000</v>
      </c>
      <c r="J260" s="1316"/>
      <c r="K260" s="1316">
        <f>SUM(B260:J260)</f>
        <v>1000000</v>
      </c>
      <c r="L260" s="1300"/>
      <c r="M260" s="1301"/>
      <c r="N260" s="1302"/>
      <c r="O260" s="1302"/>
      <c r="P260" s="1302"/>
      <c r="Q260" s="1302"/>
      <c r="R260" s="1302"/>
      <c r="S260" s="1302"/>
      <c r="T260" s="1302"/>
      <c r="U260" s="1302"/>
      <c r="V260" s="1302"/>
      <c r="W260" s="1302"/>
      <c r="X260" s="1302"/>
      <c r="Y260" s="1302"/>
      <c r="Z260" s="1302"/>
      <c r="AA260" s="1302"/>
      <c r="AB260" s="1302"/>
      <c r="AC260" s="1302"/>
      <c r="AD260" s="1302"/>
      <c r="AE260" s="1302"/>
      <c r="AF260" s="1302"/>
      <c r="AG260" s="1302"/>
    </row>
    <row r="261" spans="1:33" ht="12.75" customHeight="1">
      <c r="A261" s="1314" t="s">
        <v>1127</v>
      </c>
      <c r="B261" s="1313">
        <v>25000</v>
      </c>
      <c r="C261" s="1313"/>
      <c r="D261" s="1316"/>
      <c r="E261" s="1316"/>
      <c r="F261" s="1316"/>
      <c r="G261" s="1316"/>
      <c r="H261" s="1316"/>
      <c r="I261" s="1316">
        <v>30000</v>
      </c>
      <c r="J261" s="1316"/>
      <c r="K261" s="1316">
        <f>SUM(B261:J261)</f>
        <v>55000</v>
      </c>
      <c r="L261" s="1300"/>
      <c r="M261" s="1301"/>
      <c r="N261" s="1302"/>
      <c r="O261" s="1302"/>
      <c r="P261" s="1302"/>
      <c r="Q261" s="1302"/>
      <c r="R261" s="1302"/>
      <c r="S261" s="1302"/>
      <c r="T261" s="1302"/>
      <c r="U261" s="1302"/>
      <c r="V261" s="1302"/>
      <c r="W261" s="1302"/>
      <c r="X261" s="1302"/>
      <c r="Y261" s="1302"/>
      <c r="Z261" s="1302"/>
      <c r="AA261" s="1302"/>
      <c r="AB261" s="1302"/>
      <c r="AC261" s="1302"/>
      <c r="AD261" s="1302"/>
      <c r="AE261" s="1302"/>
      <c r="AF261" s="1302"/>
      <c r="AG261" s="1302"/>
    </row>
    <row r="262" spans="1:33" ht="12">
      <c r="A262" s="1314" t="s">
        <v>1089</v>
      </c>
      <c r="B262" s="1313"/>
      <c r="C262" s="1313">
        <v>66500</v>
      </c>
      <c r="D262" s="1316">
        <v>40000</v>
      </c>
      <c r="E262" s="1316"/>
      <c r="F262" s="1316"/>
      <c r="G262" s="1316">
        <v>50000</v>
      </c>
      <c r="H262" s="1316"/>
      <c r="I262" s="1316">
        <v>30000</v>
      </c>
      <c r="J262" s="1316"/>
      <c r="K262" s="1316">
        <f>SUM(B262:J262)</f>
        <v>186500</v>
      </c>
      <c r="L262" s="1300"/>
      <c r="M262" s="1301"/>
      <c r="N262" s="1302"/>
      <c r="O262" s="1302"/>
      <c r="P262" s="1302"/>
      <c r="Q262" s="1302"/>
      <c r="R262" s="1302"/>
      <c r="S262" s="1302"/>
      <c r="T262" s="1302"/>
      <c r="U262" s="1302"/>
      <c r="V262" s="1302"/>
      <c r="W262" s="1302"/>
      <c r="X262" s="1302"/>
      <c r="Y262" s="1302"/>
      <c r="Z262" s="1302"/>
      <c r="AA262" s="1302"/>
      <c r="AB262" s="1302"/>
      <c r="AC262" s="1302"/>
      <c r="AD262" s="1302"/>
      <c r="AE262" s="1302"/>
      <c r="AF262" s="1302"/>
      <c r="AG262" s="1302"/>
    </row>
    <row r="263" spans="1:33" ht="12" hidden="1">
      <c r="A263" s="1314" t="s">
        <v>1253</v>
      </c>
      <c r="B263" s="1313"/>
      <c r="C263" s="1313"/>
      <c r="D263" s="1316"/>
      <c r="E263" s="1316"/>
      <c r="F263" s="1316"/>
      <c r="G263" s="1316"/>
      <c r="H263" s="1316"/>
      <c r="I263" s="1316"/>
      <c r="J263" s="1316"/>
      <c r="K263" s="1316">
        <f>SUM(G263:J263)</f>
        <v>0</v>
      </c>
      <c r="L263" s="1300"/>
      <c r="M263" s="1301"/>
      <c r="N263" s="1302"/>
      <c r="O263" s="1302"/>
      <c r="P263" s="1302"/>
      <c r="Q263" s="1302"/>
      <c r="R263" s="1302"/>
      <c r="S263" s="1302"/>
      <c r="T263" s="1302"/>
      <c r="U263" s="1302"/>
      <c r="V263" s="1302"/>
      <c r="W263" s="1302"/>
      <c r="X263" s="1302"/>
      <c r="Y263" s="1302"/>
      <c r="Z263" s="1302"/>
      <c r="AA263" s="1302"/>
      <c r="AB263" s="1302"/>
      <c r="AC263" s="1302"/>
      <c r="AD263" s="1302"/>
      <c r="AE263" s="1302"/>
      <c r="AF263" s="1302"/>
      <c r="AG263" s="1302"/>
    </row>
    <row r="264" spans="1:33" ht="12" hidden="1">
      <c r="A264" s="1314" t="s">
        <v>1254</v>
      </c>
      <c r="B264" s="1313">
        <v>630000</v>
      </c>
      <c r="C264" s="1313"/>
      <c r="D264" s="1316"/>
      <c r="E264" s="1316"/>
      <c r="F264" s="1316"/>
      <c r="G264" s="1316">
        <v>180000</v>
      </c>
      <c r="H264" s="1316"/>
      <c r="I264" s="1316">
        <v>80000</v>
      </c>
      <c r="J264" s="1316"/>
      <c r="K264" s="1316">
        <f>SUM(B264:J264)</f>
        <v>890000</v>
      </c>
      <c r="L264" s="1300"/>
      <c r="M264" s="1301"/>
      <c r="N264" s="1302"/>
      <c r="O264" s="1302"/>
      <c r="P264" s="1302"/>
      <c r="Q264" s="1302"/>
      <c r="R264" s="1302"/>
      <c r="S264" s="1302"/>
      <c r="T264" s="1302"/>
      <c r="U264" s="1302"/>
      <c r="V264" s="1302"/>
      <c r="W264" s="1302"/>
      <c r="X264" s="1302"/>
      <c r="Y264" s="1302"/>
      <c r="Z264" s="1302"/>
      <c r="AA264" s="1302"/>
      <c r="AB264" s="1302"/>
      <c r="AC264" s="1302"/>
      <c r="AD264" s="1302"/>
      <c r="AE264" s="1302"/>
      <c r="AF264" s="1302"/>
      <c r="AG264" s="1302"/>
    </row>
    <row r="265" spans="1:33" ht="12" hidden="1">
      <c r="A265" s="1314" t="s">
        <v>1254</v>
      </c>
      <c r="B265" s="1313">
        <v>155000</v>
      </c>
      <c r="C265" s="1313"/>
      <c r="D265" s="1316"/>
      <c r="E265" s="1316"/>
      <c r="F265" s="1316"/>
      <c r="G265" s="1316"/>
      <c r="H265" s="1316"/>
      <c r="I265" s="1316">
        <v>50000</v>
      </c>
      <c r="J265" s="1316"/>
      <c r="K265" s="1316">
        <f>SUM(B265:J265)</f>
        <v>205000</v>
      </c>
      <c r="L265" s="1300"/>
      <c r="M265" s="1301"/>
      <c r="N265" s="1302"/>
      <c r="O265" s="1302"/>
      <c r="P265" s="1302"/>
      <c r="Q265" s="1302"/>
      <c r="R265" s="1302"/>
      <c r="S265" s="1302"/>
      <c r="T265" s="1302"/>
      <c r="U265" s="1302"/>
      <c r="V265" s="1302"/>
      <c r="W265" s="1302"/>
      <c r="X265" s="1302"/>
      <c r="Y265" s="1302"/>
      <c r="Z265" s="1302"/>
      <c r="AA265" s="1302"/>
      <c r="AB265" s="1302"/>
      <c r="AC265" s="1302"/>
      <c r="AD265" s="1302"/>
      <c r="AE265" s="1302"/>
      <c r="AF265" s="1302"/>
      <c r="AG265" s="1302"/>
    </row>
    <row r="266" spans="1:33" ht="12" hidden="1">
      <c r="A266" s="1314" t="s">
        <v>1254</v>
      </c>
      <c r="B266" s="1313"/>
      <c r="C266" s="1313"/>
      <c r="D266" s="1316"/>
      <c r="E266" s="1316"/>
      <c r="F266" s="1316"/>
      <c r="G266" s="1316"/>
      <c r="H266" s="1316"/>
      <c r="I266" s="1316">
        <v>68000</v>
      </c>
      <c r="J266" s="1316"/>
      <c r="K266" s="1316">
        <f>SUM(B266:J266)</f>
        <v>68000</v>
      </c>
      <c r="L266" s="1300"/>
      <c r="M266" s="1301"/>
      <c r="N266" s="1302"/>
      <c r="O266" s="1302"/>
      <c r="P266" s="1302"/>
      <c r="Q266" s="1302"/>
      <c r="R266" s="1302"/>
      <c r="S266" s="1302"/>
      <c r="T266" s="1302"/>
      <c r="U266" s="1302"/>
      <c r="V266" s="1302"/>
      <c r="W266" s="1302"/>
      <c r="X266" s="1302"/>
      <c r="Y266" s="1302"/>
      <c r="Z266" s="1302"/>
      <c r="AA266" s="1302"/>
      <c r="AB266" s="1302"/>
      <c r="AC266" s="1302"/>
      <c r="AD266" s="1302"/>
      <c r="AE266" s="1302"/>
      <c r="AF266" s="1302"/>
      <c r="AG266" s="1302"/>
    </row>
    <row r="267" spans="1:33" ht="12" hidden="1">
      <c r="A267" s="1314" t="s">
        <v>1254</v>
      </c>
      <c r="B267" s="1313"/>
      <c r="C267" s="1313"/>
      <c r="D267" s="1316"/>
      <c r="E267" s="1316"/>
      <c r="F267" s="1316"/>
      <c r="G267" s="1316"/>
      <c r="H267" s="1316"/>
      <c r="I267" s="1316"/>
      <c r="J267" s="1316"/>
      <c r="K267" s="1316">
        <f>SUM(B267:J267)</f>
        <v>0</v>
      </c>
      <c r="L267" s="1300"/>
      <c r="M267" s="1301"/>
      <c r="N267" s="1302"/>
      <c r="O267" s="1302"/>
      <c r="P267" s="1302"/>
      <c r="Q267" s="1302"/>
      <c r="R267" s="1302"/>
      <c r="S267" s="1302"/>
      <c r="T267" s="1302"/>
      <c r="U267" s="1302"/>
      <c r="V267" s="1302"/>
      <c r="W267" s="1302"/>
      <c r="X267" s="1302"/>
      <c r="Y267" s="1302"/>
      <c r="Z267" s="1302"/>
      <c r="AA267" s="1302"/>
      <c r="AB267" s="1302"/>
      <c r="AC267" s="1302"/>
      <c r="AD267" s="1302"/>
      <c r="AE267" s="1302"/>
      <c r="AF267" s="1302"/>
      <c r="AG267" s="1302"/>
    </row>
    <row r="268" spans="1:33" ht="12">
      <c r="A268" s="1314" t="s">
        <v>1043</v>
      </c>
      <c r="B268" s="1313">
        <f aca="true" t="shared" si="41" ref="B268:K268">SUM(B264:B267)</f>
        <v>785000</v>
      </c>
      <c r="C268" s="1313">
        <f t="shared" si="41"/>
        <v>0</v>
      </c>
      <c r="D268" s="1313">
        <f t="shared" si="41"/>
        <v>0</v>
      </c>
      <c r="E268" s="1313">
        <f t="shared" si="41"/>
        <v>0</v>
      </c>
      <c r="F268" s="1313">
        <f t="shared" si="41"/>
        <v>0</v>
      </c>
      <c r="G268" s="1313">
        <f t="shared" si="41"/>
        <v>180000</v>
      </c>
      <c r="H268" s="1313">
        <f t="shared" si="41"/>
        <v>0</v>
      </c>
      <c r="I268" s="1313">
        <f t="shared" si="41"/>
        <v>198000</v>
      </c>
      <c r="J268" s="1313">
        <f t="shared" si="41"/>
        <v>0</v>
      </c>
      <c r="K268" s="1313">
        <f t="shared" si="41"/>
        <v>1163000</v>
      </c>
      <c r="L268" s="1300"/>
      <c r="M268" s="1301"/>
      <c r="N268" s="1302"/>
      <c r="O268" s="1302"/>
      <c r="P268" s="1302"/>
      <c r="Q268" s="1302"/>
      <c r="R268" s="1302"/>
      <c r="S268" s="1302"/>
      <c r="T268" s="1302"/>
      <c r="U268" s="1302"/>
      <c r="V268" s="1302"/>
      <c r="W268" s="1302"/>
      <c r="X268" s="1302"/>
      <c r="Y268" s="1302"/>
      <c r="Z268" s="1302"/>
      <c r="AA268" s="1302"/>
      <c r="AB268" s="1302"/>
      <c r="AC268" s="1302"/>
      <c r="AD268" s="1302"/>
      <c r="AE268" s="1302"/>
      <c r="AF268" s="1302"/>
      <c r="AG268" s="1302"/>
    </row>
    <row r="269" spans="1:33" ht="12" hidden="1">
      <c r="A269" s="1314" t="s">
        <v>1128</v>
      </c>
      <c r="B269" s="1313"/>
      <c r="C269" s="1313"/>
      <c r="D269" s="1313"/>
      <c r="E269" s="1313"/>
      <c r="F269" s="1313"/>
      <c r="G269" s="1313"/>
      <c r="H269" s="1313"/>
      <c r="I269" s="1313"/>
      <c r="J269" s="1313"/>
      <c r="K269" s="1316">
        <f>SUM(I269:J269)</f>
        <v>0</v>
      </c>
      <c r="L269" s="1300"/>
      <c r="M269" s="1301"/>
      <c r="N269" s="1302"/>
      <c r="O269" s="1302"/>
      <c r="P269" s="1302"/>
      <c r="Q269" s="1302"/>
      <c r="R269" s="1302"/>
      <c r="S269" s="1302"/>
      <c r="T269" s="1302"/>
      <c r="U269" s="1302"/>
      <c r="V269" s="1302"/>
      <c r="W269" s="1302"/>
      <c r="X269" s="1302"/>
      <c r="Y269" s="1302"/>
      <c r="Z269" s="1302"/>
      <c r="AA269" s="1302"/>
      <c r="AB269" s="1302"/>
      <c r="AC269" s="1302"/>
      <c r="AD269" s="1302"/>
      <c r="AE269" s="1302"/>
      <c r="AF269" s="1302"/>
      <c r="AG269" s="1302"/>
    </row>
    <row r="270" spans="1:33" ht="12">
      <c r="A270" s="1314" t="s">
        <v>1255</v>
      </c>
      <c r="B270" s="1313"/>
      <c r="C270" s="1313"/>
      <c r="D270" s="1313"/>
      <c r="E270" s="1313"/>
      <c r="F270" s="1313"/>
      <c r="G270" s="1313">
        <v>100000</v>
      </c>
      <c r="H270" s="1313"/>
      <c r="I270" s="1313"/>
      <c r="J270" s="1313"/>
      <c r="K270" s="1316">
        <f>SUM(G270:J270)</f>
        <v>100000</v>
      </c>
      <c r="L270" s="1300"/>
      <c r="M270" s="1301"/>
      <c r="N270" s="1302"/>
      <c r="O270" s="1302"/>
      <c r="P270" s="1302"/>
      <c r="Q270" s="1302"/>
      <c r="R270" s="1302"/>
      <c r="S270" s="1302"/>
      <c r="T270" s="1302"/>
      <c r="U270" s="1302"/>
      <c r="V270" s="1302"/>
      <c r="W270" s="1302"/>
      <c r="X270" s="1302"/>
      <c r="Y270" s="1302"/>
      <c r="Z270" s="1302"/>
      <c r="AA270" s="1302"/>
      <c r="AB270" s="1302"/>
      <c r="AC270" s="1302"/>
      <c r="AD270" s="1302"/>
      <c r="AE270" s="1302"/>
      <c r="AF270" s="1302"/>
      <c r="AG270" s="1302"/>
    </row>
    <row r="271" spans="1:33" ht="12" hidden="1">
      <c r="A271" s="1314" t="s">
        <v>1129</v>
      </c>
      <c r="B271" s="1313"/>
      <c r="C271" s="1313"/>
      <c r="D271" s="1313"/>
      <c r="E271" s="1313"/>
      <c r="F271" s="1313"/>
      <c r="G271" s="1313"/>
      <c r="H271" s="1313"/>
      <c r="I271" s="1313"/>
      <c r="J271" s="1313"/>
      <c r="K271" s="1316">
        <f>SUM(G271:J271)</f>
        <v>0</v>
      </c>
      <c r="L271" s="1300"/>
      <c r="M271" s="1301"/>
      <c r="N271" s="1302"/>
      <c r="O271" s="1302"/>
      <c r="P271" s="1302"/>
      <c r="Q271" s="1302"/>
      <c r="R271" s="1302"/>
      <c r="S271" s="1302"/>
      <c r="T271" s="1302"/>
      <c r="U271" s="1302"/>
      <c r="V271" s="1302"/>
      <c r="W271" s="1302"/>
      <c r="X271" s="1302"/>
      <c r="Y271" s="1302"/>
      <c r="Z271" s="1302"/>
      <c r="AA271" s="1302"/>
      <c r="AB271" s="1302"/>
      <c r="AC271" s="1302"/>
      <c r="AD271" s="1302"/>
      <c r="AE271" s="1302"/>
      <c r="AF271" s="1302"/>
      <c r="AG271" s="1302"/>
    </row>
    <row r="272" spans="1:33" ht="31.5" customHeight="1" hidden="1">
      <c r="A272" s="1356"/>
      <c r="B272" s="1316"/>
      <c r="C272" s="1316"/>
      <c r="D272" s="1316"/>
      <c r="E272" s="1316"/>
      <c r="F272" s="1316"/>
      <c r="G272" s="1316"/>
      <c r="H272" s="1316"/>
      <c r="I272" s="1316"/>
      <c r="J272" s="1316"/>
      <c r="K272" s="1316"/>
      <c r="L272" s="1300"/>
      <c r="M272" s="1301"/>
      <c r="N272" s="1302"/>
      <c r="O272" s="1302"/>
      <c r="P272" s="1302"/>
      <c r="Q272" s="1302"/>
      <c r="R272" s="1302"/>
      <c r="S272" s="1302"/>
      <c r="T272" s="1302"/>
      <c r="U272" s="1302"/>
      <c r="V272" s="1302"/>
      <c r="W272" s="1302"/>
      <c r="X272" s="1302"/>
      <c r="Y272" s="1302"/>
      <c r="Z272" s="1302"/>
      <c r="AA272" s="1302"/>
      <c r="AB272" s="1302"/>
      <c r="AC272" s="1302"/>
      <c r="AD272" s="1302"/>
      <c r="AE272" s="1302"/>
      <c r="AF272" s="1302"/>
      <c r="AG272" s="1302"/>
    </row>
    <row r="273" spans="1:33" ht="12" hidden="1">
      <c r="A273" s="1354" t="s">
        <v>1130</v>
      </c>
      <c r="B273" s="1316">
        <v>50000</v>
      </c>
      <c r="C273" s="1316">
        <v>100000</v>
      </c>
      <c r="D273" s="1316">
        <v>45000</v>
      </c>
      <c r="E273" s="1316"/>
      <c r="F273" s="1316"/>
      <c r="G273" s="1316">
        <v>200000</v>
      </c>
      <c r="H273" s="1316"/>
      <c r="I273" s="1316">
        <v>30000</v>
      </c>
      <c r="J273" s="1316"/>
      <c r="K273" s="1316">
        <f>SUM(B273:J273)</f>
        <v>425000</v>
      </c>
      <c r="L273" s="1300"/>
      <c r="M273" s="1301"/>
      <c r="N273" s="1302"/>
      <c r="O273" s="1302"/>
      <c r="P273" s="1302"/>
      <c r="Q273" s="1302"/>
      <c r="R273" s="1302"/>
      <c r="S273" s="1302"/>
      <c r="T273" s="1302"/>
      <c r="U273" s="1302"/>
      <c r="V273" s="1302"/>
      <c r="W273" s="1302"/>
      <c r="X273" s="1302"/>
      <c r="Y273" s="1302"/>
      <c r="Z273" s="1302"/>
      <c r="AA273" s="1302"/>
      <c r="AB273" s="1302"/>
      <c r="AC273" s="1302"/>
      <c r="AD273" s="1302"/>
      <c r="AE273" s="1302"/>
      <c r="AF273" s="1302"/>
      <c r="AG273" s="1302"/>
    </row>
    <row r="274" spans="1:33" ht="12" hidden="1">
      <c r="A274" s="1354" t="s">
        <v>1130</v>
      </c>
      <c r="B274" s="1316"/>
      <c r="C274" s="1316">
        <v>40000</v>
      </c>
      <c r="D274" s="1316">
        <v>45000</v>
      </c>
      <c r="E274" s="1316"/>
      <c r="F274" s="1316"/>
      <c r="G274" s="1316"/>
      <c r="H274" s="1316"/>
      <c r="I274" s="1316">
        <v>50000</v>
      </c>
      <c r="J274" s="1316"/>
      <c r="K274" s="1316">
        <f>SUM(B274:J274)</f>
        <v>135000</v>
      </c>
      <c r="L274" s="1300"/>
      <c r="M274" s="1301"/>
      <c r="N274" s="1302"/>
      <c r="O274" s="1302"/>
      <c r="P274" s="1302"/>
      <c r="Q274" s="1302"/>
      <c r="R274" s="1302"/>
      <c r="S274" s="1302"/>
      <c r="T274" s="1302"/>
      <c r="U274" s="1302"/>
      <c r="V274" s="1302"/>
      <c r="W274" s="1302"/>
      <c r="X274" s="1302"/>
      <c r="Y274" s="1302"/>
      <c r="Z274" s="1302"/>
      <c r="AA274" s="1302"/>
      <c r="AB274" s="1302"/>
      <c r="AC274" s="1302"/>
      <c r="AD274" s="1302"/>
      <c r="AE274" s="1302"/>
      <c r="AF274" s="1302"/>
      <c r="AG274" s="1302"/>
    </row>
    <row r="275" spans="1:33" ht="12" hidden="1">
      <c r="A275" s="1354" t="s">
        <v>1130</v>
      </c>
      <c r="B275" s="1316"/>
      <c r="C275" s="1316">
        <v>500000</v>
      </c>
      <c r="D275" s="1316"/>
      <c r="E275" s="1316"/>
      <c r="F275" s="1316"/>
      <c r="G275" s="1316"/>
      <c r="H275" s="1316"/>
      <c r="I275" s="1316">
        <v>200000</v>
      </c>
      <c r="J275" s="1316"/>
      <c r="K275" s="1316">
        <f>SUM(B275:J275)</f>
        <v>700000</v>
      </c>
      <c r="L275" s="1300"/>
      <c r="M275" s="1301"/>
      <c r="N275" s="1302"/>
      <c r="O275" s="1302"/>
      <c r="P275" s="1302"/>
      <c r="Q275" s="1302"/>
      <c r="R275" s="1302"/>
      <c r="S275" s="1302"/>
      <c r="T275" s="1302"/>
      <c r="U275" s="1302"/>
      <c r="V275" s="1302"/>
      <c r="W275" s="1302"/>
      <c r="X275" s="1302"/>
      <c r="Y275" s="1302"/>
      <c r="Z275" s="1302"/>
      <c r="AA275" s="1302"/>
      <c r="AB275" s="1302"/>
      <c r="AC275" s="1302"/>
      <c r="AD275" s="1302"/>
      <c r="AE275" s="1302"/>
      <c r="AF275" s="1302"/>
      <c r="AG275" s="1302"/>
    </row>
    <row r="276" spans="1:33" ht="12">
      <c r="A276" s="1314" t="s">
        <v>1256</v>
      </c>
      <c r="B276" s="1316">
        <f aca="true" t="shared" si="42" ref="B276:K276">SUM(B273:B275)</f>
        <v>50000</v>
      </c>
      <c r="C276" s="1316">
        <f t="shared" si="42"/>
        <v>640000</v>
      </c>
      <c r="D276" s="1316">
        <f t="shared" si="42"/>
        <v>90000</v>
      </c>
      <c r="E276" s="1316">
        <f t="shared" si="42"/>
        <v>0</v>
      </c>
      <c r="F276" s="1316">
        <f t="shared" si="42"/>
        <v>0</v>
      </c>
      <c r="G276" s="1316">
        <f t="shared" si="42"/>
        <v>200000</v>
      </c>
      <c r="H276" s="1316">
        <f t="shared" si="42"/>
        <v>0</v>
      </c>
      <c r="I276" s="1316">
        <f t="shared" si="42"/>
        <v>280000</v>
      </c>
      <c r="J276" s="1316">
        <f t="shared" si="42"/>
        <v>0</v>
      </c>
      <c r="K276" s="1316">
        <f t="shared" si="42"/>
        <v>1260000</v>
      </c>
      <c r="L276" s="1300"/>
      <c r="M276" s="1301"/>
      <c r="N276" s="1302"/>
      <c r="O276" s="1302"/>
      <c r="P276" s="1302"/>
      <c r="Q276" s="1302"/>
      <c r="R276" s="1302"/>
      <c r="S276" s="1302"/>
      <c r="T276" s="1302"/>
      <c r="U276" s="1302"/>
      <c r="V276" s="1302"/>
      <c r="W276" s="1302"/>
      <c r="X276" s="1302"/>
      <c r="Y276" s="1302"/>
      <c r="Z276" s="1302"/>
      <c r="AA276" s="1302"/>
      <c r="AB276" s="1302"/>
      <c r="AC276" s="1302"/>
      <c r="AD276" s="1302"/>
      <c r="AE276" s="1302"/>
      <c r="AF276" s="1302"/>
      <c r="AG276" s="1302"/>
    </row>
    <row r="277" spans="1:33" ht="30.75" customHeight="1" hidden="1">
      <c r="A277" s="1352" t="s">
        <v>1257</v>
      </c>
      <c r="B277" s="1316"/>
      <c r="C277" s="1316">
        <v>850000</v>
      </c>
      <c r="D277" s="1316"/>
      <c r="E277" s="1316"/>
      <c r="F277" s="1316"/>
      <c r="G277" s="1316">
        <v>50000</v>
      </c>
      <c r="H277" s="1316"/>
      <c r="I277" s="1316">
        <v>30000</v>
      </c>
      <c r="J277" s="1316"/>
      <c r="K277" s="1316">
        <f>SUM(C277:J277)</f>
        <v>930000</v>
      </c>
      <c r="L277" s="1300"/>
      <c r="M277" s="1301"/>
      <c r="N277" s="1302"/>
      <c r="O277" s="1302"/>
      <c r="P277" s="1302"/>
      <c r="Q277" s="1302"/>
      <c r="R277" s="1302"/>
      <c r="S277" s="1302"/>
      <c r="T277" s="1302"/>
      <c r="U277" s="1302"/>
      <c r="V277" s="1302"/>
      <c r="W277" s="1302"/>
      <c r="X277" s="1302"/>
      <c r="Y277" s="1302"/>
      <c r="Z277" s="1302"/>
      <c r="AA277" s="1302"/>
      <c r="AB277" s="1302"/>
      <c r="AC277" s="1302"/>
      <c r="AD277" s="1302"/>
      <c r="AE277" s="1302"/>
      <c r="AF277" s="1302"/>
      <c r="AG277" s="1302"/>
    </row>
    <row r="278" spans="1:33" ht="12" customHeight="1">
      <c r="A278" s="1353" t="s">
        <v>1131</v>
      </c>
      <c r="B278" s="1316"/>
      <c r="C278" s="1316">
        <f aca="true" t="shared" si="43" ref="C278:K278">SUM(C277:C277)</f>
        <v>850000</v>
      </c>
      <c r="D278" s="1316">
        <f t="shared" si="43"/>
        <v>0</v>
      </c>
      <c r="E278" s="1316">
        <f t="shared" si="43"/>
        <v>0</v>
      </c>
      <c r="F278" s="1316">
        <f t="shared" si="43"/>
        <v>0</v>
      </c>
      <c r="G278" s="1316">
        <f t="shared" si="43"/>
        <v>50000</v>
      </c>
      <c r="H278" s="1316">
        <f t="shared" si="43"/>
        <v>0</v>
      </c>
      <c r="I278" s="1316">
        <f t="shared" si="43"/>
        <v>30000</v>
      </c>
      <c r="J278" s="1316">
        <f t="shared" si="43"/>
        <v>0</v>
      </c>
      <c r="K278" s="1316">
        <f t="shared" si="43"/>
        <v>930000</v>
      </c>
      <c r="L278" s="1300"/>
      <c r="M278" s="1301"/>
      <c r="N278" s="1302"/>
      <c r="O278" s="1302"/>
      <c r="P278" s="1302"/>
      <c r="Q278" s="1302"/>
      <c r="R278" s="1302"/>
      <c r="S278" s="1302"/>
      <c r="T278" s="1302"/>
      <c r="U278" s="1302"/>
      <c r="V278" s="1302"/>
      <c r="W278" s="1302"/>
      <c r="X278" s="1302"/>
      <c r="Y278" s="1302"/>
      <c r="Z278" s="1302"/>
      <c r="AA278" s="1302"/>
      <c r="AB278" s="1302"/>
      <c r="AC278" s="1302"/>
      <c r="AD278" s="1302"/>
      <c r="AE278" s="1302"/>
      <c r="AF278" s="1302"/>
      <c r="AG278" s="1302"/>
    </row>
    <row r="279" spans="1:33" ht="12" hidden="1">
      <c r="A279" s="1384" t="s">
        <v>1203</v>
      </c>
      <c r="B279" s="1360">
        <f>B253+B255+B256+B258+B259+B260+B261+B262+B263+B268+B269+B271+B272+B276+B278</f>
        <v>930000</v>
      </c>
      <c r="C279" s="1360">
        <f>C253+C255+C256+C258+C259+C260+C261+C262+C263+C268+C269+C271+C272+C276+C278</f>
        <v>1656500</v>
      </c>
      <c r="D279" s="1360">
        <f>D253+D255+D256+D258+D259+D260+D261+D262+D263+D268+D269+D271+D272+D276+D278</f>
        <v>130000</v>
      </c>
      <c r="E279" s="1360">
        <f>E253+E255+E256+E258+E259+E260+E261+E262+E263+E268+E269+E271+E272+E276+E278</f>
        <v>0</v>
      </c>
      <c r="F279" s="1360">
        <f>F253+F255+F256+F258+F259+F260+F261+F262+F263+F268+F269+F271+F272+F276+F278</f>
        <v>200000</v>
      </c>
      <c r="G279" s="1360">
        <f>G253+G255+G256+G258+G259+G260+G261+G262+G263+G268+G269+G271+G272+G276+G278+G270</f>
        <v>980000</v>
      </c>
      <c r="H279" s="1360">
        <f>H253+H255+H256+H258+H259+H260+H261+H262+H263+H268+H269+H271+H272+H276+H278</f>
        <v>0</v>
      </c>
      <c r="I279" s="1360">
        <f>I253+I255+I256+I258+I259+I260+I261+I262+I263+I268+I269+I271+I272+I276+I278+I254</f>
        <v>1948000</v>
      </c>
      <c r="J279" s="1360">
        <f>J253+J255+J256+J258+J259+J260+J261+J262+J263+J268+J269+J271+J272+J276+J278</f>
        <v>0</v>
      </c>
      <c r="K279" s="1360">
        <f>K253+K255+K256+K258+K259+K260+K261+K262+K263+K268+K269+K271+K272+K276+K278+K254+K270</f>
        <v>5844500</v>
      </c>
      <c r="L279" s="1330"/>
      <c r="M279" s="1301"/>
      <c r="N279" s="1302"/>
      <c r="O279" s="1302"/>
      <c r="P279" s="1302"/>
      <c r="Q279" s="1302"/>
      <c r="R279" s="1302"/>
      <c r="S279" s="1302"/>
      <c r="T279" s="1302"/>
      <c r="U279" s="1302"/>
      <c r="V279" s="1302"/>
      <c r="W279" s="1302"/>
      <c r="X279" s="1302"/>
      <c r="Y279" s="1302"/>
      <c r="Z279" s="1302"/>
      <c r="AA279" s="1302"/>
      <c r="AB279" s="1302"/>
      <c r="AC279" s="1302"/>
      <c r="AD279" s="1302"/>
      <c r="AE279" s="1302"/>
      <c r="AF279" s="1302"/>
      <c r="AG279" s="1302"/>
    </row>
    <row r="280" spans="1:33" ht="15.75" customHeight="1" hidden="1">
      <c r="A280" s="1353"/>
      <c r="B280" s="1316"/>
      <c r="C280" s="1316"/>
      <c r="D280" s="1316"/>
      <c r="E280" s="1316"/>
      <c r="F280" s="1316"/>
      <c r="G280" s="1316"/>
      <c r="H280" s="1316"/>
      <c r="I280" s="1316"/>
      <c r="J280" s="1316"/>
      <c r="K280" s="1316"/>
      <c r="L280" s="1300"/>
      <c r="M280" s="1301"/>
      <c r="N280" s="1302"/>
      <c r="O280" s="1302"/>
      <c r="P280" s="1302"/>
      <c r="Q280" s="1302"/>
      <c r="R280" s="1302"/>
      <c r="S280" s="1302"/>
      <c r="T280" s="1302"/>
      <c r="U280" s="1302"/>
      <c r="V280" s="1302"/>
      <c r="W280" s="1302"/>
      <c r="X280" s="1302"/>
      <c r="Y280" s="1302"/>
      <c r="Z280" s="1302"/>
      <c r="AA280" s="1302"/>
      <c r="AB280" s="1302"/>
      <c r="AC280" s="1302"/>
      <c r="AD280" s="1302"/>
      <c r="AE280" s="1302"/>
      <c r="AF280" s="1302"/>
      <c r="AG280" s="1302"/>
    </row>
    <row r="281" spans="1:33" ht="12" hidden="1">
      <c r="A281" s="1352" t="s">
        <v>1132</v>
      </c>
      <c r="B281" s="1316"/>
      <c r="C281" s="1316">
        <v>69717</v>
      </c>
      <c r="D281" s="1316"/>
      <c r="E281" s="1316"/>
      <c r="F281" s="1316"/>
      <c r="G281" s="1316"/>
      <c r="H281" s="1316"/>
      <c r="I281" s="1316">
        <v>4164000</v>
      </c>
      <c r="J281" s="1316"/>
      <c r="K281" s="1316">
        <f>SUM(C281:J281)</f>
        <v>4233717</v>
      </c>
      <c r="L281" s="1300"/>
      <c r="M281" s="1301"/>
      <c r="N281" s="1302"/>
      <c r="O281" s="1302"/>
      <c r="P281" s="1302"/>
      <c r="Q281" s="1302"/>
      <c r="R281" s="1302"/>
      <c r="S281" s="1302"/>
      <c r="T281" s="1302"/>
      <c r="U281" s="1302"/>
      <c r="V281" s="1302"/>
      <c r="W281" s="1302"/>
      <c r="X281" s="1302"/>
      <c r="Y281" s="1302"/>
      <c r="Z281" s="1302"/>
      <c r="AA281" s="1302"/>
      <c r="AB281" s="1302"/>
      <c r="AC281" s="1302"/>
      <c r="AD281" s="1302"/>
      <c r="AE281" s="1302"/>
      <c r="AF281" s="1302"/>
      <c r="AG281" s="1302"/>
    </row>
    <row r="282" spans="1:33" ht="12" hidden="1">
      <c r="A282" s="1352" t="s">
        <v>1132</v>
      </c>
      <c r="B282" s="1316"/>
      <c r="C282" s="1316">
        <v>50000</v>
      </c>
      <c r="D282" s="1316"/>
      <c r="E282" s="1316"/>
      <c r="F282" s="1316"/>
      <c r="G282" s="1316"/>
      <c r="H282" s="1316"/>
      <c r="I282" s="1316">
        <v>1036000</v>
      </c>
      <c r="J282" s="1316"/>
      <c r="K282" s="1316">
        <f>SUM(B282:J282)</f>
        <v>1086000</v>
      </c>
      <c r="L282" s="1300"/>
      <c r="M282" s="1301"/>
      <c r="N282" s="1302"/>
      <c r="O282" s="1302"/>
      <c r="P282" s="1302"/>
      <c r="Q282" s="1302"/>
      <c r="R282" s="1302"/>
      <c r="S282" s="1302"/>
      <c r="T282" s="1302"/>
      <c r="U282" s="1302"/>
      <c r="V282" s="1302"/>
      <c r="W282" s="1302"/>
      <c r="X282" s="1302"/>
      <c r="Y282" s="1302"/>
      <c r="Z282" s="1302"/>
      <c r="AA282" s="1302"/>
      <c r="AB282" s="1302"/>
      <c r="AC282" s="1302"/>
      <c r="AD282" s="1302"/>
      <c r="AE282" s="1302"/>
      <c r="AF282" s="1302"/>
      <c r="AG282" s="1302"/>
    </row>
    <row r="283" spans="1:33" ht="12">
      <c r="A283" s="1353" t="s">
        <v>1258</v>
      </c>
      <c r="B283" s="1316"/>
      <c r="C283" s="1316">
        <f aca="true" t="shared" si="44" ref="C283:K283">SUM(C281:C282)</f>
        <v>119717</v>
      </c>
      <c r="D283" s="1316">
        <f t="shared" si="44"/>
        <v>0</v>
      </c>
      <c r="E283" s="1316">
        <f t="shared" si="44"/>
        <v>0</v>
      </c>
      <c r="F283" s="1316">
        <f t="shared" si="44"/>
        <v>0</v>
      </c>
      <c r="G283" s="1316">
        <f t="shared" si="44"/>
        <v>0</v>
      </c>
      <c r="H283" s="1316">
        <f t="shared" si="44"/>
        <v>0</v>
      </c>
      <c r="I283" s="1316">
        <f t="shared" si="44"/>
        <v>5200000</v>
      </c>
      <c r="J283" s="1316">
        <f t="shared" si="44"/>
        <v>0</v>
      </c>
      <c r="K283" s="1316">
        <f t="shared" si="44"/>
        <v>5319717</v>
      </c>
      <c r="L283" s="1300"/>
      <c r="M283" s="1301"/>
      <c r="N283" s="1302"/>
      <c r="O283" s="1302"/>
      <c r="P283" s="1302"/>
      <c r="Q283" s="1302"/>
      <c r="R283" s="1302"/>
      <c r="S283" s="1302"/>
      <c r="T283" s="1302"/>
      <c r="U283" s="1302"/>
      <c r="V283" s="1302"/>
      <c r="W283" s="1302"/>
      <c r="X283" s="1302"/>
      <c r="Y283" s="1302"/>
      <c r="Z283" s="1302"/>
      <c r="AA283" s="1302"/>
      <c r="AB283" s="1302"/>
      <c r="AC283" s="1302"/>
      <c r="AD283" s="1302"/>
      <c r="AE283" s="1302"/>
      <c r="AF283" s="1302"/>
      <c r="AG283" s="1302"/>
    </row>
    <row r="284" spans="1:33" ht="12" hidden="1">
      <c r="A284" s="1353"/>
      <c r="B284" s="1316"/>
      <c r="C284" s="1316"/>
      <c r="D284" s="1316"/>
      <c r="E284" s="1316"/>
      <c r="F284" s="1316"/>
      <c r="G284" s="1316"/>
      <c r="H284" s="1316"/>
      <c r="I284" s="1316"/>
      <c r="J284" s="1316"/>
      <c r="K284" s="1316"/>
      <c r="L284" s="1300"/>
      <c r="M284" s="1301"/>
      <c r="N284" s="1302"/>
      <c r="O284" s="1302"/>
      <c r="P284" s="1302"/>
      <c r="Q284" s="1302"/>
      <c r="R284" s="1302"/>
      <c r="S284" s="1302"/>
      <c r="T284" s="1302"/>
      <c r="U284" s="1302"/>
      <c r="V284" s="1302"/>
      <c r="W284" s="1302"/>
      <c r="X284" s="1302"/>
      <c r="Y284" s="1302"/>
      <c r="Z284" s="1302"/>
      <c r="AA284" s="1302"/>
      <c r="AB284" s="1302"/>
      <c r="AC284" s="1302"/>
      <c r="AD284" s="1302"/>
      <c r="AE284" s="1302"/>
      <c r="AF284" s="1302"/>
      <c r="AG284" s="1302"/>
    </row>
    <row r="285" spans="1:33" ht="12">
      <c r="A285" s="1353" t="s">
        <v>1133</v>
      </c>
      <c r="B285" s="1316"/>
      <c r="C285" s="1316">
        <v>140000</v>
      </c>
      <c r="D285" s="1316"/>
      <c r="E285" s="1316"/>
      <c r="F285" s="1316"/>
      <c r="G285" s="1316"/>
      <c r="H285" s="1316"/>
      <c r="I285" s="1316"/>
      <c r="J285" s="1316"/>
      <c r="K285" s="1316">
        <f>SUM(B285:J285)</f>
        <v>140000</v>
      </c>
      <c r="L285" s="1300"/>
      <c r="M285" s="1301"/>
      <c r="N285" s="1302"/>
      <c r="O285" s="1302"/>
      <c r="P285" s="1302"/>
      <c r="Q285" s="1302"/>
      <c r="R285" s="1302"/>
      <c r="S285" s="1302"/>
      <c r="T285" s="1302"/>
      <c r="U285" s="1302"/>
      <c r="V285" s="1302"/>
      <c r="W285" s="1302"/>
      <c r="X285" s="1302"/>
      <c r="Y285" s="1302"/>
      <c r="Z285" s="1302"/>
      <c r="AA285" s="1302"/>
      <c r="AB285" s="1302"/>
      <c r="AC285" s="1302"/>
      <c r="AD285" s="1302"/>
      <c r="AE285" s="1302"/>
      <c r="AF285" s="1302"/>
      <c r="AG285" s="1302"/>
    </row>
    <row r="286" spans="1:33" ht="12" hidden="1">
      <c r="A286" s="1324" t="s">
        <v>1259</v>
      </c>
      <c r="B286" s="1313"/>
      <c r="C286" s="1313">
        <v>950000</v>
      </c>
      <c r="D286" s="1316"/>
      <c r="E286" s="1316"/>
      <c r="F286" s="1316"/>
      <c r="G286" s="1316">
        <v>50000</v>
      </c>
      <c r="H286" s="1316"/>
      <c r="I286" s="1316">
        <v>1500000</v>
      </c>
      <c r="J286" s="1316"/>
      <c r="K286" s="1316">
        <f>SUM(C286:J286)</f>
        <v>2500000</v>
      </c>
      <c r="L286" s="1300"/>
      <c r="M286" s="1301"/>
      <c r="N286" s="1302"/>
      <c r="O286" s="1302"/>
      <c r="P286" s="1302"/>
      <c r="Q286" s="1302"/>
      <c r="R286" s="1302"/>
      <c r="S286" s="1302"/>
      <c r="T286" s="1302"/>
      <c r="U286" s="1302"/>
      <c r="V286" s="1302"/>
      <c r="W286" s="1302"/>
      <c r="X286" s="1302"/>
      <c r="Y286" s="1302"/>
      <c r="Z286" s="1302"/>
      <c r="AA286" s="1302"/>
      <c r="AB286" s="1302"/>
      <c r="AC286" s="1302"/>
      <c r="AD286" s="1302"/>
      <c r="AE286" s="1302"/>
      <c r="AF286" s="1302"/>
      <c r="AG286" s="1302"/>
    </row>
    <row r="287" spans="1:33" ht="12" hidden="1">
      <c r="A287" s="1324" t="s">
        <v>1259</v>
      </c>
      <c r="B287" s="1313"/>
      <c r="C287" s="1313">
        <v>950000</v>
      </c>
      <c r="D287" s="1316"/>
      <c r="E287" s="1316"/>
      <c r="F287" s="1316"/>
      <c r="G287" s="1316"/>
      <c r="H287" s="1316"/>
      <c r="I287" s="1316">
        <v>100000</v>
      </c>
      <c r="J287" s="1316"/>
      <c r="K287" s="1316">
        <f>SUM(C287:J287)</f>
        <v>1050000</v>
      </c>
      <c r="L287" s="1300"/>
      <c r="M287" s="1301"/>
      <c r="N287" s="1302"/>
      <c r="O287" s="1302"/>
      <c r="P287" s="1302"/>
      <c r="Q287" s="1302"/>
      <c r="R287" s="1302"/>
      <c r="S287" s="1302"/>
      <c r="T287" s="1302"/>
      <c r="U287" s="1302"/>
      <c r="V287" s="1302"/>
      <c r="W287" s="1302"/>
      <c r="X287" s="1302"/>
      <c r="Y287" s="1302"/>
      <c r="Z287" s="1302"/>
      <c r="AA287" s="1302"/>
      <c r="AB287" s="1302"/>
      <c r="AC287" s="1302"/>
      <c r="AD287" s="1302"/>
      <c r="AE287" s="1302"/>
      <c r="AF287" s="1302"/>
      <c r="AG287" s="1302"/>
    </row>
    <row r="288" spans="1:33" ht="12" hidden="1">
      <c r="A288" s="1324" t="s">
        <v>1259</v>
      </c>
      <c r="B288" s="1313"/>
      <c r="C288" s="1313"/>
      <c r="D288" s="1316"/>
      <c r="E288" s="1316"/>
      <c r="F288" s="1316"/>
      <c r="G288" s="1316"/>
      <c r="H288" s="1316"/>
      <c r="I288" s="1316">
        <v>100000</v>
      </c>
      <c r="J288" s="1316"/>
      <c r="K288" s="1316">
        <f>SUM(C288:J288)</f>
        <v>100000</v>
      </c>
      <c r="L288" s="1300"/>
      <c r="M288" s="1301"/>
      <c r="N288" s="1302"/>
      <c r="O288" s="1302"/>
      <c r="P288" s="1302"/>
      <c r="Q288" s="1302"/>
      <c r="R288" s="1302"/>
      <c r="S288" s="1302"/>
      <c r="T288" s="1302"/>
      <c r="U288" s="1302"/>
      <c r="V288" s="1302"/>
      <c r="W288" s="1302"/>
      <c r="X288" s="1302"/>
      <c r="Y288" s="1302"/>
      <c r="Z288" s="1302"/>
      <c r="AA288" s="1302"/>
      <c r="AB288" s="1302"/>
      <c r="AC288" s="1302"/>
      <c r="AD288" s="1302"/>
      <c r="AE288" s="1302"/>
      <c r="AF288" s="1302"/>
      <c r="AG288" s="1302"/>
    </row>
    <row r="289" spans="1:33" ht="12" hidden="1">
      <c r="A289" s="1324" t="s">
        <v>1259</v>
      </c>
      <c r="B289" s="1313"/>
      <c r="C289" s="1313"/>
      <c r="D289" s="1316"/>
      <c r="E289" s="1316"/>
      <c r="F289" s="1316"/>
      <c r="G289" s="1316"/>
      <c r="H289" s="1316"/>
      <c r="I289" s="1316"/>
      <c r="J289" s="1316"/>
      <c r="K289" s="1316">
        <f>SUM(C289:J289)</f>
        <v>0</v>
      </c>
      <c r="L289" s="1300"/>
      <c r="M289" s="1301"/>
      <c r="N289" s="1302"/>
      <c r="O289" s="1302"/>
      <c r="P289" s="1302"/>
      <c r="Q289" s="1302"/>
      <c r="R289" s="1302"/>
      <c r="S289" s="1302"/>
      <c r="T289" s="1302"/>
      <c r="U289" s="1302"/>
      <c r="V289" s="1302"/>
      <c r="W289" s="1302"/>
      <c r="X289" s="1302"/>
      <c r="Y289" s="1302"/>
      <c r="Z289" s="1302"/>
      <c r="AA289" s="1302"/>
      <c r="AB289" s="1302"/>
      <c r="AC289" s="1302"/>
      <c r="AD289" s="1302"/>
      <c r="AE289" s="1302"/>
      <c r="AF289" s="1302"/>
      <c r="AG289" s="1302"/>
    </row>
    <row r="290" spans="1:33" ht="12" customHeight="1">
      <c r="A290" s="1314" t="s">
        <v>1136</v>
      </c>
      <c r="B290" s="1313"/>
      <c r="C290" s="1313">
        <f aca="true" t="shared" si="45" ref="C290:K290">SUM(C286:C289)</f>
        <v>1900000</v>
      </c>
      <c r="D290" s="1313">
        <f t="shared" si="45"/>
        <v>0</v>
      </c>
      <c r="E290" s="1313">
        <f t="shared" si="45"/>
        <v>0</v>
      </c>
      <c r="F290" s="1313">
        <f t="shared" si="45"/>
        <v>0</v>
      </c>
      <c r="G290" s="1313">
        <f t="shared" si="45"/>
        <v>50000</v>
      </c>
      <c r="H290" s="1313">
        <f t="shared" si="45"/>
        <v>0</v>
      </c>
      <c r="I290" s="1313">
        <f t="shared" si="45"/>
        <v>1700000</v>
      </c>
      <c r="J290" s="1313">
        <f t="shared" si="45"/>
        <v>0</v>
      </c>
      <c r="K290" s="1313">
        <f t="shared" si="45"/>
        <v>3650000</v>
      </c>
      <c r="L290" s="1300"/>
      <c r="M290" s="1301"/>
      <c r="N290" s="1302"/>
      <c r="O290" s="1302"/>
      <c r="P290" s="1302"/>
      <c r="Q290" s="1302"/>
      <c r="R290" s="1302"/>
      <c r="S290" s="1302"/>
      <c r="T290" s="1302"/>
      <c r="U290" s="1302"/>
      <c r="V290" s="1302"/>
      <c r="W290" s="1302"/>
      <c r="X290" s="1302"/>
      <c r="Y290" s="1302"/>
      <c r="Z290" s="1302"/>
      <c r="AA290" s="1302"/>
      <c r="AB290" s="1302"/>
      <c r="AC290" s="1302"/>
      <c r="AD290" s="1302"/>
      <c r="AE290" s="1302"/>
      <c r="AF290" s="1302"/>
      <c r="AG290" s="1302"/>
    </row>
    <row r="291" spans="1:33" ht="12">
      <c r="A291" s="1314" t="s">
        <v>1135</v>
      </c>
      <c r="B291" s="1313"/>
      <c r="C291" s="1313"/>
      <c r="D291" s="1313"/>
      <c r="E291" s="1313"/>
      <c r="F291" s="1313"/>
      <c r="G291" s="1313"/>
      <c r="H291" s="1313"/>
      <c r="I291" s="1313">
        <v>250000</v>
      </c>
      <c r="J291" s="1313"/>
      <c r="K291" s="1316">
        <f>SUM(C291:J291)</f>
        <v>250000</v>
      </c>
      <c r="L291" s="1300"/>
      <c r="M291" s="1301"/>
      <c r="N291" s="1302"/>
      <c r="O291" s="1302"/>
      <c r="P291" s="1302"/>
      <c r="Q291" s="1302"/>
      <c r="R291" s="1302"/>
      <c r="S291" s="1302"/>
      <c r="T291" s="1302"/>
      <c r="U291" s="1302"/>
      <c r="V291" s="1302"/>
      <c r="W291" s="1302"/>
      <c r="X291" s="1302"/>
      <c r="Y291" s="1302"/>
      <c r="Z291" s="1302"/>
      <c r="AA291" s="1302"/>
      <c r="AB291" s="1302"/>
      <c r="AC291" s="1302"/>
      <c r="AD291" s="1302"/>
      <c r="AE291" s="1302"/>
      <c r="AF291" s="1302"/>
      <c r="AG291" s="1302"/>
    </row>
    <row r="292" spans="1:33" ht="12">
      <c r="A292" s="1351" t="s">
        <v>1754</v>
      </c>
      <c r="B292" s="1316"/>
      <c r="C292" s="1316">
        <v>30000</v>
      </c>
      <c r="D292" s="1316"/>
      <c r="E292" s="1316"/>
      <c r="F292" s="1316"/>
      <c r="G292" s="1316"/>
      <c r="H292" s="1316"/>
      <c r="I292" s="1316"/>
      <c r="J292" s="1316"/>
      <c r="K292" s="1316">
        <f>SUM(C292:J292)</f>
        <v>30000</v>
      </c>
      <c r="L292" s="1300"/>
      <c r="M292" s="1301"/>
      <c r="N292" s="1302"/>
      <c r="O292" s="1302"/>
      <c r="P292" s="1302"/>
      <c r="Q292" s="1302"/>
      <c r="R292" s="1302"/>
      <c r="S292" s="1302"/>
      <c r="T292" s="1302"/>
      <c r="U292" s="1302"/>
      <c r="V292" s="1302"/>
      <c r="W292" s="1302"/>
      <c r="X292" s="1302"/>
      <c r="Y292" s="1302"/>
      <c r="Z292" s="1302"/>
      <c r="AA292" s="1302"/>
      <c r="AB292" s="1302"/>
      <c r="AC292" s="1302"/>
      <c r="AD292" s="1302"/>
      <c r="AE292" s="1302"/>
      <c r="AF292" s="1302"/>
      <c r="AG292" s="1302"/>
    </row>
    <row r="293" spans="1:33" ht="12" hidden="1">
      <c r="A293" s="1314" t="s">
        <v>1260</v>
      </c>
      <c r="B293" s="1316"/>
      <c r="C293" s="1316"/>
      <c r="D293" s="1316"/>
      <c r="E293" s="1316"/>
      <c r="F293" s="1316"/>
      <c r="G293" s="1316"/>
      <c r="H293" s="1316"/>
      <c r="I293" s="1316"/>
      <c r="J293" s="1316"/>
      <c r="K293" s="1316"/>
      <c r="L293" s="1300"/>
      <c r="M293" s="1301"/>
      <c r="N293" s="1302"/>
      <c r="O293" s="1302"/>
      <c r="P293" s="1302"/>
      <c r="Q293" s="1302"/>
      <c r="R293" s="1302"/>
      <c r="S293" s="1302"/>
      <c r="T293" s="1302"/>
      <c r="U293" s="1302"/>
      <c r="V293" s="1302"/>
      <c r="W293" s="1302"/>
      <c r="X293" s="1302"/>
      <c r="Y293" s="1302"/>
      <c r="Z293" s="1302"/>
      <c r="AA293" s="1302"/>
      <c r="AB293" s="1302"/>
      <c r="AC293" s="1302"/>
      <c r="AD293" s="1302"/>
      <c r="AE293" s="1302"/>
      <c r="AF293" s="1302"/>
      <c r="AG293" s="1302"/>
    </row>
    <row r="294" spans="1:33" s="1388" customFormat="1" ht="27.75" customHeight="1" hidden="1">
      <c r="A294" s="1314" t="s">
        <v>1755</v>
      </c>
      <c r="B294" s="1316"/>
      <c r="C294" s="1316"/>
      <c r="D294" s="1316"/>
      <c r="E294" s="1316"/>
      <c r="F294" s="1316"/>
      <c r="G294" s="1316">
        <v>200000</v>
      </c>
      <c r="H294" s="1316"/>
      <c r="I294" s="1316"/>
      <c r="J294" s="1316"/>
      <c r="K294" s="1316">
        <f>SUM(D294:J294)</f>
        <v>200000</v>
      </c>
      <c r="L294" s="1385"/>
      <c r="M294" s="1386"/>
      <c r="N294" s="1387"/>
      <c r="O294" s="1387"/>
      <c r="P294" s="1387"/>
      <c r="Q294" s="1387"/>
      <c r="R294" s="1387"/>
      <c r="S294" s="1387"/>
      <c r="T294" s="1387"/>
      <c r="U294" s="1387"/>
      <c r="V294" s="1387"/>
      <c r="W294" s="1387"/>
      <c r="X294" s="1387"/>
      <c r="Y294" s="1387"/>
      <c r="Z294" s="1387"/>
      <c r="AA294" s="1387"/>
      <c r="AB294" s="1387"/>
      <c r="AC294" s="1387"/>
      <c r="AD294" s="1387"/>
      <c r="AE294" s="1387"/>
      <c r="AF294" s="1387"/>
      <c r="AG294" s="1387"/>
    </row>
    <row r="295" spans="1:33" ht="12" hidden="1">
      <c r="A295" s="1314" t="s">
        <v>1757</v>
      </c>
      <c r="B295" s="1316"/>
      <c r="C295" s="1316"/>
      <c r="D295" s="1316"/>
      <c r="E295" s="1316"/>
      <c r="F295" s="1316"/>
      <c r="G295" s="1316"/>
      <c r="H295" s="1316"/>
      <c r="I295" s="1316"/>
      <c r="J295" s="1316"/>
      <c r="K295" s="1316">
        <f>SUM(F295:J295)</f>
        <v>0</v>
      </c>
      <c r="L295" s="1300"/>
      <c r="M295" s="1301"/>
      <c r="N295" s="1302"/>
      <c r="O295" s="1302"/>
      <c r="P295" s="1302"/>
      <c r="Q295" s="1302"/>
      <c r="R295" s="1302"/>
      <c r="S295" s="1302"/>
      <c r="T295" s="1302"/>
      <c r="U295" s="1302"/>
      <c r="V295" s="1302"/>
      <c r="W295" s="1302"/>
      <c r="X295" s="1302"/>
      <c r="Y295" s="1302"/>
      <c r="Z295" s="1302"/>
      <c r="AA295" s="1302"/>
      <c r="AB295" s="1302"/>
      <c r="AC295" s="1302"/>
      <c r="AD295" s="1302"/>
      <c r="AE295" s="1302"/>
      <c r="AF295" s="1302"/>
      <c r="AG295" s="1302"/>
    </row>
    <row r="296" spans="1:33" ht="12" hidden="1">
      <c r="A296" s="1354" t="s">
        <v>1261</v>
      </c>
      <c r="B296" s="1316"/>
      <c r="C296" s="1316">
        <v>2200000</v>
      </c>
      <c r="D296" s="1316"/>
      <c r="E296" s="1316"/>
      <c r="F296" s="1316"/>
      <c r="G296" s="1316"/>
      <c r="H296" s="1316"/>
      <c r="I296" s="1316">
        <v>500000</v>
      </c>
      <c r="J296" s="1316"/>
      <c r="K296" s="1316">
        <f>SUM(C296:J296)</f>
        <v>2700000</v>
      </c>
      <c r="L296" s="1300"/>
      <c r="M296" s="1301"/>
      <c r="N296" s="1302"/>
      <c r="O296" s="1302"/>
      <c r="P296" s="1302"/>
      <c r="Q296" s="1302"/>
      <c r="R296" s="1302"/>
      <c r="S296" s="1302"/>
      <c r="T296" s="1302"/>
      <c r="U296" s="1302"/>
      <c r="V296" s="1302"/>
      <c r="W296" s="1302"/>
      <c r="X296" s="1302"/>
      <c r="Y296" s="1302"/>
      <c r="Z296" s="1302"/>
      <c r="AA296" s="1302"/>
      <c r="AB296" s="1302"/>
      <c r="AC296" s="1302"/>
      <c r="AD296" s="1302"/>
      <c r="AE296" s="1302"/>
      <c r="AF296" s="1302"/>
      <c r="AG296" s="1302"/>
    </row>
    <row r="297" spans="1:33" ht="12" hidden="1">
      <c r="A297" s="1354" t="s">
        <v>1261</v>
      </c>
      <c r="B297" s="1316"/>
      <c r="C297" s="1316"/>
      <c r="D297" s="1316"/>
      <c r="E297" s="1316"/>
      <c r="F297" s="1316"/>
      <c r="G297" s="1316"/>
      <c r="H297" s="1316"/>
      <c r="I297" s="1316"/>
      <c r="J297" s="1316"/>
      <c r="K297" s="1316">
        <f>SUM(C297:J297)</f>
        <v>0</v>
      </c>
      <c r="L297" s="1300"/>
      <c r="M297" s="1301"/>
      <c r="N297" s="1302"/>
      <c r="O297" s="1302"/>
      <c r="P297" s="1302"/>
      <c r="Q297" s="1302"/>
      <c r="R297" s="1302"/>
      <c r="S297" s="1302"/>
      <c r="T297" s="1302"/>
      <c r="U297" s="1302"/>
      <c r="V297" s="1302"/>
      <c r="W297" s="1302"/>
      <c r="X297" s="1302"/>
      <c r="Y297" s="1302"/>
      <c r="Z297" s="1302"/>
      <c r="AA297" s="1302"/>
      <c r="AB297" s="1302"/>
      <c r="AC297" s="1302"/>
      <c r="AD297" s="1302"/>
      <c r="AE297" s="1302"/>
      <c r="AF297" s="1302"/>
      <c r="AG297" s="1302"/>
    </row>
    <row r="298" spans="1:33" ht="12">
      <c r="A298" s="1314" t="s">
        <v>1755</v>
      </c>
      <c r="B298" s="1316"/>
      <c r="C298" s="1316"/>
      <c r="D298" s="1316"/>
      <c r="E298" s="1316"/>
      <c r="F298" s="1316"/>
      <c r="G298" s="1316">
        <v>200000</v>
      </c>
      <c r="H298" s="1316"/>
      <c r="I298" s="1316"/>
      <c r="J298" s="1316"/>
      <c r="K298" s="1316">
        <f>SUM(G298:I298)</f>
        <v>200000</v>
      </c>
      <c r="L298" s="1300"/>
      <c r="M298" s="1301"/>
      <c r="N298" s="1302"/>
      <c r="O298" s="1302"/>
      <c r="P298" s="1302"/>
      <c r="Q298" s="1302"/>
      <c r="R298" s="1302"/>
      <c r="S298" s="1302"/>
      <c r="T298" s="1302"/>
      <c r="U298" s="1302"/>
      <c r="V298" s="1302"/>
      <c r="W298" s="1302"/>
      <c r="X298" s="1302"/>
      <c r="Y298" s="1302"/>
      <c r="Z298" s="1302"/>
      <c r="AA298" s="1302"/>
      <c r="AB298" s="1302"/>
      <c r="AC298" s="1302"/>
      <c r="AD298" s="1302"/>
      <c r="AE298" s="1302"/>
      <c r="AF298" s="1302"/>
      <c r="AG298" s="1302"/>
    </row>
    <row r="299" spans="1:33" ht="12">
      <c r="A299" s="1351" t="s">
        <v>1758</v>
      </c>
      <c r="B299" s="1316"/>
      <c r="C299" s="1316">
        <f aca="true" t="shared" si="46" ref="C299:K299">SUM(C296:C297)</f>
        <v>2200000</v>
      </c>
      <c r="D299" s="1316">
        <f t="shared" si="46"/>
        <v>0</v>
      </c>
      <c r="E299" s="1316">
        <f t="shared" si="46"/>
        <v>0</v>
      </c>
      <c r="F299" s="1316">
        <f t="shared" si="46"/>
        <v>0</v>
      </c>
      <c r="G299" s="1316">
        <f t="shared" si="46"/>
        <v>0</v>
      </c>
      <c r="H299" s="1316">
        <f t="shared" si="46"/>
        <v>0</v>
      </c>
      <c r="I299" s="1316">
        <f t="shared" si="46"/>
        <v>500000</v>
      </c>
      <c r="J299" s="1316">
        <f t="shared" si="46"/>
        <v>0</v>
      </c>
      <c r="K299" s="1316">
        <f t="shared" si="46"/>
        <v>2700000</v>
      </c>
      <c r="L299" s="1300"/>
      <c r="M299" s="1301"/>
      <c r="N299" s="1302"/>
      <c r="O299" s="1302"/>
      <c r="P299" s="1302"/>
      <c r="Q299" s="1302"/>
      <c r="R299" s="1302"/>
      <c r="S299" s="1302"/>
      <c r="T299" s="1302"/>
      <c r="U299" s="1302"/>
      <c r="V299" s="1302"/>
      <c r="W299" s="1302"/>
      <c r="X299" s="1302"/>
      <c r="Y299" s="1302"/>
      <c r="Z299" s="1302"/>
      <c r="AA299" s="1302"/>
      <c r="AB299" s="1302"/>
      <c r="AC299" s="1302"/>
      <c r="AD299" s="1302"/>
      <c r="AE299" s="1302"/>
      <c r="AF299" s="1302"/>
      <c r="AG299" s="1302"/>
    </row>
    <row r="300" spans="1:33" ht="12">
      <c r="A300" s="1351" t="s">
        <v>1760</v>
      </c>
      <c r="B300" s="1316"/>
      <c r="C300" s="1316"/>
      <c r="D300" s="1316"/>
      <c r="E300" s="1316"/>
      <c r="F300" s="1316"/>
      <c r="G300" s="1316"/>
      <c r="H300" s="1316"/>
      <c r="I300" s="1316">
        <v>150000</v>
      </c>
      <c r="J300" s="1316"/>
      <c r="K300" s="1316">
        <f>SUM(I300:J300)</f>
        <v>150000</v>
      </c>
      <c r="L300" s="1300"/>
      <c r="M300" s="1301"/>
      <c r="N300" s="1302"/>
      <c r="O300" s="1302"/>
      <c r="P300" s="1302"/>
      <c r="Q300" s="1302"/>
      <c r="R300" s="1302"/>
      <c r="S300" s="1302"/>
      <c r="T300" s="1302"/>
      <c r="U300" s="1302"/>
      <c r="V300" s="1302"/>
      <c r="W300" s="1302"/>
      <c r="X300" s="1302"/>
      <c r="Y300" s="1302"/>
      <c r="Z300" s="1302"/>
      <c r="AA300" s="1302"/>
      <c r="AB300" s="1302"/>
      <c r="AC300" s="1302"/>
      <c r="AD300" s="1302"/>
      <c r="AE300" s="1302"/>
      <c r="AF300" s="1302"/>
      <c r="AG300" s="1302"/>
    </row>
    <row r="301" spans="1:33" ht="12" hidden="1">
      <c r="A301" s="1354" t="s">
        <v>1262</v>
      </c>
      <c r="B301" s="1316"/>
      <c r="C301" s="1316">
        <v>850000</v>
      </c>
      <c r="D301" s="1316"/>
      <c r="E301" s="1316"/>
      <c r="F301" s="1316"/>
      <c r="G301" s="1316"/>
      <c r="H301" s="1316"/>
      <c r="I301" s="1316"/>
      <c r="J301" s="1316"/>
      <c r="K301" s="1316">
        <f>SUM(C301:J301)</f>
        <v>850000</v>
      </c>
      <c r="L301" s="1300"/>
      <c r="M301" s="1301"/>
      <c r="N301" s="1302"/>
      <c r="O301" s="1302"/>
      <c r="P301" s="1302"/>
      <c r="Q301" s="1302"/>
      <c r="R301" s="1302"/>
      <c r="S301" s="1302"/>
      <c r="T301" s="1302"/>
      <c r="U301" s="1302"/>
      <c r="V301" s="1302"/>
      <c r="W301" s="1302"/>
      <c r="X301" s="1302"/>
      <c r="Y301" s="1302"/>
      <c r="Z301" s="1302"/>
      <c r="AA301" s="1302"/>
      <c r="AB301" s="1302"/>
      <c r="AC301" s="1302"/>
      <c r="AD301" s="1302"/>
      <c r="AE301" s="1302"/>
      <c r="AF301" s="1302"/>
      <c r="AG301" s="1302"/>
    </row>
    <row r="302" spans="1:33" s="1388" customFormat="1" ht="12">
      <c r="A302" s="1314" t="s">
        <v>1759</v>
      </c>
      <c r="B302" s="1316"/>
      <c r="C302" s="1316">
        <v>850000</v>
      </c>
      <c r="D302" s="1316">
        <f aca="true" t="shared" si="47" ref="D302:K302">SUM(D301:D301)</f>
        <v>0</v>
      </c>
      <c r="E302" s="1316">
        <f t="shared" si="47"/>
        <v>0</v>
      </c>
      <c r="F302" s="1316">
        <f t="shared" si="47"/>
        <v>0</v>
      </c>
      <c r="G302" s="1316">
        <f t="shared" si="47"/>
        <v>0</v>
      </c>
      <c r="H302" s="1316">
        <f t="shared" si="47"/>
        <v>0</v>
      </c>
      <c r="I302" s="1316">
        <f t="shared" si="47"/>
        <v>0</v>
      </c>
      <c r="J302" s="1316">
        <f t="shared" si="47"/>
        <v>0</v>
      </c>
      <c r="K302" s="1316">
        <f t="shared" si="47"/>
        <v>850000</v>
      </c>
      <c r="L302" s="1369"/>
      <c r="M302" s="1370"/>
      <c r="N302" s="1389"/>
      <c r="O302" s="1370"/>
      <c r="P302" s="1387"/>
      <c r="Q302" s="1387"/>
      <c r="R302" s="1387"/>
      <c r="S302" s="1387"/>
      <c r="T302" s="1387"/>
      <c r="U302" s="1387"/>
      <c r="V302" s="1387"/>
      <c r="W302" s="1387"/>
      <c r="X302" s="1387"/>
      <c r="Y302" s="1387"/>
      <c r="Z302" s="1387"/>
      <c r="AA302" s="1387"/>
      <c r="AB302" s="1387"/>
      <c r="AC302" s="1387"/>
      <c r="AD302" s="1387"/>
      <c r="AE302" s="1387"/>
      <c r="AF302" s="1387"/>
      <c r="AG302" s="1387"/>
    </row>
    <row r="303" spans="1:33" ht="12" hidden="1">
      <c r="A303" s="1351" t="s">
        <v>1263</v>
      </c>
      <c r="B303" s="1316"/>
      <c r="C303" s="1316">
        <v>140000</v>
      </c>
      <c r="D303" s="1316"/>
      <c r="E303" s="1316"/>
      <c r="F303" s="1316"/>
      <c r="G303" s="1316"/>
      <c r="H303" s="1316"/>
      <c r="I303" s="1316"/>
      <c r="J303" s="1316"/>
      <c r="K303" s="1316">
        <f>SUM(C303:J303)</f>
        <v>140000</v>
      </c>
      <c r="L303" s="1365"/>
      <c r="M303" s="1176"/>
      <c r="N303" s="1364"/>
      <c r="O303" s="1176"/>
      <c r="P303" s="1302"/>
      <c r="Q303" s="1302"/>
      <c r="R303" s="1302"/>
      <c r="S303" s="1302"/>
      <c r="T303" s="1302"/>
      <c r="U303" s="1302"/>
      <c r="V303" s="1302"/>
      <c r="W303" s="1302"/>
      <c r="X303" s="1302"/>
      <c r="Y303" s="1302"/>
      <c r="Z303" s="1302"/>
      <c r="AA303" s="1302"/>
      <c r="AB303" s="1302"/>
      <c r="AC303" s="1302"/>
      <c r="AD303" s="1302"/>
      <c r="AE303" s="1302"/>
      <c r="AF303" s="1302"/>
      <c r="AG303" s="1302"/>
    </row>
    <row r="304" spans="1:33" ht="12">
      <c r="A304" s="1351" t="s">
        <v>1134</v>
      </c>
      <c r="B304" s="1316"/>
      <c r="C304" s="1316">
        <f aca="true" t="shared" si="48" ref="C304:K304">SUM(C303:C303)</f>
        <v>140000</v>
      </c>
      <c r="D304" s="1316">
        <f t="shared" si="48"/>
        <v>0</v>
      </c>
      <c r="E304" s="1316">
        <f t="shared" si="48"/>
        <v>0</v>
      </c>
      <c r="F304" s="1316">
        <f t="shared" si="48"/>
        <v>0</v>
      </c>
      <c r="G304" s="1316">
        <f t="shared" si="48"/>
        <v>0</v>
      </c>
      <c r="H304" s="1316">
        <f t="shared" si="48"/>
        <v>0</v>
      </c>
      <c r="I304" s="1316">
        <f t="shared" si="48"/>
        <v>0</v>
      </c>
      <c r="J304" s="1316">
        <f t="shared" si="48"/>
        <v>0</v>
      </c>
      <c r="K304" s="1316">
        <f t="shared" si="48"/>
        <v>140000</v>
      </c>
      <c r="L304" s="1365"/>
      <c r="M304" s="1176"/>
      <c r="N304" s="1364"/>
      <c r="O304" s="1176"/>
      <c r="P304" s="1302"/>
      <c r="Q304" s="1302"/>
      <c r="R304" s="1302"/>
      <c r="S304" s="1302"/>
      <c r="T304" s="1302"/>
      <c r="U304" s="1302"/>
      <c r="V304" s="1302"/>
      <c r="W304" s="1302"/>
      <c r="X304" s="1302"/>
      <c r="Y304" s="1302"/>
      <c r="Z304" s="1302"/>
      <c r="AA304" s="1302"/>
      <c r="AB304" s="1302"/>
      <c r="AC304" s="1302"/>
      <c r="AD304" s="1302"/>
      <c r="AE304" s="1302"/>
      <c r="AF304" s="1302"/>
      <c r="AG304" s="1302"/>
    </row>
    <row r="305" spans="1:33" ht="12">
      <c r="A305" s="1351" t="s">
        <v>1756</v>
      </c>
      <c r="B305" s="1316"/>
      <c r="C305" s="1316"/>
      <c r="D305" s="1316">
        <v>50000</v>
      </c>
      <c r="E305" s="1316">
        <v>20000</v>
      </c>
      <c r="F305" s="1316"/>
      <c r="G305" s="1316">
        <v>100000</v>
      </c>
      <c r="H305" s="1316"/>
      <c r="I305" s="1316"/>
      <c r="J305" s="1316"/>
      <c r="K305" s="1316">
        <f>SUM(C305:J305)</f>
        <v>170000</v>
      </c>
      <c r="L305" s="1365"/>
      <c r="M305" s="1176"/>
      <c r="N305" s="1364"/>
      <c r="O305" s="1176"/>
      <c r="P305" s="1302"/>
      <c r="Q305" s="1302"/>
      <c r="R305" s="1302"/>
      <c r="S305" s="1302"/>
      <c r="T305" s="1302"/>
      <c r="U305" s="1302"/>
      <c r="V305" s="1302"/>
      <c r="W305" s="1302"/>
      <c r="X305" s="1302"/>
      <c r="Y305" s="1302"/>
      <c r="Z305" s="1302"/>
      <c r="AA305" s="1302"/>
      <c r="AB305" s="1302"/>
      <c r="AC305" s="1302"/>
      <c r="AD305" s="1302"/>
      <c r="AE305" s="1302"/>
      <c r="AF305" s="1302"/>
      <c r="AG305" s="1302"/>
    </row>
    <row r="306" spans="1:33" ht="12" hidden="1">
      <c r="A306" s="1351" t="s">
        <v>1264</v>
      </c>
      <c r="B306" s="1316"/>
      <c r="C306" s="1316">
        <v>300000</v>
      </c>
      <c r="D306" s="1316"/>
      <c r="E306" s="1316"/>
      <c r="F306" s="1316"/>
      <c r="G306" s="1316"/>
      <c r="H306" s="1316"/>
      <c r="I306" s="1316"/>
      <c r="J306" s="1316"/>
      <c r="K306" s="1316">
        <f>SUM(C306:J306)</f>
        <v>300000</v>
      </c>
      <c r="L306" s="1369"/>
      <c r="M306" s="1370"/>
      <c r="N306" s="1389"/>
      <c r="O306" s="1370"/>
      <c r="P306" s="1302"/>
      <c r="Q306" s="1302"/>
      <c r="R306" s="1302"/>
      <c r="S306" s="1302"/>
      <c r="T306" s="1302"/>
      <c r="U306" s="1302"/>
      <c r="V306" s="1302"/>
      <c r="W306" s="1302"/>
      <c r="X306" s="1302"/>
      <c r="Y306" s="1302"/>
      <c r="Z306" s="1302"/>
      <c r="AA306" s="1302"/>
      <c r="AB306" s="1302"/>
      <c r="AC306" s="1302"/>
      <c r="AD306" s="1302"/>
      <c r="AE306" s="1302"/>
      <c r="AF306" s="1302"/>
      <c r="AG306" s="1302"/>
    </row>
    <row r="307" spans="1:33" ht="12" hidden="1">
      <c r="A307" s="1351" t="s">
        <v>1264</v>
      </c>
      <c r="B307" s="1316"/>
      <c r="C307" s="1316">
        <v>200000</v>
      </c>
      <c r="D307" s="1316"/>
      <c r="E307" s="1316"/>
      <c r="F307" s="1316"/>
      <c r="G307" s="1316"/>
      <c r="H307" s="1316"/>
      <c r="I307" s="1316"/>
      <c r="J307" s="1316"/>
      <c r="K307" s="1316">
        <f>SUM(C307:J307)</f>
        <v>200000</v>
      </c>
      <c r="L307" s="1365"/>
      <c r="M307" s="1176"/>
      <c r="N307" s="1364"/>
      <c r="O307" s="1176"/>
      <c r="P307" s="1302"/>
      <c r="Q307" s="1302"/>
      <c r="R307" s="1302"/>
      <c r="S307" s="1302"/>
      <c r="T307" s="1302"/>
      <c r="U307" s="1302"/>
      <c r="V307" s="1302"/>
      <c r="W307" s="1302"/>
      <c r="X307" s="1302"/>
      <c r="Y307" s="1302"/>
      <c r="Z307" s="1302"/>
      <c r="AA307" s="1302"/>
      <c r="AB307" s="1302"/>
      <c r="AC307" s="1302"/>
      <c r="AD307" s="1302"/>
      <c r="AE307" s="1302"/>
      <c r="AF307" s="1302"/>
      <c r="AG307" s="1302"/>
    </row>
    <row r="308" spans="1:33" ht="12" customHeight="1">
      <c r="A308" s="1314" t="s">
        <v>1761</v>
      </c>
      <c r="B308" s="1316"/>
      <c r="C308" s="1316">
        <f aca="true" t="shared" si="49" ref="C308:K308">SUM(C306:C307)</f>
        <v>500000</v>
      </c>
      <c r="D308" s="1316">
        <f t="shared" si="49"/>
        <v>0</v>
      </c>
      <c r="E308" s="1316">
        <f t="shared" si="49"/>
        <v>0</v>
      </c>
      <c r="F308" s="1316">
        <f t="shared" si="49"/>
        <v>0</v>
      </c>
      <c r="G308" s="1316">
        <f t="shared" si="49"/>
        <v>0</v>
      </c>
      <c r="H308" s="1316">
        <f t="shared" si="49"/>
        <v>0</v>
      </c>
      <c r="I308" s="1316">
        <f t="shared" si="49"/>
        <v>0</v>
      </c>
      <c r="J308" s="1316">
        <f t="shared" si="49"/>
        <v>0</v>
      </c>
      <c r="K308" s="1316">
        <f t="shared" si="49"/>
        <v>500000</v>
      </c>
      <c r="L308" s="1365"/>
      <c r="M308" s="1176"/>
      <c r="N308" s="1364"/>
      <c r="O308" s="1176"/>
      <c r="P308" s="1302"/>
      <c r="Q308" s="1302"/>
      <c r="R308" s="1302"/>
      <c r="S308" s="1302"/>
      <c r="T308" s="1302"/>
      <c r="U308" s="1302"/>
      <c r="V308" s="1302"/>
      <c r="W308" s="1302"/>
      <c r="X308" s="1302"/>
      <c r="Y308" s="1302"/>
      <c r="Z308" s="1302"/>
      <c r="AA308" s="1302"/>
      <c r="AB308" s="1302"/>
      <c r="AC308" s="1302"/>
      <c r="AD308" s="1302"/>
      <c r="AE308" s="1302"/>
      <c r="AF308" s="1302"/>
      <c r="AG308" s="1302"/>
    </row>
    <row r="309" spans="1:33" ht="12" hidden="1">
      <c r="A309" s="1351"/>
      <c r="B309" s="1316"/>
      <c r="C309" s="1316"/>
      <c r="D309" s="1316"/>
      <c r="E309" s="1316"/>
      <c r="F309" s="1316"/>
      <c r="G309" s="1316"/>
      <c r="H309" s="1316"/>
      <c r="I309" s="1316"/>
      <c r="J309" s="1316"/>
      <c r="K309" s="1316"/>
      <c r="L309" s="1365"/>
      <c r="M309" s="1176"/>
      <c r="N309" s="1364"/>
      <c r="O309" s="1176"/>
      <c r="P309" s="1302"/>
      <c r="Q309" s="1302"/>
      <c r="R309" s="1302"/>
      <c r="S309" s="1302"/>
      <c r="T309" s="1302"/>
      <c r="U309" s="1302"/>
      <c r="V309" s="1302"/>
      <c r="W309" s="1302"/>
      <c r="X309" s="1302"/>
      <c r="Y309" s="1302"/>
      <c r="Z309" s="1302"/>
      <c r="AA309" s="1302"/>
      <c r="AB309" s="1302"/>
      <c r="AC309" s="1302"/>
      <c r="AD309" s="1302"/>
      <c r="AE309" s="1302"/>
      <c r="AF309" s="1302"/>
      <c r="AG309" s="1302"/>
    </row>
    <row r="310" spans="1:33" ht="12">
      <c r="A310" s="1351" t="s">
        <v>1265</v>
      </c>
      <c r="B310" s="1316"/>
      <c r="C310" s="1316"/>
      <c r="D310" s="1316"/>
      <c r="E310" s="1316"/>
      <c r="F310" s="1316"/>
      <c r="G310" s="1316">
        <v>100000</v>
      </c>
      <c r="H310" s="1316"/>
      <c r="I310" s="1316"/>
      <c r="J310" s="1316"/>
      <c r="K310" s="1316">
        <f>SUM(G310:J310)</f>
        <v>100000</v>
      </c>
      <c r="L310" s="1365"/>
      <c r="M310" s="1176"/>
      <c r="N310" s="1364"/>
      <c r="O310" s="1176"/>
      <c r="P310" s="1302"/>
      <c r="Q310" s="1302"/>
      <c r="R310" s="1302"/>
      <c r="S310" s="1302"/>
      <c r="T310" s="1302"/>
      <c r="U310" s="1302"/>
      <c r="V310" s="1302"/>
      <c r="W310" s="1302"/>
      <c r="X310" s="1302"/>
      <c r="Y310" s="1302"/>
      <c r="Z310" s="1302"/>
      <c r="AA310" s="1302"/>
      <c r="AB310" s="1302"/>
      <c r="AC310" s="1302"/>
      <c r="AD310" s="1302"/>
      <c r="AE310" s="1302"/>
      <c r="AF310" s="1302"/>
      <c r="AG310" s="1302"/>
    </row>
    <row r="311" spans="1:33" ht="18.75" customHeight="1" hidden="1">
      <c r="A311" s="1351" t="s">
        <v>1762</v>
      </c>
      <c r="B311" s="1316"/>
      <c r="C311" s="1316"/>
      <c r="D311" s="1316"/>
      <c r="E311" s="1316"/>
      <c r="F311" s="1316"/>
      <c r="G311" s="1316"/>
      <c r="H311" s="1316"/>
      <c r="I311" s="1316"/>
      <c r="J311" s="1316"/>
      <c r="K311" s="1316">
        <f>SUM(I311:J311)</f>
        <v>0</v>
      </c>
      <c r="L311" s="1365"/>
      <c r="M311" s="1176"/>
      <c r="N311" s="1364"/>
      <c r="O311" s="1176"/>
      <c r="P311" s="1302"/>
      <c r="Q311" s="1302"/>
      <c r="R311" s="1302"/>
      <c r="S311" s="1302"/>
      <c r="T311" s="1302"/>
      <c r="U311" s="1302"/>
      <c r="V311" s="1302"/>
      <c r="W311" s="1302"/>
      <c r="X311" s="1302"/>
      <c r="Y311" s="1302"/>
      <c r="Z311" s="1302"/>
      <c r="AA311" s="1302"/>
      <c r="AB311" s="1302"/>
      <c r="AC311" s="1302"/>
      <c r="AD311" s="1302"/>
      <c r="AE311" s="1302"/>
      <c r="AF311" s="1302"/>
      <c r="AG311" s="1302"/>
    </row>
    <row r="312" spans="1:33" ht="12" hidden="1">
      <c r="A312" s="1351" t="s">
        <v>1266</v>
      </c>
      <c r="B312" s="1316"/>
      <c r="C312" s="1316"/>
      <c r="D312" s="1316"/>
      <c r="E312" s="1316"/>
      <c r="F312" s="1316"/>
      <c r="G312" s="1316"/>
      <c r="H312" s="1316"/>
      <c r="I312" s="1316"/>
      <c r="J312" s="1316"/>
      <c r="K312" s="1316">
        <f>SUM(B312:J312)</f>
        <v>0</v>
      </c>
      <c r="L312" s="1365"/>
      <c r="M312" s="1176"/>
      <c r="N312" s="1364"/>
      <c r="O312" s="1176"/>
      <c r="P312" s="1302"/>
      <c r="Q312" s="1302"/>
      <c r="R312" s="1302"/>
      <c r="S312" s="1302"/>
      <c r="T312" s="1302"/>
      <c r="U312" s="1302"/>
      <c r="V312" s="1302"/>
      <c r="W312" s="1302"/>
      <c r="X312" s="1302"/>
      <c r="Y312" s="1302"/>
      <c r="Z312" s="1302"/>
      <c r="AA312" s="1302"/>
      <c r="AB312" s="1302"/>
      <c r="AC312" s="1302"/>
      <c r="AD312" s="1302"/>
      <c r="AE312" s="1302"/>
      <c r="AF312" s="1302"/>
      <c r="AG312" s="1302"/>
    </row>
    <row r="313" spans="1:33" ht="14.25" customHeight="1">
      <c r="A313" s="1314" t="s">
        <v>1763</v>
      </c>
      <c r="B313" s="1316"/>
      <c r="C313" s="1316"/>
      <c r="D313" s="1316"/>
      <c r="E313" s="1316"/>
      <c r="F313" s="1316"/>
      <c r="G313" s="1379">
        <v>100000</v>
      </c>
      <c r="H313" s="1379"/>
      <c r="I313" s="1379"/>
      <c r="J313" s="1379"/>
      <c r="K313" s="1379">
        <f>SUM(G313:J313)</f>
        <v>100000</v>
      </c>
      <c r="L313" s="1300"/>
      <c r="M313" s="1301"/>
      <c r="N313" s="1302"/>
      <c r="O313" s="1302"/>
      <c r="P313" s="1302"/>
      <c r="Q313" s="1302"/>
      <c r="R313" s="1302"/>
      <c r="S313" s="1302"/>
      <c r="T313" s="1302"/>
      <c r="U313" s="1302"/>
      <c r="V313" s="1302"/>
      <c r="W313" s="1302"/>
      <c r="X313" s="1302"/>
      <c r="Y313" s="1302"/>
      <c r="Z313" s="1302"/>
      <c r="AA313" s="1302"/>
      <c r="AB313" s="1302"/>
      <c r="AC313" s="1302"/>
      <c r="AD313" s="1302"/>
      <c r="AE313" s="1302"/>
      <c r="AF313" s="1302"/>
      <c r="AG313" s="1302"/>
    </row>
    <row r="314" spans="1:33" ht="13.5" customHeight="1">
      <c r="A314" s="1390" t="s">
        <v>1267</v>
      </c>
      <c r="B314" s="1391"/>
      <c r="C314" s="1391"/>
      <c r="D314" s="1316"/>
      <c r="E314" s="1316"/>
      <c r="F314" s="1316"/>
      <c r="G314" s="1379"/>
      <c r="H314" s="1379"/>
      <c r="I314" s="1379">
        <v>3904000</v>
      </c>
      <c r="J314" s="1379"/>
      <c r="K314" s="1379">
        <f>SUM(B314:I314)</f>
        <v>3904000</v>
      </c>
      <c r="L314" s="1300"/>
      <c r="M314" s="1301"/>
      <c r="N314" s="1302"/>
      <c r="O314" s="1302"/>
      <c r="P314" s="1302"/>
      <c r="Q314" s="1302"/>
      <c r="R314" s="1302"/>
      <c r="S314" s="1302"/>
      <c r="T314" s="1302"/>
      <c r="U314" s="1302"/>
      <c r="V314" s="1302"/>
      <c r="W314" s="1302"/>
      <c r="X314" s="1302"/>
      <c r="Y314" s="1302"/>
      <c r="Z314" s="1302"/>
      <c r="AA314" s="1302"/>
      <c r="AB314" s="1302"/>
      <c r="AC314" s="1302"/>
      <c r="AD314" s="1302"/>
      <c r="AE314" s="1302"/>
      <c r="AF314" s="1302"/>
      <c r="AG314" s="1302"/>
    </row>
    <row r="315" spans="1:33" ht="12" hidden="1">
      <c r="A315" s="1392" t="s">
        <v>1268</v>
      </c>
      <c r="B315" s="1391"/>
      <c r="C315" s="1391"/>
      <c r="D315" s="1316"/>
      <c r="E315" s="1316"/>
      <c r="F315" s="1316"/>
      <c r="G315" s="1316">
        <v>250000</v>
      </c>
      <c r="H315" s="1316"/>
      <c r="I315" s="1316">
        <v>2500000</v>
      </c>
      <c r="J315" s="1316"/>
      <c r="K315" s="1316">
        <f>SUM(B315:J315)</f>
        <v>2750000</v>
      </c>
      <c r="L315" s="1300"/>
      <c r="M315" s="1301"/>
      <c r="N315" s="1302"/>
      <c r="O315" s="1302"/>
      <c r="P315" s="1302"/>
      <c r="Q315" s="1302"/>
      <c r="R315" s="1302"/>
      <c r="S315" s="1302"/>
      <c r="T315" s="1302"/>
      <c r="U315" s="1302"/>
      <c r="V315" s="1302"/>
      <c r="W315" s="1302"/>
      <c r="X315" s="1302"/>
      <c r="Y315" s="1302"/>
      <c r="Z315" s="1302"/>
      <c r="AA315" s="1302"/>
      <c r="AB315" s="1302"/>
      <c r="AC315" s="1302"/>
      <c r="AD315" s="1302"/>
      <c r="AE315" s="1302"/>
      <c r="AF315" s="1302"/>
      <c r="AG315" s="1302"/>
    </row>
    <row r="316" spans="1:33" ht="12" hidden="1">
      <c r="A316" s="1392" t="s">
        <v>1268</v>
      </c>
      <c r="B316" s="1391"/>
      <c r="C316" s="1391"/>
      <c r="D316" s="1316"/>
      <c r="E316" s="1316"/>
      <c r="F316" s="1316"/>
      <c r="G316" s="1316"/>
      <c r="H316" s="1316"/>
      <c r="I316" s="1316">
        <v>200000</v>
      </c>
      <c r="J316" s="1316"/>
      <c r="K316" s="1316">
        <f>SUM(I316:J316)</f>
        <v>200000</v>
      </c>
      <c r="L316" s="1300"/>
      <c r="M316" s="1301"/>
      <c r="N316" s="1302"/>
      <c r="O316" s="1302"/>
      <c r="P316" s="1302"/>
      <c r="Q316" s="1302"/>
      <c r="R316" s="1302"/>
      <c r="S316" s="1302"/>
      <c r="T316" s="1302"/>
      <c r="U316" s="1302"/>
      <c r="V316" s="1302"/>
      <c r="W316" s="1302"/>
      <c r="X316" s="1302"/>
      <c r="Y316" s="1302"/>
      <c r="Z316" s="1302"/>
      <c r="AA316" s="1302"/>
      <c r="AB316" s="1302"/>
      <c r="AC316" s="1302"/>
      <c r="AD316" s="1302"/>
      <c r="AE316" s="1302"/>
      <c r="AF316" s="1302"/>
      <c r="AG316" s="1302"/>
    </row>
    <row r="317" spans="1:33" ht="12" hidden="1">
      <c r="A317" s="1392" t="s">
        <v>1268</v>
      </c>
      <c r="B317" s="1391"/>
      <c r="C317" s="1391"/>
      <c r="D317" s="1316"/>
      <c r="E317" s="1316"/>
      <c r="F317" s="1316"/>
      <c r="G317" s="1316"/>
      <c r="H317" s="1316"/>
      <c r="I317" s="1316">
        <v>50000</v>
      </c>
      <c r="J317" s="1316"/>
      <c r="K317" s="1316">
        <f>SUM(C317:J317)</f>
        <v>50000</v>
      </c>
      <c r="L317" s="1300"/>
      <c r="M317" s="1301"/>
      <c r="N317" s="1302"/>
      <c r="O317" s="1302"/>
      <c r="P317" s="1302"/>
      <c r="Q317" s="1302"/>
      <c r="R317" s="1302"/>
      <c r="S317" s="1302"/>
      <c r="T317" s="1302"/>
      <c r="U317" s="1302"/>
      <c r="V317" s="1302"/>
      <c r="W317" s="1302"/>
      <c r="X317" s="1302"/>
      <c r="Y317" s="1302"/>
      <c r="Z317" s="1302"/>
      <c r="AA317" s="1302"/>
      <c r="AB317" s="1302"/>
      <c r="AC317" s="1302"/>
      <c r="AD317" s="1302"/>
      <c r="AE317" s="1302"/>
      <c r="AF317" s="1302"/>
      <c r="AG317" s="1302"/>
    </row>
    <row r="318" spans="1:33" ht="12" hidden="1">
      <c r="A318" s="1392" t="s">
        <v>1268</v>
      </c>
      <c r="B318" s="1391"/>
      <c r="C318" s="1391"/>
      <c r="D318" s="1316"/>
      <c r="E318" s="1316"/>
      <c r="F318" s="1316"/>
      <c r="G318" s="1316"/>
      <c r="H318" s="1316"/>
      <c r="I318" s="1316"/>
      <c r="J318" s="1316"/>
      <c r="K318" s="1316">
        <f>SUM(D318:J318)</f>
        <v>0</v>
      </c>
      <c r="L318" s="1300"/>
      <c r="M318" s="1301"/>
      <c r="N318" s="1302"/>
      <c r="O318" s="1302"/>
      <c r="P318" s="1302"/>
      <c r="Q318" s="1302"/>
      <c r="R318" s="1302"/>
      <c r="S318" s="1302"/>
      <c r="T318" s="1302"/>
      <c r="U318" s="1302"/>
      <c r="V318" s="1302"/>
      <c r="W318" s="1302"/>
      <c r="X318" s="1302"/>
      <c r="Y318" s="1302"/>
      <c r="Z318" s="1302"/>
      <c r="AA318" s="1302"/>
      <c r="AB318" s="1302"/>
      <c r="AC318" s="1302"/>
      <c r="AD318" s="1302"/>
      <c r="AE318" s="1302"/>
      <c r="AF318" s="1302"/>
      <c r="AG318" s="1302"/>
    </row>
    <row r="319" spans="1:33" ht="12" hidden="1">
      <c r="A319" s="1392" t="s">
        <v>1268</v>
      </c>
      <c r="B319" s="1391"/>
      <c r="C319" s="1391"/>
      <c r="D319" s="1391"/>
      <c r="E319" s="1391"/>
      <c r="F319" s="1391"/>
      <c r="G319" s="1391"/>
      <c r="H319" s="1391"/>
      <c r="I319" s="1391">
        <v>50000</v>
      </c>
      <c r="J319" s="1391"/>
      <c r="K319" s="1316">
        <f>SUM(D319:J319)</f>
        <v>50000</v>
      </c>
      <c r="L319" s="1300"/>
      <c r="M319" s="1301"/>
      <c r="N319" s="1302"/>
      <c r="O319" s="1302"/>
      <c r="P319" s="1302"/>
      <c r="Q319" s="1302"/>
      <c r="R319" s="1302"/>
      <c r="S319" s="1302"/>
      <c r="T319" s="1302"/>
      <c r="U319" s="1302"/>
      <c r="V319" s="1302"/>
      <c r="W319" s="1302"/>
      <c r="X319" s="1302"/>
      <c r="Y319" s="1302"/>
      <c r="Z319" s="1302"/>
      <c r="AA319" s="1302"/>
      <c r="AB319" s="1302"/>
      <c r="AC319" s="1302"/>
      <c r="AD319" s="1302"/>
      <c r="AE319" s="1302"/>
      <c r="AF319" s="1302"/>
      <c r="AG319" s="1302"/>
    </row>
    <row r="320" spans="1:33" ht="11.25" customHeight="1">
      <c r="A320" s="1393" t="s">
        <v>1764</v>
      </c>
      <c r="B320" s="1391">
        <f aca="true" t="shared" si="50" ref="B320:K320">SUM(B315:B319)</f>
        <v>0</v>
      </c>
      <c r="C320" s="1391">
        <f t="shared" si="50"/>
        <v>0</v>
      </c>
      <c r="D320" s="1391">
        <f t="shared" si="50"/>
        <v>0</v>
      </c>
      <c r="E320" s="1391">
        <f t="shared" si="50"/>
        <v>0</v>
      </c>
      <c r="F320" s="1391">
        <f t="shared" si="50"/>
        <v>0</v>
      </c>
      <c r="G320" s="1391">
        <f t="shared" si="50"/>
        <v>250000</v>
      </c>
      <c r="H320" s="1391">
        <f t="shared" si="50"/>
        <v>0</v>
      </c>
      <c r="I320" s="1391">
        <f t="shared" si="50"/>
        <v>2800000</v>
      </c>
      <c r="J320" s="1391">
        <f t="shared" si="50"/>
        <v>0</v>
      </c>
      <c r="K320" s="1391">
        <f t="shared" si="50"/>
        <v>3050000</v>
      </c>
      <c r="L320" s="1300"/>
      <c r="M320" s="1301"/>
      <c r="N320" s="1302"/>
      <c r="O320" s="1302"/>
      <c r="P320" s="1302"/>
      <c r="Q320" s="1302"/>
      <c r="R320" s="1302"/>
      <c r="S320" s="1302"/>
      <c r="T320" s="1302"/>
      <c r="U320" s="1302"/>
      <c r="V320" s="1302"/>
      <c r="W320" s="1302"/>
      <c r="X320" s="1302"/>
      <c r="Y320" s="1302"/>
      <c r="Z320" s="1302"/>
      <c r="AA320" s="1302"/>
      <c r="AB320" s="1302"/>
      <c r="AC320" s="1302"/>
      <c r="AD320" s="1302"/>
      <c r="AE320" s="1302"/>
      <c r="AF320" s="1302"/>
      <c r="AG320" s="1302"/>
    </row>
    <row r="321" spans="1:33" ht="12" hidden="1">
      <c r="A321" s="1355" t="s">
        <v>1269</v>
      </c>
      <c r="B321" s="1316"/>
      <c r="C321" s="1316">
        <v>1000000</v>
      </c>
      <c r="D321" s="1316"/>
      <c r="E321" s="1316"/>
      <c r="F321" s="1316"/>
      <c r="G321" s="1316"/>
      <c r="H321" s="1316"/>
      <c r="I321" s="1316"/>
      <c r="J321" s="1316"/>
      <c r="K321" s="1316">
        <f>SUM(C321:J321)</f>
        <v>1000000</v>
      </c>
      <c r="L321" s="1300"/>
      <c r="M321" s="1301"/>
      <c r="N321" s="1302"/>
      <c r="O321" s="1302"/>
      <c r="P321" s="1302"/>
      <c r="Q321" s="1302"/>
      <c r="R321" s="1302"/>
      <c r="S321" s="1302"/>
      <c r="T321" s="1302"/>
      <c r="U321" s="1302"/>
      <c r="V321" s="1302"/>
      <c r="W321" s="1302"/>
      <c r="X321" s="1302"/>
      <c r="Y321" s="1302"/>
      <c r="Z321" s="1302"/>
      <c r="AA321" s="1302"/>
      <c r="AB321" s="1302"/>
      <c r="AC321" s="1302"/>
      <c r="AD321" s="1302"/>
      <c r="AE321" s="1302"/>
      <c r="AF321" s="1302"/>
      <c r="AG321" s="1302"/>
    </row>
    <row r="322" spans="1:33" ht="12">
      <c r="A322" s="1356" t="s">
        <v>1765</v>
      </c>
      <c r="B322" s="1316"/>
      <c r="C322" s="1316">
        <f aca="true" t="shared" si="51" ref="C322:K322">SUM(C321:C321)</f>
        <v>1000000</v>
      </c>
      <c r="D322" s="1316">
        <f t="shared" si="51"/>
        <v>0</v>
      </c>
      <c r="E322" s="1316">
        <f t="shared" si="51"/>
        <v>0</v>
      </c>
      <c r="F322" s="1316">
        <f t="shared" si="51"/>
        <v>0</v>
      </c>
      <c r="G322" s="1316">
        <f t="shared" si="51"/>
        <v>0</v>
      </c>
      <c r="H322" s="1316">
        <f t="shared" si="51"/>
        <v>0</v>
      </c>
      <c r="I322" s="1316">
        <f t="shared" si="51"/>
        <v>0</v>
      </c>
      <c r="J322" s="1316">
        <f t="shared" si="51"/>
        <v>0</v>
      </c>
      <c r="K322" s="1316">
        <f t="shared" si="51"/>
        <v>1000000</v>
      </c>
      <c r="L322" s="1300"/>
      <c r="M322" s="1301"/>
      <c r="N322" s="1302"/>
      <c r="O322" s="1302"/>
      <c r="P322" s="1302"/>
      <c r="Q322" s="1302"/>
      <c r="R322" s="1302"/>
      <c r="S322" s="1302"/>
      <c r="T322" s="1302"/>
      <c r="U322" s="1302"/>
      <c r="V322" s="1302"/>
      <c r="W322" s="1302"/>
      <c r="X322" s="1302"/>
      <c r="Y322" s="1302"/>
      <c r="Z322" s="1302"/>
      <c r="AA322" s="1302"/>
      <c r="AB322" s="1302"/>
      <c r="AC322" s="1302"/>
      <c r="AD322" s="1302"/>
      <c r="AE322" s="1302"/>
      <c r="AF322" s="1302"/>
      <c r="AG322" s="1302"/>
    </row>
    <row r="323" spans="1:33" ht="12">
      <c r="A323" s="1356" t="s">
        <v>1270</v>
      </c>
      <c r="B323" s="1316"/>
      <c r="C323" s="1316">
        <v>150000</v>
      </c>
      <c r="D323" s="1316"/>
      <c r="E323" s="1316"/>
      <c r="F323" s="1316"/>
      <c r="G323" s="1316"/>
      <c r="H323" s="1316"/>
      <c r="I323" s="1316"/>
      <c r="J323" s="1316"/>
      <c r="K323" s="1316">
        <f>SUM(C323:J323)</f>
        <v>150000</v>
      </c>
      <c r="L323" s="1300"/>
      <c r="M323" s="1301"/>
      <c r="N323" s="1302"/>
      <c r="O323" s="1302"/>
      <c r="P323" s="1302"/>
      <c r="Q323" s="1302"/>
      <c r="R323" s="1302"/>
      <c r="S323" s="1302"/>
      <c r="T323" s="1302"/>
      <c r="U323" s="1302"/>
      <c r="V323" s="1302"/>
      <c r="W323" s="1302"/>
      <c r="X323" s="1302"/>
      <c r="Y323" s="1302"/>
      <c r="Z323" s="1302"/>
      <c r="AA323" s="1302"/>
      <c r="AB323" s="1302"/>
      <c r="AC323" s="1302"/>
      <c r="AD323" s="1302"/>
      <c r="AE323" s="1302"/>
      <c r="AF323" s="1302"/>
      <c r="AG323" s="1302"/>
    </row>
    <row r="324" spans="1:33" ht="12">
      <c r="A324" s="1356" t="s">
        <v>1271</v>
      </c>
      <c r="B324" s="1316"/>
      <c r="C324" s="1316"/>
      <c r="D324" s="1316"/>
      <c r="E324" s="1316"/>
      <c r="F324" s="1316"/>
      <c r="G324" s="1316">
        <v>50000</v>
      </c>
      <c r="H324" s="1316"/>
      <c r="I324" s="1316"/>
      <c r="J324" s="1316"/>
      <c r="K324" s="1316">
        <f>SUM(G324:J324)</f>
        <v>50000</v>
      </c>
      <c r="L324" s="1300"/>
      <c r="M324" s="1301"/>
      <c r="N324" s="1302"/>
      <c r="O324" s="1302"/>
      <c r="P324" s="1302"/>
      <c r="Q324" s="1302"/>
      <c r="R324" s="1302"/>
      <c r="S324" s="1302"/>
      <c r="T324" s="1302"/>
      <c r="U324" s="1302"/>
      <c r="V324" s="1302"/>
      <c r="W324" s="1302"/>
      <c r="X324" s="1302"/>
      <c r="Y324" s="1302"/>
      <c r="Z324" s="1302"/>
      <c r="AA324" s="1302"/>
      <c r="AB324" s="1302"/>
      <c r="AC324" s="1302"/>
      <c r="AD324" s="1302"/>
      <c r="AE324" s="1302"/>
      <c r="AF324" s="1302"/>
      <c r="AG324" s="1302"/>
    </row>
    <row r="325" spans="1:33" ht="12" hidden="1">
      <c r="A325" s="1314" t="s">
        <v>1766</v>
      </c>
      <c r="B325" s="1316"/>
      <c r="C325" s="1316"/>
      <c r="D325" s="1316"/>
      <c r="E325" s="1316"/>
      <c r="F325" s="1316"/>
      <c r="G325" s="1316"/>
      <c r="H325" s="1316"/>
      <c r="I325" s="1316"/>
      <c r="J325" s="1316"/>
      <c r="K325" s="1316">
        <f>SUM(I325:J325)</f>
        <v>0</v>
      </c>
      <c r="L325" s="1300"/>
      <c r="M325" s="1301"/>
      <c r="N325" s="1302"/>
      <c r="O325" s="1302"/>
      <c r="P325" s="1302"/>
      <c r="Q325" s="1302"/>
      <c r="R325" s="1302"/>
      <c r="S325" s="1302"/>
      <c r="T325" s="1302"/>
      <c r="U325" s="1302"/>
      <c r="V325" s="1302"/>
      <c r="W325" s="1302"/>
      <c r="X325" s="1302"/>
      <c r="Y325" s="1302"/>
      <c r="Z325" s="1302"/>
      <c r="AA325" s="1302"/>
      <c r="AB325" s="1302"/>
      <c r="AC325" s="1302"/>
      <c r="AD325" s="1302"/>
      <c r="AE325" s="1302"/>
      <c r="AF325" s="1302"/>
      <c r="AG325" s="1302"/>
    </row>
    <row r="326" spans="1:33" ht="12">
      <c r="A326" s="1314" t="s">
        <v>1767</v>
      </c>
      <c r="B326" s="1313"/>
      <c r="C326" s="1394">
        <v>150000</v>
      </c>
      <c r="D326" s="1379">
        <v>30000</v>
      </c>
      <c r="E326" s="1379"/>
      <c r="F326" s="1379"/>
      <c r="G326" s="1379"/>
      <c r="H326" s="1379"/>
      <c r="I326" s="1379"/>
      <c r="J326" s="1379"/>
      <c r="K326" s="1379">
        <f>SUM(B326:I326)</f>
        <v>180000</v>
      </c>
      <c r="L326" s="1300"/>
      <c r="M326" s="1301"/>
      <c r="N326" s="1302"/>
      <c r="O326" s="1302"/>
      <c r="P326" s="1302"/>
      <c r="Q326" s="1302"/>
      <c r="R326" s="1302"/>
      <c r="S326" s="1302"/>
      <c r="T326" s="1302"/>
      <c r="U326" s="1302"/>
      <c r="V326" s="1302"/>
      <c r="W326" s="1302"/>
      <c r="X326" s="1302"/>
      <c r="Y326" s="1302"/>
      <c r="Z326" s="1302"/>
      <c r="AA326" s="1302"/>
      <c r="AB326" s="1302"/>
      <c r="AC326" s="1302"/>
      <c r="AD326" s="1302"/>
      <c r="AE326" s="1302"/>
      <c r="AF326" s="1302"/>
      <c r="AG326" s="1302"/>
    </row>
    <row r="327" spans="1:33" ht="12">
      <c r="A327" s="1314" t="s">
        <v>1272</v>
      </c>
      <c r="B327" s="1313"/>
      <c r="C327" s="1394">
        <v>50000</v>
      </c>
      <c r="D327" s="1379"/>
      <c r="E327" s="1379"/>
      <c r="F327" s="1379"/>
      <c r="G327" s="1379"/>
      <c r="H327" s="1379"/>
      <c r="I327" s="1379"/>
      <c r="J327" s="1379"/>
      <c r="K327" s="1379">
        <f>SUM(B327:J327)</f>
        <v>50000</v>
      </c>
      <c r="L327" s="1300"/>
      <c r="M327" s="1301"/>
      <c r="N327" s="1302"/>
      <c r="O327" s="1302"/>
      <c r="P327" s="1302"/>
      <c r="Q327" s="1302"/>
      <c r="R327" s="1302"/>
      <c r="S327" s="1302"/>
      <c r="T327" s="1302"/>
      <c r="U327" s="1302"/>
      <c r="V327" s="1302"/>
      <c r="W327" s="1302"/>
      <c r="X327" s="1302"/>
      <c r="Y327" s="1302"/>
      <c r="Z327" s="1302"/>
      <c r="AA327" s="1302"/>
      <c r="AB327" s="1302"/>
      <c r="AC327" s="1302"/>
      <c r="AD327" s="1302"/>
      <c r="AE327" s="1302"/>
      <c r="AF327" s="1302"/>
      <c r="AG327" s="1302"/>
    </row>
    <row r="328" spans="1:33" ht="12">
      <c r="A328" s="1314" t="s">
        <v>1768</v>
      </c>
      <c r="B328" s="1313"/>
      <c r="C328" s="1394">
        <v>80000</v>
      </c>
      <c r="D328" s="1379"/>
      <c r="E328" s="1379"/>
      <c r="F328" s="1379"/>
      <c r="G328" s="1379"/>
      <c r="H328" s="1379"/>
      <c r="I328" s="1379"/>
      <c r="J328" s="1379"/>
      <c r="K328" s="1379">
        <f>SUM(C328:J328)</f>
        <v>80000</v>
      </c>
      <c r="L328" s="1300"/>
      <c r="M328" s="1301"/>
      <c r="N328" s="1302"/>
      <c r="O328" s="1302"/>
      <c r="P328" s="1302"/>
      <c r="Q328" s="1302"/>
      <c r="R328" s="1302"/>
      <c r="S328" s="1302"/>
      <c r="T328" s="1302"/>
      <c r="U328" s="1302"/>
      <c r="V328" s="1302"/>
      <c r="W328" s="1302"/>
      <c r="X328" s="1302"/>
      <c r="Y328" s="1302"/>
      <c r="Z328" s="1302"/>
      <c r="AA328" s="1302"/>
      <c r="AB328" s="1302"/>
      <c r="AC328" s="1302"/>
      <c r="AD328" s="1302"/>
      <c r="AE328" s="1302"/>
      <c r="AF328" s="1302"/>
      <c r="AG328" s="1302"/>
    </row>
    <row r="329" spans="1:33" ht="12">
      <c r="A329" s="1351" t="s">
        <v>1769</v>
      </c>
      <c r="B329" s="1316"/>
      <c r="C329" s="1316">
        <v>80000</v>
      </c>
      <c r="D329" s="1316"/>
      <c r="E329" s="1316"/>
      <c r="F329" s="1316"/>
      <c r="G329" s="1316"/>
      <c r="H329" s="1316"/>
      <c r="I329" s="1316"/>
      <c r="J329" s="1316"/>
      <c r="K329" s="1316">
        <f>SUM(C329:J329)</f>
        <v>80000</v>
      </c>
      <c r="L329" s="1300"/>
      <c r="M329" s="1301"/>
      <c r="N329" s="1302"/>
      <c r="O329" s="1302"/>
      <c r="P329" s="1302"/>
      <c r="Q329" s="1302"/>
      <c r="R329" s="1302"/>
      <c r="S329" s="1302"/>
      <c r="T329" s="1302"/>
      <c r="U329" s="1302"/>
      <c r="V329" s="1302"/>
      <c r="W329" s="1302"/>
      <c r="X329" s="1302"/>
      <c r="Y329" s="1302"/>
      <c r="Z329" s="1302"/>
      <c r="AA329" s="1302"/>
      <c r="AB329" s="1302"/>
      <c r="AC329" s="1302"/>
      <c r="AD329" s="1302"/>
      <c r="AE329" s="1302"/>
      <c r="AF329" s="1302"/>
      <c r="AG329" s="1302"/>
    </row>
    <row r="330" spans="1:33" ht="12">
      <c r="A330" s="1314" t="s">
        <v>1770</v>
      </c>
      <c r="B330" s="1316"/>
      <c r="C330" s="1316"/>
      <c r="D330" s="1316"/>
      <c r="E330" s="1316"/>
      <c r="F330" s="1316"/>
      <c r="G330" s="1316"/>
      <c r="H330" s="1316"/>
      <c r="I330" s="1316">
        <v>392647402</v>
      </c>
      <c r="J330" s="1316"/>
      <c r="K330" s="1316">
        <f>SUM(D330:J330)</f>
        <v>392647402</v>
      </c>
      <c r="L330" s="1300"/>
      <c r="M330" s="1301"/>
      <c r="N330" s="1302"/>
      <c r="O330" s="1302"/>
      <c r="P330" s="1302"/>
      <c r="Q330" s="1302"/>
      <c r="R330" s="1302"/>
      <c r="S330" s="1302"/>
      <c r="T330" s="1302"/>
      <c r="U330" s="1302"/>
      <c r="V330" s="1302"/>
      <c r="W330" s="1302"/>
      <c r="X330" s="1302"/>
      <c r="Y330" s="1302"/>
      <c r="Z330" s="1302"/>
      <c r="AA330" s="1302"/>
      <c r="AB330" s="1302"/>
      <c r="AC330" s="1302"/>
      <c r="AD330" s="1302"/>
      <c r="AE330" s="1302"/>
      <c r="AF330" s="1302"/>
      <c r="AG330" s="1302"/>
    </row>
    <row r="331" spans="1:33" ht="12">
      <c r="A331" s="1351" t="s">
        <v>1273</v>
      </c>
      <c r="B331" s="1316"/>
      <c r="C331" s="1316"/>
      <c r="D331" s="1316"/>
      <c r="E331" s="1316"/>
      <c r="F331" s="1316"/>
      <c r="G331" s="1316"/>
      <c r="H331" s="1316"/>
      <c r="I331" s="1316">
        <v>100000</v>
      </c>
      <c r="J331" s="1316"/>
      <c r="K331" s="1316">
        <f>SUM(B331:I331)</f>
        <v>100000</v>
      </c>
      <c r="L331" s="1300"/>
      <c r="M331" s="1301"/>
      <c r="N331" s="1302"/>
      <c r="O331" s="1302"/>
      <c r="P331" s="1302"/>
      <c r="Q331" s="1302"/>
      <c r="R331" s="1302"/>
      <c r="S331" s="1302"/>
      <c r="T331" s="1302"/>
      <c r="U331" s="1302"/>
      <c r="V331" s="1302"/>
      <c r="W331" s="1302"/>
      <c r="X331" s="1302"/>
      <c r="Y331" s="1302"/>
      <c r="Z331" s="1302"/>
      <c r="AA331" s="1302"/>
      <c r="AB331" s="1302"/>
      <c r="AC331" s="1302"/>
      <c r="AD331" s="1302"/>
      <c r="AE331" s="1302"/>
      <c r="AF331" s="1302"/>
      <c r="AG331" s="1302"/>
    </row>
    <row r="332" spans="1:33" ht="12" hidden="1">
      <c r="A332" s="1359" t="s">
        <v>1274</v>
      </c>
      <c r="B332" s="1360">
        <f aca="true" t="shared" si="52" ref="B332:K332">B280+B283+B284+B285+B290+B291+B292+B293+B294+B295+B299+B300+B302+B304+B305+B308+B309+B311+B312+B313+B320+B322+B325+B326+B328+B329+B330+B310+B314+B323+B324+B327+B331</f>
        <v>0</v>
      </c>
      <c r="C332" s="1360">
        <f t="shared" si="52"/>
        <v>7389717</v>
      </c>
      <c r="D332" s="1360">
        <f t="shared" si="52"/>
        <v>80000</v>
      </c>
      <c r="E332" s="1360">
        <f t="shared" si="52"/>
        <v>20000</v>
      </c>
      <c r="F332" s="1360">
        <f t="shared" si="52"/>
        <v>0</v>
      </c>
      <c r="G332" s="1360">
        <f t="shared" si="52"/>
        <v>850000</v>
      </c>
      <c r="H332" s="1360">
        <f t="shared" si="52"/>
        <v>0</v>
      </c>
      <c r="I332" s="1360">
        <f t="shared" si="52"/>
        <v>407251402</v>
      </c>
      <c r="J332" s="1360">
        <f t="shared" si="52"/>
        <v>0</v>
      </c>
      <c r="K332" s="1360">
        <f t="shared" si="52"/>
        <v>415591119</v>
      </c>
      <c r="L332" s="1395"/>
      <c r="M332" s="1386"/>
      <c r="N332" s="1302"/>
      <c r="O332" s="1302"/>
      <c r="P332" s="1302"/>
      <c r="Q332" s="1302"/>
      <c r="R332" s="1302"/>
      <c r="S332" s="1302"/>
      <c r="T332" s="1302"/>
      <c r="U332" s="1302"/>
      <c r="V332" s="1302"/>
      <c r="W332" s="1302"/>
      <c r="X332" s="1302"/>
      <c r="Y332" s="1302"/>
      <c r="Z332" s="1302"/>
      <c r="AA332" s="1302"/>
      <c r="AB332" s="1302"/>
      <c r="AC332" s="1302"/>
      <c r="AD332" s="1302"/>
      <c r="AE332" s="1302"/>
      <c r="AF332" s="1302"/>
      <c r="AG332" s="1302"/>
    </row>
    <row r="333" spans="1:33" ht="12">
      <c r="A333" s="1314" t="s">
        <v>1275</v>
      </c>
      <c r="B333" s="1316">
        <v>30000</v>
      </c>
      <c r="C333" s="1316"/>
      <c r="D333" s="1316">
        <v>35000</v>
      </c>
      <c r="E333" s="1316"/>
      <c r="F333" s="1316"/>
      <c r="G333" s="1316"/>
      <c r="H333" s="1316"/>
      <c r="I333" s="1316">
        <v>10000</v>
      </c>
      <c r="J333" s="1316"/>
      <c r="K333" s="1316">
        <f>SUM(B333:J333)</f>
        <v>75000</v>
      </c>
      <c r="L333" s="1300"/>
      <c r="M333" s="1301"/>
      <c r="N333" s="1302"/>
      <c r="O333" s="1302"/>
      <c r="P333" s="1302"/>
      <c r="Q333" s="1302"/>
      <c r="R333" s="1302"/>
      <c r="S333" s="1302"/>
      <c r="T333" s="1302"/>
      <c r="U333" s="1302"/>
      <c r="V333" s="1302"/>
      <c r="W333" s="1302"/>
      <c r="X333" s="1302"/>
      <c r="Y333" s="1302"/>
      <c r="Z333" s="1302"/>
      <c r="AA333" s="1302"/>
      <c r="AB333" s="1302"/>
      <c r="AC333" s="1302"/>
      <c r="AD333" s="1302"/>
      <c r="AE333" s="1302"/>
      <c r="AF333" s="1302"/>
      <c r="AG333" s="1302"/>
    </row>
    <row r="334" spans="1:33" ht="12" hidden="1">
      <c r="A334" s="1351" t="s">
        <v>1276</v>
      </c>
      <c r="B334" s="1316"/>
      <c r="C334" s="1316"/>
      <c r="D334" s="1316"/>
      <c r="E334" s="1316"/>
      <c r="F334" s="1316"/>
      <c r="G334" s="1316"/>
      <c r="H334" s="1316"/>
      <c r="I334" s="1316"/>
      <c r="J334" s="1316"/>
      <c r="K334" s="1316">
        <f>SUM(B334:J334)</f>
        <v>0</v>
      </c>
      <c r="L334" s="1300"/>
      <c r="M334" s="1301"/>
      <c r="N334" s="1302"/>
      <c r="O334" s="1302"/>
      <c r="P334" s="1302"/>
      <c r="Q334" s="1302"/>
      <c r="R334" s="1302"/>
      <c r="S334" s="1302"/>
      <c r="T334" s="1302"/>
      <c r="U334" s="1302"/>
      <c r="V334" s="1302"/>
      <c r="W334" s="1302"/>
      <c r="X334" s="1302"/>
      <c r="Y334" s="1302"/>
      <c r="Z334" s="1302"/>
      <c r="AA334" s="1302"/>
      <c r="AB334" s="1302"/>
      <c r="AC334" s="1302"/>
      <c r="AD334" s="1302"/>
      <c r="AE334" s="1302"/>
      <c r="AF334" s="1302"/>
      <c r="AG334" s="1302"/>
    </row>
    <row r="335" spans="1:33" ht="12" hidden="1">
      <c r="A335" s="1321" t="s">
        <v>1277</v>
      </c>
      <c r="B335" s="1316">
        <v>45000</v>
      </c>
      <c r="C335" s="1316"/>
      <c r="D335" s="1316"/>
      <c r="E335" s="1316"/>
      <c r="F335" s="1316"/>
      <c r="G335" s="1316"/>
      <c r="H335" s="1316"/>
      <c r="I335" s="1316"/>
      <c r="J335" s="1316"/>
      <c r="K335" s="1316">
        <f>SUM(B335:J335)</f>
        <v>45000</v>
      </c>
      <c r="L335" s="1300"/>
      <c r="M335" s="1301"/>
      <c r="N335" s="1302"/>
      <c r="O335" s="1302"/>
      <c r="P335" s="1302"/>
      <c r="Q335" s="1302"/>
      <c r="R335" s="1302"/>
      <c r="S335" s="1302"/>
      <c r="T335" s="1302"/>
      <c r="U335" s="1302"/>
      <c r="V335" s="1302"/>
      <c r="W335" s="1302"/>
      <c r="X335" s="1302"/>
      <c r="Y335" s="1302"/>
      <c r="Z335" s="1302"/>
      <c r="AA335" s="1302"/>
      <c r="AB335" s="1302"/>
      <c r="AC335" s="1302"/>
      <c r="AD335" s="1302"/>
      <c r="AE335" s="1302"/>
      <c r="AF335" s="1302"/>
      <c r="AG335" s="1302"/>
    </row>
    <row r="336" spans="1:33" ht="12">
      <c r="A336" s="1315" t="s">
        <v>1771</v>
      </c>
      <c r="B336" s="1316">
        <f aca="true" t="shared" si="53" ref="B336:K336">SUM(B335)</f>
        <v>45000</v>
      </c>
      <c r="C336" s="1316">
        <f t="shared" si="53"/>
        <v>0</v>
      </c>
      <c r="D336" s="1316">
        <f t="shared" si="53"/>
        <v>0</v>
      </c>
      <c r="E336" s="1316">
        <f t="shared" si="53"/>
        <v>0</v>
      </c>
      <c r="F336" s="1316">
        <f t="shared" si="53"/>
        <v>0</v>
      </c>
      <c r="G336" s="1316">
        <f t="shared" si="53"/>
        <v>0</v>
      </c>
      <c r="H336" s="1316">
        <f t="shared" si="53"/>
        <v>0</v>
      </c>
      <c r="I336" s="1316">
        <f t="shared" si="53"/>
        <v>0</v>
      </c>
      <c r="J336" s="1316">
        <f t="shared" si="53"/>
        <v>0</v>
      </c>
      <c r="K336" s="1316">
        <f t="shared" si="53"/>
        <v>45000</v>
      </c>
      <c r="L336" s="1300"/>
      <c r="M336" s="1301"/>
      <c r="N336" s="1302"/>
      <c r="O336" s="1302"/>
      <c r="P336" s="1302"/>
      <c r="Q336" s="1302"/>
      <c r="R336" s="1302"/>
      <c r="S336" s="1302"/>
      <c r="T336" s="1302"/>
      <c r="U336" s="1302"/>
      <c r="V336" s="1302"/>
      <c r="W336" s="1302"/>
      <c r="X336" s="1302"/>
      <c r="Y336" s="1302"/>
      <c r="Z336" s="1302"/>
      <c r="AA336" s="1302"/>
      <c r="AB336" s="1302"/>
      <c r="AC336" s="1302"/>
      <c r="AD336" s="1302"/>
      <c r="AE336" s="1302"/>
      <c r="AF336" s="1302"/>
      <c r="AG336" s="1302"/>
    </row>
    <row r="337" spans="1:33" ht="12">
      <c r="A337" s="1315" t="s">
        <v>1278</v>
      </c>
      <c r="B337" s="1316"/>
      <c r="C337" s="1316"/>
      <c r="D337" s="1316"/>
      <c r="E337" s="1316"/>
      <c r="F337" s="1316"/>
      <c r="G337" s="1316">
        <v>50000</v>
      </c>
      <c r="H337" s="1316"/>
      <c r="I337" s="1316"/>
      <c r="J337" s="1316"/>
      <c r="K337" s="1316">
        <f>SUM(G337:J337)</f>
        <v>50000</v>
      </c>
      <c r="L337" s="1300"/>
      <c r="M337" s="1301"/>
      <c r="N337" s="1302"/>
      <c r="O337" s="1302"/>
      <c r="P337" s="1302"/>
      <c r="Q337" s="1302"/>
      <c r="R337" s="1302"/>
      <c r="S337" s="1302"/>
      <c r="T337" s="1302"/>
      <c r="U337" s="1302"/>
      <c r="V337" s="1302"/>
      <c r="W337" s="1302"/>
      <c r="X337" s="1302"/>
      <c r="Y337" s="1302"/>
      <c r="Z337" s="1302"/>
      <c r="AA337" s="1302"/>
      <c r="AB337" s="1302"/>
      <c r="AC337" s="1302"/>
      <c r="AD337" s="1302"/>
      <c r="AE337" s="1302"/>
      <c r="AF337" s="1302"/>
      <c r="AG337" s="1302"/>
    </row>
    <row r="338" spans="1:33" ht="29.25" customHeight="1" hidden="1">
      <c r="A338" s="1321" t="s">
        <v>1279</v>
      </c>
      <c r="B338" s="1316">
        <v>50000</v>
      </c>
      <c r="C338" s="1316">
        <v>200000</v>
      </c>
      <c r="D338" s="1316">
        <v>55000</v>
      </c>
      <c r="E338" s="1316">
        <v>40000</v>
      </c>
      <c r="F338" s="1316"/>
      <c r="G338" s="1316"/>
      <c r="H338" s="1316"/>
      <c r="I338" s="1316">
        <v>100000</v>
      </c>
      <c r="J338" s="1316"/>
      <c r="K338" s="1316">
        <f>SUM(B338:J338)</f>
        <v>445000</v>
      </c>
      <c r="L338" s="1300"/>
      <c r="M338" s="1301"/>
      <c r="N338" s="1302"/>
      <c r="O338" s="1302"/>
      <c r="P338" s="1302"/>
      <c r="Q338" s="1302"/>
      <c r="R338" s="1302"/>
      <c r="S338" s="1302"/>
      <c r="T338" s="1302"/>
      <c r="U338" s="1302"/>
      <c r="V338" s="1302"/>
      <c r="W338" s="1302"/>
      <c r="X338" s="1302"/>
      <c r="Y338" s="1302"/>
      <c r="Z338" s="1302"/>
      <c r="AA338" s="1302"/>
      <c r="AB338" s="1302"/>
      <c r="AC338" s="1302"/>
      <c r="AD338" s="1302"/>
      <c r="AE338" s="1302"/>
      <c r="AF338" s="1302"/>
      <c r="AG338" s="1302"/>
    </row>
    <row r="339" spans="1:33" ht="13.5" customHeight="1">
      <c r="A339" s="1315" t="s">
        <v>1772</v>
      </c>
      <c r="B339" s="1316">
        <f aca="true" t="shared" si="54" ref="B339:K339">SUM(B338:B338)</f>
        <v>50000</v>
      </c>
      <c r="C339" s="1316">
        <f t="shared" si="54"/>
        <v>200000</v>
      </c>
      <c r="D339" s="1316">
        <f t="shared" si="54"/>
        <v>55000</v>
      </c>
      <c r="E339" s="1316">
        <f t="shared" si="54"/>
        <v>40000</v>
      </c>
      <c r="F339" s="1316">
        <f t="shared" si="54"/>
        <v>0</v>
      </c>
      <c r="G339" s="1316">
        <f t="shared" si="54"/>
        <v>0</v>
      </c>
      <c r="H339" s="1316">
        <f t="shared" si="54"/>
        <v>0</v>
      </c>
      <c r="I339" s="1316">
        <f t="shared" si="54"/>
        <v>100000</v>
      </c>
      <c r="J339" s="1316">
        <f t="shared" si="54"/>
        <v>0</v>
      </c>
      <c r="K339" s="1316">
        <f t="shared" si="54"/>
        <v>445000</v>
      </c>
      <c r="L339" s="1300"/>
      <c r="M339" s="1301"/>
      <c r="N339" s="1302"/>
      <c r="O339" s="1302"/>
      <c r="P339" s="1302"/>
      <c r="Q339" s="1302"/>
      <c r="R339" s="1302"/>
      <c r="S339" s="1302"/>
      <c r="T339" s="1302"/>
      <c r="U339" s="1302"/>
      <c r="V339" s="1302"/>
      <c r="W339" s="1302"/>
      <c r="X339" s="1302"/>
      <c r="Y339" s="1302"/>
      <c r="Z339" s="1302"/>
      <c r="AA339" s="1302"/>
      <c r="AB339" s="1302"/>
      <c r="AC339" s="1302"/>
      <c r="AD339" s="1302"/>
      <c r="AE339" s="1302"/>
      <c r="AF339" s="1302"/>
      <c r="AG339" s="1302"/>
    </row>
    <row r="340" spans="1:33" ht="12.75" customHeight="1">
      <c r="A340" s="1315" t="s">
        <v>1280</v>
      </c>
      <c r="B340" s="1316"/>
      <c r="C340" s="1316"/>
      <c r="D340" s="1316"/>
      <c r="E340" s="1316"/>
      <c r="F340" s="1316"/>
      <c r="G340" s="1316">
        <v>100000</v>
      </c>
      <c r="H340" s="1316"/>
      <c r="I340" s="1316">
        <v>100000</v>
      </c>
      <c r="J340" s="1316"/>
      <c r="K340" s="1316">
        <f>SUM(B340:J340)</f>
        <v>200000</v>
      </c>
      <c r="L340" s="1300"/>
      <c r="M340" s="1301"/>
      <c r="N340" s="1302"/>
      <c r="O340" s="1302"/>
      <c r="P340" s="1302"/>
      <c r="Q340" s="1302"/>
      <c r="R340" s="1302"/>
      <c r="S340" s="1302"/>
      <c r="T340" s="1302"/>
      <c r="U340" s="1302"/>
      <c r="V340" s="1302"/>
      <c r="W340" s="1302"/>
      <c r="X340" s="1302"/>
      <c r="Y340" s="1302"/>
      <c r="Z340" s="1302"/>
      <c r="AA340" s="1302"/>
      <c r="AB340" s="1302"/>
      <c r="AC340" s="1302"/>
      <c r="AD340" s="1302"/>
      <c r="AE340" s="1302"/>
      <c r="AF340" s="1302"/>
      <c r="AG340" s="1302"/>
    </row>
    <row r="341" spans="1:33" ht="13.5" customHeight="1">
      <c r="A341" s="1315" t="s">
        <v>1281</v>
      </c>
      <c r="B341" s="1316"/>
      <c r="C341" s="1316">
        <v>40000</v>
      </c>
      <c r="D341" s="1316"/>
      <c r="E341" s="1316"/>
      <c r="F341" s="1316"/>
      <c r="G341" s="1316"/>
      <c r="H341" s="1316"/>
      <c r="I341" s="1316"/>
      <c r="J341" s="1316"/>
      <c r="K341" s="1316">
        <f>SUM(C341:J341)</f>
        <v>40000</v>
      </c>
      <c r="L341" s="1300"/>
      <c r="M341" s="1301"/>
      <c r="N341" s="1302"/>
      <c r="O341" s="1302"/>
      <c r="P341" s="1302"/>
      <c r="Q341" s="1302"/>
      <c r="R341" s="1302"/>
      <c r="S341" s="1302"/>
      <c r="T341" s="1302"/>
      <c r="U341" s="1302"/>
      <c r="V341" s="1302"/>
      <c r="W341" s="1302"/>
      <c r="X341" s="1302"/>
      <c r="Y341" s="1302"/>
      <c r="Z341" s="1302"/>
      <c r="AA341" s="1302"/>
      <c r="AB341" s="1302"/>
      <c r="AC341" s="1302"/>
      <c r="AD341" s="1302"/>
      <c r="AE341" s="1302"/>
      <c r="AF341" s="1302"/>
      <c r="AG341" s="1302"/>
    </row>
    <row r="342" spans="1:33" ht="15" customHeight="1">
      <c r="A342" s="1315" t="s">
        <v>1773</v>
      </c>
      <c r="B342" s="1316"/>
      <c r="C342" s="1316">
        <v>130000</v>
      </c>
      <c r="D342" s="1316"/>
      <c r="E342" s="1316"/>
      <c r="F342" s="1316"/>
      <c r="G342" s="1316"/>
      <c r="H342" s="1316"/>
      <c r="I342" s="1316"/>
      <c r="J342" s="1316"/>
      <c r="K342" s="1316">
        <f>SUM(C342:J342)</f>
        <v>130000</v>
      </c>
      <c r="L342" s="1300"/>
      <c r="M342" s="1301"/>
      <c r="N342" s="1302"/>
      <c r="O342" s="1302"/>
      <c r="P342" s="1302"/>
      <c r="Q342" s="1302"/>
      <c r="R342" s="1302"/>
      <c r="S342" s="1302"/>
      <c r="T342" s="1302"/>
      <c r="U342" s="1302"/>
      <c r="V342" s="1302"/>
      <c r="W342" s="1302"/>
      <c r="X342" s="1302"/>
      <c r="Y342" s="1302"/>
      <c r="Z342" s="1302"/>
      <c r="AA342" s="1302"/>
      <c r="AB342" s="1302"/>
      <c r="AC342" s="1302"/>
      <c r="AD342" s="1302"/>
      <c r="AE342" s="1302"/>
      <c r="AF342" s="1302"/>
      <c r="AG342" s="1302"/>
    </row>
    <row r="343" spans="1:33" ht="13.5" customHeight="1">
      <c r="A343" s="1315" t="s">
        <v>1774</v>
      </c>
      <c r="B343" s="1316"/>
      <c r="C343" s="1316"/>
      <c r="D343" s="1316"/>
      <c r="E343" s="1316">
        <v>100000</v>
      </c>
      <c r="F343" s="1316"/>
      <c r="G343" s="1316">
        <v>100000</v>
      </c>
      <c r="H343" s="1316"/>
      <c r="I343" s="1316"/>
      <c r="J343" s="1316"/>
      <c r="K343" s="1316">
        <f>SUM(B343:J343)</f>
        <v>200000</v>
      </c>
      <c r="L343" s="1300"/>
      <c r="M343" s="1301"/>
      <c r="N343" s="1302"/>
      <c r="O343" s="1302"/>
      <c r="P343" s="1302"/>
      <c r="Q343" s="1302"/>
      <c r="R343" s="1302"/>
      <c r="S343" s="1302"/>
      <c r="T343" s="1302"/>
      <c r="U343" s="1302"/>
      <c r="V343" s="1302"/>
      <c r="W343" s="1302"/>
      <c r="X343" s="1302"/>
      <c r="Y343" s="1302"/>
      <c r="Z343" s="1302"/>
      <c r="AA343" s="1302"/>
      <c r="AB343" s="1302"/>
      <c r="AC343" s="1302"/>
      <c r="AD343" s="1302"/>
      <c r="AE343" s="1302"/>
      <c r="AF343" s="1302"/>
      <c r="AG343" s="1302"/>
    </row>
    <row r="344" spans="1:33" ht="12" hidden="1">
      <c r="A344" s="1315"/>
      <c r="B344" s="1316"/>
      <c r="C344" s="1316"/>
      <c r="D344" s="1316"/>
      <c r="E344" s="1316"/>
      <c r="F344" s="1316"/>
      <c r="G344" s="1316"/>
      <c r="H344" s="1316"/>
      <c r="I344" s="1316"/>
      <c r="J344" s="1316"/>
      <c r="K344" s="1316"/>
      <c r="L344" s="1300"/>
      <c r="M344" s="1301"/>
      <c r="N344" s="1302"/>
      <c r="O344" s="1302"/>
      <c r="P344" s="1302"/>
      <c r="Q344" s="1302"/>
      <c r="R344" s="1302"/>
      <c r="S344" s="1302"/>
      <c r="T344" s="1302"/>
      <c r="U344" s="1302"/>
      <c r="V344" s="1302"/>
      <c r="W344" s="1302"/>
      <c r="X344" s="1302"/>
      <c r="Y344" s="1302"/>
      <c r="Z344" s="1302"/>
      <c r="AA344" s="1302"/>
      <c r="AB344" s="1302"/>
      <c r="AC344" s="1302"/>
      <c r="AD344" s="1302"/>
      <c r="AE344" s="1302"/>
      <c r="AF344" s="1302"/>
      <c r="AG344" s="1302"/>
    </row>
    <row r="345" spans="1:33" ht="12" hidden="1">
      <c r="A345" s="1352" t="s">
        <v>1282</v>
      </c>
      <c r="B345" s="1316"/>
      <c r="C345" s="1316">
        <v>300000</v>
      </c>
      <c r="D345" s="1350"/>
      <c r="E345" s="1376"/>
      <c r="F345" s="1376"/>
      <c r="G345" s="1350"/>
      <c r="H345" s="1350"/>
      <c r="I345" s="1376"/>
      <c r="J345" s="1376"/>
      <c r="K345" s="1316">
        <f>SUM(C345:J345)</f>
        <v>300000</v>
      </c>
      <c r="L345" s="1300"/>
      <c r="M345" s="1301"/>
      <c r="N345" s="1302"/>
      <c r="O345" s="1302"/>
      <c r="P345" s="1302"/>
      <c r="Q345" s="1302"/>
      <c r="R345" s="1302"/>
      <c r="S345" s="1302"/>
      <c r="T345" s="1302"/>
      <c r="U345" s="1302"/>
      <c r="V345" s="1302"/>
      <c r="W345" s="1302"/>
      <c r="X345" s="1302"/>
      <c r="Y345" s="1302"/>
      <c r="Z345" s="1302"/>
      <c r="AA345" s="1302"/>
      <c r="AB345" s="1302"/>
      <c r="AC345" s="1302"/>
      <c r="AD345" s="1302"/>
      <c r="AE345" s="1302"/>
      <c r="AF345" s="1302"/>
      <c r="AG345" s="1302"/>
    </row>
    <row r="346" spans="1:33" ht="12" hidden="1">
      <c r="A346" s="1352" t="s">
        <v>1282</v>
      </c>
      <c r="B346" s="1316"/>
      <c r="C346" s="1316">
        <v>150000</v>
      </c>
      <c r="D346" s="1350"/>
      <c r="E346" s="1376"/>
      <c r="F346" s="1376"/>
      <c r="G346" s="1350"/>
      <c r="H346" s="1350"/>
      <c r="I346" s="1376"/>
      <c r="J346" s="1376"/>
      <c r="K346" s="1316">
        <f>SUM(C346:J346)</f>
        <v>150000</v>
      </c>
      <c r="L346" s="1300"/>
      <c r="M346" s="1301"/>
      <c r="N346" s="1302"/>
      <c r="O346" s="1302"/>
      <c r="P346" s="1302"/>
      <c r="Q346" s="1302"/>
      <c r="R346" s="1302"/>
      <c r="S346" s="1302"/>
      <c r="T346" s="1302"/>
      <c r="U346" s="1302"/>
      <c r="V346" s="1302"/>
      <c r="W346" s="1302"/>
      <c r="X346" s="1302"/>
      <c r="Y346" s="1302"/>
      <c r="Z346" s="1302"/>
      <c r="AA346" s="1302"/>
      <c r="AB346" s="1302"/>
      <c r="AC346" s="1302"/>
      <c r="AD346" s="1302"/>
      <c r="AE346" s="1302"/>
      <c r="AF346" s="1302"/>
      <c r="AG346" s="1302"/>
    </row>
    <row r="347" spans="1:33" ht="12" hidden="1">
      <c r="A347" s="1352" t="s">
        <v>1282</v>
      </c>
      <c r="B347" s="1316"/>
      <c r="C347" s="1316">
        <v>150000</v>
      </c>
      <c r="D347" s="1350"/>
      <c r="E347" s="1376"/>
      <c r="F347" s="1376"/>
      <c r="G347" s="1350"/>
      <c r="H347" s="1350"/>
      <c r="I347" s="1376"/>
      <c r="J347" s="1376"/>
      <c r="K347" s="1316">
        <f>SUM(C347:J347)</f>
        <v>150000</v>
      </c>
      <c r="L347" s="1300"/>
      <c r="M347" s="1301"/>
      <c r="N347" s="1302"/>
      <c r="O347" s="1302"/>
      <c r="P347" s="1302"/>
      <c r="Q347" s="1302"/>
      <c r="R347" s="1302"/>
      <c r="S347" s="1302"/>
      <c r="T347" s="1302"/>
      <c r="U347" s="1302"/>
      <c r="V347" s="1302"/>
      <c r="W347" s="1302"/>
      <c r="X347" s="1302"/>
      <c r="Y347" s="1302"/>
      <c r="Z347" s="1302"/>
      <c r="AA347" s="1302"/>
      <c r="AB347" s="1302"/>
      <c r="AC347" s="1302"/>
      <c r="AD347" s="1302"/>
      <c r="AE347" s="1302"/>
      <c r="AF347" s="1302"/>
      <c r="AG347" s="1302"/>
    </row>
    <row r="348" spans="1:33" ht="12">
      <c r="A348" s="1353" t="s">
        <v>1775</v>
      </c>
      <c r="B348" s="1316"/>
      <c r="C348" s="1316">
        <f aca="true" t="shared" si="55" ref="C348:K348">SUM(C345:C347)</f>
        <v>600000</v>
      </c>
      <c r="D348" s="1316">
        <f t="shared" si="55"/>
        <v>0</v>
      </c>
      <c r="E348" s="1316">
        <f t="shared" si="55"/>
        <v>0</v>
      </c>
      <c r="F348" s="1316">
        <f t="shared" si="55"/>
        <v>0</v>
      </c>
      <c r="G348" s="1316">
        <f t="shared" si="55"/>
        <v>0</v>
      </c>
      <c r="H348" s="1316">
        <f t="shared" si="55"/>
        <v>0</v>
      </c>
      <c r="I348" s="1316">
        <f t="shared" si="55"/>
        <v>0</v>
      </c>
      <c r="J348" s="1316">
        <f t="shared" si="55"/>
        <v>0</v>
      </c>
      <c r="K348" s="1316">
        <f t="shared" si="55"/>
        <v>600000</v>
      </c>
      <c r="L348" s="1300"/>
      <c r="M348" s="1301"/>
      <c r="N348" s="1302"/>
      <c r="O348" s="1302"/>
      <c r="P348" s="1302"/>
      <c r="Q348" s="1302"/>
      <c r="R348" s="1302"/>
      <c r="S348" s="1302"/>
      <c r="T348" s="1302"/>
      <c r="U348" s="1302"/>
      <c r="V348" s="1302"/>
      <c r="W348" s="1302"/>
      <c r="X348" s="1302"/>
      <c r="Y348" s="1302"/>
      <c r="Z348" s="1302"/>
      <c r="AA348" s="1302"/>
      <c r="AB348" s="1302"/>
      <c r="AC348" s="1302"/>
      <c r="AD348" s="1302"/>
      <c r="AE348" s="1302"/>
      <c r="AF348" s="1302"/>
      <c r="AG348" s="1302"/>
    </row>
    <row r="349" spans="1:33" ht="12" hidden="1">
      <c r="A349" s="1354" t="s">
        <v>1777</v>
      </c>
      <c r="B349" s="1316"/>
      <c r="C349" s="1316">
        <v>75000</v>
      </c>
      <c r="D349" s="1350">
        <v>60000</v>
      </c>
      <c r="E349" s="1376">
        <v>40000</v>
      </c>
      <c r="F349" s="1376"/>
      <c r="G349" s="1350"/>
      <c r="H349" s="1350"/>
      <c r="I349" s="1376"/>
      <c r="J349" s="1376"/>
      <c r="K349" s="1316">
        <f>SUM(C349:J349)</f>
        <v>175000</v>
      </c>
      <c r="L349" s="1300"/>
      <c r="M349" s="1301"/>
      <c r="N349" s="1302"/>
      <c r="O349" s="1302"/>
      <c r="P349" s="1302"/>
      <c r="Q349" s="1302"/>
      <c r="R349" s="1302"/>
      <c r="S349" s="1302"/>
      <c r="T349" s="1302"/>
      <c r="U349" s="1302"/>
      <c r="V349" s="1302"/>
      <c r="W349" s="1302"/>
      <c r="X349" s="1302"/>
      <c r="Y349" s="1302"/>
      <c r="Z349" s="1302"/>
      <c r="AA349" s="1302"/>
      <c r="AB349" s="1302"/>
      <c r="AC349" s="1302"/>
      <c r="AD349" s="1302"/>
      <c r="AE349" s="1302"/>
      <c r="AF349" s="1302"/>
      <c r="AG349" s="1302"/>
    </row>
    <row r="350" spans="1:33" ht="12">
      <c r="A350" s="1314" t="s">
        <v>1283</v>
      </c>
      <c r="B350" s="1316"/>
      <c r="C350" s="1316">
        <f aca="true" t="shared" si="56" ref="C350:K350">SUM(C349:C349)</f>
        <v>75000</v>
      </c>
      <c r="D350" s="1316">
        <f t="shared" si="56"/>
        <v>60000</v>
      </c>
      <c r="E350" s="1316">
        <f t="shared" si="56"/>
        <v>40000</v>
      </c>
      <c r="F350" s="1316">
        <f t="shared" si="56"/>
        <v>0</v>
      </c>
      <c r="G350" s="1316">
        <f t="shared" si="56"/>
        <v>0</v>
      </c>
      <c r="H350" s="1316">
        <f t="shared" si="56"/>
        <v>0</v>
      </c>
      <c r="I350" s="1316">
        <f t="shared" si="56"/>
        <v>0</v>
      </c>
      <c r="J350" s="1316">
        <f t="shared" si="56"/>
        <v>0</v>
      </c>
      <c r="K350" s="1316">
        <f t="shared" si="56"/>
        <v>175000</v>
      </c>
      <c r="L350" s="1300"/>
      <c r="M350" s="1301"/>
      <c r="N350" s="1302"/>
      <c r="O350" s="1302"/>
      <c r="P350" s="1302"/>
      <c r="Q350" s="1302"/>
      <c r="R350" s="1302"/>
      <c r="S350" s="1302"/>
      <c r="T350" s="1302"/>
      <c r="U350" s="1302"/>
      <c r="V350" s="1302"/>
      <c r="W350" s="1302"/>
      <c r="X350" s="1302"/>
      <c r="Y350" s="1302"/>
      <c r="Z350" s="1302"/>
      <c r="AA350" s="1302"/>
      <c r="AB350" s="1302"/>
      <c r="AC350" s="1302"/>
      <c r="AD350" s="1302"/>
      <c r="AE350" s="1302"/>
      <c r="AF350" s="1302"/>
      <c r="AG350" s="1302"/>
    </row>
    <row r="351" spans="1:33" ht="12">
      <c r="A351" s="1324" t="s">
        <v>1778</v>
      </c>
      <c r="B351" s="1316"/>
      <c r="C351" s="1316"/>
      <c r="D351" s="1350"/>
      <c r="E351" s="1376"/>
      <c r="F351" s="1376"/>
      <c r="G351" s="1350">
        <v>50000</v>
      </c>
      <c r="H351" s="1350"/>
      <c r="I351" s="1376"/>
      <c r="J351" s="1376"/>
      <c r="K351" s="1316">
        <f>SUM(C351:J351)</f>
        <v>50000</v>
      </c>
      <c r="L351" s="1300"/>
      <c r="M351" s="1301"/>
      <c r="N351" s="1302"/>
      <c r="O351" s="1302"/>
      <c r="P351" s="1302"/>
      <c r="Q351" s="1302"/>
      <c r="R351" s="1302"/>
      <c r="S351" s="1302"/>
      <c r="T351" s="1302"/>
      <c r="U351" s="1302"/>
      <c r="V351" s="1302"/>
      <c r="W351" s="1302"/>
      <c r="X351" s="1302"/>
      <c r="Y351" s="1302"/>
      <c r="Z351" s="1302"/>
      <c r="AA351" s="1302"/>
      <c r="AB351" s="1302"/>
      <c r="AC351" s="1302"/>
      <c r="AD351" s="1302"/>
      <c r="AE351" s="1302"/>
      <c r="AF351" s="1302"/>
      <c r="AG351" s="1302"/>
    </row>
    <row r="352" spans="1:33" ht="12" hidden="1">
      <c r="A352" s="1351" t="s">
        <v>1284</v>
      </c>
      <c r="B352" s="1316"/>
      <c r="C352" s="1316">
        <v>833100</v>
      </c>
      <c r="D352" s="1316">
        <v>55000</v>
      </c>
      <c r="E352" s="1316"/>
      <c r="F352" s="1316"/>
      <c r="G352" s="1316"/>
      <c r="H352" s="1316"/>
      <c r="I352" s="1316"/>
      <c r="J352" s="1316"/>
      <c r="K352" s="1316">
        <f>SUM(C352:J352)</f>
        <v>888100</v>
      </c>
      <c r="L352" s="1300"/>
      <c r="M352" s="1301"/>
      <c r="N352" s="1302"/>
      <c r="O352" s="1302"/>
      <c r="P352" s="1302"/>
      <c r="Q352" s="1302"/>
      <c r="R352" s="1302"/>
      <c r="S352" s="1302"/>
      <c r="T352" s="1302"/>
      <c r="U352" s="1302"/>
      <c r="V352" s="1302"/>
      <c r="W352" s="1302"/>
      <c r="X352" s="1302"/>
      <c r="Y352" s="1302"/>
      <c r="Z352" s="1302"/>
      <c r="AA352" s="1302"/>
      <c r="AB352" s="1302"/>
      <c r="AC352" s="1302"/>
      <c r="AD352" s="1302"/>
      <c r="AE352" s="1302"/>
      <c r="AF352" s="1302"/>
      <c r="AG352" s="1302"/>
    </row>
    <row r="353" spans="1:33" ht="12" hidden="1">
      <c r="A353" s="1351" t="s">
        <v>1284</v>
      </c>
      <c r="B353" s="1316"/>
      <c r="C353" s="1316">
        <v>1166900</v>
      </c>
      <c r="D353" s="1316"/>
      <c r="E353" s="1316"/>
      <c r="F353" s="1316"/>
      <c r="G353" s="1316"/>
      <c r="H353" s="1316"/>
      <c r="I353" s="1316"/>
      <c r="J353" s="1316"/>
      <c r="K353" s="1316">
        <f>SUM(C353:J353)</f>
        <v>1166900</v>
      </c>
      <c r="L353" s="1300"/>
      <c r="M353" s="1301"/>
      <c r="N353" s="1302"/>
      <c r="O353" s="1302"/>
      <c r="P353" s="1302"/>
      <c r="Q353" s="1302"/>
      <c r="R353" s="1302"/>
      <c r="S353" s="1302"/>
      <c r="T353" s="1302"/>
      <c r="U353" s="1302"/>
      <c r="V353" s="1302"/>
      <c r="W353" s="1302"/>
      <c r="X353" s="1302"/>
      <c r="Y353" s="1302"/>
      <c r="Z353" s="1302"/>
      <c r="AA353" s="1302"/>
      <c r="AB353" s="1302"/>
      <c r="AC353" s="1302"/>
      <c r="AD353" s="1302"/>
      <c r="AE353" s="1302"/>
      <c r="AF353" s="1302"/>
      <c r="AG353" s="1302"/>
    </row>
    <row r="354" spans="1:33" ht="12">
      <c r="A354" s="1314" t="s">
        <v>1779</v>
      </c>
      <c r="B354" s="1316"/>
      <c r="C354" s="1316">
        <f aca="true" t="shared" si="57" ref="C354:K354">SUM(C352:C353)</f>
        <v>2000000</v>
      </c>
      <c r="D354" s="1316">
        <f t="shared" si="57"/>
        <v>55000</v>
      </c>
      <c r="E354" s="1316">
        <f t="shared" si="57"/>
        <v>0</v>
      </c>
      <c r="F354" s="1316">
        <f t="shared" si="57"/>
        <v>0</v>
      </c>
      <c r="G354" s="1316">
        <f t="shared" si="57"/>
        <v>0</v>
      </c>
      <c r="H354" s="1316">
        <f t="shared" si="57"/>
        <v>0</v>
      </c>
      <c r="I354" s="1316">
        <f t="shared" si="57"/>
        <v>0</v>
      </c>
      <c r="J354" s="1316">
        <f t="shared" si="57"/>
        <v>0</v>
      </c>
      <c r="K354" s="1316">
        <f t="shared" si="57"/>
        <v>2055000</v>
      </c>
      <c r="L354" s="1300"/>
      <c r="M354" s="1301"/>
      <c r="N354" s="1302"/>
      <c r="O354" s="1302"/>
      <c r="P354" s="1302"/>
      <c r="Q354" s="1302"/>
      <c r="R354" s="1302"/>
      <c r="S354" s="1302"/>
      <c r="T354" s="1302"/>
      <c r="U354" s="1302"/>
      <c r="V354" s="1302"/>
      <c r="W354" s="1302"/>
      <c r="X354" s="1302"/>
      <c r="Y354" s="1302"/>
      <c r="Z354" s="1302"/>
      <c r="AA354" s="1302"/>
      <c r="AB354" s="1302"/>
      <c r="AC354" s="1302"/>
      <c r="AD354" s="1302"/>
      <c r="AE354" s="1302"/>
      <c r="AF354" s="1302"/>
      <c r="AG354" s="1302"/>
    </row>
    <row r="355" spans="1:33" ht="12">
      <c r="A355" s="1314" t="s">
        <v>1285</v>
      </c>
      <c r="B355" s="1316"/>
      <c r="C355" s="1316">
        <v>50000</v>
      </c>
      <c r="D355" s="1316"/>
      <c r="E355" s="1316"/>
      <c r="F355" s="1316"/>
      <c r="G355" s="1316"/>
      <c r="H355" s="1316"/>
      <c r="I355" s="1316"/>
      <c r="J355" s="1316"/>
      <c r="K355" s="1316">
        <f>SUM(B355:J355)</f>
        <v>50000</v>
      </c>
      <c r="L355" s="1300"/>
      <c r="M355" s="1301"/>
      <c r="N355" s="1302"/>
      <c r="O355" s="1302"/>
      <c r="P355" s="1302"/>
      <c r="Q355" s="1302"/>
      <c r="R355" s="1302"/>
      <c r="S355" s="1302"/>
      <c r="T355" s="1302"/>
      <c r="U355" s="1302"/>
      <c r="V355" s="1302"/>
      <c r="W355" s="1302"/>
      <c r="X355" s="1302"/>
      <c r="Y355" s="1302"/>
      <c r="Z355" s="1302"/>
      <c r="AA355" s="1302"/>
      <c r="AB355" s="1302"/>
      <c r="AC355" s="1302"/>
      <c r="AD355" s="1302"/>
      <c r="AE355" s="1302"/>
      <c r="AF355" s="1302"/>
      <c r="AG355" s="1302"/>
    </row>
    <row r="356" spans="1:33" ht="12">
      <c r="A356" s="1315" t="s">
        <v>1780</v>
      </c>
      <c r="B356" s="1316">
        <v>25000</v>
      </c>
      <c r="C356" s="1316"/>
      <c r="D356" s="1350">
        <v>40000</v>
      </c>
      <c r="E356" s="1376">
        <v>25000</v>
      </c>
      <c r="F356" s="1376"/>
      <c r="G356" s="1350">
        <v>50000</v>
      </c>
      <c r="H356" s="1350"/>
      <c r="I356" s="1396"/>
      <c r="J356" s="1396"/>
      <c r="K356" s="1316">
        <f>SUM(B356:J356)</f>
        <v>140000</v>
      </c>
      <c r="L356" s="1300"/>
      <c r="M356" s="1301"/>
      <c r="N356" s="1302"/>
      <c r="O356" s="1302"/>
      <c r="P356" s="1302"/>
      <c r="Q356" s="1302"/>
      <c r="R356" s="1302"/>
      <c r="S356" s="1302"/>
      <c r="T356" s="1302"/>
      <c r="U356" s="1302"/>
      <c r="V356" s="1302"/>
      <c r="W356" s="1302"/>
      <c r="X356" s="1302"/>
      <c r="Y356" s="1302"/>
      <c r="Z356" s="1302"/>
      <c r="AA356" s="1302"/>
      <c r="AB356" s="1302"/>
      <c r="AC356" s="1302"/>
      <c r="AD356" s="1302"/>
      <c r="AE356" s="1302"/>
      <c r="AF356" s="1302"/>
      <c r="AG356" s="1302"/>
    </row>
    <row r="357" spans="1:33" ht="12" hidden="1">
      <c r="A357" s="1355" t="s">
        <v>1286</v>
      </c>
      <c r="B357" s="1316"/>
      <c r="C357" s="1316">
        <v>350000</v>
      </c>
      <c r="D357" s="1350"/>
      <c r="E357" s="1376"/>
      <c r="F357" s="1376"/>
      <c r="G357" s="1350"/>
      <c r="H357" s="1350"/>
      <c r="I357" s="1396"/>
      <c r="J357" s="1396"/>
      <c r="K357" s="1316">
        <f>SUM(C357:J357)</f>
        <v>350000</v>
      </c>
      <c r="L357" s="1300"/>
      <c r="M357" s="1301"/>
      <c r="N357" s="1302"/>
      <c r="O357" s="1302"/>
      <c r="P357" s="1302"/>
      <c r="Q357" s="1302"/>
      <c r="R357" s="1302"/>
      <c r="S357" s="1302"/>
      <c r="T357" s="1302"/>
      <c r="U357" s="1302"/>
      <c r="V357" s="1302"/>
      <c r="W357" s="1302"/>
      <c r="X357" s="1302"/>
      <c r="Y357" s="1302"/>
      <c r="Z357" s="1302"/>
      <c r="AA357" s="1302"/>
      <c r="AB357" s="1302"/>
      <c r="AC357" s="1302"/>
      <c r="AD357" s="1302"/>
      <c r="AE357" s="1302"/>
      <c r="AF357" s="1302"/>
      <c r="AG357" s="1302"/>
    </row>
    <row r="358" spans="1:33" ht="12">
      <c r="A358" s="1356" t="s">
        <v>1781</v>
      </c>
      <c r="B358" s="1316"/>
      <c r="C358" s="1316">
        <f aca="true" t="shared" si="58" ref="C358:K358">SUM(C357:C357)</f>
        <v>350000</v>
      </c>
      <c r="D358" s="1316">
        <f t="shared" si="58"/>
        <v>0</v>
      </c>
      <c r="E358" s="1316">
        <f t="shared" si="58"/>
        <v>0</v>
      </c>
      <c r="F358" s="1316">
        <f t="shared" si="58"/>
        <v>0</v>
      </c>
      <c r="G358" s="1316">
        <f t="shared" si="58"/>
        <v>0</v>
      </c>
      <c r="H358" s="1316">
        <f t="shared" si="58"/>
        <v>0</v>
      </c>
      <c r="I358" s="1316">
        <f t="shared" si="58"/>
        <v>0</v>
      </c>
      <c r="J358" s="1316">
        <f t="shared" si="58"/>
        <v>0</v>
      </c>
      <c r="K358" s="1316">
        <f t="shared" si="58"/>
        <v>350000</v>
      </c>
      <c r="L358" s="1300"/>
      <c r="M358" s="1301"/>
      <c r="N358" s="1302"/>
      <c r="O358" s="1302"/>
      <c r="P358" s="1302"/>
      <c r="Q358" s="1302"/>
      <c r="R358" s="1302"/>
      <c r="S358" s="1302"/>
      <c r="T358" s="1302"/>
      <c r="U358" s="1302"/>
      <c r="V358" s="1302"/>
      <c r="W358" s="1302"/>
      <c r="X358" s="1302"/>
      <c r="Y358" s="1302"/>
      <c r="Z358" s="1302"/>
      <c r="AA358" s="1302"/>
      <c r="AB358" s="1302"/>
      <c r="AC358" s="1302"/>
      <c r="AD358" s="1302"/>
      <c r="AE358" s="1302"/>
      <c r="AF358" s="1302"/>
      <c r="AG358" s="1302"/>
    </row>
    <row r="359" spans="1:33" ht="12" hidden="1">
      <c r="A359" s="1356"/>
      <c r="B359" s="1316"/>
      <c r="C359" s="1316"/>
      <c r="D359" s="1316"/>
      <c r="E359" s="1316"/>
      <c r="F359" s="1316"/>
      <c r="G359" s="1316"/>
      <c r="H359" s="1316"/>
      <c r="I359" s="1316"/>
      <c r="J359" s="1316"/>
      <c r="K359" s="1316"/>
      <c r="L359" s="1300"/>
      <c r="M359" s="1301"/>
      <c r="N359" s="1302"/>
      <c r="O359" s="1302"/>
      <c r="P359" s="1302"/>
      <c r="Q359" s="1302"/>
      <c r="R359" s="1302"/>
      <c r="S359" s="1302"/>
      <c r="T359" s="1302"/>
      <c r="U359" s="1302"/>
      <c r="V359" s="1302"/>
      <c r="W359" s="1302"/>
      <c r="X359" s="1302"/>
      <c r="Y359" s="1302"/>
      <c r="Z359" s="1302"/>
      <c r="AA359" s="1302"/>
      <c r="AB359" s="1302"/>
      <c r="AC359" s="1302"/>
      <c r="AD359" s="1302"/>
      <c r="AE359" s="1302"/>
      <c r="AF359" s="1302"/>
      <c r="AG359" s="1302"/>
    </row>
    <row r="360" spans="1:33" ht="12" hidden="1">
      <c r="A360" s="1354" t="s">
        <v>1287</v>
      </c>
      <c r="B360" s="1316"/>
      <c r="C360" s="1316">
        <v>400000</v>
      </c>
      <c r="D360" s="1350"/>
      <c r="E360" s="1376"/>
      <c r="F360" s="1376"/>
      <c r="G360" s="1350"/>
      <c r="H360" s="1350"/>
      <c r="I360" s="1376">
        <v>600000</v>
      </c>
      <c r="J360" s="1396"/>
      <c r="K360" s="1316">
        <f>SUM(C360:J360)</f>
        <v>1000000</v>
      </c>
      <c r="L360" s="1300"/>
      <c r="M360" s="1301"/>
      <c r="N360" s="1302"/>
      <c r="O360" s="1302"/>
      <c r="P360" s="1302"/>
      <c r="Q360" s="1302"/>
      <c r="R360" s="1302"/>
      <c r="S360" s="1302"/>
      <c r="T360" s="1302"/>
      <c r="U360" s="1302"/>
      <c r="V360" s="1302"/>
      <c r="W360" s="1302"/>
      <c r="X360" s="1302"/>
      <c r="Y360" s="1302"/>
      <c r="Z360" s="1302"/>
      <c r="AA360" s="1302"/>
      <c r="AB360" s="1302"/>
      <c r="AC360" s="1302"/>
      <c r="AD360" s="1302"/>
      <c r="AE360" s="1302"/>
      <c r="AF360" s="1302"/>
      <c r="AG360" s="1302"/>
    </row>
    <row r="361" spans="1:33" ht="12">
      <c r="A361" s="1351" t="s">
        <v>1782</v>
      </c>
      <c r="B361" s="1316"/>
      <c r="C361" s="1316">
        <f aca="true" t="shared" si="59" ref="C361:H361">SUM(C360:C360)</f>
        <v>400000</v>
      </c>
      <c r="D361" s="1316">
        <f t="shared" si="59"/>
        <v>0</v>
      </c>
      <c r="E361" s="1316">
        <f t="shared" si="59"/>
        <v>0</v>
      </c>
      <c r="F361" s="1316">
        <f t="shared" si="59"/>
        <v>0</v>
      </c>
      <c r="G361" s="1316">
        <f t="shared" si="59"/>
        <v>0</v>
      </c>
      <c r="H361" s="1316">
        <f t="shared" si="59"/>
        <v>0</v>
      </c>
      <c r="I361" s="1316">
        <f>SUM(I360)</f>
        <v>600000</v>
      </c>
      <c r="J361" s="1316">
        <f>SUM(J360:J360)</f>
        <v>0</v>
      </c>
      <c r="K361" s="1316">
        <f>SUM(K360:K360)</f>
        <v>1000000</v>
      </c>
      <c r="L361" s="1300"/>
      <c r="M361" s="1301"/>
      <c r="N361" s="1302"/>
      <c r="O361" s="1302"/>
      <c r="P361" s="1302"/>
      <c r="Q361" s="1302"/>
      <c r="R361" s="1302"/>
      <c r="S361" s="1302"/>
      <c r="T361" s="1302"/>
      <c r="U361" s="1302"/>
      <c r="V361" s="1302"/>
      <c r="W361" s="1302"/>
      <c r="X361" s="1302"/>
      <c r="Y361" s="1302"/>
      <c r="Z361" s="1302"/>
      <c r="AA361" s="1302"/>
      <c r="AB361" s="1302"/>
      <c r="AC361" s="1302"/>
      <c r="AD361" s="1302"/>
      <c r="AE361" s="1302"/>
      <c r="AF361" s="1302"/>
      <c r="AG361" s="1302"/>
    </row>
    <row r="362" spans="1:33" ht="14.25" customHeight="1">
      <c r="A362" s="1314" t="s">
        <v>1776</v>
      </c>
      <c r="B362" s="1316"/>
      <c r="C362" s="1316"/>
      <c r="D362" s="1316"/>
      <c r="E362" s="1376"/>
      <c r="F362" s="1376"/>
      <c r="G362" s="1350"/>
      <c r="H362" s="1350"/>
      <c r="I362" s="1313">
        <v>500000</v>
      </c>
      <c r="J362" s="1396"/>
      <c r="K362" s="1316">
        <f>SUM(I362:J362)</f>
        <v>500000</v>
      </c>
      <c r="L362" s="1300"/>
      <c r="M362" s="1301"/>
      <c r="N362" s="1302"/>
      <c r="O362" s="1302"/>
      <c r="P362" s="1302"/>
      <c r="Q362" s="1302"/>
      <c r="R362" s="1302"/>
      <c r="S362" s="1302"/>
      <c r="T362" s="1302"/>
      <c r="U362" s="1302"/>
      <c r="V362" s="1302"/>
      <c r="W362" s="1302"/>
      <c r="X362" s="1302"/>
      <c r="Y362" s="1302"/>
      <c r="Z362" s="1302"/>
      <c r="AA362" s="1302"/>
      <c r="AB362" s="1302"/>
      <c r="AC362" s="1302"/>
      <c r="AD362" s="1302"/>
      <c r="AE362" s="1302"/>
      <c r="AF362" s="1302"/>
      <c r="AG362" s="1302"/>
    </row>
    <row r="363" spans="1:33" ht="12" hidden="1">
      <c r="A363" s="1314" t="s">
        <v>1783</v>
      </c>
      <c r="B363" s="1316"/>
      <c r="C363" s="1316"/>
      <c r="D363" s="1316"/>
      <c r="E363" s="1376"/>
      <c r="F363" s="1376"/>
      <c r="G363" s="1350"/>
      <c r="H363" s="1350"/>
      <c r="I363" s="1313"/>
      <c r="J363" s="1396"/>
      <c r="K363" s="1316">
        <f>SUM(C363:J363)</f>
        <v>0</v>
      </c>
      <c r="L363" s="1300"/>
      <c r="M363" s="1301"/>
      <c r="N363" s="1302"/>
      <c r="O363" s="1302"/>
      <c r="P363" s="1302"/>
      <c r="Q363" s="1302"/>
      <c r="R363" s="1302"/>
      <c r="S363" s="1302"/>
      <c r="T363" s="1302"/>
      <c r="U363" s="1302"/>
      <c r="V363" s="1302"/>
      <c r="W363" s="1302"/>
      <c r="X363" s="1302"/>
      <c r="Y363" s="1302"/>
      <c r="Z363" s="1302"/>
      <c r="AA363" s="1302"/>
      <c r="AB363" s="1302"/>
      <c r="AC363" s="1302"/>
      <c r="AD363" s="1302"/>
      <c r="AE363" s="1302"/>
      <c r="AF363" s="1302"/>
      <c r="AG363" s="1302"/>
    </row>
    <row r="364" spans="1:33" ht="12" hidden="1">
      <c r="A364" s="1367" t="s">
        <v>1203</v>
      </c>
      <c r="B364" s="1360">
        <f aca="true" t="shared" si="60" ref="B364:K364">B336+B339+B342+B343+B344+B348+B350+B351+B354+B356+B358+B359+B361+B362+B363+B334+B355+B333+B337+B340+B341</f>
        <v>150000</v>
      </c>
      <c r="C364" s="1360">
        <f t="shared" si="60"/>
        <v>3845000</v>
      </c>
      <c r="D364" s="1360">
        <f t="shared" si="60"/>
        <v>245000</v>
      </c>
      <c r="E364" s="1360">
        <f t="shared" si="60"/>
        <v>205000</v>
      </c>
      <c r="F364" s="1360">
        <f t="shared" si="60"/>
        <v>0</v>
      </c>
      <c r="G364" s="1360">
        <f t="shared" si="60"/>
        <v>350000</v>
      </c>
      <c r="H364" s="1360">
        <f t="shared" si="60"/>
        <v>0</v>
      </c>
      <c r="I364" s="1360">
        <f t="shared" si="60"/>
        <v>1310000</v>
      </c>
      <c r="J364" s="1360">
        <f t="shared" si="60"/>
        <v>0</v>
      </c>
      <c r="K364" s="1360">
        <f t="shared" si="60"/>
        <v>6105000</v>
      </c>
      <c r="L364" s="1330"/>
      <c r="M364" s="1301"/>
      <c r="N364" s="1302"/>
      <c r="O364" s="1302"/>
      <c r="P364" s="1302"/>
      <c r="Q364" s="1302"/>
      <c r="R364" s="1302"/>
      <c r="S364" s="1302"/>
      <c r="T364" s="1302"/>
      <c r="U364" s="1302"/>
      <c r="V364" s="1302"/>
      <c r="W364" s="1302"/>
      <c r="X364" s="1302"/>
      <c r="Y364" s="1302"/>
      <c r="Z364" s="1302"/>
      <c r="AA364" s="1302"/>
      <c r="AB364" s="1302"/>
      <c r="AC364" s="1302"/>
      <c r="AD364" s="1302"/>
      <c r="AE364" s="1302"/>
      <c r="AF364" s="1302"/>
      <c r="AG364" s="1302"/>
    </row>
    <row r="365" spans="1:33" ht="12" hidden="1">
      <c r="A365" s="1397" t="s">
        <v>1784</v>
      </c>
      <c r="B365" s="1398"/>
      <c r="C365" s="1398"/>
      <c r="D365" s="1398"/>
      <c r="E365" s="1398"/>
      <c r="F365" s="1398"/>
      <c r="G365" s="1398"/>
      <c r="H365" s="1398"/>
      <c r="I365" s="1398"/>
      <c r="J365" s="1398"/>
      <c r="K365" s="1398">
        <f>SUM(C365:J365)</f>
        <v>0</v>
      </c>
      <c r="L365" s="1300"/>
      <c r="M365" s="1301"/>
      <c r="N365" s="1302"/>
      <c r="O365" s="1302"/>
      <c r="P365" s="1302"/>
      <c r="Q365" s="1302"/>
      <c r="R365" s="1302"/>
      <c r="S365" s="1302"/>
      <c r="T365" s="1302"/>
      <c r="U365" s="1302"/>
      <c r="V365" s="1302"/>
      <c r="W365" s="1302"/>
      <c r="X365" s="1302"/>
      <c r="Y365" s="1302"/>
      <c r="Z365" s="1302"/>
      <c r="AA365" s="1302"/>
      <c r="AB365" s="1302"/>
      <c r="AC365" s="1302"/>
      <c r="AD365" s="1302"/>
      <c r="AE365" s="1302"/>
      <c r="AF365" s="1302"/>
      <c r="AG365" s="1302"/>
    </row>
    <row r="366" spans="1:33" ht="12" hidden="1">
      <c r="A366" s="1399" t="s">
        <v>1288</v>
      </c>
      <c r="B366" s="1383"/>
      <c r="C366" s="1383">
        <v>400000</v>
      </c>
      <c r="D366" s="1400"/>
      <c r="E366" s="1401"/>
      <c r="F366" s="1401"/>
      <c r="G366" s="1400">
        <v>100000</v>
      </c>
      <c r="H366" s="1400"/>
      <c r="I366" s="1402"/>
      <c r="J366" s="1402"/>
      <c r="K366" s="1382">
        <f>SUM(C366:J366)</f>
        <v>500000</v>
      </c>
      <c r="L366" s="1300"/>
      <c r="M366" s="1301"/>
      <c r="N366" s="1302"/>
      <c r="O366" s="1302"/>
      <c r="P366" s="1302"/>
      <c r="Q366" s="1302"/>
      <c r="R366" s="1302"/>
      <c r="S366" s="1302"/>
      <c r="T366" s="1302"/>
      <c r="U366" s="1302"/>
      <c r="V366" s="1302"/>
      <c r="W366" s="1302"/>
      <c r="X366" s="1302"/>
      <c r="Y366" s="1302"/>
      <c r="Z366" s="1302"/>
      <c r="AA366" s="1302"/>
      <c r="AB366" s="1302"/>
      <c r="AC366" s="1302"/>
      <c r="AD366" s="1302"/>
      <c r="AE366" s="1302"/>
      <c r="AF366" s="1302"/>
      <c r="AG366" s="1302"/>
    </row>
    <row r="367" spans="1:33" ht="12">
      <c r="A367" s="1314" t="s">
        <v>1785</v>
      </c>
      <c r="B367" s="1316"/>
      <c r="C367" s="1316">
        <f aca="true" t="shared" si="61" ref="C367:K367">SUM(C366:C366)</f>
        <v>400000</v>
      </c>
      <c r="D367" s="1316">
        <f t="shared" si="61"/>
        <v>0</v>
      </c>
      <c r="E367" s="1316">
        <f t="shared" si="61"/>
        <v>0</v>
      </c>
      <c r="F367" s="1316">
        <f t="shared" si="61"/>
        <v>0</v>
      </c>
      <c r="G367" s="1316">
        <f t="shared" si="61"/>
        <v>100000</v>
      </c>
      <c r="H367" s="1316">
        <f t="shared" si="61"/>
        <v>0</v>
      </c>
      <c r="I367" s="1316">
        <f t="shared" si="61"/>
        <v>0</v>
      </c>
      <c r="J367" s="1316">
        <f t="shared" si="61"/>
        <v>0</v>
      </c>
      <c r="K367" s="1316">
        <f t="shared" si="61"/>
        <v>500000</v>
      </c>
      <c r="L367" s="1300"/>
      <c r="M367" s="1301"/>
      <c r="N367" s="1302"/>
      <c r="O367" s="1302"/>
      <c r="P367" s="1302"/>
      <c r="Q367" s="1302"/>
      <c r="R367" s="1302"/>
      <c r="S367" s="1302"/>
      <c r="T367" s="1302"/>
      <c r="U367" s="1302"/>
      <c r="V367" s="1302"/>
      <c r="W367" s="1302"/>
      <c r="X367" s="1302"/>
      <c r="Y367" s="1302"/>
      <c r="Z367" s="1302"/>
      <c r="AA367" s="1302"/>
      <c r="AB367" s="1302"/>
      <c r="AC367" s="1302"/>
      <c r="AD367" s="1302"/>
      <c r="AE367" s="1302"/>
      <c r="AF367" s="1302"/>
      <c r="AG367" s="1302"/>
    </row>
    <row r="368" spans="1:33" ht="12">
      <c r="A368" s="1314" t="s">
        <v>1289</v>
      </c>
      <c r="B368" s="1316"/>
      <c r="C368" s="1316"/>
      <c r="D368" s="1316"/>
      <c r="E368" s="1316"/>
      <c r="F368" s="1316"/>
      <c r="G368" s="1316">
        <v>100000</v>
      </c>
      <c r="H368" s="1316"/>
      <c r="I368" s="1316"/>
      <c r="J368" s="1316"/>
      <c r="K368" s="1316">
        <f>SUM(G368:J368)</f>
        <v>100000</v>
      </c>
      <c r="L368" s="1300"/>
      <c r="M368" s="1301"/>
      <c r="N368" s="1302"/>
      <c r="O368" s="1302"/>
      <c r="P368" s="1302"/>
      <c r="Q368" s="1302"/>
      <c r="R368" s="1302"/>
      <c r="S368" s="1302"/>
      <c r="T368" s="1302"/>
      <c r="U368" s="1302"/>
      <c r="V368" s="1302"/>
      <c r="W368" s="1302"/>
      <c r="X368" s="1302"/>
      <c r="Y368" s="1302"/>
      <c r="Z368" s="1302"/>
      <c r="AA368" s="1302"/>
      <c r="AB368" s="1302"/>
      <c r="AC368" s="1302"/>
      <c r="AD368" s="1302"/>
      <c r="AE368" s="1302"/>
      <c r="AF368" s="1302"/>
      <c r="AG368" s="1302"/>
    </row>
    <row r="369" spans="1:33" ht="12">
      <c r="A369" s="1356" t="s">
        <v>1786</v>
      </c>
      <c r="B369" s="1316"/>
      <c r="C369" s="1316">
        <v>350000</v>
      </c>
      <c r="D369" s="1350"/>
      <c r="E369" s="1403"/>
      <c r="F369" s="1403"/>
      <c r="G369" s="1350">
        <v>195000</v>
      </c>
      <c r="H369" s="1350"/>
      <c r="I369" s="1396"/>
      <c r="J369" s="1396"/>
      <c r="K369" s="1316">
        <f>SUM(B369:J369)</f>
        <v>545000</v>
      </c>
      <c r="L369" s="1300"/>
      <c r="M369" s="1301"/>
      <c r="N369" s="1302"/>
      <c r="O369" s="1302"/>
      <c r="P369" s="1302"/>
      <c r="Q369" s="1302"/>
      <c r="R369" s="1302"/>
      <c r="S369" s="1302"/>
      <c r="T369" s="1302"/>
      <c r="U369" s="1302"/>
      <c r="V369" s="1302"/>
      <c r="W369" s="1302"/>
      <c r="X369" s="1302"/>
      <c r="Y369" s="1302"/>
      <c r="Z369" s="1302"/>
      <c r="AA369" s="1302"/>
      <c r="AB369" s="1302"/>
      <c r="AC369" s="1302"/>
      <c r="AD369" s="1302"/>
      <c r="AE369" s="1302"/>
      <c r="AF369" s="1302"/>
      <c r="AG369" s="1302"/>
    </row>
    <row r="370" spans="1:33" s="1388" customFormat="1" ht="15" customHeight="1">
      <c r="A370" s="1314" t="s">
        <v>1290</v>
      </c>
      <c r="B370" s="1313"/>
      <c r="C370" s="1313"/>
      <c r="D370" s="1350"/>
      <c r="E370" s="1403"/>
      <c r="F370" s="1403"/>
      <c r="G370" s="1350"/>
      <c r="H370" s="1350"/>
      <c r="I370" s="1313">
        <v>1350000</v>
      </c>
      <c r="J370" s="1313"/>
      <c r="K370" s="1316">
        <f>SUM(C370:I370)</f>
        <v>1350000</v>
      </c>
      <c r="L370" s="1385"/>
      <c r="M370" s="1386"/>
      <c r="N370" s="1387"/>
      <c r="O370" s="1387"/>
      <c r="P370" s="1387"/>
      <c r="Q370" s="1387"/>
      <c r="R370" s="1387"/>
      <c r="S370" s="1387"/>
      <c r="T370" s="1387"/>
      <c r="U370" s="1387"/>
      <c r="V370" s="1387"/>
      <c r="W370" s="1387"/>
      <c r="X370" s="1387"/>
      <c r="Y370" s="1387"/>
      <c r="Z370" s="1387"/>
      <c r="AA370" s="1387"/>
      <c r="AB370" s="1387"/>
      <c r="AC370" s="1387"/>
      <c r="AD370" s="1387"/>
      <c r="AE370" s="1387"/>
      <c r="AF370" s="1387"/>
      <c r="AG370" s="1387"/>
    </row>
    <row r="371" spans="1:33" ht="13.5" customHeight="1">
      <c r="A371" s="1314" t="s">
        <v>1355</v>
      </c>
      <c r="B371" s="1313"/>
      <c r="C371" s="1313">
        <v>450000</v>
      </c>
      <c r="D371" s="1350"/>
      <c r="E371" s="1403"/>
      <c r="F371" s="1403"/>
      <c r="G371" s="1350"/>
      <c r="H371" s="1350"/>
      <c r="I371" s="1376"/>
      <c r="J371" s="1376"/>
      <c r="K371" s="1316">
        <f>SUM(C371:J371)</f>
        <v>450000</v>
      </c>
      <c r="L371" s="1385"/>
      <c r="M371" s="1301"/>
      <c r="N371" s="1302"/>
      <c r="O371" s="1302"/>
      <c r="P371" s="1302"/>
      <c r="Q371" s="1302"/>
      <c r="R371" s="1302"/>
      <c r="S371" s="1302"/>
      <c r="T371" s="1302"/>
      <c r="U371" s="1302"/>
      <c r="V371" s="1302"/>
      <c r="W371" s="1302"/>
      <c r="X371" s="1302"/>
      <c r="Y371" s="1302"/>
      <c r="Z371" s="1302"/>
      <c r="AA371" s="1302"/>
      <c r="AB371" s="1302"/>
      <c r="AC371" s="1302"/>
      <c r="AD371" s="1302"/>
      <c r="AE371" s="1302"/>
      <c r="AF371" s="1302"/>
      <c r="AG371" s="1302"/>
    </row>
    <row r="372" spans="1:33" ht="12" hidden="1">
      <c r="A372" s="1324" t="s">
        <v>1356</v>
      </c>
      <c r="B372" s="1316"/>
      <c r="C372" s="1316"/>
      <c r="D372" s="1350"/>
      <c r="E372" s="1376"/>
      <c r="F372" s="1376"/>
      <c r="G372" s="1350"/>
      <c r="H372" s="1350"/>
      <c r="I372" s="1376"/>
      <c r="J372" s="1376"/>
      <c r="K372" s="1316">
        <f>SUM(B372:J372)</f>
        <v>0</v>
      </c>
      <c r="L372" s="1300"/>
      <c r="M372" s="1301"/>
      <c r="N372" s="1302"/>
      <c r="O372" s="1302"/>
      <c r="P372" s="1302"/>
      <c r="Q372" s="1302"/>
      <c r="R372" s="1302"/>
      <c r="S372" s="1302"/>
      <c r="T372" s="1302"/>
      <c r="U372" s="1302"/>
      <c r="V372" s="1302"/>
      <c r="W372" s="1302"/>
      <c r="X372" s="1302"/>
      <c r="Y372" s="1302"/>
      <c r="Z372" s="1302"/>
      <c r="AA372" s="1302"/>
      <c r="AB372" s="1302"/>
      <c r="AC372" s="1302"/>
      <c r="AD372" s="1302"/>
      <c r="AE372" s="1302"/>
      <c r="AF372" s="1302"/>
      <c r="AG372" s="1302"/>
    </row>
    <row r="373" spans="1:33" ht="12" hidden="1">
      <c r="A373" s="1314" t="s">
        <v>1291</v>
      </c>
      <c r="B373" s="1316">
        <f aca="true" t="shared" si="62" ref="B373:K373">SUM(B372)</f>
        <v>0</v>
      </c>
      <c r="C373" s="1316">
        <f t="shared" si="62"/>
        <v>0</v>
      </c>
      <c r="D373" s="1316">
        <f t="shared" si="62"/>
        <v>0</v>
      </c>
      <c r="E373" s="1316">
        <f t="shared" si="62"/>
        <v>0</v>
      </c>
      <c r="F373" s="1316">
        <f t="shared" si="62"/>
        <v>0</v>
      </c>
      <c r="G373" s="1316">
        <f t="shared" si="62"/>
        <v>0</v>
      </c>
      <c r="H373" s="1316">
        <f t="shared" si="62"/>
        <v>0</v>
      </c>
      <c r="I373" s="1316">
        <f t="shared" si="62"/>
        <v>0</v>
      </c>
      <c r="J373" s="1316">
        <f t="shared" si="62"/>
        <v>0</v>
      </c>
      <c r="K373" s="1316">
        <f t="shared" si="62"/>
        <v>0</v>
      </c>
      <c r="L373" s="1300"/>
      <c r="M373" s="1301"/>
      <c r="N373" s="1302"/>
      <c r="O373" s="1302"/>
      <c r="P373" s="1302"/>
      <c r="Q373" s="1302"/>
      <c r="R373" s="1302"/>
      <c r="S373" s="1302"/>
      <c r="T373" s="1302"/>
      <c r="U373" s="1302"/>
      <c r="V373" s="1302"/>
      <c r="W373" s="1302"/>
      <c r="X373" s="1302"/>
      <c r="Y373" s="1302"/>
      <c r="Z373" s="1302"/>
      <c r="AA373" s="1302"/>
      <c r="AB373" s="1302"/>
      <c r="AC373" s="1302"/>
      <c r="AD373" s="1302"/>
      <c r="AE373" s="1302"/>
      <c r="AF373" s="1302"/>
      <c r="AG373" s="1302"/>
    </row>
    <row r="374" spans="1:33" ht="24.75" customHeight="1">
      <c r="A374" s="1314" t="s">
        <v>1357</v>
      </c>
      <c r="B374" s="1316">
        <v>20000</v>
      </c>
      <c r="C374" s="1316"/>
      <c r="D374" s="1316">
        <v>20000</v>
      </c>
      <c r="E374" s="1316"/>
      <c r="F374" s="1316"/>
      <c r="G374" s="1316"/>
      <c r="H374" s="1316"/>
      <c r="I374" s="1316">
        <v>30000</v>
      </c>
      <c r="J374" s="1316"/>
      <c r="K374" s="1316">
        <f>SUM(B374:J374)</f>
        <v>70000</v>
      </c>
      <c r="L374" s="1300"/>
      <c r="M374" s="1301"/>
      <c r="N374" s="1302"/>
      <c r="O374" s="1302"/>
      <c r="P374" s="1302"/>
      <c r="Q374" s="1302"/>
      <c r="R374" s="1302"/>
      <c r="S374" s="1302"/>
      <c r="T374" s="1302"/>
      <c r="U374" s="1302"/>
      <c r="V374" s="1302"/>
      <c r="W374" s="1302"/>
      <c r="X374" s="1302"/>
      <c r="Y374" s="1302"/>
      <c r="Z374" s="1302"/>
      <c r="AA374" s="1302"/>
      <c r="AB374" s="1302"/>
      <c r="AC374" s="1302"/>
      <c r="AD374" s="1302"/>
      <c r="AE374" s="1302"/>
      <c r="AF374" s="1302"/>
      <c r="AG374" s="1302"/>
    </row>
    <row r="375" spans="1:33" ht="12">
      <c r="A375" s="1314" t="s">
        <v>336</v>
      </c>
      <c r="B375" s="1316"/>
      <c r="C375" s="1316">
        <v>50000</v>
      </c>
      <c r="D375" s="1316"/>
      <c r="E375" s="1316"/>
      <c r="F375" s="1316"/>
      <c r="G375" s="1316">
        <v>100000</v>
      </c>
      <c r="H375" s="1316"/>
      <c r="I375" s="1316"/>
      <c r="J375" s="1316"/>
      <c r="K375" s="1316">
        <f>SUM(C375:J375)</f>
        <v>150000</v>
      </c>
      <c r="L375" s="1300"/>
      <c r="M375" s="1301"/>
      <c r="N375" s="1302"/>
      <c r="O375" s="1302"/>
      <c r="P375" s="1302"/>
      <c r="Q375" s="1302"/>
      <c r="R375" s="1302"/>
      <c r="S375" s="1302"/>
      <c r="T375" s="1302"/>
      <c r="U375" s="1302"/>
      <c r="V375" s="1302"/>
      <c r="W375" s="1302"/>
      <c r="X375" s="1302"/>
      <c r="Y375" s="1302"/>
      <c r="Z375" s="1302"/>
      <c r="AA375" s="1302"/>
      <c r="AB375" s="1302"/>
      <c r="AC375" s="1302"/>
      <c r="AD375" s="1302"/>
      <c r="AE375" s="1302"/>
      <c r="AF375" s="1302"/>
      <c r="AG375" s="1302"/>
    </row>
    <row r="376" spans="1:33" ht="12">
      <c r="A376" s="1356" t="s">
        <v>1358</v>
      </c>
      <c r="B376" s="1316"/>
      <c r="C376" s="1316"/>
      <c r="D376" s="1350"/>
      <c r="E376" s="1350"/>
      <c r="F376" s="1350"/>
      <c r="G376" s="1350">
        <v>369300</v>
      </c>
      <c r="H376" s="1350"/>
      <c r="I376" s="1313"/>
      <c r="J376" s="1313"/>
      <c r="K376" s="1316">
        <f>SUM(C376:J376)</f>
        <v>369300</v>
      </c>
      <c r="L376" s="1300"/>
      <c r="M376" s="1301"/>
      <c r="N376" s="1302"/>
      <c r="O376" s="1302"/>
      <c r="P376" s="1302"/>
      <c r="Q376" s="1302"/>
      <c r="R376" s="1302"/>
      <c r="S376" s="1302"/>
      <c r="T376" s="1302"/>
      <c r="U376" s="1302"/>
      <c r="V376" s="1302"/>
      <c r="W376" s="1302"/>
      <c r="X376" s="1302"/>
      <c r="Y376" s="1302"/>
      <c r="Z376" s="1302"/>
      <c r="AA376" s="1302"/>
      <c r="AB376" s="1302"/>
      <c r="AC376" s="1302"/>
      <c r="AD376" s="1302"/>
      <c r="AE376" s="1302"/>
      <c r="AF376" s="1302"/>
      <c r="AG376" s="1302"/>
    </row>
    <row r="377" spans="1:33" ht="12" hidden="1">
      <c r="A377" s="1355" t="s">
        <v>1292</v>
      </c>
      <c r="B377" s="1316"/>
      <c r="C377" s="1316">
        <v>1000000</v>
      </c>
      <c r="D377" s="1350"/>
      <c r="E377" s="1350"/>
      <c r="F377" s="1350"/>
      <c r="G377" s="1350"/>
      <c r="H377" s="1350"/>
      <c r="I377" s="1376">
        <v>2250000</v>
      </c>
      <c r="J377" s="1376"/>
      <c r="K377" s="1316">
        <f>SUM(C377:J377)</f>
        <v>3250000</v>
      </c>
      <c r="L377" s="1300"/>
      <c r="M377" s="1301"/>
      <c r="N377" s="1302"/>
      <c r="O377" s="1302"/>
      <c r="P377" s="1302"/>
      <c r="Q377" s="1302"/>
      <c r="R377" s="1302"/>
      <c r="S377" s="1302"/>
      <c r="T377" s="1302"/>
      <c r="U377" s="1302"/>
      <c r="V377" s="1302"/>
      <c r="W377" s="1302"/>
      <c r="X377" s="1302"/>
      <c r="Y377" s="1302"/>
      <c r="Z377" s="1302"/>
      <c r="AA377" s="1302"/>
      <c r="AB377" s="1302"/>
      <c r="AC377" s="1302"/>
      <c r="AD377" s="1302"/>
      <c r="AE377" s="1302"/>
      <c r="AF377" s="1302"/>
      <c r="AG377" s="1302"/>
    </row>
    <row r="378" spans="1:33" ht="12" hidden="1">
      <c r="A378" s="1355" t="s">
        <v>1292</v>
      </c>
      <c r="B378" s="1316"/>
      <c r="C378" s="1316">
        <v>300000</v>
      </c>
      <c r="D378" s="1350"/>
      <c r="E378" s="1350"/>
      <c r="F378" s="1350"/>
      <c r="G378" s="1350"/>
      <c r="H378" s="1350"/>
      <c r="I378" s="1376"/>
      <c r="J378" s="1376"/>
      <c r="K378" s="1316">
        <f>SUM(C378:J378)</f>
        <v>300000</v>
      </c>
      <c r="L378" s="1300"/>
      <c r="M378" s="1301"/>
      <c r="N378" s="1302"/>
      <c r="O378" s="1302"/>
      <c r="P378" s="1302"/>
      <c r="Q378" s="1302"/>
      <c r="R378" s="1302"/>
      <c r="S378" s="1302"/>
      <c r="T378" s="1302"/>
      <c r="U378" s="1302"/>
      <c r="V378" s="1302"/>
      <c r="W378" s="1302"/>
      <c r="X378" s="1302"/>
      <c r="Y378" s="1302"/>
      <c r="Z378" s="1302"/>
      <c r="AA378" s="1302"/>
      <c r="AB378" s="1302"/>
      <c r="AC378" s="1302"/>
      <c r="AD378" s="1302"/>
      <c r="AE378" s="1302"/>
      <c r="AF378" s="1302"/>
      <c r="AG378" s="1302"/>
    </row>
    <row r="379" spans="1:33" ht="12" hidden="1">
      <c r="A379" s="1355" t="s">
        <v>1292</v>
      </c>
      <c r="B379" s="1316"/>
      <c r="C379" s="1316"/>
      <c r="D379" s="1350"/>
      <c r="E379" s="1350"/>
      <c r="F379" s="1350"/>
      <c r="G379" s="1350"/>
      <c r="H379" s="1350"/>
      <c r="I379" s="1376"/>
      <c r="J379" s="1376"/>
      <c r="K379" s="1316">
        <f>SUM(C379:J379)</f>
        <v>0</v>
      </c>
      <c r="L379" s="1300"/>
      <c r="M379" s="1301"/>
      <c r="N379" s="1302"/>
      <c r="O379" s="1302"/>
      <c r="P379" s="1302"/>
      <c r="Q379" s="1302"/>
      <c r="R379" s="1302"/>
      <c r="S379" s="1302"/>
      <c r="T379" s="1302"/>
      <c r="U379" s="1302"/>
      <c r="V379" s="1302"/>
      <c r="W379" s="1302"/>
      <c r="X379" s="1302"/>
      <c r="Y379" s="1302"/>
      <c r="Z379" s="1302"/>
      <c r="AA379" s="1302"/>
      <c r="AB379" s="1302"/>
      <c r="AC379" s="1302"/>
      <c r="AD379" s="1302"/>
      <c r="AE379" s="1302"/>
      <c r="AF379" s="1302"/>
      <c r="AG379" s="1302"/>
    </row>
    <row r="380" spans="1:33" ht="12">
      <c r="A380" s="1315" t="s">
        <v>1359</v>
      </c>
      <c r="B380" s="1316"/>
      <c r="C380" s="1316">
        <f aca="true" t="shared" si="63" ref="C380:K380">SUM(C377:C379)</f>
        <v>1300000</v>
      </c>
      <c r="D380" s="1316">
        <f t="shared" si="63"/>
        <v>0</v>
      </c>
      <c r="E380" s="1316">
        <f t="shared" si="63"/>
        <v>0</v>
      </c>
      <c r="F380" s="1316">
        <f t="shared" si="63"/>
        <v>0</v>
      </c>
      <c r="G380" s="1316">
        <f t="shared" si="63"/>
        <v>0</v>
      </c>
      <c r="H380" s="1316">
        <f t="shared" si="63"/>
        <v>0</v>
      </c>
      <c r="I380" s="1316">
        <f t="shared" si="63"/>
        <v>2250000</v>
      </c>
      <c r="J380" s="1316">
        <f t="shared" si="63"/>
        <v>0</v>
      </c>
      <c r="K380" s="1316">
        <f t="shared" si="63"/>
        <v>3550000</v>
      </c>
      <c r="L380" s="1365"/>
      <c r="M380" s="1176"/>
      <c r="N380" s="1364"/>
      <c r="O380" s="1176"/>
      <c r="P380" s="1364"/>
      <c r="Q380" s="1364"/>
      <c r="R380" s="1364"/>
      <c r="S380" s="1364"/>
      <c r="T380" s="1364"/>
      <c r="U380" s="1364"/>
      <c r="V380" s="1364"/>
      <c r="W380" s="1364"/>
      <c r="X380" s="1364"/>
      <c r="Y380" s="1364"/>
      <c r="Z380" s="1364"/>
      <c r="AA380" s="1364"/>
      <c r="AB380" s="1364"/>
      <c r="AC380" s="1364"/>
      <c r="AD380" s="1364"/>
      <c r="AE380" s="1364"/>
      <c r="AF380" s="1364"/>
      <c r="AG380" s="1364"/>
    </row>
    <row r="381" spans="1:33" ht="12" hidden="1">
      <c r="A381" s="1315" t="s">
        <v>337</v>
      </c>
      <c r="B381" s="1316"/>
      <c r="C381" s="1316"/>
      <c r="D381" s="1316"/>
      <c r="E381" s="1316"/>
      <c r="F381" s="1316"/>
      <c r="G381" s="1316"/>
      <c r="H381" s="1316"/>
      <c r="I381" s="1316"/>
      <c r="J381" s="1316"/>
      <c r="K381" s="1316">
        <f>SUM(C381:J381)</f>
        <v>0</v>
      </c>
      <c r="L381" s="1365"/>
      <c r="M381" s="1176"/>
      <c r="N381" s="1364"/>
      <c r="O381" s="1176"/>
      <c r="P381" s="1364"/>
      <c r="Q381" s="1364"/>
      <c r="R381" s="1364"/>
      <c r="S381" s="1364"/>
      <c r="T381" s="1364"/>
      <c r="U381" s="1364"/>
      <c r="V381" s="1364"/>
      <c r="W381" s="1364"/>
      <c r="X381" s="1364"/>
      <c r="Y381" s="1364"/>
      <c r="Z381" s="1364"/>
      <c r="AA381" s="1364"/>
      <c r="AB381" s="1364"/>
      <c r="AC381" s="1364"/>
      <c r="AD381" s="1364"/>
      <c r="AE381" s="1364"/>
      <c r="AF381" s="1364"/>
      <c r="AG381" s="1364"/>
    </row>
    <row r="382" spans="1:33" ht="34.5" customHeight="1" hidden="1">
      <c r="A382" s="1315" t="s">
        <v>1293</v>
      </c>
      <c r="B382" s="1316"/>
      <c r="C382" s="1316"/>
      <c r="D382" s="1316"/>
      <c r="E382" s="1316"/>
      <c r="F382" s="1316"/>
      <c r="G382" s="1316"/>
      <c r="H382" s="1316"/>
      <c r="I382" s="1316"/>
      <c r="J382" s="1316"/>
      <c r="K382" s="1316">
        <f>SUM(G382:J382)</f>
        <v>0</v>
      </c>
      <c r="L382" s="1365"/>
      <c r="M382" s="1176"/>
      <c r="N382" s="1364"/>
      <c r="O382" s="1176"/>
      <c r="P382" s="1364"/>
      <c r="Q382" s="1364"/>
      <c r="R382" s="1364"/>
      <c r="S382" s="1364"/>
      <c r="T382" s="1364"/>
      <c r="U382" s="1364"/>
      <c r="V382" s="1364"/>
      <c r="W382" s="1364"/>
      <c r="X382" s="1364"/>
      <c r="Y382" s="1364"/>
      <c r="Z382" s="1364"/>
      <c r="AA382" s="1364"/>
      <c r="AB382" s="1364"/>
      <c r="AC382" s="1364"/>
      <c r="AD382" s="1364"/>
      <c r="AE382" s="1364"/>
      <c r="AF382" s="1364"/>
      <c r="AG382" s="1364"/>
    </row>
    <row r="383" spans="1:33" ht="12">
      <c r="A383" s="1314" t="s">
        <v>1360</v>
      </c>
      <c r="B383" s="1316"/>
      <c r="C383" s="1316"/>
      <c r="D383" s="1350"/>
      <c r="E383" s="1376"/>
      <c r="F383" s="1376"/>
      <c r="G383" s="1350">
        <v>600000</v>
      </c>
      <c r="H383" s="1350"/>
      <c r="I383" s="1376"/>
      <c r="J383" s="1376"/>
      <c r="K383" s="1316">
        <f>SUM(G383:J383)</f>
        <v>600000</v>
      </c>
      <c r="L383" s="1365"/>
      <c r="M383" s="1176"/>
      <c r="N383" s="1364"/>
      <c r="O383" s="1176"/>
      <c r="P383" s="1364"/>
      <c r="Q383" s="1364"/>
      <c r="R383" s="1364"/>
      <c r="S383" s="1364"/>
      <c r="T383" s="1364"/>
      <c r="U383" s="1364"/>
      <c r="V383" s="1364"/>
      <c r="W383" s="1364"/>
      <c r="X383" s="1364"/>
      <c r="Y383" s="1364"/>
      <c r="Z383" s="1364"/>
      <c r="AA383" s="1364"/>
      <c r="AB383" s="1364"/>
      <c r="AC383" s="1364"/>
      <c r="AD383" s="1364"/>
      <c r="AE383" s="1364"/>
      <c r="AF383" s="1364"/>
      <c r="AG383" s="1364"/>
    </row>
    <row r="384" spans="1:33" ht="12">
      <c r="A384" s="1314" t="s">
        <v>1361</v>
      </c>
      <c r="B384" s="1316"/>
      <c r="C384" s="1316"/>
      <c r="D384" s="1350"/>
      <c r="E384" s="1376"/>
      <c r="F384" s="1376"/>
      <c r="G384" s="1350"/>
      <c r="H384" s="1350"/>
      <c r="I384" s="1376">
        <v>12000000</v>
      </c>
      <c r="J384" s="1376"/>
      <c r="K384" s="1316">
        <f>SUM(I384:J384)</f>
        <v>12000000</v>
      </c>
      <c r="L384" s="1365"/>
      <c r="M384" s="1176"/>
      <c r="N384" s="1176"/>
      <c r="O384" s="1176"/>
      <c r="P384" s="1176"/>
      <c r="Q384" s="1364"/>
      <c r="R384" s="1364"/>
      <c r="S384" s="1364"/>
      <c r="T384" s="1364"/>
      <c r="U384" s="1364"/>
      <c r="V384" s="1364"/>
      <c r="W384" s="1364"/>
      <c r="X384" s="1364"/>
      <c r="Y384" s="1364"/>
      <c r="Z384" s="1364"/>
      <c r="AA384" s="1364"/>
      <c r="AB384" s="1364"/>
      <c r="AC384" s="1364"/>
      <c r="AD384" s="1364"/>
      <c r="AE384" s="1364"/>
      <c r="AF384" s="1364"/>
      <c r="AG384" s="1364"/>
    </row>
    <row r="385" spans="1:33" ht="12" hidden="1">
      <c r="A385" s="1359" t="s">
        <v>1203</v>
      </c>
      <c r="B385" s="1360">
        <f aca="true" t="shared" si="64" ref="B385:K385">B365+B367+B369+B370+B371+B373+B374+B375+B376+B380+B381+B382+B383+B384+B368</f>
        <v>20000</v>
      </c>
      <c r="C385" s="1360">
        <f t="shared" si="64"/>
        <v>2550000</v>
      </c>
      <c r="D385" s="1360">
        <f t="shared" si="64"/>
        <v>20000</v>
      </c>
      <c r="E385" s="1360">
        <f t="shared" si="64"/>
        <v>0</v>
      </c>
      <c r="F385" s="1360">
        <f t="shared" si="64"/>
        <v>0</v>
      </c>
      <c r="G385" s="1360">
        <f t="shared" si="64"/>
        <v>1464300</v>
      </c>
      <c r="H385" s="1360">
        <f t="shared" si="64"/>
        <v>0</v>
      </c>
      <c r="I385" s="1360">
        <f t="shared" si="64"/>
        <v>15630000</v>
      </c>
      <c r="J385" s="1360">
        <f t="shared" si="64"/>
        <v>0</v>
      </c>
      <c r="K385" s="1360">
        <f t="shared" si="64"/>
        <v>19684300</v>
      </c>
      <c r="L385" s="1404"/>
      <c r="M385" s="1176"/>
      <c r="N385" s="1364"/>
      <c r="O385" s="1176"/>
      <c r="P385" s="1364"/>
      <c r="Q385" s="1364"/>
      <c r="R385" s="1364"/>
      <c r="S385" s="1364"/>
      <c r="T385" s="1364"/>
      <c r="U385" s="1364"/>
      <c r="V385" s="1364"/>
      <c r="W385" s="1364"/>
      <c r="X385" s="1364"/>
      <c r="Y385" s="1364"/>
      <c r="Z385" s="1364"/>
      <c r="AA385" s="1364"/>
      <c r="AB385" s="1364"/>
      <c r="AC385" s="1364"/>
      <c r="AD385" s="1364"/>
      <c r="AE385" s="1364"/>
      <c r="AF385" s="1364"/>
      <c r="AG385" s="1364"/>
    </row>
    <row r="386" spans="1:33" ht="12" hidden="1">
      <c r="A386" s="1324" t="s">
        <v>1294</v>
      </c>
      <c r="B386" s="1313"/>
      <c r="C386" s="1313">
        <v>9975000</v>
      </c>
      <c r="D386" s="1350"/>
      <c r="E386" s="1376"/>
      <c r="F386" s="1376"/>
      <c r="G386" s="1350"/>
      <c r="H386" s="1350"/>
      <c r="I386" s="1405">
        <v>68566000</v>
      </c>
      <c r="J386" s="1313"/>
      <c r="K386" s="1363">
        <f>SUM(B386:J386)</f>
        <v>78541000</v>
      </c>
      <c r="L386" s="1365"/>
      <c r="M386" s="1176"/>
      <c r="N386" s="1364"/>
      <c r="O386" s="1176"/>
      <c r="P386" s="1364"/>
      <c r="Q386" s="1364"/>
      <c r="R386" s="1364"/>
      <c r="S386" s="1364"/>
      <c r="T386" s="1364"/>
      <c r="U386" s="1364"/>
      <c r="V386" s="1364"/>
      <c r="W386" s="1364"/>
      <c r="X386" s="1364"/>
      <c r="Y386" s="1364"/>
      <c r="Z386" s="1364"/>
      <c r="AA386" s="1364"/>
      <c r="AB386" s="1364"/>
      <c r="AC386" s="1364"/>
      <c r="AD386" s="1364"/>
      <c r="AE386" s="1364"/>
      <c r="AF386" s="1364"/>
      <c r="AG386" s="1364"/>
    </row>
    <row r="387" spans="1:33" ht="12">
      <c r="A387" s="1314" t="s">
        <v>1364</v>
      </c>
      <c r="B387" s="1313">
        <f aca="true" t="shared" si="65" ref="B387:H387">SUM(B386:B386)</f>
        <v>0</v>
      </c>
      <c r="C387" s="1313">
        <f t="shared" si="65"/>
        <v>9975000</v>
      </c>
      <c r="D387" s="1313">
        <f t="shared" si="65"/>
        <v>0</v>
      </c>
      <c r="E387" s="1313">
        <f t="shared" si="65"/>
        <v>0</v>
      </c>
      <c r="F387" s="1313">
        <f t="shared" si="65"/>
        <v>0</v>
      </c>
      <c r="G387" s="1313">
        <f t="shared" si="65"/>
        <v>0</v>
      </c>
      <c r="H387" s="1313">
        <f t="shared" si="65"/>
        <v>0</v>
      </c>
      <c r="I387" s="1313">
        <f>SUM(I386)</f>
        <v>68566000</v>
      </c>
      <c r="J387" s="1313">
        <f>SUM(J386:J386)</f>
        <v>0</v>
      </c>
      <c r="K387" s="1313">
        <f>SUM(K386:K386)</f>
        <v>78541000</v>
      </c>
      <c r="L387" s="1300"/>
      <c r="M387" s="1301"/>
      <c r="N387" s="1302"/>
      <c r="O387" s="1302"/>
      <c r="P387" s="1302"/>
      <c r="Q387" s="1302"/>
      <c r="R387" s="1302"/>
      <c r="S387" s="1302"/>
      <c r="T387" s="1302"/>
      <c r="U387" s="1302"/>
      <c r="V387" s="1302"/>
      <c r="W387" s="1302"/>
      <c r="X387" s="1302"/>
      <c r="Y387" s="1302"/>
      <c r="Z387" s="1302"/>
      <c r="AA387" s="1302"/>
      <c r="AB387" s="1302"/>
      <c r="AC387" s="1302"/>
      <c r="AD387" s="1302"/>
      <c r="AE387" s="1302"/>
      <c r="AF387" s="1302"/>
      <c r="AG387" s="1302"/>
    </row>
    <row r="388" spans="1:33" ht="12">
      <c r="A388" s="1314" t="s">
        <v>1365</v>
      </c>
      <c r="B388" s="1350"/>
      <c r="C388" s="1350"/>
      <c r="D388" s="1350"/>
      <c r="E388" s="1376"/>
      <c r="F388" s="1376"/>
      <c r="G388" s="1350"/>
      <c r="H388" s="1350"/>
      <c r="I388" s="1376">
        <v>10000000</v>
      </c>
      <c r="J388" s="1376"/>
      <c r="K388" s="1350">
        <f>SUM(D388:J388)</f>
        <v>10000000</v>
      </c>
      <c r="L388" s="1300"/>
      <c r="M388" s="1301"/>
      <c r="N388" s="1302"/>
      <c r="O388" s="1302"/>
      <c r="P388" s="1302"/>
      <c r="Q388" s="1302"/>
      <c r="R388" s="1302"/>
      <c r="S388" s="1302"/>
      <c r="T388" s="1302"/>
      <c r="U388" s="1302"/>
      <c r="V388" s="1302"/>
      <c r="W388" s="1302"/>
      <c r="X388" s="1302"/>
      <c r="Y388" s="1302"/>
      <c r="Z388" s="1302"/>
      <c r="AA388" s="1302"/>
      <c r="AB388" s="1302"/>
      <c r="AC388" s="1302"/>
      <c r="AD388" s="1302"/>
      <c r="AE388" s="1302"/>
      <c r="AF388" s="1302"/>
      <c r="AG388" s="1302"/>
    </row>
    <row r="389" spans="1:33" ht="12">
      <c r="A389" s="1314" t="s">
        <v>1366</v>
      </c>
      <c r="B389" s="1350"/>
      <c r="C389" s="1350"/>
      <c r="D389" s="1350"/>
      <c r="E389" s="1376"/>
      <c r="F389" s="1376"/>
      <c r="G389" s="1350"/>
      <c r="H389" s="1350"/>
      <c r="I389" s="1376">
        <v>3000000</v>
      </c>
      <c r="J389" s="1376"/>
      <c r="K389" s="1350">
        <f>SUM(I389:J389)</f>
        <v>3000000</v>
      </c>
      <c r="L389" s="1300"/>
      <c r="M389" s="1301"/>
      <c r="N389" s="1302"/>
      <c r="O389" s="1302"/>
      <c r="P389" s="1302"/>
      <c r="Q389" s="1302"/>
      <c r="R389" s="1302"/>
      <c r="S389" s="1302"/>
      <c r="T389" s="1302"/>
      <c r="U389" s="1302"/>
      <c r="V389" s="1302"/>
      <c r="W389" s="1302"/>
      <c r="X389" s="1302"/>
      <c r="Y389" s="1302"/>
      <c r="Z389" s="1302"/>
      <c r="AA389" s="1302"/>
      <c r="AB389" s="1302"/>
      <c r="AC389" s="1302"/>
      <c r="AD389" s="1302"/>
      <c r="AE389" s="1302"/>
      <c r="AF389" s="1302"/>
      <c r="AG389" s="1302"/>
    </row>
    <row r="390" spans="1:33" ht="12">
      <c r="A390" s="1314" t="s">
        <v>1367</v>
      </c>
      <c r="B390" s="1350"/>
      <c r="C390" s="1350"/>
      <c r="D390" s="1350"/>
      <c r="E390" s="1376"/>
      <c r="F390" s="1376"/>
      <c r="G390" s="1350"/>
      <c r="H390" s="1350"/>
      <c r="I390" s="1376">
        <v>300000</v>
      </c>
      <c r="J390" s="1376"/>
      <c r="K390" s="1350">
        <f>SUM(I390:J390)</f>
        <v>300000</v>
      </c>
      <c r="L390" s="1300"/>
      <c r="M390" s="1301"/>
      <c r="N390" s="1302"/>
      <c r="O390" s="1302"/>
      <c r="P390" s="1302"/>
      <c r="Q390" s="1302"/>
      <c r="R390" s="1302"/>
      <c r="S390" s="1302"/>
      <c r="T390" s="1302"/>
      <c r="U390" s="1302"/>
      <c r="V390" s="1302"/>
      <c r="W390" s="1302"/>
      <c r="X390" s="1302"/>
      <c r="Y390" s="1302"/>
      <c r="Z390" s="1302"/>
      <c r="AA390" s="1302"/>
      <c r="AB390" s="1302"/>
      <c r="AC390" s="1302"/>
      <c r="AD390" s="1302"/>
      <c r="AE390" s="1302"/>
      <c r="AF390" s="1302"/>
      <c r="AG390" s="1302"/>
    </row>
    <row r="391" spans="1:33" ht="12">
      <c r="A391" s="1314" t="s">
        <v>1295</v>
      </c>
      <c r="B391" s="1350"/>
      <c r="C391" s="1350"/>
      <c r="D391" s="1350">
        <v>90000</v>
      </c>
      <c r="E391" s="1376"/>
      <c r="F391" s="1376"/>
      <c r="G391" s="1350">
        <v>100000</v>
      </c>
      <c r="H391" s="1350"/>
      <c r="I391" s="1376"/>
      <c r="J391" s="1376"/>
      <c r="K391" s="1350">
        <f>SUM(B391:I391)</f>
        <v>190000</v>
      </c>
      <c r="L391" s="1300"/>
      <c r="M391" s="1301"/>
      <c r="N391" s="1302"/>
      <c r="O391" s="1302"/>
      <c r="P391" s="1302"/>
      <c r="Q391" s="1302"/>
      <c r="R391" s="1302"/>
      <c r="S391" s="1302"/>
      <c r="T391" s="1302"/>
      <c r="U391" s="1302"/>
      <c r="V391" s="1302"/>
      <c r="W391" s="1302"/>
      <c r="X391" s="1302"/>
      <c r="Y391" s="1302"/>
      <c r="Z391" s="1302"/>
      <c r="AA391" s="1302"/>
      <c r="AB391" s="1302"/>
      <c r="AC391" s="1302"/>
      <c r="AD391" s="1302"/>
      <c r="AE391" s="1302"/>
      <c r="AF391" s="1302"/>
      <c r="AG391" s="1302"/>
    </row>
    <row r="392" spans="1:33" ht="12" hidden="1">
      <c r="A392" s="1354" t="s">
        <v>1296</v>
      </c>
      <c r="B392" s="1350"/>
      <c r="C392" s="1350"/>
      <c r="D392" s="1350"/>
      <c r="E392" s="1376"/>
      <c r="F392" s="1376"/>
      <c r="G392" s="1350">
        <v>615000</v>
      </c>
      <c r="H392" s="1350"/>
      <c r="I392" s="1313">
        <v>25000000</v>
      </c>
      <c r="J392" s="1313"/>
      <c r="K392" s="1350">
        <f>SUM(C392:J392)</f>
        <v>25615000</v>
      </c>
      <c r="L392" s="1300"/>
      <c r="M392" s="1301"/>
      <c r="N392" s="1302"/>
      <c r="O392" s="1302"/>
      <c r="P392" s="1302"/>
      <c r="Q392" s="1302"/>
      <c r="R392" s="1302"/>
      <c r="S392" s="1302"/>
      <c r="T392" s="1302"/>
      <c r="U392" s="1302"/>
      <c r="V392" s="1302"/>
      <c r="W392" s="1302"/>
      <c r="X392" s="1302"/>
      <c r="Y392" s="1302"/>
      <c r="Z392" s="1302"/>
      <c r="AA392" s="1302"/>
      <c r="AB392" s="1302"/>
      <c r="AC392" s="1302"/>
      <c r="AD392" s="1302"/>
      <c r="AE392" s="1302"/>
      <c r="AF392" s="1302"/>
      <c r="AG392" s="1302"/>
    </row>
    <row r="393" spans="1:33" ht="12">
      <c r="A393" s="1314" t="s">
        <v>1824</v>
      </c>
      <c r="B393" s="1350"/>
      <c r="C393" s="1350"/>
      <c r="D393" s="1350"/>
      <c r="E393" s="1350"/>
      <c r="F393" s="1350"/>
      <c r="G393" s="1350">
        <f>SUM(G392)</f>
        <v>615000</v>
      </c>
      <c r="H393" s="1350"/>
      <c r="I393" s="1350">
        <f>SUM(I392)</f>
        <v>25000000</v>
      </c>
      <c r="J393" s="1350">
        <f>SUM(J392)</f>
        <v>0</v>
      </c>
      <c r="K393" s="1350">
        <f>SUM(K392)</f>
        <v>25615000</v>
      </c>
      <c r="L393" s="1300"/>
      <c r="M393" s="1301"/>
      <c r="N393" s="1302"/>
      <c r="O393" s="1302"/>
      <c r="P393" s="1302"/>
      <c r="Q393" s="1302"/>
      <c r="R393" s="1302"/>
      <c r="S393" s="1302"/>
      <c r="T393" s="1302"/>
      <c r="U393" s="1302"/>
      <c r="V393" s="1302"/>
      <c r="W393" s="1302"/>
      <c r="X393" s="1302"/>
      <c r="Y393" s="1302"/>
      <c r="Z393" s="1302"/>
      <c r="AA393" s="1302"/>
      <c r="AB393" s="1302"/>
      <c r="AC393" s="1302"/>
      <c r="AD393" s="1302"/>
      <c r="AE393" s="1302"/>
      <c r="AF393" s="1302"/>
      <c r="AG393" s="1302"/>
    </row>
    <row r="394" spans="1:33" ht="12" hidden="1">
      <c r="A394" s="1354" t="s">
        <v>1297</v>
      </c>
      <c r="B394" s="1350"/>
      <c r="C394" s="1350">
        <v>700000</v>
      </c>
      <c r="D394" s="1350"/>
      <c r="E394" s="1376"/>
      <c r="F394" s="1376"/>
      <c r="G394" s="1350"/>
      <c r="H394" s="1350"/>
      <c r="I394" s="1376"/>
      <c r="J394" s="1376"/>
      <c r="K394" s="1350">
        <f>SUM(C394:J394)</f>
        <v>700000</v>
      </c>
      <c r="L394" s="1300"/>
      <c r="M394" s="1301"/>
      <c r="N394" s="1302"/>
      <c r="O394" s="1302"/>
      <c r="P394" s="1302"/>
      <c r="Q394" s="1302"/>
      <c r="R394" s="1302"/>
      <c r="S394" s="1302"/>
      <c r="T394" s="1302"/>
      <c r="U394" s="1302"/>
      <c r="V394" s="1302"/>
      <c r="W394" s="1302"/>
      <c r="X394" s="1302"/>
      <c r="Y394" s="1302"/>
      <c r="Z394" s="1302"/>
      <c r="AA394" s="1302"/>
      <c r="AB394" s="1302"/>
      <c r="AC394" s="1302"/>
      <c r="AD394" s="1302"/>
      <c r="AE394" s="1302"/>
      <c r="AF394" s="1302"/>
      <c r="AG394" s="1302"/>
    </row>
    <row r="395" spans="1:33" ht="12">
      <c r="A395" s="1314" t="s">
        <v>1825</v>
      </c>
      <c r="B395" s="1350"/>
      <c r="C395" s="1350">
        <f aca="true" t="shared" si="66" ref="C395:K395">SUM(C394:C394)</f>
        <v>700000</v>
      </c>
      <c r="D395" s="1350">
        <f t="shared" si="66"/>
        <v>0</v>
      </c>
      <c r="E395" s="1350">
        <f t="shared" si="66"/>
        <v>0</v>
      </c>
      <c r="F395" s="1350">
        <f t="shared" si="66"/>
        <v>0</v>
      </c>
      <c r="G395" s="1350">
        <f t="shared" si="66"/>
        <v>0</v>
      </c>
      <c r="H395" s="1350">
        <f t="shared" si="66"/>
        <v>0</v>
      </c>
      <c r="I395" s="1350">
        <f t="shared" si="66"/>
        <v>0</v>
      </c>
      <c r="J395" s="1350">
        <f t="shared" si="66"/>
        <v>0</v>
      </c>
      <c r="K395" s="1350">
        <f t="shared" si="66"/>
        <v>700000</v>
      </c>
      <c r="L395" s="1365"/>
      <c r="M395" s="1176"/>
      <c r="N395" s="1364"/>
      <c r="O395" s="1176"/>
      <c r="P395" s="1364"/>
      <c r="Q395" s="1302"/>
      <c r="R395" s="1302"/>
      <c r="S395" s="1302"/>
      <c r="T395" s="1302"/>
      <c r="U395" s="1302"/>
      <c r="V395" s="1302"/>
      <c r="W395" s="1302"/>
      <c r="X395" s="1302"/>
      <c r="Y395" s="1302"/>
      <c r="Z395" s="1302"/>
      <c r="AA395" s="1302"/>
      <c r="AB395" s="1302"/>
      <c r="AC395" s="1302"/>
      <c r="AD395" s="1302"/>
      <c r="AE395" s="1302"/>
      <c r="AF395" s="1302"/>
      <c r="AG395" s="1302"/>
    </row>
    <row r="396" spans="1:33" ht="12" hidden="1">
      <c r="A396" s="1354" t="s">
        <v>1298</v>
      </c>
      <c r="B396" s="1350"/>
      <c r="C396" s="1350">
        <v>60000</v>
      </c>
      <c r="D396" s="1350"/>
      <c r="E396" s="1376"/>
      <c r="F396" s="1376"/>
      <c r="G396" s="1350">
        <v>500000</v>
      </c>
      <c r="H396" s="1350"/>
      <c r="I396" s="1376"/>
      <c r="J396" s="1376"/>
      <c r="K396" s="1350">
        <f>SUM(B396:J396)</f>
        <v>560000</v>
      </c>
      <c r="L396" s="1365"/>
      <c r="M396" s="1176"/>
      <c r="N396" s="1364"/>
      <c r="O396" s="1176"/>
      <c r="P396" s="1364"/>
      <c r="Q396" s="1302"/>
      <c r="R396" s="1302"/>
      <c r="S396" s="1302"/>
      <c r="T396" s="1302"/>
      <c r="U396" s="1302"/>
      <c r="V396" s="1302"/>
      <c r="W396" s="1302"/>
      <c r="X396" s="1302"/>
      <c r="Y396" s="1302"/>
      <c r="Z396" s="1302"/>
      <c r="AA396" s="1302"/>
      <c r="AB396" s="1302"/>
      <c r="AC396" s="1302"/>
      <c r="AD396" s="1302"/>
      <c r="AE396" s="1302"/>
      <c r="AF396" s="1302"/>
      <c r="AG396" s="1302"/>
    </row>
    <row r="397" spans="1:33" ht="12.75" customHeight="1">
      <c r="A397" s="1314" t="s">
        <v>1826</v>
      </c>
      <c r="B397" s="1350"/>
      <c r="C397" s="1350">
        <f aca="true" t="shared" si="67" ref="C397:K397">SUM(C396)</f>
        <v>60000</v>
      </c>
      <c r="D397" s="1350">
        <f t="shared" si="67"/>
        <v>0</v>
      </c>
      <c r="E397" s="1350">
        <f t="shared" si="67"/>
        <v>0</v>
      </c>
      <c r="F397" s="1350">
        <f t="shared" si="67"/>
        <v>0</v>
      </c>
      <c r="G397" s="1350">
        <f t="shared" si="67"/>
        <v>500000</v>
      </c>
      <c r="H397" s="1350">
        <f t="shared" si="67"/>
        <v>0</v>
      </c>
      <c r="I397" s="1350">
        <f t="shared" si="67"/>
        <v>0</v>
      </c>
      <c r="J397" s="1350">
        <f t="shared" si="67"/>
        <v>0</v>
      </c>
      <c r="K397" s="1350">
        <f t="shared" si="67"/>
        <v>560000</v>
      </c>
      <c r="L397" s="1365"/>
      <c r="M397" s="1176"/>
      <c r="N397" s="1364"/>
      <c r="O397" s="1176"/>
      <c r="P397" s="1364"/>
      <c r="Q397" s="1302"/>
      <c r="R397" s="1302"/>
      <c r="S397" s="1302"/>
      <c r="T397" s="1302"/>
      <c r="U397" s="1302"/>
      <c r="V397" s="1302"/>
      <c r="W397" s="1302"/>
      <c r="X397" s="1302"/>
      <c r="Y397" s="1302"/>
      <c r="Z397" s="1302"/>
      <c r="AA397" s="1302"/>
      <c r="AB397" s="1302"/>
      <c r="AC397" s="1302"/>
      <c r="AD397" s="1302"/>
      <c r="AE397" s="1302"/>
      <c r="AF397" s="1302"/>
      <c r="AG397" s="1302"/>
    </row>
    <row r="398" spans="1:33" ht="12" hidden="1">
      <c r="A398" s="1321" t="s">
        <v>1299</v>
      </c>
      <c r="B398" s="1350">
        <v>25000</v>
      </c>
      <c r="C398" s="1350"/>
      <c r="D398" s="1350">
        <v>40000</v>
      </c>
      <c r="E398" s="1376">
        <v>25000</v>
      </c>
      <c r="F398" s="1376"/>
      <c r="G398" s="1350">
        <v>150000</v>
      </c>
      <c r="H398" s="1350"/>
      <c r="I398" s="1376"/>
      <c r="J398" s="1376"/>
      <c r="K398" s="1350">
        <f>SUM(B398:J398)</f>
        <v>240000</v>
      </c>
      <c r="L398" s="1365"/>
      <c r="M398" s="1176"/>
      <c r="N398" s="1364"/>
      <c r="O398" s="1176"/>
      <c r="P398" s="1364"/>
      <c r="Q398" s="1302"/>
      <c r="R398" s="1302"/>
      <c r="S398" s="1302"/>
      <c r="T398" s="1302"/>
      <c r="U398" s="1302"/>
      <c r="V398" s="1302"/>
      <c r="W398" s="1302"/>
      <c r="X398" s="1302"/>
      <c r="Y398" s="1302"/>
      <c r="Z398" s="1302"/>
      <c r="AA398" s="1302"/>
      <c r="AB398" s="1302"/>
      <c r="AC398" s="1302"/>
      <c r="AD398" s="1302"/>
      <c r="AE398" s="1302"/>
      <c r="AF398" s="1302"/>
      <c r="AG398" s="1302"/>
    </row>
    <row r="399" spans="1:33" ht="13.5" customHeight="1">
      <c r="A399" s="1315" t="s">
        <v>1828</v>
      </c>
      <c r="B399" s="1350">
        <f aca="true" t="shared" si="68" ref="B399:K399">SUM(B398:B398)</f>
        <v>25000</v>
      </c>
      <c r="C399" s="1350">
        <f t="shared" si="68"/>
        <v>0</v>
      </c>
      <c r="D399" s="1350">
        <f t="shared" si="68"/>
        <v>40000</v>
      </c>
      <c r="E399" s="1350">
        <f t="shared" si="68"/>
        <v>25000</v>
      </c>
      <c r="F399" s="1350">
        <f t="shared" si="68"/>
        <v>0</v>
      </c>
      <c r="G399" s="1350">
        <f t="shared" si="68"/>
        <v>150000</v>
      </c>
      <c r="H399" s="1350">
        <f t="shared" si="68"/>
        <v>0</v>
      </c>
      <c r="I399" s="1350">
        <f t="shared" si="68"/>
        <v>0</v>
      </c>
      <c r="J399" s="1350">
        <f t="shared" si="68"/>
        <v>0</v>
      </c>
      <c r="K399" s="1350">
        <f t="shared" si="68"/>
        <v>240000</v>
      </c>
      <c r="L399" s="1365"/>
      <c r="M399" s="1176"/>
      <c r="N399" s="1364"/>
      <c r="O399" s="1176"/>
      <c r="P399" s="1364"/>
      <c r="Q399" s="1302"/>
      <c r="R399" s="1302"/>
      <c r="S399" s="1302"/>
      <c r="T399" s="1302"/>
      <c r="U399" s="1302"/>
      <c r="V399" s="1302"/>
      <c r="W399" s="1302"/>
      <c r="X399" s="1302"/>
      <c r="Y399" s="1302"/>
      <c r="Z399" s="1302"/>
      <c r="AA399" s="1302"/>
      <c r="AB399" s="1302"/>
      <c r="AC399" s="1302"/>
      <c r="AD399" s="1302"/>
      <c r="AE399" s="1302"/>
      <c r="AF399" s="1302"/>
      <c r="AG399" s="1302"/>
    </row>
    <row r="400" spans="1:33" ht="13.5" customHeight="1">
      <c r="A400" s="1315" t="s">
        <v>1300</v>
      </c>
      <c r="B400" s="1350"/>
      <c r="C400" s="1350"/>
      <c r="D400" s="1350"/>
      <c r="E400" s="1350"/>
      <c r="F400" s="1350"/>
      <c r="G400" s="1350"/>
      <c r="H400" s="1350"/>
      <c r="I400" s="1350">
        <v>305648</v>
      </c>
      <c r="J400" s="1350"/>
      <c r="K400" s="1350">
        <f>SUM(B400:I400)</f>
        <v>305648</v>
      </c>
      <c r="L400" s="1365"/>
      <c r="M400" s="1176"/>
      <c r="N400" s="1364"/>
      <c r="O400" s="1176"/>
      <c r="P400" s="1364"/>
      <c r="Q400" s="1302"/>
      <c r="R400" s="1302"/>
      <c r="S400" s="1302"/>
      <c r="T400" s="1302"/>
      <c r="U400" s="1302"/>
      <c r="V400" s="1302"/>
      <c r="W400" s="1302"/>
      <c r="X400" s="1302"/>
      <c r="Y400" s="1302"/>
      <c r="Z400" s="1302"/>
      <c r="AA400" s="1302"/>
      <c r="AB400" s="1302"/>
      <c r="AC400" s="1302"/>
      <c r="AD400" s="1302"/>
      <c r="AE400" s="1302"/>
      <c r="AF400" s="1302"/>
      <c r="AG400" s="1302"/>
    </row>
    <row r="401" spans="1:33" ht="28.5" customHeight="1" hidden="1">
      <c r="A401" s="1324" t="s">
        <v>1829</v>
      </c>
      <c r="B401" s="1313">
        <v>21000</v>
      </c>
      <c r="C401" s="1313">
        <v>100000</v>
      </c>
      <c r="D401" s="1350">
        <v>300000</v>
      </c>
      <c r="E401" s="1350">
        <v>225000</v>
      </c>
      <c r="F401" s="1350"/>
      <c r="G401" s="1350">
        <v>150000</v>
      </c>
      <c r="H401" s="1350"/>
      <c r="I401" s="1313">
        <v>1000000</v>
      </c>
      <c r="J401" s="1376"/>
      <c r="K401" s="1350">
        <f>SUM(B401:J401)</f>
        <v>1796000</v>
      </c>
      <c r="L401" s="1365"/>
      <c r="M401" s="1176"/>
      <c r="N401" s="1364"/>
      <c r="O401" s="1176"/>
      <c r="P401" s="1364"/>
      <c r="Q401" s="1302"/>
      <c r="R401" s="1302"/>
      <c r="S401" s="1302"/>
      <c r="T401" s="1302"/>
      <c r="U401" s="1302"/>
      <c r="V401" s="1302"/>
      <c r="W401" s="1302"/>
      <c r="X401" s="1302"/>
      <c r="Y401" s="1302"/>
      <c r="Z401" s="1302"/>
      <c r="AA401" s="1302"/>
      <c r="AB401" s="1302"/>
      <c r="AC401" s="1302"/>
      <c r="AD401" s="1302"/>
      <c r="AE401" s="1302"/>
      <c r="AF401" s="1302"/>
      <c r="AG401" s="1302"/>
    </row>
    <row r="402" spans="1:33" ht="12" hidden="1">
      <c r="A402" s="1324" t="s">
        <v>1829</v>
      </c>
      <c r="B402" s="1313">
        <v>60000</v>
      </c>
      <c r="C402" s="1313">
        <v>100000</v>
      </c>
      <c r="D402" s="1350"/>
      <c r="E402" s="1350"/>
      <c r="F402" s="1350"/>
      <c r="G402" s="1350">
        <v>100000</v>
      </c>
      <c r="H402" s="1350"/>
      <c r="I402" s="1313"/>
      <c r="J402" s="1376"/>
      <c r="K402" s="1350">
        <f>SUM(B402:J402)</f>
        <v>260000</v>
      </c>
      <c r="L402" s="1365"/>
      <c r="M402" s="1176"/>
      <c r="N402" s="1364"/>
      <c r="O402" s="1176"/>
      <c r="P402" s="1364"/>
      <c r="Q402" s="1302"/>
      <c r="R402" s="1302"/>
      <c r="S402" s="1302"/>
      <c r="T402" s="1302"/>
      <c r="U402" s="1302"/>
      <c r="V402" s="1302"/>
      <c r="W402" s="1302"/>
      <c r="X402" s="1302"/>
      <c r="Y402" s="1302"/>
      <c r="Z402" s="1302"/>
      <c r="AA402" s="1302"/>
      <c r="AB402" s="1302"/>
      <c r="AC402" s="1302"/>
      <c r="AD402" s="1302"/>
      <c r="AE402" s="1302"/>
      <c r="AF402" s="1302"/>
      <c r="AG402" s="1302"/>
    </row>
    <row r="403" spans="1:33" ht="12" hidden="1">
      <c r="A403" s="1324" t="s">
        <v>1829</v>
      </c>
      <c r="B403" s="1313"/>
      <c r="C403" s="1313"/>
      <c r="D403" s="1350"/>
      <c r="E403" s="1350"/>
      <c r="F403" s="1350"/>
      <c r="G403" s="1350">
        <v>300000</v>
      </c>
      <c r="H403" s="1350"/>
      <c r="I403" s="1313"/>
      <c r="J403" s="1376"/>
      <c r="K403" s="1350">
        <f>SUM(B403:J403)</f>
        <v>300000</v>
      </c>
      <c r="L403" s="1365"/>
      <c r="M403" s="1176"/>
      <c r="N403" s="1364"/>
      <c r="O403" s="1176"/>
      <c r="P403" s="1364"/>
      <c r="Q403" s="1302"/>
      <c r="R403" s="1302"/>
      <c r="S403" s="1302"/>
      <c r="T403" s="1302"/>
      <c r="U403" s="1302"/>
      <c r="V403" s="1302"/>
      <c r="W403" s="1302"/>
      <c r="X403" s="1302"/>
      <c r="Y403" s="1302"/>
      <c r="Z403" s="1302"/>
      <c r="AA403" s="1302"/>
      <c r="AB403" s="1302"/>
      <c r="AC403" s="1302"/>
      <c r="AD403" s="1302"/>
      <c r="AE403" s="1302"/>
      <c r="AF403" s="1302"/>
      <c r="AG403" s="1302"/>
    </row>
    <row r="404" spans="1:33" ht="12">
      <c r="A404" s="1314" t="s">
        <v>1301</v>
      </c>
      <c r="B404" s="1313">
        <f aca="true" t="shared" si="69" ref="B404:K404">SUM(B401:B403)</f>
        <v>81000</v>
      </c>
      <c r="C404" s="1313">
        <f t="shared" si="69"/>
        <v>200000</v>
      </c>
      <c r="D404" s="1313">
        <f t="shared" si="69"/>
        <v>300000</v>
      </c>
      <c r="E404" s="1313">
        <f t="shared" si="69"/>
        <v>225000</v>
      </c>
      <c r="F404" s="1313">
        <f t="shared" si="69"/>
        <v>0</v>
      </c>
      <c r="G404" s="1313">
        <f t="shared" si="69"/>
        <v>550000</v>
      </c>
      <c r="H404" s="1313">
        <f t="shared" si="69"/>
        <v>0</v>
      </c>
      <c r="I404" s="1313">
        <f t="shared" si="69"/>
        <v>1000000</v>
      </c>
      <c r="J404" s="1313">
        <f t="shared" si="69"/>
        <v>0</v>
      </c>
      <c r="K404" s="1313">
        <f t="shared" si="69"/>
        <v>2356000</v>
      </c>
      <c r="L404" s="1365"/>
      <c r="M404" s="1176"/>
      <c r="N404" s="1364"/>
      <c r="O404" s="1176"/>
      <c r="P404" s="1364"/>
      <c r="Q404" s="1302"/>
      <c r="R404" s="1302"/>
      <c r="S404" s="1302"/>
      <c r="T404" s="1302"/>
      <c r="U404" s="1302"/>
      <c r="V404" s="1302"/>
      <c r="W404" s="1302"/>
      <c r="X404" s="1302"/>
      <c r="Y404" s="1302"/>
      <c r="Z404" s="1302"/>
      <c r="AA404" s="1302"/>
      <c r="AB404" s="1302"/>
      <c r="AC404" s="1302"/>
      <c r="AD404" s="1302"/>
      <c r="AE404" s="1302"/>
      <c r="AF404" s="1302"/>
      <c r="AG404" s="1302"/>
    </row>
    <row r="405" spans="1:33" ht="13.5" customHeight="1">
      <c r="A405" s="1314" t="s">
        <v>334</v>
      </c>
      <c r="B405" s="1313"/>
      <c r="C405" s="1313">
        <v>2000000</v>
      </c>
      <c r="D405" s="1313"/>
      <c r="E405" s="1313"/>
      <c r="F405" s="1313"/>
      <c r="G405" s="1313"/>
      <c r="H405" s="1313"/>
      <c r="I405" s="1313"/>
      <c r="J405" s="1313"/>
      <c r="K405" s="1350">
        <f>SUM(C405:J405)</f>
        <v>2000000</v>
      </c>
      <c r="L405" s="1365"/>
      <c r="M405" s="1176"/>
      <c r="N405" s="1364"/>
      <c r="O405" s="1176"/>
      <c r="P405" s="1364"/>
      <c r="Q405" s="1302"/>
      <c r="R405" s="1302"/>
      <c r="S405" s="1302"/>
      <c r="T405" s="1302"/>
      <c r="U405" s="1302"/>
      <c r="V405" s="1302"/>
      <c r="W405" s="1302"/>
      <c r="X405" s="1302"/>
      <c r="Y405" s="1302"/>
      <c r="Z405" s="1302"/>
      <c r="AA405" s="1302"/>
      <c r="AB405" s="1302"/>
      <c r="AC405" s="1302"/>
      <c r="AD405" s="1302"/>
      <c r="AE405" s="1302"/>
      <c r="AF405" s="1302"/>
      <c r="AG405" s="1302"/>
    </row>
    <row r="406" spans="1:33" ht="12">
      <c r="A406" s="1314" t="s">
        <v>1830</v>
      </c>
      <c r="B406" s="1313"/>
      <c r="C406" s="1313"/>
      <c r="D406" s="1313"/>
      <c r="E406" s="1313"/>
      <c r="F406" s="1313"/>
      <c r="G406" s="1313"/>
      <c r="H406" s="1313"/>
      <c r="I406" s="1313">
        <v>2500000</v>
      </c>
      <c r="J406" s="1313"/>
      <c r="K406" s="1350">
        <f>SUM(G406:J406)</f>
        <v>2500000</v>
      </c>
      <c r="L406" s="1365"/>
      <c r="M406" s="1176"/>
      <c r="N406" s="1364"/>
      <c r="O406" s="1176"/>
      <c r="P406" s="1364"/>
      <c r="Q406" s="1302"/>
      <c r="R406" s="1302"/>
      <c r="S406" s="1302"/>
      <c r="T406" s="1302"/>
      <c r="U406" s="1302"/>
      <c r="V406" s="1302"/>
      <c r="W406" s="1302"/>
      <c r="X406" s="1302"/>
      <c r="Y406" s="1302"/>
      <c r="Z406" s="1302"/>
      <c r="AA406" s="1302"/>
      <c r="AB406" s="1302"/>
      <c r="AC406" s="1302"/>
      <c r="AD406" s="1302"/>
      <c r="AE406" s="1302"/>
      <c r="AF406" s="1302"/>
      <c r="AG406" s="1302"/>
    </row>
    <row r="407" spans="1:33" ht="12" customHeight="1">
      <c r="A407" s="1314" t="s">
        <v>1832</v>
      </c>
      <c r="B407" s="1313"/>
      <c r="C407" s="1313">
        <v>200000</v>
      </c>
      <c r="D407" s="1350"/>
      <c r="E407" s="1350"/>
      <c r="F407" s="1350"/>
      <c r="G407" s="1350"/>
      <c r="H407" s="1350"/>
      <c r="I407" s="1376"/>
      <c r="J407" s="1376"/>
      <c r="K407" s="1350">
        <f>SUM(C407:J407)</f>
        <v>200000</v>
      </c>
      <c r="L407" s="1365"/>
      <c r="M407" s="1176"/>
      <c r="N407" s="1364"/>
      <c r="O407" s="1176"/>
      <c r="P407" s="1364"/>
      <c r="Q407" s="1302"/>
      <c r="R407" s="1302"/>
      <c r="S407" s="1302"/>
      <c r="T407" s="1302"/>
      <c r="U407" s="1302"/>
      <c r="V407" s="1302"/>
      <c r="W407" s="1302"/>
      <c r="X407" s="1302"/>
      <c r="Y407" s="1302"/>
      <c r="Z407" s="1302"/>
      <c r="AA407" s="1302"/>
      <c r="AB407" s="1302"/>
      <c r="AC407" s="1302"/>
      <c r="AD407" s="1302"/>
      <c r="AE407" s="1302"/>
      <c r="AF407" s="1302"/>
      <c r="AG407" s="1302"/>
    </row>
    <row r="408" spans="1:33" ht="12">
      <c r="A408" s="1314" t="s">
        <v>1833</v>
      </c>
      <c r="B408" s="1313"/>
      <c r="C408" s="1313"/>
      <c r="D408" s="1350"/>
      <c r="E408" s="1350"/>
      <c r="F408" s="1350"/>
      <c r="G408" s="1350"/>
      <c r="H408" s="1350"/>
      <c r="I408" s="1376">
        <v>400000</v>
      </c>
      <c r="J408" s="1376"/>
      <c r="K408" s="1350">
        <f>SUM(I408:J408)</f>
        <v>400000</v>
      </c>
      <c r="L408" s="1365"/>
      <c r="M408" s="1176"/>
      <c r="N408" s="1364"/>
      <c r="O408" s="1176"/>
      <c r="P408" s="1364"/>
      <c r="Q408" s="1302"/>
      <c r="R408" s="1302"/>
      <c r="S408" s="1302"/>
      <c r="T408" s="1302"/>
      <c r="U408" s="1302"/>
      <c r="V408" s="1302"/>
      <c r="W408" s="1302"/>
      <c r="X408" s="1302"/>
      <c r="Y408" s="1302"/>
      <c r="Z408" s="1302"/>
      <c r="AA408" s="1302"/>
      <c r="AB408" s="1302"/>
      <c r="AC408" s="1302"/>
      <c r="AD408" s="1302"/>
      <c r="AE408" s="1302"/>
      <c r="AF408" s="1302"/>
      <c r="AG408" s="1302"/>
    </row>
    <row r="409" spans="1:33" ht="24" customHeight="1">
      <c r="A409" s="1314" t="s">
        <v>1831</v>
      </c>
      <c r="B409" s="1313"/>
      <c r="C409" s="1313">
        <v>50000</v>
      </c>
      <c r="D409" s="1350">
        <v>80000</v>
      </c>
      <c r="E409" s="1350"/>
      <c r="F409" s="1350"/>
      <c r="G409" s="1350"/>
      <c r="H409" s="1350"/>
      <c r="I409" s="1376"/>
      <c r="J409" s="1376"/>
      <c r="K409" s="1350">
        <f>SUM(C409:J409)</f>
        <v>130000</v>
      </c>
      <c r="L409" s="1365"/>
      <c r="M409" s="1176"/>
      <c r="N409" s="1364"/>
      <c r="O409" s="1176"/>
      <c r="P409" s="1364"/>
      <c r="Q409" s="1302"/>
      <c r="R409" s="1302"/>
      <c r="S409" s="1302"/>
      <c r="T409" s="1302"/>
      <c r="U409" s="1302"/>
      <c r="V409" s="1302"/>
      <c r="W409" s="1302"/>
      <c r="X409" s="1302"/>
      <c r="Y409" s="1302"/>
      <c r="Z409" s="1302"/>
      <c r="AA409" s="1302"/>
      <c r="AB409" s="1302"/>
      <c r="AC409" s="1302"/>
      <c r="AD409" s="1302"/>
      <c r="AE409" s="1302"/>
      <c r="AF409" s="1302"/>
      <c r="AG409" s="1302"/>
    </row>
    <row r="410" spans="1:33" ht="12" hidden="1">
      <c r="A410" s="1314" t="s">
        <v>1302</v>
      </c>
      <c r="B410" s="1313"/>
      <c r="C410" s="1313">
        <v>80000</v>
      </c>
      <c r="D410" s="1350">
        <v>85000</v>
      </c>
      <c r="E410" s="1350">
        <v>50000</v>
      </c>
      <c r="F410" s="1350"/>
      <c r="G410" s="1350">
        <v>300000</v>
      </c>
      <c r="H410" s="1350"/>
      <c r="I410" s="1376">
        <v>1500000</v>
      </c>
      <c r="J410" s="1376"/>
      <c r="K410" s="1350">
        <f>SUM(C410:J410)</f>
        <v>2015000</v>
      </c>
      <c r="L410" s="1369"/>
      <c r="M410" s="1370"/>
      <c r="N410" s="1389"/>
      <c r="O410" s="1370"/>
      <c r="P410" s="1389"/>
      <c r="Q410" s="1302"/>
      <c r="R410" s="1302"/>
      <c r="S410" s="1302"/>
      <c r="T410" s="1302"/>
      <c r="U410" s="1302"/>
      <c r="V410" s="1302"/>
      <c r="W410" s="1302"/>
      <c r="X410" s="1302"/>
      <c r="Y410" s="1302"/>
      <c r="Z410" s="1302"/>
      <c r="AA410" s="1302"/>
      <c r="AB410" s="1302"/>
      <c r="AC410" s="1302"/>
      <c r="AD410" s="1302"/>
      <c r="AE410" s="1302"/>
      <c r="AF410" s="1302"/>
      <c r="AG410" s="1302"/>
    </row>
    <row r="411" spans="1:33" ht="12" hidden="1">
      <c r="A411" s="1314" t="s">
        <v>1302</v>
      </c>
      <c r="B411" s="1313"/>
      <c r="C411" s="1313">
        <v>50000</v>
      </c>
      <c r="D411" s="1350">
        <v>35000</v>
      </c>
      <c r="E411" s="1350"/>
      <c r="F411" s="1350"/>
      <c r="G411" s="1350">
        <v>150000</v>
      </c>
      <c r="H411" s="1350"/>
      <c r="I411" s="1376"/>
      <c r="J411" s="1376"/>
      <c r="K411" s="1350">
        <f>SUM(B411:I411)</f>
        <v>235000</v>
      </c>
      <c r="L411" s="1369"/>
      <c r="M411" s="1370"/>
      <c r="N411" s="1389"/>
      <c r="O411" s="1370"/>
      <c r="P411" s="1389"/>
      <c r="Q411" s="1302"/>
      <c r="R411" s="1302"/>
      <c r="S411" s="1302"/>
      <c r="T411" s="1302"/>
      <c r="U411" s="1302"/>
      <c r="V411" s="1302"/>
      <c r="W411" s="1302"/>
      <c r="X411" s="1302"/>
      <c r="Y411" s="1302"/>
      <c r="Z411" s="1302"/>
      <c r="AA411" s="1302"/>
      <c r="AB411" s="1302"/>
      <c r="AC411" s="1302"/>
      <c r="AD411" s="1302"/>
      <c r="AE411" s="1302"/>
      <c r="AF411" s="1302"/>
      <c r="AG411" s="1302"/>
    </row>
    <row r="412" spans="1:33" ht="12">
      <c r="A412" s="1314" t="s">
        <v>1834</v>
      </c>
      <c r="B412" s="1313"/>
      <c r="C412" s="1313">
        <f aca="true" t="shared" si="70" ref="C412:K412">SUM(C410:C411)</f>
        <v>130000</v>
      </c>
      <c r="D412" s="1313">
        <f t="shared" si="70"/>
        <v>120000</v>
      </c>
      <c r="E412" s="1313">
        <f t="shared" si="70"/>
        <v>50000</v>
      </c>
      <c r="F412" s="1313">
        <f t="shared" si="70"/>
        <v>0</v>
      </c>
      <c r="G412" s="1313">
        <f t="shared" si="70"/>
        <v>450000</v>
      </c>
      <c r="H412" s="1313">
        <f t="shared" si="70"/>
        <v>0</v>
      </c>
      <c r="I412" s="1313">
        <f t="shared" si="70"/>
        <v>1500000</v>
      </c>
      <c r="J412" s="1313">
        <f t="shared" si="70"/>
        <v>0</v>
      </c>
      <c r="K412" s="1313">
        <f t="shared" si="70"/>
        <v>2250000</v>
      </c>
      <c r="L412" s="1365"/>
      <c r="M412" s="1176"/>
      <c r="N412" s="1364"/>
      <c r="O412" s="1176"/>
      <c r="P412" s="1364"/>
      <c r="Q412" s="1302"/>
      <c r="R412" s="1302"/>
      <c r="S412" s="1302"/>
      <c r="T412" s="1302"/>
      <c r="U412" s="1302"/>
      <c r="V412" s="1302"/>
      <c r="W412" s="1302"/>
      <c r="X412" s="1302"/>
      <c r="Y412" s="1302"/>
      <c r="Z412" s="1302"/>
      <c r="AA412" s="1302"/>
      <c r="AB412" s="1302"/>
      <c r="AC412" s="1302"/>
      <c r="AD412" s="1302"/>
      <c r="AE412" s="1302"/>
      <c r="AF412" s="1302"/>
      <c r="AG412" s="1302"/>
    </row>
    <row r="413" spans="1:33" ht="12" hidden="1">
      <c r="A413" s="1324" t="s">
        <v>1303</v>
      </c>
      <c r="B413" s="1313"/>
      <c r="C413" s="1313">
        <v>-1374</v>
      </c>
      <c r="D413" s="1350"/>
      <c r="E413" s="1350"/>
      <c r="F413" s="1350"/>
      <c r="G413" s="1350">
        <v>100000</v>
      </c>
      <c r="H413" s="1350"/>
      <c r="I413" s="1376">
        <v>3030000</v>
      </c>
      <c r="J413" s="1376"/>
      <c r="K413" s="1350">
        <f>SUM(B413:I413)</f>
        <v>3128626</v>
      </c>
      <c r="L413" s="1365"/>
      <c r="M413" s="1176"/>
      <c r="N413" s="1364"/>
      <c r="O413" s="1176"/>
      <c r="P413" s="1364"/>
      <c r="Q413" s="1302"/>
      <c r="R413" s="1302"/>
      <c r="S413" s="1302"/>
      <c r="T413" s="1302"/>
      <c r="U413" s="1302"/>
      <c r="V413" s="1302"/>
      <c r="W413" s="1302"/>
      <c r="X413" s="1302"/>
      <c r="Y413" s="1302"/>
      <c r="Z413" s="1302"/>
      <c r="AA413" s="1302"/>
      <c r="AB413" s="1302"/>
      <c r="AC413" s="1302"/>
      <c r="AD413" s="1302"/>
      <c r="AE413" s="1302"/>
      <c r="AF413" s="1302"/>
      <c r="AG413" s="1302"/>
    </row>
    <row r="414" spans="1:33" ht="12" hidden="1">
      <c r="A414" s="1324" t="s">
        <v>1303</v>
      </c>
      <c r="B414" s="1313"/>
      <c r="C414" s="1313"/>
      <c r="D414" s="1350"/>
      <c r="E414" s="1350"/>
      <c r="F414" s="1350"/>
      <c r="G414" s="1350"/>
      <c r="H414" s="1350"/>
      <c r="I414" s="1376">
        <v>500000</v>
      </c>
      <c r="J414" s="1376"/>
      <c r="K414" s="1350">
        <f>SUM(I414:J414)</f>
        <v>500000</v>
      </c>
      <c r="L414" s="1365"/>
      <c r="M414" s="1176"/>
      <c r="N414" s="1364"/>
      <c r="O414" s="1176"/>
      <c r="P414" s="1364"/>
      <c r="Q414" s="1302"/>
      <c r="R414" s="1302"/>
      <c r="S414" s="1302"/>
      <c r="T414" s="1302"/>
      <c r="U414" s="1302"/>
      <c r="V414" s="1302"/>
      <c r="W414" s="1302"/>
      <c r="X414" s="1302"/>
      <c r="Y414" s="1302"/>
      <c r="Z414" s="1302"/>
      <c r="AA414" s="1302"/>
      <c r="AB414" s="1302"/>
      <c r="AC414" s="1302"/>
      <c r="AD414" s="1302"/>
      <c r="AE414" s="1302"/>
      <c r="AF414" s="1302"/>
      <c r="AG414" s="1302"/>
    </row>
    <row r="415" spans="1:33" ht="12" hidden="1">
      <c r="A415" s="1324" t="s">
        <v>1303</v>
      </c>
      <c r="B415" s="1313"/>
      <c r="C415" s="1313"/>
      <c r="D415" s="1350"/>
      <c r="E415" s="1350"/>
      <c r="F415" s="1350"/>
      <c r="G415" s="1350"/>
      <c r="H415" s="1350"/>
      <c r="I415" s="1376"/>
      <c r="J415" s="1376"/>
      <c r="K415" s="1350">
        <f>SUM(H415:J415)</f>
        <v>0</v>
      </c>
      <c r="L415" s="1365"/>
      <c r="M415" s="1176"/>
      <c r="N415" s="1364"/>
      <c r="O415" s="1176"/>
      <c r="P415" s="1364"/>
      <c r="Q415" s="1302"/>
      <c r="R415" s="1302"/>
      <c r="S415" s="1302"/>
      <c r="T415" s="1302"/>
      <c r="U415" s="1302"/>
      <c r="V415" s="1302"/>
      <c r="W415" s="1302"/>
      <c r="X415" s="1302"/>
      <c r="Y415" s="1302"/>
      <c r="Z415" s="1302"/>
      <c r="AA415" s="1302"/>
      <c r="AB415" s="1302"/>
      <c r="AC415" s="1302"/>
      <c r="AD415" s="1302"/>
      <c r="AE415" s="1302"/>
      <c r="AF415" s="1302"/>
      <c r="AG415" s="1302"/>
    </row>
    <row r="416" spans="1:33" ht="10.5" customHeight="1">
      <c r="A416" s="1314" t="s">
        <v>1835</v>
      </c>
      <c r="B416" s="1313"/>
      <c r="C416" s="1313">
        <f>SUM(C413:C415)</f>
        <v>-1374</v>
      </c>
      <c r="D416" s="1313"/>
      <c r="E416" s="1313"/>
      <c r="F416" s="1313"/>
      <c r="G416" s="1313">
        <f>SUM(G413:G415)</f>
        <v>100000</v>
      </c>
      <c r="H416" s="1313"/>
      <c r="I416" s="1313">
        <f>SUM(I413:I415)</f>
        <v>3530000</v>
      </c>
      <c r="J416" s="1313">
        <f>SUM(J413:J415)</f>
        <v>0</v>
      </c>
      <c r="K416" s="1313">
        <f>SUM(K413:K415)</f>
        <v>3628626</v>
      </c>
      <c r="L416" s="1365"/>
      <c r="M416" s="1176"/>
      <c r="N416" s="1364"/>
      <c r="O416" s="1176"/>
      <c r="P416" s="1364"/>
      <c r="Q416" s="1302"/>
      <c r="R416" s="1302"/>
      <c r="S416" s="1302"/>
      <c r="T416" s="1302"/>
      <c r="U416" s="1302"/>
      <c r="V416" s="1302"/>
      <c r="W416" s="1302"/>
      <c r="X416" s="1302"/>
      <c r="Y416" s="1302"/>
      <c r="Z416" s="1302"/>
      <c r="AA416" s="1302"/>
      <c r="AB416" s="1302"/>
      <c r="AC416" s="1302"/>
      <c r="AD416" s="1302"/>
      <c r="AE416" s="1302"/>
      <c r="AF416" s="1302"/>
      <c r="AG416" s="1302"/>
    </row>
    <row r="417" spans="1:33" ht="31.5" customHeight="1" hidden="1">
      <c r="A417" s="1314"/>
      <c r="B417" s="1313"/>
      <c r="C417" s="1313"/>
      <c r="D417" s="1350"/>
      <c r="E417" s="1350"/>
      <c r="F417" s="1350"/>
      <c r="G417" s="1350"/>
      <c r="H417" s="1350"/>
      <c r="I417" s="1376"/>
      <c r="J417" s="1376"/>
      <c r="K417" s="1350"/>
      <c r="L417" s="1365"/>
      <c r="M417" s="1176"/>
      <c r="N417" s="1364"/>
      <c r="O417" s="1176"/>
      <c r="P417" s="1364"/>
      <c r="Q417" s="1302"/>
      <c r="R417" s="1302"/>
      <c r="S417" s="1302"/>
      <c r="T417" s="1302"/>
      <c r="U417" s="1302"/>
      <c r="V417" s="1302"/>
      <c r="W417" s="1302"/>
      <c r="X417" s="1302"/>
      <c r="Y417" s="1302"/>
      <c r="Z417" s="1302"/>
      <c r="AA417" s="1302"/>
      <c r="AB417" s="1302"/>
      <c r="AC417" s="1302"/>
      <c r="AD417" s="1302"/>
      <c r="AE417" s="1302"/>
      <c r="AF417" s="1302"/>
      <c r="AG417" s="1302"/>
    </row>
    <row r="418" spans="1:33" ht="12.75" customHeight="1">
      <c r="A418" s="1314" t="s">
        <v>1304</v>
      </c>
      <c r="B418" s="1313"/>
      <c r="C418" s="1313"/>
      <c r="D418" s="1350"/>
      <c r="E418" s="1350"/>
      <c r="F418" s="1350"/>
      <c r="G418" s="1350">
        <v>200000</v>
      </c>
      <c r="H418" s="1350"/>
      <c r="I418" s="1376"/>
      <c r="J418" s="1376"/>
      <c r="K418" s="1350">
        <f>SUM(B418:I418)</f>
        <v>200000</v>
      </c>
      <c r="L418" s="1365"/>
      <c r="M418" s="1176"/>
      <c r="N418" s="1364"/>
      <c r="O418" s="1176"/>
      <c r="P418" s="1364"/>
      <c r="Q418" s="1302"/>
      <c r="R418" s="1302"/>
      <c r="S418" s="1302"/>
      <c r="T418" s="1302"/>
      <c r="U418" s="1302"/>
      <c r="V418" s="1302"/>
      <c r="W418" s="1302"/>
      <c r="X418" s="1302"/>
      <c r="Y418" s="1302"/>
      <c r="Z418" s="1302"/>
      <c r="AA418" s="1302"/>
      <c r="AB418" s="1302"/>
      <c r="AC418" s="1302"/>
      <c r="AD418" s="1302"/>
      <c r="AE418" s="1302"/>
      <c r="AF418" s="1302"/>
      <c r="AG418" s="1302"/>
    </row>
    <row r="419" spans="1:33" ht="12">
      <c r="A419" s="1314" t="s">
        <v>1836</v>
      </c>
      <c r="B419" s="1313"/>
      <c r="C419" s="1313"/>
      <c r="D419" s="1350"/>
      <c r="E419" s="1350"/>
      <c r="F419" s="1350"/>
      <c r="G419" s="1350"/>
      <c r="H419" s="1350"/>
      <c r="I419" s="1376">
        <v>2084000</v>
      </c>
      <c r="J419" s="1376"/>
      <c r="K419" s="1350">
        <f>SUM(G419:J419)</f>
        <v>2084000</v>
      </c>
      <c r="L419" s="1365"/>
      <c r="M419" s="1176"/>
      <c r="N419" s="1364"/>
      <c r="O419" s="1176"/>
      <c r="P419" s="1364"/>
      <c r="Q419" s="1302"/>
      <c r="R419" s="1302"/>
      <c r="S419" s="1302"/>
      <c r="T419" s="1302"/>
      <c r="U419" s="1302"/>
      <c r="V419" s="1302"/>
      <c r="W419" s="1302"/>
      <c r="X419" s="1302"/>
      <c r="Y419" s="1302"/>
      <c r="Z419" s="1302"/>
      <c r="AA419" s="1302"/>
      <c r="AB419" s="1302"/>
      <c r="AC419" s="1302"/>
      <c r="AD419" s="1302"/>
      <c r="AE419" s="1302"/>
      <c r="AF419" s="1302"/>
      <c r="AG419" s="1302"/>
    </row>
    <row r="420" spans="1:33" ht="12" hidden="1">
      <c r="A420" s="1321" t="s">
        <v>1305</v>
      </c>
      <c r="B420" s="1350">
        <v>200000</v>
      </c>
      <c r="C420" s="1350"/>
      <c r="D420" s="1350"/>
      <c r="E420" s="1376"/>
      <c r="F420" s="1376"/>
      <c r="G420" s="1350"/>
      <c r="H420" s="1350"/>
      <c r="I420" s="1376"/>
      <c r="J420" s="1376"/>
      <c r="K420" s="1350">
        <f>SUM(B420:J420)</f>
        <v>200000</v>
      </c>
      <c r="L420" s="1365"/>
      <c r="M420" s="1176"/>
      <c r="N420" s="1364"/>
      <c r="O420" s="1176"/>
      <c r="P420" s="1364"/>
      <c r="Q420" s="1302"/>
      <c r="R420" s="1302"/>
      <c r="S420" s="1302"/>
      <c r="T420" s="1302"/>
      <c r="U420" s="1302"/>
      <c r="V420" s="1302"/>
      <c r="W420" s="1302"/>
      <c r="X420" s="1302"/>
      <c r="Y420" s="1302"/>
      <c r="Z420" s="1302"/>
      <c r="AA420" s="1302"/>
      <c r="AB420" s="1302"/>
      <c r="AC420" s="1302"/>
      <c r="AD420" s="1302"/>
      <c r="AE420" s="1302"/>
      <c r="AF420" s="1302"/>
      <c r="AG420" s="1302"/>
    </row>
    <row r="421" spans="1:33" ht="12.75" customHeight="1">
      <c r="A421" s="1315" t="s">
        <v>1837</v>
      </c>
      <c r="B421" s="1350">
        <f aca="true" t="shared" si="71" ref="B421:K421">SUM(B420:B420)</f>
        <v>200000</v>
      </c>
      <c r="C421" s="1350">
        <f t="shared" si="71"/>
        <v>0</v>
      </c>
      <c r="D421" s="1350">
        <f t="shared" si="71"/>
        <v>0</v>
      </c>
      <c r="E421" s="1350">
        <f t="shared" si="71"/>
        <v>0</v>
      </c>
      <c r="F421" s="1350">
        <f t="shared" si="71"/>
        <v>0</v>
      </c>
      <c r="G421" s="1350">
        <f t="shared" si="71"/>
        <v>0</v>
      </c>
      <c r="H421" s="1350">
        <f t="shared" si="71"/>
        <v>0</v>
      </c>
      <c r="I421" s="1350">
        <f t="shared" si="71"/>
        <v>0</v>
      </c>
      <c r="J421" s="1350">
        <f t="shared" si="71"/>
        <v>0</v>
      </c>
      <c r="K421" s="1350">
        <f t="shared" si="71"/>
        <v>200000</v>
      </c>
      <c r="L421" s="1365"/>
      <c r="M421" s="1176"/>
      <c r="N421" s="1364"/>
      <c r="O421" s="1176"/>
      <c r="P421" s="1364"/>
      <c r="Q421" s="1302"/>
      <c r="R421" s="1302"/>
      <c r="S421" s="1302"/>
      <c r="T421" s="1302"/>
      <c r="U421" s="1302"/>
      <c r="V421" s="1302"/>
      <c r="W421" s="1302"/>
      <c r="X421" s="1302"/>
      <c r="Y421" s="1302"/>
      <c r="Z421" s="1302"/>
      <c r="AA421" s="1302"/>
      <c r="AB421" s="1302"/>
      <c r="AC421" s="1302"/>
      <c r="AD421" s="1302"/>
      <c r="AE421" s="1302"/>
      <c r="AF421" s="1302"/>
      <c r="AG421" s="1302"/>
    </row>
    <row r="422" spans="1:33" ht="11.25" customHeight="1">
      <c r="A422" s="1315" t="s">
        <v>1306</v>
      </c>
      <c r="B422" s="1350"/>
      <c r="C422" s="1350"/>
      <c r="D422" s="1350"/>
      <c r="E422" s="1350"/>
      <c r="F422" s="1350">
        <v>250000</v>
      </c>
      <c r="G422" s="1350"/>
      <c r="H422" s="1350"/>
      <c r="I422" s="1350">
        <v>100000</v>
      </c>
      <c r="J422" s="1350"/>
      <c r="K422" s="1350">
        <f>SUM(F422:J422)</f>
        <v>350000</v>
      </c>
      <c r="L422" s="1365"/>
      <c r="M422" s="1176"/>
      <c r="N422" s="1364"/>
      <c r="O422" s="1176"/>
      <c r="P422" s="1364"/>
      <c r="Q422" s="1302"/>
      <c r="R422" s="1302"/>
      <c r="S422" s="1302"/>
      <c r="T422" s="1302"/>
      <c r="U422" s="1302"/>
      <c r="V422" s="1302"/>
      <c r="W422" s="1302"/>
      <c r="X422" s="1302"/>
      <c r="Y422" s="1302"/>
      <c r="Z422" s="1302"/>
      <c r="AA422" s="1302"/>
      <c r="AB422" s="1302"/>
      <c r="AC422" s="1302"/>
      <c r="AD422" s="1302"/>
      <c r="AE422" s="1302"/>
      <c r="AF422" s="1302"/>
      <c r="AG422" s="1302"/>
    </row>
    <row r="423" spans="1:33" ht="12" customHeight="1">
      <c r="A423" s="1315" t="s">
        <v>1838</v>
      </c>
      <c r="B423" s="1350"/>
      <c r="C423" s="1350"/>
      <c r="D423" s="1350"/>
      <c r="E423" s="1350"/>
      <c r="F423" s="1350"/>
      <c r="G423" s="1350"/>
      <c r="H423" s="1350"/>
      <c r="I423" s="1350">
        <v>1550000</v>
      </c>
      <c r="J423" s="1350"/>
      <c r="K423" s="1350">
        <f>SUM(C423:I423)</f>
        <v>1550000</v>
      </c>
      <c r="L423" s="1365"/>
      <c r="M423" s="1730"/>
      <c r="N423" s="1730"/>
      <c r="O423" s="1176"/>
      <c r="P423" s="1364"/>
      <c r="Q423" s="1302"/>
      <c r="R423" s="1302"/>
      <c r="S423" s="1302"/>
      <c r="T423" s="1302"/>
      <c r="U423" s="1302"/>
      <c r="V423" s="1302"/>
      <c r="W423" s="1302"/>
      <c r="X423" s="1302"/>
      <c r="Y423" s="1302"/>
      <c r="Z423" s="1302"/>
      <c r="AA423" s="1302"/>
      <c r="AB423" s="1302"/>
      <c r="AC423" s="1302"/>
      <c r="AD423" s="1302"/>
      <c r="AE423" s="1302"/>
      <c r="AF423" s="1302"/>
      <c r="AG423" s="1302"/>
    </row>
    <row r="424" spans="1:33" ht="12" customHeight="1">
      <c r="A424" s="1315" t="s">
        <v>335</v>
      </c>
      <c r="B424" s="1350"/>
      <c r="C424" s="1350">
        <v>150000</v>
      </c>
      <c r="D424" s="1350"/>
      <c r="E424" s="1350"/>
      <c r="F424" s="1350"/>
      <c r="G424" s="1350"/>
      <c r="H424" s="1350"/>
      <c r="I424" s="1350"/>
      <c r="J424" s="1350"/>
      <c r="K424" s="1350">
        <f>SUM(C424:J424)</f>
        <v>150000</v>
      </c>
      <c r="L424" s="1365"/>
      <c r="M424" s="1176"/>
      <c r="N424" s="1364"/>
      <c r="O424" s="1176"/>
      <c r="P424" s="1364"/>
      <c r="Q424" s="1302"/>
      <c r="R424" s="1302"/>
      <c r="S424" s="1302"/>
      <c r="T424" s="1302"/>
      <c r="U424" s="1302"/>
      <c r="V424" s="1302"/>
      <c r="W424" s="1302"/>
      <c r="X424" s="1302"/>
      <c r="Y424" s="1302"/>
      <c r="Z424" s="1302"/>
      <c r="AA424" s="1302"/>
      <c r="AB424" s="1302"/>
      <c r="AC424" s="1302"/>
      <c r="AD424" s="1302"/>
      <c r="AE424" s="1302"/>
      <c r="AF424" s="1302"/>
      <c r="AG424" s="1302"/>
    </row>
    <row r="425" spans="1:33" ht="12" hidden="1">
      <c r="A425" s="1324" t="s">
        <v>1307</v>
      </c>
      <c r="B425" s="1350"/>
      <c r="C425" s="1350"/>
      <c r="D425" s="1350"/>
      <c r="E425" s="1376"/>
      <c r="F425" s="1376"/>
      <c r="G425" s="1350"/>
      <c r="H425" s="1350"/>
      <c r="I425" s="1376">
        <v>500000</v>
      </c>
      <c r="J425" s="1376"/>
      <c r="K425" s="1350">
        <f>SUM(B425:J425)</f>
        <v>500000</v>
      </c>
      <c r="L425" s="1365"/>
      <c r="M425" s="1176"/>
      <c r="N425" s="1364"/>
      <c r="O425" s="1176"/>
      <c r="P425" s="1364"/>
      <c r="Q425" s="1302"/>
      <c r="R425" s="1302"/>
      <c r="S425" s="1302"/>
      <c r="T425" s="1302"/>
      <c r="U425" s="1302"/>
      <c r="V425" s="1302"/>
      <c r="W425" s="1302"/>
      <c r="X425" s="1302"/>
      <c r="Y425" s="1302"/>
      <c r="Z425" s="1302"/>
      <c r="AA425" s="1302"/>
      <c r="AB425" s="1302"/>
      <c r="AC425" s="1302"/>
      <c r="AD425" s="1302"/>
      <c r="AE425" s="1302"/>
      <c r="AF425" s="1302"/>
      <c r="AG425" s="1302"/>
    </row>
    <row r="426" spans="1:33" ht="12" hidden="1">
      <c r="A426" s="1324" t="s">
        <v>1307</v>
      </c>
      <c r="B426" s="1350"/>
      <c r="C426" s="1350"/>
      <c r="D426" s="1350"/>
      <c r="E426" s="1376"/>
      <c r="F426" s="1376"/>
      <c r="G426" s="1350"/>
      <c r="H426" s="1350"/>
      <c r="I426" s="1376"/>
      <c r="J426" s="1376"/>
      <c r="K426" s="1350">
        <f>SUM(C426:J426)</f>
        <v>0</v>
      </c>
      <c r="L426" s="1365"/>
      <c r="M426" s="1176"/>
      <c r="N426" s="1364"/>
      <c r="O426" s="1176"/>
      <c r="P426" s="1364"/>
      <c r="Q426" s="1302"/>
      <c r="R426" s="1302"/>
      <c r="S426" s="1302"/>
      <c r="T426" s="1302"/>
      <c r="U426" s="1302"/>
      <c r="V426" s="1302"/>
      <c r="W426" s="1302"/>
      <c r="X426" s="1302"/>
      <c r="Y426" s="1302"/>
      <c r="Z426" s="1302"/>
      <c r="AA426" s="1302"/>
      <c r="AB426" s="1302"/>
      <c r="AC426" s="1302"/>
      <c r="AD426" s="1302"/>
      <c r="AE426" s="1302"/>
      <c r="AF426" s="1302"/>
      <c r="AG426" s="1302"/>
    </row>
    <row r="427" spans="1:33" ht="12" hidden="1">
      <c r="A427" s="1324" t="s">
        <v>1307</v>
      </c>
      <c r="B427" s="1350"/>
      <c r="C427" s="1350"/>
      <c r="D427" s="1350"/>
      <c r="E427" s="1376"/>
      <c r="F427" s="1376"/>
      <c r="G427" s="1350"/>
      <c r="H427" s="1350"/>
      <c r="I427" s="1376">
        <v>4171000</v>
      </c>
      <c r="J427" s="1376"/>
      <c r="K427" s="1350">
        <f>SUM(C427:J427)</f>
        <v>4171000</v>
      </c>
      <c r="L427" s="1365"/>
      <c r="M427" s="1176"/>
      <c r="N427" s="1364"/>
      <c r="O427" s="1176"/>
      <c r="P427" s="1364"/>
      <c r="Q427" s="1302"/>
      <c r="R427" s="1302"/>
      <c r="S427" s="1302"/>
      <c r="T427" s="1302"/>
      <c r="U427" s="1302"/>
      <c r="V427" s="1302"/>
      <c r="W427" s="1302"/>
      <c r="X427" s="1302"/>
      <c r="Y427" s="1302"/>
      <c r="Z427" s="1302"/>
      <c r="AA427" s="1302"/>
      <c r="AB427" s="1302"/>
      <c r="AC427" s="1302"/>
      <c r="AD427" s="1302"/>
      <c r="AE427" s="1302"/>
      <c r="AF427" s="1302"/>
      <c r="AG427" s="1302"/>
    </row>
    <row r="428" spans="1:33" ht="12" hidden="1">
      <c r="A428" s="1324" t="s">
        <v>1307</v>
      </c>
      <c r="B428" s="1350"/>
      <c r="C428" s="1350"/>
      <c r="D428" s="1350"/>
      <c r="E428" s="1376"/>
      <c r="F428" s="1376"/>
      <c r="G428" s="1350"/>
      <c r="H428" s="1350"/>
      <c r="I428" s="1376">
        <v>829000</v>
      </c>
      <c r="J428" s="1376"/>
      <c r="K428" s="1350">
        <f>SUM(C428:J428)</f>
        <v>829000</v>
      </c>
      <c r="L428" s="1365"/>
      <c r="M428" s="1176"/>
      <c r="N428" s="1364"/>
      <c r="O428" s="1176"/>
      <c r="P428" s="1364"/>
      <c r="Q428" s="1302"/>
      <c r="R428" s="1302"/>
      <c r="S428" s="1302"/>
      <c r="T428" s="1302"/>
      <c r="U428" s="1302"/>
      <c r="V428" s="1302"/>
      <c r="W428" s="1302"/>
      <c r="X428" s="1302"/>
      <c r="Y428" s="1302"/>
      <c r="Z428" s="1302"/>
      <c r="AA428" s="1302"/>
      <c r="AB428" s="1302"/>
      <c r="AC428" s="1302"/>
      <c r="AD428" s="1302"/>
      <c r="AE428" s="1302"/>
      <c r="AF428" s="1302"/>
      <c r="AG428" s="1302"/>
    </row>
    <row r="429" spans="1:33" ht="12" hidden="1">
      <c r="A429" s="1324" t="s">
        <v>1307</v>
      </c>
      <c r="B429" s="1350"/>
      <c r="C429" s="1350"/>
      <c r="D429" s="1350"/>
      <c r="E429" s="1376"/>
      <c r="F429" s="1376"/>
      <c r="G429" s="1350"/>
      <c r="H429" s="1350"/>
      <c r="I429" s="1376">
        <v>65000</v>
      </c>
      <c r="J429" s="1376"/>
      <c r="K429" s="1350">
        <f>SUM(C429:J429)</f>
        <v>65000</v>
      </c>
      <c r="L429" s="1365"/>
      <c r="M429" s="1176"/>
      <c r="N429" s="1364"/>
      <c r="O429" s="1176"/>
      <c r="P429" s="1364"/>
      <c r="Q429" s="1302"/>
      <c r="R429" s="1302"/>
      <c r="S429" s="1302"/>
      <c r="T429" s="1302"/>
      <c r="U429" s="1302"/>
      <c r="V429" s="1302"/>
      <c r="W429" s="1302"/>
      <c r="X429" s="1302"/>
      <c r="Y429" s="1302"/>
      <c r="Z429" s="1302"/>
      <c r="AA429" s="1302"/>
      <c r="AB429" s="1302"/>
      <c r="AC429" s="1302"/>
      <c r="AD429" s="1302"/>
      <c r="AE429" s="1302"/>
      <c r="AF429" s="1302"/>
      <c r="AG429" s="1302"/>
    </row>
    <row r="430" spans="1:33" ht="12" hidden="1">
      <c r="A430" s="1324" t="s">
        <v>1307</v>
      </c>
      <c r="B430" s="1350"/>
      <c r="C430" s="1350"/>
      <c r="D430" s="1350"/>
      <c r="E430" s="1376"/>
      <c r="F430" s="1376"/>
      <c r="G430" s="1350"/>
      <c r="H430" s="1350"/>
      <c r="I430" s="1376">
        <v>100000</v>
      </c>
      <c r="J430" s="1376"/>
      <c r="K430" s="1350">
        <f>SUM(C430:J430)</f>
        <v>100000</v>
      </c>
      <c r="L430" s="1365"/>
      <c r="M430" s="1176"/>
      <c r="N430" s="1364"/>
      <c r="O430" s="1176"/>
      <c r="P430" s="1364"/>
      <c r="Q430" s="1302"/>
      <c r="R430" s="1302"/>
      <c r="S430" s="1302"/>
      <c r="T430" s="1302"/>
      <c r="U430" s="1302"/>
      <c r="V430" s="1302"/>
      <c r="W430" s="1302"/>
      <c r="X430" s="1302"/>
      <c r="Y430" s="1302"/>
      <c r="Z430" s="1302"/>
      <c r="AA430" s="1302"/>
      <c r="AB430" s="1302"/>
      <c r="AC430" s="1302"/>
      <c r="AD430" s="1302"/>
      <c r="AE430" s="1302"/>
      <c r="AF430" s="1302"/>
      <c r="AG430" s="1302"/>
    </row>
    <row r="431" spans="1:33" ht="13.5" customHeight="1">
      <c r="A431" s="1314" t="s">
        <v>827</v>
      </c>
      <c r="B431" s="1350">
        <f>SUM(B425:B429)</f>
        <v>0</v>
      </c>
      <c r="C431" s="1350">
        <f aca="true" t="shared" si="72" ref="C431:K431">SUM(C425:C430)</f>
        <v>0</v>
      </c>
      <c r="D431" s="1350">
        <f t="shared" si="72"/>
        <v>0</v>
      </c>
      <c r="E431" s="1350">
        <f t="shared" si="72"/>
        <v>0</v>
      </c>
      <c r="F431" s="1350">
        <f t="shared" si="72"/>
        <v>0</v>
      </c>
      <c r="G431" s="1350">
        <f t="shared" si="72"/>
        <v>0</v>
      </c>
      <c r="H431" s="1350">
        <f t="shared" si="72"/>
        <v>0</v>
      </c>
      <c r="I431" s="1350">
        <f t="shared" si="72"/>
        <v>5665000</v>
      </c>
      <c r="J431" s="1350">
        <f t="shared" si="72"/>
        <v>0</v>
      </c>
      <c r="K431" s="1350">
        <f t="shared" si="72"/>
        <v>5665000</v>
      </c>
      <c r="L431" s="1300"/>
      <c r="M431" s="1301"/>
      <c r="N431" s="1302"/>
      <c r="O431" s="1302"/>
      <c r="P431" s="1302"/>
      <c r="Q431" s="1302"/>
      <c r="R431" s="1302"/>
      <c r="S431" s="1302"/>
      <c r="T431" s="1302"/>
      <c r="U431" s="1302"/>
      <c r="V431" s="1302"/>
      <c r="W431" s="1302"/>
      <c r="X431" s="1302"/>
      <c r="Y431" s="1302"/>
      <c r="Z431" s="1302"/>
      <c r="AA431" s="1302"/>
      <c r="AB431" s="1302"/>
      <c r="AC431" s="1302"/>
      <c r="AD431" s="1302"/>
      <c r="AE431" s="1302"/>
      <c r="AF431" s="1302"/>
      <c r="AG431" s="1302"/>
    </row>
    <row r="432" spans="1:33" ht="12">
      <c r="A432" s="1315" t="s">
        <v>1840</v>
      </c>
      <c r="B432" s="1350">
        <v>30000</v>
      </c>
      <c r="C432" s="1350"/>
      <c r="D432" s="1350"/>
      <c r="E432" s="1376"/>
      <c r="F432" s="1376"/>
      <c r="G432" s="1350">
        <v>100000</v>
      </c>
      <c r="H432" s="1350"/>
      <c r="I432" s="1376"/>
      <c r="J432" s="1376"/>
      <c r="K432" s="1350">
        <f>SUM(B432:J432)</f>
        <v>130000</v>
      </c>
      <c r="L432" s="1300"/>
      <c r="M432" s="1301"/>
      <c r="N432" s="1302"/>
      <c r="O432" s="1302"/>
      <c r="P432" s="1302"/>
      <c r="Q432" s="1302"/>
      <c r="R432" s="1302"/>
      <c r="S432" s="1302"/>
      <c r="T432" s="1302"/>
      <c r="U432" s="1302"/>
      <c r="V432" s="1302"/>
      <c r="W432" s="1302"/>
      <c r="X432" s="1302"/>
      <c r="Y432" s="1302"/>
      <c r="Z432" s="1302"/>
      <c r="AA432" s="1302"/>
      <c r="AB432" s="1302"/>
      <c r="AC432" s="1302"/>
      <c r="AD432" s="1302"/>
      <c r="AE432" s="1302"/>
      <c r="AF432" s="1302"/>
      <c r="AG432" s="1302"/>
    </row>
    <row r="433" spans="1:33" ht="12" hidden="1">
      <c r="A433" s="1354" t="s">
        <v>1308</v>
      </c>
      <c r="B433" s="1350"/>
      <c r="C433" s="1350"/>
      <c r="D433" s="1350"/>
      <c r="E433" s="1376"/>
      <c r="F433" s="1376"/>
      <c r="G433" s="1350"/>
      <c r="H433" s="1350"/>
      <c r="I433" s="1376"/>
      <c r="J433" s="1376"/>
      <c r="K433" s="1350">
        <f>SUM(I433:J433)</f>
        <v>0</v>
      </c>
      <c r="L433" s="1300"/>
      <c r="M433" s="1301"/>
      <c r="N433" s="1302"/>
      <c r="O433" s="1302"/>
      <c r="P433" s="1302"/>
      <c r="Q433" s="1302"/>
      <c r="R433" s="1302"/>
      <c r="S433" s="1302"/>
      <c r="T433" s="1302"/>
      <c r="U433" s="1302"/>
      <c r="V433" s="1302"/>
      <c r="W433" s="1302"/>
      <c r="X433" s="1302"/>
      <c r="Y433" s="1302"/>
      <c r="Z433" s="1302"/>
      <c r="AA433" s="1302"/>
      <c r="AB433" s="1302"/>
      <c r="AC433" s="1302"/>
      <c r="AD433" s="1302"/>
      <c r="AE433" s="1302"/>
      <c r="AF433" s="1302"/>
      <c r="AG433" s="1302"/>
    </row>
    <row r="434" spans="1:33" ht="12">
      <c r="A434" s="1314" t="s">
        <v>1841</v>
      </c>
      <c r="B434" s="1350"/>
      <c r="C434" s="1350"/>
      <c r="D434" s="1350"/>
      <c r="E434" s="1350"/>
      <c r="F434" s="1350"/>
      <c r="G434" s="1350">
        <f>SUM(G433)</f>
        <v>0</v>
      </c>
      <c r="H434" s="1350"/>
      <c r="I434" s="1350">
        <v>500000</v>
      </c>
      <c r="J434" s="1350">
        <f>SUM(J433:J433)</f>
        <v>0</v>
      </c>
      <c r="K434" s="1350">
        <f>SUM(C434:I434)</f>
        <v>500000</v>
      </c>
      <c r="L434" s="1300"/>
      <c r="M434" s="1301"/>
      <c r="N434" s="1302"/>
      <c r="O434" s="1302"/>
      <c r="P434" s="1302"/>
      <c r="Q434" s="1302"/>
      <c r="R434" s="1302"/>
      <c r="S434" s="1302"/>
      <c r="T434" s="1302"/>
      <c r="U434" s="1302"/>
      <c r="V434" s="1302"/>
      <c r="W434" s="1302"/>
      <c r="X434" s="1302"/>
      <c r="Y434" s="1302"/>
      <c r="Z434" s="1302"/>
      <c r="AA434" s="1302"/>
      <c r="AB434" s="1302"/>
      <c r="AC434" s="1302"/>
      <c r="AD434" s="1302"/>
      <c r="AE434" s="1302"/>
      <c r="AF434" s="1302"/>
      <c r="AG434" s="1302"/>
    </row>
    <row r="435" spans="1:33" ht="12" hidden="1">
      <c r="A435" s="1359" t="s">
        <v>1203</v>
      </c>
      <c r="B435" s="1360">
        <f aca="true" t="shared" si="73" ref="B435:K435">B387+B388+B390+B393+B395+B397+B399+B404+B405+B406+B407+B408+B409+B412+B416+B417+B419+B421+B423+B424+B431+B432+B434+B389+B391+B400+B418+B422</f>
        <v>336000</v>
      </c>
      <c r="C435" s="1360">
        <f t="shared" si="73"/>
        <v>13463626</v>
      </c>
      <c r="D435" s="1360">
        <f t="shared" si="73"/>
        <v>630000</v>
      </c>
      <c r="E435" s="1360">
        <f t="shared" si="73"/>
        <v>300000</v>
      </c>
      <c r="F435" s="1360">
        <f t="shared" si="73"/>
        <v>250000</v>
      </c>
      <c r="G435" s="1360">
        <f t="shared" si="73"/>
        <v>2765000</v>
      </c>
      <c r="H435" s="1360">
        <f t="shared" si="73"/>
        <v>0</v>
      </c>
      <c r="I435" s="1360">
        <f t="shared" si="73"/>
        <v>126000648</v>
      </c>
      <c r="J435" s="1360">
        <f t="shared" si="73"/>
        <v>0</v>
      </c>
      <c r="K435" s="1360">
        <f t="shared" si="73"/>
        <v>143745274</v>
      </c>
      <c r="L435" s="1330"/>
      <c r="M435" s="1301"/>
      <c r="N435" s="1302"/>
      <c r="O435" s="1302"/>
      <c r="P435" s="1302"/>
      <c r="Q435" s="1302"/>
      <c r="R435" s="1302"/>
      <c r="S435" s="1302"/>
      <c r="T435" s="1302"/>
      <c r="U435" s="1302"/>
      <c r="V435" s="1302"/>
      <c r="W435" s="1302"/>
      <c r="X435" s="1302"/>
      <c r="Y435" s="1302"/>
      <c r="Z435" s="1302"/>
      <c r="AA435" s="1302"/>
      <c r="AB435" s="1302"/>
      <c r="AC435" s="1302"/>
      <c r="AD435" s="1302"/>
      <c r="AE435" s="1302"/>
      <c r="AF435" s="1302"/>
      <c r="AG435" s="1302"/>
    </row>
    <row r="436" spans="1:33" ht="12" hidden="1">
      <c r="A436" s="1399" t="s">
        <v>1309</v>
      </c>
      <c r="B436" s="1383"/>
      <c r="C436" s="1383"/>
      <c r="D436" s="1400"/>
      <c r="E436" s="1401"/>
      <c r="F436" s="1401"/>
      <c r="G436" s="1400"/>
      <c r="H436" s="1400"/>
      <c r="I436" s="1401">
        <v>8000000</v>
      </c>
      <c r="J436" s="1402"/>
      <c r="K436" s="1382">
        <f>SUM(C436:J436)</f>
        <v>8000000</v>
      </c>
      <c r="L436" s="1300"/>
      <c r="M436" s="1301"/>
      <c r="N436" s="1302"/>
      <c r="O436" s="1302"/>
      <c r="P436" s="1302"/>
      <c r="Q436" s="1302"/>
      <c r="R436" s="1302"/>
      <c r="S436" s="1302"/>
      <c r="T436" s="1302"/>
      <c r="U436" s="1302"/>
      <c r="V436" s="1302"/>
      <c r="W436" s="1302"/>
      <c r="X436" s="1302"/>
      <c r="Y436" s="1302"/>
      <c r="Z436" s="1302"/>
      <c r="AA436" s="1302"/>
      <c r="AB436" s="1302"/>
      <c r="AC436" s="1302"/>
      <c r="AD436" s="1302"/>
      <c r="AE436" s="1302"/>
      <c r="AF436" s="1302"/>
      <c r="AG436" s="1302"/>
    </row>
    <row r="437" spans="1:33" ht="12">
      <c r="A437" s="1314" t="s">
        <v>1842</v>
      </c>
      <c r="B437" s="1316"/>
      <c r="C437" s="1316">
        <f aca="true" t="shared" si="74" ref="C437:K437">SUM(C436:C436)</f>
        <v>0</v>
      </c>
      <c r="D437" s="1316">
        <f t="shared" si="74"/>
        <v>0</v>
      </c>
      <c r="E437" s="1316">
        <f t="shared" si="74"/>
        <v>0</v>
      </c>
      <c r="F437" s="1316">
        <f t="shared" si="74"/>
        <v>0</v>
      </c>
      <c r="G437" s="1316">
        <f t="shared" si="74"/>
        <v>0</v>
      </c>
      <c r="H437" s="1316">
        <f t="shared" si="74"/>
        <v>0</v>
      </c>
      <c r="I437" s="1316">
        <f t="shared" si="74"/>
        <v>8000000</v>
      </c>
      <c r="J437" s="1316">
        <f t="shared" si="74"/>
        <v>0</v>
      </c>
      <c r="K437" s="1316">
        <f t="shared" si="74"/>
        <v>8000000</v>
      </c>
      <c r="L437" s="1300"/>
      <c r="M437" s="1301"/>
      <c r="N437" s="1302"/>
      <c r="O437" s="1302"/>
      <c r="P437" s="1302"/>
      <c r="Q437" s="1302"/>
      <c r="R437" s="1302"/>
      <c r="S437" s="1302"/>
      <c r="T437" s="1302"/>
      <c r="U437" s="1302"/>
      <c r="V437" s="1302"/>
      <c r="W437" s="1302"/>
      <c r="X437" s="1302"/>
      <c r="Y437" s="1302"/>
      <c r="Z437" s="1302"/>
      <c r="AA437" s="1302"/>
      <c r="AB437" s="1302"/>
      <c r="AC437" s="1302"/>
      <c r="AD437" s="1302"/>
      <c r="AE437" s="1302"/>
      <c r="AF437" s="1302"/>
      <c r="AG437" s="1302"/>
    </row>
    <row r="438" spans="1:33" ht="12">
      <c r="A438" s="1351" t="s">
        <v>1310</v>
      </c>
      <c r="B438" s="1316"/>
      <c r="C438" s="1316">
        <v>500000</v>
      </c>
      <c r="D438" s="1316"/>
      <c r="E438" s="1316"/>
      <c r="F438" s="1316"/>
      <c r="G438" s="1316"/>
      <c r="H438" s="1316"/>
      <c r="I438" s="1316"/>
      <c r="J438" s="1316"/>
      <c r="K438" s="1316">
        <f>SUM(B438:J438)</f>
        <v>500000</v>
      </c>
      <c r="L438" s="1300"/>
      <c r="M438" s="1301"/>
      <c r="N438" s="1302"/>
      <c r="O438" s="1302"/>
      <c r="P438" s="1302"/>
      <c r="Q438" s="1302"/>
      <c r="R438" s="1302"/>
      <c r="S438" s="1302"/>
      <c r="T438" s="1302"/>
      <c r="U438" s="1302"/>
      <c r="V438" s="1302"/>
      <c r="W438" s="1302"/>
      <c r="X438" s="1302"/>
      <c r="Y438" s="1302"/>
      <c r="Z438" s="1302"/>
      <c r="AA438" s="1302"/>
      <c r="AB438" s="1302"/>
      <c r="AC438" s="1302"/>
      <c r="AD438" s="1302"/>
      <c r="AE438" s="1302"/>
      <c r="AF438" s="1302"/>
      <c r="AG438" s="1302"/>
    </row>
    <row r="439" spans="1:33" ht="12">
      <c r="A439" s="1351" t="s">
        <v>1311</v>
      </c>
      <c r="B439" s="1316"/>
      <c r="C439" s="1316"/>
      <c r="D439" s="1316">
        <v>50000</v>
      </c>
      <c r="E439" s="1316"/>
      <c r="F439" s="1316"/>
      <c r="G439" s="1316"/>
      <c r="H439" s="1316"/>
      <c r="I439" s="1316"/>
      <c r="J439" s="1316"/>
      <c r="K439" s="1316">
        <f>SUM(D439:J439)</f>
        <v>50000</v>
      </c>
      <c r="L439" s="1300"/>
      <c r="M439" s="1301"/>
      <c r="N439" s="1302"/>
      <c r="O439" s="1302"/>
      <c r="P439" s="1302"/>
      <c r="Q439" s="1302"/>
      <c r="R439" s="1302"/>
      <c r="S439" s="1302"/>
      <c r="T439" s="1302"/>
      <c r="U439" s="1302"/>
      <c r="V439" s="1302"/>
      <c r="W439" s="1302"/>
      <c r="X439" s="1302"/>
      <c r="Y439" s="1302"/>
      <c r="Z439" s="1302"/>
      <c r="AA439" s="1302"/>
      <c r="AB439" s="1302"/>
      <c r="AC439" s="1302"/>
      <c r="AD439" s="1302"/>
      <c r="AE439" s="1302"/>
      <c r="AF439" s="1302"/>
      <c r="AG439" s="1302"/>
    </row>
    <row r="440" spans="1:33" ht="12" hidden="1">
      <c r="A440" s="1354" t="s">
        <v>1312</v>
      </c>
      <c r="B440" s="1316"/>
      <c r="C440" s="1316"/>
      <c r="D440" s="1350"/>
      <c r="E440" s="1376"/>
      <c r="F440" s="1376"/>
      <c r="G440" s="1350"/>
      <c r="H440" s="1350"/>
      <c r="I440" s="1376">
        <v>500000</v>
      </c>
      <c r="J440" s="1376"/>
      <c r="K440" s="1316">
        <f>SUM(C440:J440)</f>
        <v>500000</v>
      </c>
      <c r="L440" s="1300"/>
      <c r="M440" s="1301"/>
      <c r="N440" s="1302"/>
      <c r="O440" s="1302"/>
      <c r="P440" s="1302"/>
      <c r="Q440" s="1302"/>
      <c r="R440" s="1302"/>
      <c r="S440" s="1302"/>
      <c r="T440" s="1302"/>
      <c r="U440" s="1302"/>
      <c r="V440" s="1302"/>
      <c r="W440" s="1302"/>
      <c r="X440" s="1302"/>
      <c r="Y440" s="1302"/>
      <c r="Z440" s="1302"/>
      <c r="AA440" s="1302"/>
      <c r="AB440" s="1302"/>
      <c r="AC440" s="1302"/>
      <c r="AD440" s="1302"/>
      <c r="AE440" s="1302"/>
      <c r="AF440" s="1302"/>
      <c r="AG440" s="1302"/>
    </row>
    <row r="441" spans="1:33" ht="12" hidden="1">
      <c r="A441" s="1354" t="s">
        <v>1312</v>
      </c>
      <c r="B441" s="1316"/>
      <c r="C441" s="1316"/>
      <c r="D441" s="1350"/>
      <c r="E441" s="1376"/>
      <c r="F441" s="1376"/>
      <c r="G441" s="1350"/>
      <c r="H441" s="1350"/>
      <c r="I441" s="1376"/>
      <c r="J441" s="1376"/>
      <c r="K441" s="1316"/>
      <c r="L441" s="1300"/>
      <c r="M441" s="1301"/>
      <c r="N441" s="1302"/>
      <c r="O441" s="1302"/>
      <c r="P441" s="1302"/>
      <c r="Q441" s="1302"/>
      <c r="R441" s="1302"/>
      <c r="S441" s="1302"/>
      <c r="T441" s="1302"/>
      <c r="U441" s="1302"/>
      <c r="V441" s="1302"/>
      <c r="W441" s="1302"/>
      <c r="X441" s="1302"/>
      <c r="Y441" s="1302"/>
      <c r="Z441" s="1302"/>
      <c r="AA441" s="1302"/>
      <c r="AB441" s="1302"/>
      <c r="AC441" s="1302"/>
      <c r="AD441" s="1302"/>
      <c r="AE441" s="1302"/>
      <c r="AF441" s="1302"/>
      <c r="AG441" s="1302"/>
    </row>
    <row r="442" spans="1:33" ht="12">
      <c r="A442" s="1314" t="s">
        <v>1843</v>
      </c>
      <c r="B442" s="1316"/>
      <c r="C442" s="1316">
        <f>SUM(C440:C441)</f>
        <v>0</v>
      </c>
      <c r="D442" s="1316"/>
      <c r="E442" s="1316"/>
      <c r="F442" s="1316"/>
      <c r="G442" s="1316"/>
      <c r="H442" s="1316"/>
      <c r="I442" s="1316">
        <f>SUM(I440:I441)</f>
        <v>500000</v>
      </c>
      <c r="J442" s="1316">
        <f>SUM(J440:J441)</f>
        <v>0</v>
      </c>
      <c r="K442" s="1316">
        <f>SUM(K440:K441)</f>
        <v>500000</v>
      </c>
      <c r="L442" s="1300"/>
      <c r="M442" s="1301"/>
      <c r="N442" s="1302"/>
      <c r="O442" s="1302"/>
      <c r="P442" s="1302"/>
      <c r="Q442" s="1302"/>
      <c r="R442" s="1302"/>
      <c r="S442" s="1302"/>
      <c r="T442" s="1302"/>
      <c r="U442" s="1302"/>
      <c r="V442" s="1302"/>
      <c r="W442" s="1302"/>
      <c r="X442" s="1302"/>
      <c r="Y442" s="1302"/>
      <c r="Z442" s="1302"/>
      <c r="AA442" s="1302"/>
      <c r="AB442" s="1302"/>
      <c r="AC442" s="1302"/>
      <c r="AD442" s="1302"/>
      <c r="AE442" s="1302"/>
      <c r="AF442" s="1302"/>
      <c r="AG442" s="1302"/>
    </row>
    <row r="443" spans="1:33" ht="12" hidden="1">
      <c r="A443" s="1351"/>
      <c r="B443" s="1316"/>
      <c r="C443" s="1316"/>
      <c r="D443" s="1316"/>
      <c r="E443" s="1316"/>
      <c r="F443" s="1316"/>
      <c r="G443" s="1316"/>
      <c r="H443" s="1316"/>
      <c r="I443" s="1316"/>
      <c r="J443" s="1316"/>
      <c r="K443" s="1316"/>
      <c r="L443" s="1300"/>
      <c r="M443" s="1301"/>
      <c r="N443" s="1302"/>
      <c r="O443" s="1302"/>
      <c r="P443" s="1302"/>
      <c r="Q443" s="1302"/>
      <c r="R443" s="1302"/>
      <c r="S443" s="1302"/>
      <c r="T443" s="1302"/>
      <c r="U443" s="1302"/>
      <c r="V443" s="1302"/>
      <c r="W443" s="1302"/>
      <c r="X443" s="1302"/>
      <c r="Y443" s="1302"/>
      <c r="Z443" s="1302"/>
      <c r="AA443" s="1302"/>
      <c r="AB443" s="1302"/>
      <c r="AC443" s="1302"/>
      <c r="AD443" s="1302"/>
      <c r="AE443" s="1302"/>
      <c r="AF443" s="1302"/>
      <c r="AG443" s="1302"/>
    </row>
    <row r="444" spans="1:33" ht="12">
      <c r="A444" s="1351" t="s">
        <v>1844</v>
      </c>
      <c r="B444" s="1316"/>
      <c r="C444" s="1316"/>
      <c r="D444" s="1316"/>
      <c r="E444" s="1316"/>
      <c r="F444" s="1316"/>
      <c r="G444" s="1316"/>
      <c r="H444" s="1316"/>
      <c r="I444" s="1316">
        <v>6500000</v>
      </c>
      <c r="J444" s="1316"/>
      <c r="K444" s="1316">
        <f>SUM(C444:J444)</f>
        <v>6500000</v>
      </c>
      <c r="L444" s="1300"/>
      <c r="M444" s="1301"/>
      <c r="N444" s="1302"/>
      <c r="O444" s="1302"/>
      <c r="P444" s="1302"/>
      <c r="Q444" s="1302"/>
      <c r="R444" s="1302"/>
      <c r="S444" s="1302"/>
      <c r="T444" s="1302"/>
      <c r="U444" s="1302"/>
      <c r="V444" s="1302"/>
      <c r="W444" s="1302"/>
      <c r="X444" s="1302"/>
      <c r="Y444" s="1302"/>
      <c r="Z444" s="1302"/>
      <c r="AA444" s="1302"/>
      <c r="AB444" s="1302"/>
      <c r="AC444" s="1302"/>
      <c r="AD444" s="1302"/>
      <c r="AE444" s="1302"/>
      <c r="AF444" s="1302"/>
      <c r="AG444" s="1302"/>
    </row>
    <row r="445" spans="1:33" ht="12" hidden="1">
      <c r="A445" s="1354" t="s">
        <v>1313</v>
      </c>
      <c r="B445" s="1316"/>
      <c r="C445" s="1316"/>
      <c r="D445" s="1350">
        <v>45000</v>
      </c>
      <c r="E445" s="1376"/>
      <c r="F445" s="1376"/>
      <c r="G445" s="1350"/>
      <c r="H445" s="1350"/>
      <c r="I445" s="1376">
        <v>1500000</v>
      </c>
      <c r="J445" s="1376"/>
      <c r="K445" s="1316">
        <f>SUM(B445:J445)</f>
        <v>1545000</v>
      </c>
      <c r="L445" s="1300"/>
      <c r="M445" s="1301"/>
      <c r="N445" s="1302"/>
      <c r="O445" s="1302"/>
      <c r="P445" s="1302"/>
      <c r="Q445" s="1302"/>
      <c r="R445" s="1302"/>
      <c r="S445" s="1302"/>
      <c r="T445" s="1302"/>
      <c r="U445" s="1302"/>
      <c r="V445" s="1302"/>
      <c r="W445" s="1302"/>
      <c r="X445" s="1302"/>
      <c r="Y445" s="1302"/>
      <c r="Z445" s="1302"/>
      <c r="AA445" s="1302"/>
      <c r="AB445" s="1302"/>
      <c r="AC445" s="1302"/>
      <c r="AD445" s="1302"/>
      <c r="AE445" s="1302"/>
      <c r="AF445" s="1302"/>
      <c r="AG445" s="1302"/>
    </row>
    <row r="446" spans="1:33" ht="12" hidden="1">
      <c r="A446" s="1354" t="s">
        <v>1313</v>
      </c>
      <c r="B446" s="1316"/>
      <c r="C446" s="1316"/>
      <c r="D446" s="1350"/>
      <c r="E446" s="1376"/>
      <c r="F446" s="1376"/>
      <c r="G446" s="1350"/>
      <c r="H446" s="1350"/>
      <c r="I446" s="1376"/>
      <c r="J446" s="1376"/>
      <c r="K446" s="1316">
        <f>SUM(C446:J446)</f>
        <v>0</v>
      </c>
      <c r="L446" s="1300"/>
      <c r="M446" s="1301"/>
      <c r="N446" s="1302"/>
      <c r="O446" s="1302"/>
      <c r="P446" s="1302"/>
      <c r="Q446" s="1302"/>
      <c r="R446" s="1302"/>
      <c r="S446" s="1302"/>
      <c r="T446" s="1302"/>
      <c r="U446" s="1302"/>
      <c r="V446" s="1302"/>
      <c r="W446" s="1302"/>
      <c r="X446" s="1302"/>
      <c r="Y446" s="1302"/>
      <c r="Z446" s="1302"/>
      <c r="AA446" s="1302"/>
      <c r="AB446" s="1302"/>
      <c r="AC446" s="1302"/>
      <c r="AD446" s="1302"/>
      <c r="AE446" s="1302"/>
      <c r="AF446" s="1302"/>
      <c r="AG446" s="1302"/>
    </row>
    <row r="447" spans="1:33" ht="12" customHeight="1">
      <c r="A447" s="1314" t="s">
        <v>318</v>
      </c>
      <c r="B447" s="1316"/>
      <c r="C447" s="1316">
        <f aca="true" t="shared" si="75" ref="C447:K447">SUM(C445:C446)</f>
        <v>0</v>
      </c>
      <c r="D447" s="1316">
        <f t="shared" si="75"/>
        <v>45000</v>
      </c>
      <c r="E447" s="1316">
        <f t="shared" si="75"/>
        <v>0</v>
      </c>
      <c r="F447" s="1316">
        <f t="shared" si="75"/>
        <v>0</v>
      </c>
      <c r="G447" s="1316">
        <f t="shared" si="75"/>
        <v>0</v>
      </c>
      <c r="H447" s="1316">
        <f t="shared" si="75"/>
        <v>0</v>
      </c>
      <c r="I447" s="1316">
        <f t="shared" si="75"/>
        <v>1500000</v>
      </c>
      <c r="J447" s="1316">
        <f t="shared" si="75"/>
        <v>0</v>
      </c>
      <c r="K447" s="1316">
        <f t="shared" si="75"/>
        <v>1545000</v>
      </c>
      <c r="L447" s="1365"/>
      <c r="M447" s="1176"/>
      <c r="N447" s="1364"/>
      <c r="O447" s="1176"/>
      <c r="P447" s="1302"/>
      <c r="Q447" s="1302"/>
      <c r="R447" s="1302"/>
      <c r="S447" s="1302"/>
      <c r="T447" s="1302"/>
      <c r="U447" s="1302"/>
      <c r="V447" s="1302"/>
      <c r="W447" s="1302"/>
      <c r="X447" s="1302"/>
      <c r="Y447" s="1302"/>
      <c r="Z447" s="1302"/>
      <c r="AA447" s="1302"/>
      <c r="AB447" s="1302"/>
      <c r="AC447" s="1302"/>
      <c r="AD447" s="1302"/>
      <c r="AE447" s="1302"/>
      <c r="AF447" s="1302"/>
      <c r="AG447" s="1302"/>
    </row>
    <row r="448" spans="1:33" ht="11.25" customHeight="1">
      <c r="A448" s="1314" t="s">
        <v>319</v>
      </c>
      <c r="B448" s="1313"/>
      <c r="C448" s="1313"/>
      <c r="D448" s="1350"/>
      <c r="E448" s="1376"/>
      <c r="F448" s="1376"/>
      <c r="G448" s="1350">
        <v>100000</v>
      </c>
      <c r="H448" s="1350"/>
      <c r="I448" s="1313"/>
      <c r="J448" s="1376"/>
      <c r="K448" s="1316">
        <f>SUM(C448:I448)</f>
        <v>100000</v>
      </c>
      <c r="L448" s="1365"/>
      <c r="M448" s="1176"/>
      <c r="N448" s="1364"/>
      <c r="O448" s="1176"/>
      <c r="P448" s="1302"/>
      <c r="Q448" s="1302"/>
      <c r="R448" s="1302"/>
      <c r="S448" s="1302"/>
      <c r="T448" s="1302"/>
      <c r="U448" s="1302"/>
      <c r="V448" s="1302"/>
      <c r="W448" s="1302"/>
      <c r="X448" s="1302"/>
      <c r="Y448" s="1302"/>
      <c r="Z448" s="1302"/>
      <c r="AA448" s="1302"/>
      <c r="AB448" s="1302"/>
      <c r="AC448" s="1302"/>
      <c r="AD448" s="1302"/>
      <c r="AE448" s="1302"/>
      <c r="AF448" s="1302"/>
      <c r="AG448" s="1302"/>
    </row>
    <row r="449" spans="1:33" ht="12">
      <c r="A449" s="1314" t="s">
        <v>1363</v>
      </c>
      <c r="B449" s="1313"/>
      <c r="C449" s="1313"/>
      <c r="D449" s="1350"/>
      <c r="E449" s="1376"/>
      <c r="F449" s="1376"/>
      <c r="G449" s="1350">
        <v>200000</v>
      </c>
      <c r="H449" s="1350"/>
      <c r="I449" s="1313"/>
      <c r="J449" s="1376"/>
      <c r="K449" s="1316">
        <f>SUM(G449:J449)</f>
        <v>200000</v>
      </c>
      <c r="L449" s="1365"/>
      <c r="M449" s="1176"/>
      <c r="N449" s="1364"/>
      <c r="O449" s="1176"/>
      <c r="P449" s="1302"/>
      <c r="Q449" s="1302"/>
      <c r="R449" s="1302"/>
      <c r="S449" s="1302"/>
      <c r="T449" s="1302"/>
      <c r="U449" s="1302"/>
      <c r="V449" s="1302"/>
      <c r="W449" s="1302"/>
      <c r="X449" s="1302"/>
      <c r="Y449" s="1302"/>
      <c r="Z449" s="1302"/>
      <c r="AA449" s="1302"/>
      <c r="AB449" s="1302"/>
      <c r="AC449" s="1302"/>
      <c r="AD449" s="1302"/>
      <c r="AE449" s="1302"/>
      <c r="AF449" s="1302"/>
      <c r="AG449" s="1302"/>
    </row>
    <row r="450" spans="1:33" ht="18.75" customHeight="1" hidden="1">
      <c r="A450" s="1314" t="s">
        <v>321</v>
      </c>
      <c r="B450" s="1313"/>
      <c r="C450" s="1313"/>
      <c r="D450" s="1350"/>
      <c r="E450" s="1376"/>
      <c r="F450" s="1376"/>
      <c r="G450" s="1350"/>
      <c r="H450" s="1350"/>
      <c r="I450" s="1313"/>
      <c r="J450" s="1376"/>
      <c r="K450" s="1316">
        <f>SUM(C450:J450)</f>
        <v>0</v>
      </c>
      <c r="L450" s="1365"/>
      <c r="M450" s="1176"/>
      <c r="N450" s="1364"/>
      <c r="O450" s="1176"/>
      <c r="P450" s="1302"/>
      <c r="Q450" s="1302"/>
      <c r="R450" s="1302"/>
      <c r="S450" s="1302"/>
      <c r="T450" s="1302"/>
      <c r="U450" s="1302"/>
      <c r="V450" s="1302"/>
      <c r="W450" s="1302"/>
      <c r="X450" s="1302"/>
      <c r="Y450" s="1302"/>
      <c r="Z450" s="1302"/>
      <c r="AA450" s="1302"/>
      <c r="AB450" s="1302"/>
      <c r="AC450" s="1302"/>
      <c r="AD450" s="1302"/>
      <c r="AE450" s="1302"/>
      <c r="AF450" s="1302"/>
      <c r="AG450" s="1302"/>
    </row>
    <row r="451" spans="1:33" ht="12" hidden="1">
      <c r="A451" s="1324" t="s">
        <v>323</v>
      </c>
      <c r="B451" s="1313"/>
      <c r="C451" s="1313">
        <v>100000</v>
      </c>
      <c r="D451" s="1350"/>
      <c r="E451" s="1376"/>
      <c r="F451" s="1376"/>
      <c r="G451" s="1350">
        <v>50000</v>
      </c>
      <c r="H451" s="1350"/>
      <c r="I451" s="1313">
        <v>30000</v>
      </c>
      <c r="J451" s="1376"/>
      <c r="K451" s="1316">
        <f>SUM(C451:J451)</f>
        <v>180000</v>
      </c>
      <c r="L451" s="1365"/>
      <c r="M451" s="1176"/>
      <c r="N451" s="1364"/>
      <c r="O451" s="1176"/>
      <c r="P451" s="1302"/>
      <c r="Q451" s="1302"/>
      <c r="R451" s="1302"/>
      <c r="S451" s="1302"/>
      <c r="T451" s="1302"/>
      <c r="U451" s="1302"/>
      <c r="V451" s="1302"/>
      <c r="W451" s="1302"/>
      <c r="X451" s="1302"/>
      <c r="Y451" s="1302"/>
      <c r="Z451" s="1302"/>
      <c r="AA451" s="1302"/>
      <c r="AB451" s="1302"/>
      <c r="AC451" s="1302"/>
      <c r="AD451" s="1302"/>
      <c r="AE451" s="1302"/>
      <c r="AF451" s="1302"/>
      <c r="AG451" s="1302"/>
    </row>
    <row r="452" spans="1:33" ht="12">
      <c r="A452" s="1314" t="s">
        <v>1314</v>
      </c>
      <c r="B452" s="1313"/>
      <c r="C452" s="1313">
        <f aca="true" t="shared" si="76" ref="C452:K452">SUM(C451)</f>
        <v>100000</v>
      </c>
      <c r="D452" s="1313">
        <f t="shared" si="76"/>
        <v>0</v>
      </c>
      <c r="E452" s="1313">
        <f t="shared" si="76"/>
        <v>0</v>
      </c>
      <c r="F452" s="1313">
        <f t="shared" si="76"/>
        <v>0</v>
      </c>
      <c r="G452" s="1313">
        <f t="shared" si="76"/>
        <v>50000</v>
      </c>
      <c r="H452" s="1313">
        <f t="shared" si="76"/>
        <v>0</v>
      </c>
      <c r="I452" s="1313">
        <f t="shared" si="76"/>
        <v>30000</v>
      </c>
      <c r="J452" s="1313">
        <f t="shared" si="76"/>
        <v>0</v>
      </c>
      <c r="K452" s="1313">
        <f t="shared" si="76"/>
        <v>180000</v>
      </c>
      <c r="L452" s="1365"/>
      <c r="M452" s="1176"/>
      <c r="N452" s="1364"/>
      <c r="O452" s="1176"/>
      <c r="P452" s="1302"/>
      <c r="Q452" s="1302"/>
      <c r="R452" s="1302"/>
      <c r="S452" s="1302"/>
      <c r="T452" s="1302"/>
      <c r="U452" s="1302"/>
      <c r="V452" s="1302"/>
      <c r="W452" s="1302"/>
      <c r="X452" s="1302"/>
      <c r="Y452" s="1302"/>
      <c r="Z452" s="1302"/>
      <c r="AA452" s="1302"/>
      <c r="AB452" s="1302"/>
      <c r="AC452" s="1302"/>
      <c r="AD452" s="1302"/>
      <c r="AE452" s="1302"/>
      <c r="AF452" s="1302"/>
      <c r="AG452" s="1302"/>
    </row>
    <row r="453" spans="1:33" ht="12">
      <c r="A453" s="1307" t="s">
        <v>322</v>
      </c>
      <c r="B453" s="1379"/>
      <c r="C453" s="1379">
        <v>100000</v>
      </c>
      <c r="D453" s="1406">
        <v>50000</v>
      </c>
      <c r="E453" s="1394">
        <v>60000</v>
      </c>
      <c r="F453" s="1394"/>
      <c r="G453" s="1406">
        <v>150000</v>
      </c>
      <c r="H453" s="1406"/>
      <c r="I453" s="1394">
        <v>3500000</v>
      </c>
      <c r="J453" s="1394"/>
      <c r="K453" s="1379">
        <f>SUM(C453:J453)</f>
        <v>3860000</v>
      </c>
      <c r="L453" s="1407"/>
      <c r="M453" s="1408"/>
      <c r="N453" s="1409"/>
      <c r="O453" s="1408"/>
      <c r="P453" s="1302"/>
      <c r="Q453" s="1302"/>
      <c r="R453" s="1302"/>
      <c r="S453" s="1302"/>
      <c r="T453" s="1302"/>
      <c r="U453" s="1302"/>
      <c r="V453" s="1302"/>
      <c r="W453" s="1302"/>
      <c r="X453" s="1302"/>
      <c r="Y453" s="1302"/>
      <c r="Z453" s="1302"/>
      <c r="AA453" s="1302"/>
      <c r="AB453" s="1302"/>
      <c r="AC453" s="1302"/>
      <c r="AD453" s="1302"/>
      <c r="AE453" s="1302"/>
      <c r="AF453" s="1302"/>
      <c r="AG453" s="1302"/>
    </row>
    <row r="454" spans="1:33" ht="12" hidden="1">
      <c r="A454" s="1315" t="s">
        <v>324</v>
      </c>
      <c r="B454" s="1316"/>
      <c r="C454" s="1316"/>
      <c r="D454" s="1350"/>
      <c r="E454" s="1376"/>
      <c r="F454" s="1376"/>
      <c r="G454" s="1350"/>
      <c r="H454" s="1350"/>
      <c r="I454" s="1376"/>
      <c r="J454" s="1376"/>
      <c r="K454" s="1316">
        <f>SUM(G454:J454)</f>
        <v>0</v>
      </c>
      <c r="L454" s="1365"/>
      <c r="M454" s="1176"/>
      <c r="N454" s="1364"/>
      <c r="O454" s="1176"/>
      <c r="P454" s="1302"/>
      <c r="Q454" s="1302"/>
      <c r="R454" s="1302"/>
      <c r="S454" s="1302"/>
      <c r="T454" s="1302"/>
      <c r="U454" s="1302"/>
      <c r="V454" s="1302"/>
      <c r="W454" s="1302"/>
      <c r="X454" s="1302"/>
      <c r="Y454" s="1302"/>
      <c r="Z454" s="1302"/>
      <c r="AA454" s="1302"/>
      <c r="AB454" s="1302"/>
      <c r="AC454" s="1302"/>
      <c r="AD454" s="1302"/>
      <c r="AE454" s="1302"/>
      <c r="AF454" s="1302"/>
      <c r="AG454" s="1302"/>
    </row>
    <row r="455" spans="1:33" ht="12">
      <c r="A455" s="1351" t="s">
        <v>320</v>
      </c>
      <c r="B455" s="1316"/>
      <c r="C455" s="1316">
        <v>50000</v>
      </c>
      <c r="D455" s="1350">
        <v>45000</v>
      </c>
      <c r="E455" s="1376"/>
      <c r="F455" s="1376"/>
      <c r="G455" s="1350">
        <v>100000</v>
      </c>
      <c r="H455" s="1350"/>
      <c r="I455" s="1376">
        <v>1050000</v>
      </c>
      <c r="J455" s="1376"/>
      <c r="K455" s="1316">
        <f>SUM(C455:J455)</f>
        <v>1245000</v>
      </c>
      <c r="L455" s="1365"/>
      <c r="M455" s="1176"/>
      <c r="N455" s="1364"/>
      <c r="O455" s="1176"/>
      <c r="P455" s="1302"/>
      <c r="Q455" s="1302"/>
      <c r="R455" s="1302"/>
      <c r="S455" s="1302"/>
      <c r="T455" s="1302"/>
      <c r="U455" s="1302"/>
      <c r="V455" s="1302"/>
      <c r="W455" s="1302"/>
      <c r="X455" s="1302"/>
      <c r="Y455" s="1302"/>
      <c r="Z455" s="1302"/>
      <c r="AA455" s="1302"/>
      <c r="AB455" s="1302"/>
      <c r="AC455" s="1302"/>
      <c r="AD455" s="1302"/>
      <c r="AE455" s="1302"/>
      <c r="AF455" s="1302"/>
      <c r="AG455" s="1302"/>
    </row>
    <row r="456" spans="1:33" ht="19.5" customHeight="1" hidden="1">
      <c r="A456" s="1351" t="s">
        <v>1315</v>
      </c>
      <c r="B456" s="1316"/>
      <c r="C456" s="1316"/>
      <c r="D456" s="1350"/>
      <c r="E456" s="1376"/>
      <c r="F456" s="1376"/>
      <c r="G456" s="1350"/>
      <c r="H456" s="1350"/>
      <c r="I456" s="1376"/>
      <c r="J456" s="1376"/>
      <c r="K456" s="1316">
        <f>SUM(C456:J456)</f>
        <v>0</v>
      </c>
      <c r="L456" s="1365"/>
      <c r="M456" s="1176"/>
      <c r="N456" s="1364"/>
      <c r="O456" s="1176"/>
      <c r="P456" s="1302"/>
      <c r="Q456" s="1302"/>
      <c r="R456" s="1302"/>
      <c r="S456" s="1302"/>
      <c r="T456" s="1302"/>
      <c r="U456" s="1302"/>
      <c r="V456" s="1302"/>
      <c r="W456" s="1302"/>
      <c r="X456" s="1302"/>
      <c r="Y456" s="1302"/>
      <c r="Z456" s="1302"/>
      <c r="AA456" s="1302"/>
      <c r="AB456" s="1302"/>
      <c r="AC456" s="1302"/>
      <c r="AD456" s="1302"/>
      <c r="AE456" s="1302"/>
      <c r="AF456" s="1302"/>
      <c r="AG456" s="1302"/>
    </row>
    <row r="457" spans="1:33" ht="12" hidden="1">
      <c r="A457" s="1354" t="s">
        <v>1316</v>
      </c>
      <c r="B457" s="1316"/>
      <c r="C457" s="1316"/>
      <c r="D457" s="1350"/>
      <c r="E457" s="1376"/>
      <c r="F457" s="1376"/>
      <c r="G457" s="1350"/>
      <c r="H457" s="1350"/>
      <c r="I457" s="1376"/>
      <c r="J457" s="1376"/>
      <c r="K457" s="1316">
        <f>SUM(I457:J457)</f>
        <v>0</v>
      </c>
      <c r="L457" s="1300"/>
      <c r="M457" s="1301"/>
      <c r="N457" s="1302"/>
      <c r="O457" s="1302"/>
      <c r="P457" s="1302"/>
      <c r="Q457" s="1302"/>
      <c r="R457" s="1302"/>
      <c r="S457" s="1302"/>
      <c r="T457" s="1302"/>
      <c r="U457" s="1302"/>
      <c r="V457" s="1302"/>
      <c r="W457" s="1302"/>
      <c r="X457" s="1302"/>
      <c r="Y457" s="1302"/>
      <c r="Z457" s="1302"/>
      <c r="AA457" s="1302"/>
      <c r="AB457" s="1302"/>
      <c r="AC457" s="1302"/>
      <c r="AD457" s="1302"/>
      <c r="AE457" s="1302"/>
      <c r="AF457" s="1302"/>
      <c r="AG457" s="1302"/>
    </row>
    <row r="458" spans="1:33" ht="12" hidden="1">
      <c r="A458" s="1314" t="s">
        <v>350</v>
      </c>
      <c r="B458" s="1316"/>
      <c r="C458" s="1316"/>
      <c r="D458" s="1316"/>
      <c r="E458" s="1316"/>
      <c r="F458" s="1316"/>
      <c r="G458" s="1316"/>
      <c r="H458" s="1316"/>
      <c r="I458" s="1316">
        <f>SUM(I457:I457)</f>
        <v>0</v>
      </c>
      <c r="J458" s="1316">
        <f>SUM(J457:J457)</f>
        <v>0</v>
      </c>
      <c r="K458" s="1316">
        <f>SUM(K457:K457)</f>
        <v>0</v>
      </c>
      <c r="L458" s="1300"/>
      <c r="M458" s="1301"/>
      <c r="N458" s="1302"/>
      <c r="O458" s="1302"/>
      <c r="P458" s="1302"/>
      <c r="Q458" s="1302"/>
      <c r="R458" s="1302"/>
      <c r="S458" s="1302"/>
      <c r="T458" s="1302"/>
      <c r="U458" s="1302"/>
      <c r="V458" s="1302"/>
      <c r="W458" s="1302"/>
      <c r="X458" s="1302"/>
      <c r="Y458" s="1302"/>
      <c r="Z458" s="1302"/>
      <c r="AA458" s="1302"/>
      <c r="AB458" s="1302"/>
      <c r="AC458" s="1302"/>
      <c r="AD458" s="1302"/>
      <c r="AE458" s="1302"/>
      <c r="AF458" s="1302"/>
      <c r="AG458" s="1302"/>
    </row>
    <row r="459" spans="1:33" ht="12" hidden="1">
      <c r="A459" s="1354" t="s">
        <v>1317</v>
      </c>
      <c r="B459" s="1316"/>
      <c r="C459" s="1316">
        <v>150000</v>
      </c>
      <c r="D459" s="1316">
        <v>50000</v>
      </c>
      <c r="E459" s="1316">
        <v>70000</v>
      </c>
      <c r="F459" s="1316"/>
      <c r="G459" s="1316">
        <v>300000</v>
      </c>
      <c r="H459" s="1316"/>
      <c r="I459" s="1316">
        <v>300000</v>
      </c>
      <c r="J459" s="1316"/>
      <c r="K459" s="1316">
        <f>SUM(C459:J459)</f>
        <v>870000</v>
      </c>
      <c r="L459" s="1300"/>
      <c r="M459" s="1301"/>
      <c r="N459" s="1302"/>
      <c r="O459" s="1302"/>
      <c r="P459" s="1302"/>
      <c r="Q459" s="1302"/>
      <c r="R459" s="1302"/>
      <c r="S459" s="1302"/>
      <c r="T459" s="1302"/>
      <c r="U459" s="1302"/>
      <c r="V459" s="1302"/>
      <c r="W459" s="1302"/>
      <c r="X459" s="1302"/>
      <c r="Y459" s="1302"/>
      <c r="Z459" s="1302"/>
      <c r="AA459" s="1302"/>
      <c r="AB459" s="1302"/>
      <c r="AC459" s="1302"/>
      <c r="AD459" s="1302"/>
      <c r="AE459" s="1302"/>
      <c r="AF459" s="1302"/>
      <c r="AG459" s="1302"/>
    </row>
    <row r="460" spans="1:33" ht="12" hidden="1">
      <c r="A460" s="1354" t="s">
        <v>1317</v>
      </c>
      <c r="B460" s="1316"/>
      <c r="C460" s="1316"/>
      <c r="D460" s="1350"/>
      <c r="E460" s="1376">
        <v>50000</v>
      </c>
      <c r="F460" s="1376"/>
      <c r="G460" s="1350"/>
      <c r="H460" s="1350"/>
      <c r="I460" s="1376"/>
      <c r="J460" s="1376"/>
      <c r="K460" s="1316">
        <f>SUM(E460:J460)</f>
        <v>50000</v>
      </c>
      <c r="L460" s="1300"/>
      <c r="M460" s="1301"/>
      <c r="N460" s="1302"/>
      <c r="O460" s="1302"/>
      <c r="P460" s="1302"/>
      <c r="Q460" s="1302"/>
      <c r="R460" s="1302"/>
      <c r="S460" s="1302"/>
      <c r="T460" s="1302"/>
      <c r="U460" s="1302"/>
      <c r="V460" s="1302"/>
      <c r="W460" s="1302"/>
      <c r="X460" s="1302"/>
      <c r="Y460" s="1302"/>
      <c r="Z460" s="1302"/>
      <c r="AA460" s="1302"/>
      <c r="AB460" s="1302"/>
      <c r="AC460" s="1302"/>
      <c r="AD460" s="1302"/>
      <c r="AE460" s="1302"/>
      <c r="AF460" s="1302"/>
      <c r="AG460" s="1302"/>
    </row>
    <row r="461" spans="1:33" ht="12">
      <c r="A461" s="1314" t="s">
        <v>326</v>
      </c>
      <c r="B461" s="1316"/>
      <c r="C461" s="1316">
        <f aca="true" t="shared" si="77" ref="C461:K461">SUM(C459:C460)</f>
        <v>150000</v>
      </c>
      <c r="D461" s="1316">
        <f t="shared" si="77"/>
        <v>50000</v>
      </c>
      <c r="E461" s="1316">
        <f t="shared" si="77"/>
        <v>120000</v>
      </c>
      <c r="F461" s="1316">
        <f t="shared" si="77"/>
        <v>0</v>
      </c>
      <c r="G461" s="1316">
        <f t="shared" si="77"/>
        <v>300000</v>
      </c>
      <c r="H461" s="1316">
        <f t="shared" si="77"/>
        <v>0</v>
      </c>
      <c r="I461" s="1316">
        <f t="shared" si="77"/>
        <v>300000</v>
      </c>
      <c r="J461" s="1316">
        <f t="shared" si="77"/>
        <v>0</v>
      </c>
      <c r="K461" s="1316">
        <f t="shared" si="77"/>
        <v>920000</v>
      </c>
      <c r="L461" s="1300"/>
      <c r="M461" s="1301"/>
      <c r="N461" s="1302"/>
      <c r="O461" s="1302"/>
      <c r="P461" s="1302"/>
      <c r="Q461" s="1302"/>
      <c r="R461" s="1302"/>
      <c r="S461" s="1302"/>
      <c r="T461" s="1302"/>
      <c r="U461" s="1302"/>
      <c r="V461" s="1302"/>
      <c r="W461" s="1302"/>
      <c r="X461" s="1302"/>
      <c r="Y461" s="1302"/>
      <c r="Z461" s="1302"/>
      <c r="AA461" s="1302"/>
      <c r="AB461" s="1302"/>
      <c r="AC461" s="1302"/>
      <c r="AD461" s="1302"/>
      <c r="AE461" s="1302"/>
      <c r="AF461" s="1302"/>
      <c r="AG461" s="1302"/>
    </row>
    <row r="462" spans="1:33" ht="12">
      <c r="A462" s="1315" t="s">
        <v>327</v>
      </c>
      <c r="B462" s="1316">
        <v>50000</v>
      </c>
      <c r="C462" s="1316"/>
      <c r="D462" s="1350"/>
      <c r="E462" s="1376"/>
      <c r="F462" s="1376"/>
      <c r="G462" s="1350">
        <v>100000</v>
      </c>
      <c r="H462" s="1350"/>
      <c r="I462" s="1376"/>
      <c r="J462" s="1376"/>
      <c r="K462" s="1316">
        <f>SUM(B462:J462)</f>
        <v>150000</v>
      </c>
      <c r="L462" s="1300"/>
      <c r="M462" s="1301"/>
      <c r="N462" s="1302"/>
      <c r="O462" s="1302"/>
      <c r="P462" s="1302"/>
      <c r="Q462" s="1302"/>
      <c r="R462" s="1302"/>
      <c r="S462" s="1302"/>
      <c r="T462" s="1302"/>
      <c r="U462" s="1302"/>
      <c r="V462" s="1302"/>
      <c r="W462" s="1302"/>
      <c r="X462" s="1302"/>
      <c r="Y462" s="1302"/>
      <c r="Z462" s="1302"/>
      <c r="AA462" s="1302"/>
      <c r="AB462" s="1302"/>
      <c r="AC462" s="1302"/>
      <c r="AD462" s="1302"/>
      <c r="AE462" s="1302"/>
      <c r="AF462" s="1302"/>
      <c r="AG462" s="1302"/>
    </row>
    <row r="463" spans="1:33" ht="12">
      <c r="A463" s="1315" t="s">
        <v>328</v>
      </c>
      <c r="B463" s="1316"/>
      <c r="C463" s="1316"/>
      <c r="D463" s="1350"/>
      <c r="E463" s="1376"/>
      <c r="F463" s="1376"/>
      <c r="G463" s="1350"/>
      <c r="H463" s="1350"/>
      <c r="I463" s="1376">
        <v>70000</v>
      </c>
      <c r="J463" s="1376"/>
      <c r="K463" s="1316">
        <f>SUM(G463:J463)</f>
        <v>70000</v>
      </c>
      <c r="L463" s="1300"/>
      <c r="M463" s="1301"/>
      <c r="N463" s="1302"/>
      <c r="O463" s="1302"/>
      <c r="P463" s="1302"/>
      <c r="Q463" s="1302"/>
      <c r="R463" s="1302"/>
      <c r="S463" s="1302"/>
      <c r="T463" s="1302"/>
      <c r="U463" s="1302"/>
      <c r="V463" s="1302"/>
      <c r="W463" s="1302"/>
      <c r="X463" s="1302"/>
      <c r="Y463" s="1302"/>
      <c r="Z463" s="1302"/>
      <c r="AA463" s="1302"/>
      <c r="AB463" s="1302"/>
      <c r="AC463" s="1302"/>
      <c r="AD463" s="1302"/>
      <c r="AE463" s="1302"/>
      <c r="AF463" s="1302"/>
      <c r="AG463" s="1302"/>
    </row>
    <row r="464" spans="1:33" ht="12" hidden="1">
      <c r="A464" s="1315" t="s">
        <v>329</v>
      </c>
      <c r="B464" s="1316"/>
      <c r="C464" s="1316"/>
      <c r="D464" s="1350"/>
      <c r="E464" s="1376"/>
      <c r="F464" s="1376"/>
      <c r="G464" s="1350"/>
      <c r="H464" s="1350"/>
      <c r="I464" s="1376"/>
      <c r="J464" s="1376"/>
      <c r="K464" s="1316">
        <f>SUM(B464:J464)</f>
        <v>0</v>
      </c>
      <c r="L464" s="1300"/>
      <c r="M464" s="1301"/>
      <c r="N464" s="1302"/>
      <c r="O464" s="1302"/>
      <c r="P464" s="1302"/>
      <c r="Q464" s="1302"/>
      <c r="R464" s="1302"/>
      <c r="S464" s="1302"/>
      <c r="T464" s="1302"/>
      <c r="U464" s="1302"/>
      <c r="V464" s="1302"/>
      <c r="W464" s="1302"/>
      <c r="X464" s="1302"/>
      <c r="Y464" s="1302"/>
      <c r="Z464" s="1302"/>
      <c r="AA464" s="1302"/>
      <c r="AB464" s="1302"/>
      <c r="AC464" s="1302"/>
      <c r="AD464" s="1302"/>
      <c r="AE464" s="1302"/>
      <c r="AF464" s="1302"/>
      <c r="AG464" s="1302"/>
    </row>
    <row r="465" spans="1:33" ht="12" hidden="1">
      <c r="A465" s="1355" t="s">
        <v>1318</v>
      </c>
      <c r="B465" s="1316"/>
      <c r="C465" s="1316"/>
      <c r="D465" s="1350"/>
      <c r="E465" s="1403"/>
      <c r="F465" s="1403"/>
      <c r="G465" s="1350">
        <v>400000</v>
      </c>
      <c r="H465" s="1350"/>
      <c r="I465" s="1396"/>
      <c r="J465" s="1396"/>
      <c r="K465" s="1316">
        <f>SUM(B465:J465)</f>
        <v>400000</v>
      </c>
      <c r="L465" s="1300"/>
      <c r="M465" s="1301"/>
      <c r="N465" s="1302"/>
      <c r="O465" s="1302"/>
      <c r="P465" s="1302"/>
      <c r="Q465" s="1302"/>
      <c r="R465" s="1302"/>
      <c r="S465" s="1302"/>
      <c r="T465" s="1302"/>
      <c r="U465" s="1302"/>
      <c r="V465" s="1302"/>
      <c r="W465" s="1302"/>
      <c r="X465" s="1302"/>
      <c r="Y465" s="1302"/>
      <c r="Z465" s="1302"/>
      <c r="AA465" s="1302"/>
      <c r="AB465" s="1302"/>
      <c r="AC465" s="1302"/>
      <c r="AD465" s="1302"/>
      <c r="AE465" s="1302"/>
      <c r="AF465" s="1302"/>
      <c r="AG465" s="1302"/>
    </row>
    <row r="466" spans="1:33" ht="12" customHeight="1">
      <c r="A466" s="1356" t="s">
        <v>330</v>
      </c>
      <c r="B466" s="1316"/>
      <c r="C466" s="1316">
        <f aca="true" t="shared" si="78" ref="C466:K466">SUM(C465)</f>
        <v>0</v>
      </c>
      <c r="D466" s="1316">
        <f t="shared" si="78"/>
        <v>0</v>
      </c>
      <c r="E466" s="1316">
        <f t="shared" si="78"/>
        <v>0</v>
      </c>
      <c r="F466" s="1316">
        <f t="shared" si="78"/>
        <v>0</v>
      </c>
      <c r="G466" s="1316">
        <f t="shared" si="78"/>
        <v>400000</v>
      </c>
      <c r="H466" s="1316">
        <f t="shared" si="78"/>
        <v>0</v>
      </c>
      <c r="I466" s="1316">
        <f t="shared" si="78"/>
        <v>0</v>
      </c>
      <c r="J466" s="1316">
        <f t="shared" si="78"/>
        <v>0</v>
      </c>
      <c r="K466" s="1316">
        <f t="shared" si="78"/>
        <v>400000</v>
      </c>
      <c r="L466" s="1300"/>
      <c r="M466" s="1301"/>
      <c r="N466" s="1302"/>
      <c r="O466" s="1302"/>
      <c r="P466" s="1302"/>
      <c r="Q466" s="1302"/>
      <c r="R466" s="1302"/>
      <c r="S466" s="1302"/>
      <c r="T466" s="1302"/>
      <c r="U466" s="1302"/>
      <c r="V466" s="1302"/>
      <c r="W466" s="1302"/>
      <c r="X466" s="1302"/>
      <c r="Y466" s="1302"/>
      <c r="Z466" s="1302"/>
      <c r="AA466" s="1302"/>
      <c r="AB466" s="1302"/>
      <c r="AC466" s="1302"/>
      <c r="AD466" s="1302"/>
      <c r="AE466" s="1302"/>
      <c r="AF466" s="1302"/>
      <c r="AG466" s="1302"/>
    </row>
    <row r="467" spans="1:33" ht="12">
      <c r="A467" s="1353" t="s">
        <v>331</v>
      </c>
      <c r="B467" s="1316"/>
      <c r="C467" s="1316"/>
      <c r="D467" s="1350">
        <v>40000</v>
      </c>
      <c r="E467" s="1376"/>
      <c r="F467" s="1376"/>
      <c r="G467" s="1350"/>
      <c r="H467" s="1350"/>
      <c r="I467" s="1376">
        <v>4500000</v>
      </c>
      <c r="J467" s="1376"/>
      <c r="K467" s="1316">
        <f>SUM(C467:J467)</f>
        <v>4540000</v>
      </c>
      <c r="L467" s="1300"/>
      <c r="M467" s="1301"/>
      <c r="N467" s="1302"/>
      <c r="O467" s="1302"/>
      <c r="P467" s="1302"/>
      <c r="Q467" s="1302"/>
      <c r="R467" s="1302"/>
      <c r="S467" s="1302"/>
      <c r="T467" s="1302"/>
      <c r="U467" s="1302"/>
      <c r="V467" s="1302"/>
      <c r="W467" s="1302"/>
      <c r="X467" s="1302"/>
      <c r="Y467" s="1302"/>
      <c r="Z467" s="1302"/>
      <c r="AA467" s="1302"/>
      <c r="AB467" s="1302"/>
      <c r="AC467" s="1302"/>
      <c r="AD467" s="1302"/>
      <c r="AE467" s="1302"/>
      <c r="AF467" s="1302"/>
      <c r="AG467" s="1302"/>
    </row>
    <row r="468" spans="1:33" ht="33" customHeight="1" hidden="1">
      <c r="A468" s="1352" t="s">
        <v>325</v>
      </c>
      <c r="B468" s="1316"/>
      <c r="C468" s="1316"/>
      <c r="D468" s="1316"/>
      <c r="E468" s="1316"/>
      <c r="F468" s="1316"/>
      <c r="G468" s="1316"/>
      <c r="H468" s="1316"/>
      <c r="I468" s="1316"/>
      <c r="J468" s="1316"/>
      <c r="K468" s="1316">
        <f>SUM(C468:J468)</f>
        <v>0</v>
      </c>
      <c r="L468" s="1300"/>
      <c r="M468" s="1301"/>
      <c r="N468" s="1302"/>
      <c r="O468" s="1302"/>
      <c r="P468" s="1302"/>
      <c r="Q468" s="1302"/>
      <c r="R468" s="1302"/>
      <c r="S468" s="1302"/>
      <c r="T468" s="1302"/>
      <c r="U468" s="1302"/>
      <c r="V468" s="1302"/>
      <c r="W468" s="1302"/>
      <c r="X468" s="1302"/>
      <c r="Y468" s="1302"/>
      <c r="Z468" s="1302"/>
      <c r="AA468" s="1302"/>
      <c r="AB468" s="1302"/>
      <c r="AC468" s="1302"/>
      <c r="AD468" s="1302"/>
      <c r="AE468" s="1302"/>
      <c r="AF468" s="1302"/>
      <c r="AG468" s="1302"/>
    </row>
    <row r="469" spans="1:33" ht="12.75" customHeight="1">
      <c r="A469" s="1353" t="s">
        <v>332</v>
      </c>
      <c r="B469" s="1316"/>
      <c r="C469" s="1316"/>
      <c r="D469" s="1316"/>
      <c r="E469" s="1316"/>
      <c r="F469" s="1316"/>
      <c r="G469" s="1316"/>
      <c r="H469" s="1316"/>
      <c r="I469" s="1316">
        <v>800000</v>
      </c>
      <c r="J469" s="1316"/>
      <c r="K469" s="1316">
        <f>SUM(B469:J469)</f>
        <v>800000</v>
      </c>
      <c r="L469" s="1300"/>
      <c r="M469" s="1301"/>
      <c r="N469" s="1302"/>
      <c r="O469" s="1302"/>
      <c r="P469" s="1302"/>
      <c r="Q469" s="1302"/>
      <c r="R469" s="1302"/>
      <c r="S469" s="1302"/>
      <c r="T469" s="1302"/>
      <c r="U469" s="1302"/>
      <c r="V469" s="1302"/>
      <c r="W469" s="1302"/>
      <c r="X469" s="1302"/>
      <c r="Y469" s="1302"/>
      <c r="Z469" s="1302"/>
      <c r="AA469" s="1302"/>
      <c r="AB469" s="1302"/>
      <c r="AC469" s="1302"/>
      <c r="AD469" s="1302"/>
      <c r="AE469" s="1302"/>
      <c r="AF469" s="1302"/>
      <c r="AG469" s="1302"/>
    </row>
    <row r="470" spans="1:33" ht="12">
      <c r="A470" s="1353" t="s">
        <v>1096</v>
      </c>
      <c r="B470" s="1316"/>
      <c r="C470" s="1316"/>
      <c r="D470" s="1316"/>
      <c r="E470" s="1316"/>
      <c r="F470" s="1316"/>
      <c r="G470" s="1316"/>
      <c r="H470" s="1316"/>
      <c r="I470" s="1316">
        <v>500000</v>
      </c>
      <c r="J470" s="1316"/>
      <c r="K470" s="1316">
        <f>SUM(B470:J470)</f>
        <v>500000</v>
      </c>
      <c r="L470" s="1300"/>
      <c r="M470" s="1301"/>
      <c r="N470" s="1302"/>
      <c r="O470" s="1302"/>
      <c r="P470" s="1302"/>
      <c r="Q470" s="1302"/>
      <c r="R470" s="1302"/>
      <c r="S470" s="1302"/>
      <c r="T470" s="1302"/>
      <c r="U470" s="1302"/>
      <c r="V470" s="1302"/>
      <c r="W470" s="1302"/>
      <c r="X470" s="1302"/>
      <c r="Y470" s="1302"/>
      <c r="Z470" s="1302"/>
      <c r="AA470" s="1302"/>
      <c r="AB470" s="1302"/>
      <c r="AC470" s="1302"/>
      <c r="AD470" s="1302"/>
      <c r="AE470" s="1302"/>
      <c r="AF470" s="1302"/>
      <c r="AG470" s="1302"/>
    </row>
    <row r="471" spans="1:33" ht="34.5" customHeight="1" hidden="1">
      <c r="A471" s="1352" t="s">
        <v>1362</v>
      </c>
      <c r="B471" s="1316"/>
      <c r="C471" s="1316"/>
      <c r="D471" s="1316"/>
      <c r="E471" s="1316"/>
      <c r="F471" s="1316"/>
      <c r="G471" s="1316"/>
      <c r="H471" s="1316"/>
      <c r="I471" s="1316"/>
      <c r="J471" s="1316"/>
      <c r="K471" s="1316">
        <f>SUM(C471:J471)</f>
        <v>0</v>
      </c>
      <c r="L471" s="1300"/>
      <c r="M471" s="1301"/>
      <c r="N471" s="1302"/>
      <c r="O471" s="1302"/>
      <c r="P471" s="1302"/>
      <c r="Q471" s="1302"/>
      <c r="R471" s="1302"/>
      <c r="S471" s="1302"/>
      <c r="T471" s="1302"/>
      <c r="U471" s="1302"/>
      <c r="V471" s="1302"/>
      <c r="W471" s="1302"/>
      <c r="X471" s="1302"/>
      <c r="Y471" s="1302"/>
      <c r="Z471" s="1302"/>
      <c r="AA471" s="1302"/>
      <c r="AB471" s="1302"/>
      <c r="AC471" s="1302"/>
      <c r="AD471" s="1302"/>
      <c r="AE471" s="1302"/>
      <c r="AF471" s="1302"/>
      <c r="AG471" s="1302"/>
    </row>
    <row r="472" spans="1:33" ht="12.75" customHeight="1">
      <c r="A472" s="1353" t="s">
        <v>333</v>
      </c>
      <c r="B472" s="1316"/>
      <c r="C472" s="1316"/>
      <c r="D472" s="1316"/>
      <c r="E472" s="1316"/>
      <c r="F472" s="1316"/>
      <c r="G472" s="1316"/>
      <c r="H472" s="1316"/>
      <c r="I472" s="1316">
        <v>60000</v>
      </c>
      <c r="J472" s="1316"/>
      <c r="K472" s="1316">
        <f>SUM(B472:J472)</f>
        <v>60000</v>
      </c>
      <c r="L472" s="1300"/>
      <c r="M472" s="1301"/>
      <c r="N472" s="1302"/>
      <c r="O472" s="1302"/>
      <c r="P472" s="1302"/>
      <c r="Q472" s="1302"/>
      <c r="R472" s="1302"/>
      <c r="S472" s="1302"/>
      <c r="T472" s="1302"/>
      <c r="U472" s="1302"/>
      <c r="V472" s="1302"/>
      <c r="W472" s="1302"/>
      <c r="X472" s="1302"/>
      <c r="Y472" s="1302"/>
      <c r="Z472" s="1302"/>
      <c r="AA472" s="1302"/>
      <c r="AB472" s="1302"/>
      <c r="AC472" s="1302"/>
      <c r="AD472" s="1302"/>
      <c r="AE472" s="1302"/>
      <c r="AF472" s="1302"/>
      <c r="AG472" s="1302"/>
    </row>
    <row r="473" spans="1:33" ht="13.5" customHeight="1">
      <c r="A473" s="1353" t="s">
        <v>1319</v>
      </c>
      <c r="B473" s="1316"/>
      <c r="C473" s="1316">
        <v>50000</v>
      </c>
      <c r="D473" s="1316"/>
      <c r="E473" s="1316"/>
      <c r="F473" s="1316"/>
      <c r="G473" s="1316">
        <v>100000</v>
      </c>
      <c r="H473" s="1316"/>
      <c r="I473" s="1316">
        <v>1200000</v>
      </c>
      <c r="J473" s="1316"/>
      <c r="K473" s="1316">
        <f>SUM(B473:J473)</f>
        <v>1350000</v>
      </c>
      <c r="L473" s="1300"/>
      <c r="M473" s="1301"/>
      <c r="N473" s="1302"/>
      <c r="O473" s="1302"/>
      <c r="P473" s="1302"/>
      <c r="Q473" s="1302"/>
      <c r="R473" s="1302"/>
      <c r="S473" s="1302"/>
      <c r="T473" s="1302"/>
      <c r="U473" s="1302"/>
      <c r="V473" s="1302"/>
      <c r="W473" s="1302"/>
      <c r="X473" s="1302"/>
      <c r="Y473" s="1302"/>
      <c r="Z473" s="1302"/>
      <c r="AA473" s="1302"/>
      <c r="AB473" s="1302"/>
      <c r="AC473" s="1302"/>
      <c r="AD473" s="1302"/>
      <c r="AE473" s="1302"/>
      <c r="AF473" s="1302"/>
      <c r="AG473" s="1302"/>
    </row>
    <row r="474" spans="1:33" ht="12.75" customHeight="1">
      <c r="A474" s="1353" t="s">
        <v>1320</v>
      </c>
      <c r="B474" s="1316"/>
      <c r="C474" s="1316">
        <v>44000</v>
      </c>
      <c r="D474" s="1316"/>
      <c r="E474" s="1316"/>
      <c r="F474" s="1316"/>
      <c r="G474" s="1316"/>
      <c r="H474" s="1316"/>
      <c r="I474" s="1316"/>
      <c r="J474" s="1316"/>
      <c r="K474" s="1316">
        <f>SUM(B474:J474)</f>
        <v>44000</v>
      </c>
      <c r="L474" s="1300"/>
      <c r="M474" s="1301"/>
      <c r="N474" s="1302"/>
      <c r="O474" s="1302"/>
      <c r="P474" s="1302"/>
      <c r="Q474" s="1302"/>
      <c r="R474" s="1302"/>
      <c r="S474" s="1302"/>
      <c r="T474" s="1302"/>
      <c r="U474" s="1302"/>
      <c r="V474" s="1302"/>
      <c r="W474" s="1302"/>
      <c r="X474" s="1302"/>
      <c r="Y474" s="1302"/>
      <c r="Z474" s="1302"/>
      <c r="AA474" s="1302"/>
      <c r="AB474" s="1302"/>
      <c r="AC474" s="1302"/>
      <c r="AD474" s="1302"/>
      <c r="AE474" s="1302"/>
      <c r="AF474" s="1302"/>
      <c r="AG474" s="1302"/>
    </row>
    <row r="475" spans="1:33" ht="27" customHeight="1" hidden="1">
      <c r="A475" s="1314" t="s">
        <v>338</v>
      </c>
      <c r="B475" s="1316"/>
      <c r="C475" s="1316"/>
      <c r="D475" s="1350"/>
      <c r="E475" s="1376"/>
      <c r="F475" s="1376"/>
      <c r="G475" s="1350"/>
      <c r="H475" s="1350"/>
      <c r="I475" s="1376"/>
      <c r="J475" s="1376"/>
      <c r="K475" s="1316">
        <f>SUM(C475:J475)</f>
        <v>0</v>
      </c>
      <c r="L475" s="1300"/>
      <c r="M475" s="1301"/>
      <c r="N475" s="1302"/>
      <c r="O475" s="1302"/>
      <c r="P475" s="1302"/>
      <c r="Q475" s="1302"/>
      <c r="R475" s="1302"/>
      <c r="S475" s="1302"/>
      <c r="T475" s="1302"/>
      <c r="U475" s="1302"/>
      <c r="V475" s="1302"/>
      <c r="W475" s="1302"/>
      <c r="X475" s="1302"/>
      <c r="Y475" s="1302"/>
      <c r="Z475" s="1302"/>
      <c r="AA475" s="1302"/>
      <c r="AB475" s="1302"/>
      <c r="AC475" s="1302"/>
      <c r="AD475" s="1302"/>
      <c r="AE475" s="1302"/>
      <c r="AF475" s="1302"/>
      <c r="AG475" s="1302"/>
    </row>
    <row r="476" spans="1:33" ht="13.5" customHeight="1">
      <c r="A476" s="1314" t="s">
        <v>1321</v>
      </c>
      <c r="B476" s="1316"/>
      <c r="C476" s="1316"/>
      <c r="D476" s="1350"/>
      <c r="E476" s="1376"/>
      <c r="F476" s="1376"/>
      <c r="G476" s="1350">
        <v>100000</v>
      </c>
      <c r="H476" s="1350"/>
      <c r="I476" s="1376"/>
      <c r="J476" s="1376"/>
      <c r="K476" s="1316">
        <f>SUM(C476:J476)</f>
        <v>100000</v>
      </c>
      <c r="L476" s="1300"/>
      <c r="M476" s="1301"/>
      <c r="N476" s="1302"/>
      <c r="O476" s="1302"/>
      <c r="P476" s="1302"/>
      <c r="Q476" s="1302"/>
      <c r="R476" s="1302"/>
      <c r="S476" s="1302"/>
      <c r="T476" s="1302"/>
      <c r="U476" s="1302"/>
      <c r="V476" s="1302"/>
      <c r="W476" s="1302"/>
      <c r="X476" s="1302"/>
      <c r="Y476" s="1302"/>
      <c r="Z476" s="1302"/>
      <c r="AA476" s="1302"/>
      <c r="AB476" s="1302"/>
      <c r="AC476" s="1302"/>
      <c r="AD476" s="1302"/>
      <c r="AE476" s="1302"/>
      <c r="AF476" s="1302"/>
      <c r="AG476" s="1302"/>
    </row>
    <row r="477" spans="1:33" ht="12">
      <c r="A477" s="1351" t="s">
        <v>343</v>
      </c>
      <c r="B477" s="1316"/>
      <c r="C477" s="1316"/>
      <c r="D477" s="1350"/>
      <c r="E477" s="1376"/>
      <c r="F477" s="1376"/>
      <c r="G477" s="1350">
        <v>100000</v>
      </c>
      <c r="H477" s="1350"/>
      <c r="I477" s="1376"/>
      <c r="J477" s="1376"/>
      <c r="K477" s="1316">
        <f>SUM(G477:J477)</f>
        <v>100000</v>
      </c>
      <c r="L477" s="1300"/>
      <c r="M477" s="1301"/>
      <c r="N477" s="1302"/>
      <c r="O477" s="1302"/>
      <c r="P477" s="1302"/>
      <c r="Q477" s="1302"/>
      <c r="R477" s="1302"/>
      <c r="S477" s="1302"/>
      <c r="T477" s="1302"/>
      <c r="U477" s="1302"/>
      <c r="V477" s="1302"/>
      <c r="W477" s="1302"/>
      <c r="X477" s="1302"/>
      <c r="Y477" s="1302"/>
      <c r="Z477" s="1302"/>
      <c r="AA477" s="1302"/>
      <c r="AB477" s="1302"/>
      <c r="AC477" s="1302"/>
      <c r="AD477" s="1302"/>
      <c r="AE477" s="1302"/>
      <c r="AF477" s="1302"/>
      <c r="AG477" s="1302"/>
    </row>
    <row r="478" spans="1:33" ht="12">
      <c r="A478" s="1351" t="s">
        <v>1322</v>
      </c>
      <c r="B478" s="1316"/>
      <c r="C478" s="1316">
        <v>50000</v>
      </c>
      <c r="D478" s="1350"/>
      <c r="E478" s="1376"/>
      <c r="F478" s="1376"/>
      <c r="G478" s="1350"/>
      <c r="H478" s="1350"/>
      <c r="I478" s="1376"/>
      <c r="J478" s="1376"/>
      <c r="K478" s="1316">
        <f>SUM(C478:J478)</f>
        <v>50000</v>
      </c>
      <c r="L478" s="1300"/>
      <c r="M478" s="1301"/>
      <c r="N478" s="1302"/>
      <c r="O478" s="1302"/>
      <c r="P478" s="1302"/>
      <c r="Q478" s="1302"/>
      <c r="R478" s="1302"/>
      <c r="S478" s="1302"/>
      <c r="T478" s="1302"/>
      <c r="U478" s="1302"/>
      <c r="V478" s="1302"/>
      <c r="W478" s="1302"/>
      <c r="X478" s="1302"/>
      <c r="Y478" s="1302"/>
      <c r="Z478" s="1302"/>
      <c r="AA478" s="1302"/>
      <c r="AB478" s="1302"/>
      <c r="AC478" s="1302"/>
      <c r="AD478" s="1302"/>
      <c r="AE478" s="1302"/>
      <c r="AF478" s="1302"/>
      <c r="AG478" s="1302"/>
    </row>
    <row r="479" spans="1:33" ht="12" hidden="1">
      <c r="A479" s="1354" t="s">
        <v>1323</v>
      </c>
      <c r="B479" s="1316"/>
      <c r="C479" s="1316"/>
      <c r="D479" s="1350"/>
      <c r="E479" s="1376"/>
      <c r="F479" s="1376"/>
      <c r="G479" s="1350"/>
      <c r="H479" s="1350"/>
      <c r="I479" s="1376">
        <v>4000000</v>
      </c>
      <c r="J479" s="1376"/>
      <c r="K479" s="1316">
        <f>SUM(I479:J479)</f>
        <v>4000000</v>
      </c>
      <c r="L479" s="1300"/>
      <c r="M479" s="1301"/>
      <c r="N479" s="1302"/>
      <c r="O479" s="1302"/>
      <c r="P479" s="1302"/>
      <c r="Q479" s="1302"/>
      <c r="R479" s="1302"/>
      <c r="S479" s="1302"/>
      <c r="T479" s="1302"/>
      <c r="U479" s="1302"/>
      <c r="V479" s="1302"/>
      <c r="W479" s="1302"/>
      <c r="X479" s="1302"/>
      <c r="Y479" s="1302"/>
      <c r="Z479" s="1302"/>
      <c r="AA479" s="1302"/>
      <c r="AB479" s="1302"/>
      <c r="AC479" s="1302"/>
      <c r="AD479" s="1302"/>
      <c r="AE479" s="1302"/>
      <c r="AF479" s="1302"/>
      <c r="AG479" s="1302"/>
    </row>
    <row r="480" spans="1:33" ht="12">
      <c r="A480" s="1314" t="s">
        <v>340</v>
      </c>
      <c r="B480" s="1316"/>
      <c r="C480" s="1316"/>
      <c r="D480" s="1316"/>
      <c r="E480" s="1316"/>
      <c r="F480" s="1316"/>
      <c r="G480" s="1316"/>
      <c r="H480" s="1316"/>
      <c r="I480" s="1316">
        <f>SUM(I479:I479)</f>
        <v>4000000</v>
      </c>
      <c r="J480" s="1316">
        <f>SUM(J479:J479)</f>
        <v>0</v>
      </c>
      <c r="K480" s="1316">
        <f>SUM(K479:K479)</f>
        <v>4000000</v>
      </c>
      <c r="L480" s="1365"/>
      <c r="M480" s="1176"/>
      <c r="N480" s="1364"/>
      <c r="O480" s="1176"/>
      <c r="P480" s="1364"/>
      <c r="Q480" s="1364"/>
      <c r="R480" s="1302"/>
      <c r="S480" s="1302"/>
      <c r="T480" s="1302"/>
      <c r="U480" s="1302"/>
      <c r="V480" s="1302"/>
      <c r="W480" s="1302"/>
      <c r="X480" s="1302"/>
      <c r="Y480" s="1302"/>
      <c r="Z480" s="1302"/>
      <c r="AA480" s="1302"/>
      <c r="AB480" s="1302"/>
      <c r="AC480" s="1302"/>
      <c r="AD480" s="1302"/>
      <c r="AE480" s="1302"/>
      <c r="AF480" s="1302"/>
      <c r="AG480" s="1302"/>
    </row>
    <row r="481" spans="1:33" ht="12">
      <c r="A481" s="1351" t="s">
        <v>339</v>
      </c>
      <c r="B481" s="1316"/>
      <c r="C481" s="1316"/>
      <c r="D481" s="1316"/>
      <c r="E481" s="1316"/>
      <c r="F481" s="1316"/>
      <c r="G481" s="1316"/>
      <c r="H481" s="1316"/>
      <c r="I481" s="1316">
        <v>3000000</v>
      </c>
      <c r="J481" s="1316"/>
      <c r="K481" s="1316">
        <f>SUM(I481:J481)</f>
        <v>3000000</v>
      </c>
      <c r="L481" s="1365"/>
      <c r="M481" s="1176"/>
      <c r="N481" s="1364"/>
      <c r="O481" s="1176"/>
      <c r="P481" s="1364"/>
      <c r="Q481" s="1364"/>
      <c r="R481" s="1302"/>
      <c r="S481" s="1302"/>
      <c r="T481" s="1302"/>
      <c r="U481" s="1302"/>
      <c r="V481" s="1302"/>
      <c r="W481" s="1302"/>
      <c r="X481" s="1302"/>
      <c r="Y481" s="1302"/>
      <c r="Z481" s="1302"/>
      <c r="AA481" s="1302"/>
      <c r="AB481" s="1302"/>
      <c r="AC481" s="1302"/>
      <c r="AD481" s="1302"/>
      <c r="AE481" s="1302"/>
      <c r="AF481" s="1302"/>
      <c r="AG481" s="1302"/>
    </row>
    <row r="482" spans="1:33" ht="12">
      <c r="A482" s="1351" t="s">
        <v>341</v>
      </c>
      <c r="B482" s="1316"/>
      <c r="C482" s="1316">
        <v>50000</v>
      </c>
      <c r="D482" s="1350"/>
      <c r="E482" s="1376"/>
      <c r="F482" s="1376"/>
      <c r="G482" s="1350"/>
      <c r="H482" s="1350"/>
      <c r="I482" s="1376">
        <v>2500000</v>
      </c>
      <c r="J482" s="1376"/>
      <c r="K482" s="1316">
        <f>SUM(B482:J482)</f>
        <v>2550000</v>
      </c>
      <c r="L482" s="1365"/>
      <c r="M482" s="1176"/>
      <c r="N482" s="1364"/>
      <c r="O482" s="1176"/>
      <c r="P482" s="1364"/>
      <c r="Q482" s="1364"/>
      <c r="R482" s="1302"/>
      <c r="S482" s="1302"/>
      <c r="T482" s="1302"/>
      <c r="U482" s="1302"/>
      <c r="V482" s="1302"/>
      <c r="W482" s="1302"/>
      <c r="X482" s="1302"/>
      <c r="Y482" s="1302"/>
      <c r="Z482" s="1302"/>
      <c r="AA482" s="1302"/>
      <c r="AB482" s="1302"/>
      <c r="AC482" s="1302"/>
      <c r="AD482" s="1302"/>
      <c r="AE482" s="1302"/>
      <c r="AF482" s="1302"/>
      <c r="AG482" s="1302"/>
    </row>
    <row r="483" spans="1:33" ht="12" hidden="1">
      <c r="A483" s="1354" t="s">
        <v>1324</v>
      </c>
      <c r="B483" s="1316"/>
      <c r="C483" s="1316"/>
      <c r="D483" s="1350"/>
      <c r="E483" s="1376"/>
      <c r="F483" s="1376"/>
      <c r="G483" s="1350"/>
      <c r="H483" s="1350"/>
      <c r="I483" s="1376">
        <v>7000000</v>
      </c>
      <c r="J483" s="1376"/>
      <c r="K483" s="1316">
        <f>SUM(C483:J483)</f>
        <v>7000000</v>
      </c>
      <c r="L483" s="1365"/>
      <c r="M483" s="1176"/>
      <c r="N483" s="1364"/>
      <c r="O483" s="1176"/>
      <c r="P483" s="1364"/>
      <c r="Q483" s="1364"/>
      <c r="R483" s="1302"/>
      <c r="S483" s="1302"/>
      <c r="T483" s="1302"/>
      <c r="U483" s="1302"/>
      <c r="V483" s="1302"/>
      <c r="W483" s="1302"/>
      <c r="X483" s="1302"/>
      <c r="Y483" s="1302"/>
      <c r="Z483" s="1302"/>
      <c r="AA483" s="1302"/>
      <c r="AB483" s="1302"/>
      <c r="AC483" s="1302"/>
      <c r="AD483" s="1302"/>
      <c r="AE483" s="1302"/>
      <c r="AF483" s="1302"/>
      <c r="AG483" s="1302"/>
    </row>
    <row r="484" spans="1:33" ht="12">
      <c r="A484" s="1314" t="s">
        <v>342</v>
      </c>
      <c r="B484" s="1316">
        <f aca="true" t="shared" si="79" ref="B484:K484">SUM(B483:B483)</f>
        <v>0</v>
      </c>
      <c r="C484" s="1316">
        <f t="shared" si="79"/>
        <v>0</v>
      </c>
      <c r="D484" s="1316">
        <f t="shared" si="79"/>
        <v>0</v>
      </c>
      <c r="E484" s="1316">
        <f t="shared" si="79"/>
        <v>0</v>
      </c>
      <c r="F484" s="1316">
        <f t="shared" si="79"/>
        <v>0</v>
      </c>
      <c r="G484" s="1316">
        <f t="shared" si="79"/>
        <v>0</v>
      </c>
      <c r="H484" s="1316">
        <f t="shared" si="79"/>
        <v>0</v>
      </c>
      <c r="I484" s="1316">
        <f t="shared" si="79"/>
        <v>7000000</v>
      </c>
      <c r="J484" s="1316">
        <f t="shared" si="79"/>
        <v>0</v>
      </c>
      <c r="K484" s="1316">
        <f t="shared" si="79"/>
        <v>7000000</v>
      </c>
      <c r="L484" s="1365"/>
      <c r="M484" s="1176"/>
      <c r="N484" s="1364"/>
      <c r="O484" s="1176"/>
      <c r="P484" s="1364"/>
      <c r="Q484" s="1364"/>
      <c r="R484" s="1302"/>
      <c r="S484" s="1302"/>
      <c r="T484" s="1302"/>
      <c r="U484" s="1302"/>
      <c r="V484" s="1302"/>
      <c r="W484" s="1302"/>
      <c r="X484" s="1302"/>
      <c r="Y484" s="1302"/>
      <c r="Z484" s="1302"/>
      <c r="AA484" s="1302"/>
      <c r="AB484" s="1302"/>
      <c r="AC484" s="1302"/>
      <c r="AD484" s="1302"/>
      <c r="AE484" s="1302"/>
      <c r="AF484" s="1302"/>
      <c r="AG484" s="1302"/>
    </row>
    <row r="485" spans="1:33" ht="12">
      <c r="A485" s="1351" t="s">
        <v>904</v>
      </c>
      <c r="B485" s="1316"/>
      <c r="C485" s="1316"/>
      <c r="D485" s="1350"/>
      <c r="E485" s="1376"/>
      <c r="F485" s="1376"/>
      <c r="G485" s="1350"/>
      <c r="H485" s="1350"/>
      <c r="I485" s="1376">
        <v>500000</v>
      </c>
      <c r="J485" s="1376"/>
      <c r="K485" s="1316">
        <f>SUM(C485:J485)</f>
        <v>500000</v>
      </c>
      <c r="L485" s="1300"/>
      <c r="M485" s="1301"/>
      <c r="N485" s="1302"/>
      <c r="O485" s="1302"/>
      <c r="P485" s="1302"/>
      <c r="Q485" s="1302"/>
      <c r="R485" s="1302"/>
      <c r="S485" s="1302"/>
      <c r="T485" s="1302"/>
      <c r="U485" s="1302"/>
      <c r="V485" s="1302"/>
      <c r="W485" s="1302"/>
      <c r="X485" s="1302"/>
      <c r="Y485" s="1302"/>
      <c r="Z485" s="1302"/>
      <c r="AA485" s="1302"/>
      <c r="AB485" s="1302"/>
      <c r="AC485" s="1302"/>
      <c r="AD485" s="1302"/>
      <c r="AE485" s="1302"/>
      <c r="AF485" s="1302"/>
      <c r="AG485" s="1302"/>
    </row>
    <row r="486" spans="1:33" ht="12" hidden="1">
      <c r="A486" s="1410" t="s">
        <v>344</v>
      </c>
      <c r="B486" s="1398"/>
      <c r="C486" s="1398"/>
      <c r="D486" s="1411"/>
      <c r="E486" s="1412"/>
      <c r="F486" s="1412"/>
      <c r="G486" s="1411"/>
      <c r="H486" s="1411"/>
      <c r="I486" s="1412"/>
      <c r="J486" s="1412"/>
      <c r="K486" s="1398">
        <f>SUM(G486:J486)</f>
        <v>0</v>
      </c>
      <c r="L486" s="1300"/>
      <c r="M486" s="1301"/>
      <c r="N486" s="1302"/>
      <c r="O486" s="1302"/>
      <c r="P486" s="1302"/>
      <c r="Q486" s="1302"/>
      <c r="R486" s="1302"/>
      <c r="S486" s="1302"/>
      <c r="T486" s="1302"/>
      <c r="U486" s="1302"/>
      <c r="V486" s="1302"/>
      <c r="W486" s="1302"/>
      <c r="X486" s="1302"/>
      <c r="Y486" s="1302"/>
      <c r="Z486" s="1302"/>
      <c r="AA486" s="1302"/>
      <c r="AB486" s="1302"/>
      <c r="AC486" s="1302"/>
      <c r="AD486" s="1302"/>
      <c r="AE486" s="1302"/>
      <c r="AF486" s="1302"/>
      <c r="AG486" s="1302"/>
    </row>
    <row r="487" spans="1:33" ht="12" hidden="1">
      <c r="A487" s="1410" t="s">
        <v>345</v>
      </c>
      <c r="B487" s="1398"/>
      <c r="C487" s="1398"/>
      <c r="D487" s="1411"/>
      <c r="E487" s="1412"/>
      <c r="F487" s="1412"/>
      <c r="G487" s="1411"/>
      <c r="H487" s="1411"/>
      <c r="I487" s="1412"/>
      <c r="J487" s="1412"/>
      <c r="K487" s="1398">
        <f>SUM(I487:J487)</f>
        <v>0</v>
      </c>
      <c r="L487" s="1300"/>
      <c r="M487" s="1301"/>
      <c r="N487" s="1302"/>
      <c r="O487" s="1302"/>
      <c r="P487" s="1302"/>
      <c r="Q487" s="1302"/>
      <c r="R487" s="1302"/>
      <c r="S487" s="1302"/>
      <c r="T487" s="1302"/>
      <c r="U487" s="1302"/>
      <c r="V487" s="1302"/>
      <c r="W487" s="1302"/>
      <c r="X487" s="1302"/>
      <c r="Y487" s="1302"/>
      <c r="Z487" s="1302"/>
      <c r="AA487" s="1302"/>
      <c r="AB487" s="1302"/>
      <c r="AC487" s="1302"/>
      <c r="AD487" s="1302"/>
      <c r="AE487" s="1302"/>
      <c r="AF487" s="1302"/>
      <c r="AG487" s="1302"/>
    </row>
    <row r="488" spans="1:33" ht="12" hidden="1">
      <c r="A488" s="1413" t="s">
        <v>1203</v>
      </c>
      <c r="B488" s="1360">
        <f aca="true" t="shared" si="80" ref="B488:K488">B437+B438+B442+B443+B444+B447+B448+B449+B450+B452+B453+B454+B455+B456+B458+B461+B462+B463+B464+B466+B467+B468+B469+B470+B471+B472+B475+B477+B478+B480+B481+B482+B484+B485+B486+B487+B439+B473+B474+B476</f>
        <v>50000</v>
      </c>
      <c r="C488" s="1360">
        <f t="shared" si="80"/>
        <v>1094000</v>
      </c>
      <c r="D488" s="1360">
        <f t="shared" si="80"/>
        <v>280000</v>
      </c>
      <c r="E488" s="1360">
        <f t="shared" si="80"/>
        <v>180000</v>
      </c>
      <c r="F488" s="1360">
        <f t="shared" si="80"/>
        <v>0</v>
      </c>
      <c r="G488" s="1360">
        <f t="shared" si="80"/>
        <v>1700000</v>
      </c>
      <c r="H488" s="1360">
        <f t="shared" si="80"/>
        <v>0</v>
      </c>
      <c r="I488" s="1360">
        <f t="shared" si="80"/>
        <v>45510000</v>
      </c>
      <c r="J488" s="1360">
        <f t="shared" si="80"/>
        <v>0</v>
      </c>
      <c r="K488" s="1360">
        <f t="shared" si="80"/>
        <v>48814000</v>
      </c>
      <c r="L488" s="1330"/>
      <c r="M488" s="1301"/>
      <c r="N488" s="1302"/>
      <c r="O488" s="1302"/>
      <c r="P488" s="1302"/>
      <c r="Q488" s="1302"/>
      <c r="R488" s="1302"/>
      <c r="S488" s="1302"/>
      <c r="T488" s="1302"/>
      <c r="U488" s="1302"/>
      <c r="V488" s="1302"/>
      <c r="W488" s="1302"/>
      <c r="X488" s="1302"/>
      <c r="Y488" s="1302"/>
      <c r="Z488" s="1302"/>
      <c r="AA488" s="1302"/>
      <c r="AB488" s="1302"/>
      <c r="AC488" s="1302"/>
      <c r="AD488" s="1302"/>
      <c r="AE488" s="1302"/>
      <c r="AF488" s="1302"/>
      <c r="AG488" s="1302"/>
    </row>
    <row r="489" spans="1:33" ht="33" customHeight="1">
      <c r="A489" s="1414" t="s">
        <v>1325</v>
      </c>
      <c r="B489" s="1415">
        <f aca="true" t="shared" si="81" ref="B489:K489">B135+B165+B202+B251+B279+B332+B364+B385+B435+B488</f>
        <v>2928000</v>
      </c>
      <c r="C489" s="1415">
        <f t="shared" si="81"/>
        <v>50443843</v>
      </c>
      <c r="D489" s="1415">
        <f t="shared" si="81"/>
        <v>2770000</v>
      </c>
      <c r="E489" s="1415">
        <f t="shared" si="81"/>
        <v>975000</v>
      </c>
      <c r="F489" s="1415">
        <f t="shared" si="81"/>
        <v>450000</v>
      </c>
      <c r="G489" s="1415">
        <f t="shared" si="81"/>
        <v>12269300</v>
      </c>
      <c r="H489" s="1415">
        <f t="shared" si="81"/>
        <v>0</v>
      </c>
      <c r="I489" s="1415">
        <f t="shared" si="81"/>
        <v>677729258</v>
      </c>
      <c r="J489" s="1415">
        <f t="shared" si="81"/>
        <v>0</v>
      </c>
      <c r="K489" s="1415">
        <f t="shared" si="81"/>
        <v>747565401</v>
      </c>
      <c r="L489" s="1300"/>
      <c r="M489" s="1301"/>
      <c r="N489" s="1302"/>
      <c r="O489" s="1302"/>
      <c r="P489" s="1302"/>
      <c r="Q489" s="1302"/>
      <c r="R489" s="1302"/>
      <c r="S489" s="1302"/>
      <c r="T489" s="1302"/>
      <c r="U489" s="1302"/>
      <c r="V489" s="1302"/>
      <c r="W489" s="1302"/>
      <c r="X489" s="1302"/>
      <c r="Y489" s="1302"/>
      <c r="Z489" s="1302"/>
      <c r="AA489" s="1302"/>
      <c r="AB489" s="1302"/>
      <c r="AC489" s="1302"/>
      <c r="AD489" s="1302"/>
      <c r="AE489" s="1302"/>
      <c r="AF489" s="1302"/>
      <c r="AG489" s="1302"/>
    </row>
    <row r="490" spans="1:33" ht="12">
      <c r="A490" s="1725" t="s">
        <v>346</v>
      </c>
      <c r="B490" s="1726"/>
      <c r="C490" s="1726"/>
      <c r="D490" s="1726"/>
      <c r="E490" s="1726"/>
      <c r="F490" s="1726"/>
      <c r="G490" s="1726"/>
      <c r="H490" s="1726"/>
      <c r="I490" s="1726"/>
      <c r="J490" s="1726"/>
      <c r="K490" s="1727"/>
      <c r="L490" s="1300"/>
      <c r="M490" s="1301"/>
      <c r="N490" s="1302"/>
      <c r="O490" s="1302"/>
      <c r="P490" s="1302"/>
      <c r="Q490" s="1302"/>
      <c r="R490" s="1302"/>
      <c r="S490" s="1302"/>
      <c r="T490" s="1302"/>
      <c r="U490" s="1302"/>
      <c r="V490" s="1302"/>
      <c r="W490" s="1302"/>
      <c r="X490" s="1302"/>
      <c r="Y490" s="1302"/>
      <c r="Z490" s="1302"/>
      <c r="AA490" s="1302"/>
      <c r="AB490" s="1302"/>
      <c r="AC490" s="1302"/>
      <c r="AD490" s="1302"/>
      <c r="AE490" s="1302"/>
      <c r="AF490" s="1302"/>
      <c r="AG490" s="1302"/>
    </row>
    <row r="491" spans="1:33" ht="12">
      <c r="A491" s="1307" t="s">
        <v>1326</v>
      </c>
      <c r="B491" s="1311"/>
      <c r="C491" s="1311"/>
      <c r="D491" s="1311"/>
      <c r="E491" s="1311"/>
      <c r="F491" s="1311"/>
      <c r="G491" s="1311"/>
      <c r="H491" s="1311"/>
      <c r="I491" s="1310">
        <v>500000</v>
      </c>
      <c r="J491" s="1310"/>
      <c r="K491" s="1310">
        <f>SUM(B491:J491)</f>
        <v>500000</v>
      </c>
      <c r="L491" s="1300"/>
      <c r="M491" s="1301"/>
      <c r="N491" s="1302"/>
      <c r="O491" s="1302"/>
      <c r="P491" s="1302"/>
      <c r="Q491" s="1302"/>
      <c r="R491" s="1302"/>
      <c r="S491" s="1302"/>
      <c r="T491" s="1302"/>
      <c r="U491" s="1302"/>
      <c r="V491" s="1302"/>
      <c r="W491" s="1302"/>
      <c r="X491" s="1302"/>
      <c r="Y491" s="1302"/>
      <c r="Z491" s="1302"/>
      <c r="AA491" s="1302"/>
      <c r="AB491" s="1302"/>
      <c r="AC491" s="1302"/>
      <c r="AD491" s="1302"/>
      <c r="AE491" s="1302"/>
      <c r="AF491" s="1302"/>
      <c r="AG491" s="1302"/>
    </row>
    <row r="492" spans="1:33" ht="12" hidden="1">
      <c r="A492" s="1307" t="s">
        <v>1327</v>
      </c>
      <c r="B492" s="1416"/>
      <c r="C492" s="1416"/>
      <c r="D492" s="1416"/>
      <c r="E492" s="1416"/>
      <c r="F492" s="1416"/>
      <c r="G492" s="1416"/>
      <c r="H492" s="1416"/>
      <c r="I492" s="1416"/>
      <c r="J492" s="1416"/>
      <c r="K492" s="1362"/>
      <c r="L492" s="1300"/>
      <c r="M492" s="1301"/>
      <c r="N492" s="1302"/>
      <c r="O492" s="1302"/>
      <c r="P492" s="1302"/>
      <c r="Q492" s="1302"/>
      <c r="R492" s="1302"/>
      <c r="S492" s="1302"/>
      <c r="T492" s="1302"/>
      <c r="U492" s="1302"/>
      <c r="V492" s="1302"/>
      <c r="W492" s="1302"/>
      <c r="X492" s="1302"/>
      <c r="Y492" s="1302"/>
      <c r="Z492" s="1302"/>
      <c r="AA492" s="1302"/>
      <c r="AB492" s="1302"/>
      <c r="AC492" s="1302"/>
      <c r="AD492" s="1302"/>
      <c r="AE492" s="1302"/>
      <c r="AF492" s="1302"/>
      <c r="AG492" s="1302"/>
    </row>
    <row r="493" spans="1:33" ht="12">
      <c r="A493" s="1307" t="s">
        <v>1328</v>
      </c>
      <c r="B493" s="1416"/>
      <c r="C493" s="1416"/>
      <c r="D493" s="1416"/>
      <c r="E493" s="1416"/>
      <c r="F493" s="1416"/>
      <c r="G493" s="1416"/>
      <c r="H493" s="1416"/>
      <c r="I493" s="1417">
        <v>196497600</v>
      </c>
      <c r="J493" s="1416"/>
      <c r="K493" s="1316">
        <f>SUM(I493:J493)</f>
        <v>196497600</v>
      </c>
      <c r="L493" s="1300"/>
      <c r="M493" s="1301"/>
      <c r="N493" s="1302"/>
      <c r="O493" s="1302"/>
      <c r="P493" s="1302"/>
      <c r="Q493" s="1302"/>
      <c r="R493" s="1302"/>
      <c r="S493" s="1302"/>
      <c r="T493" s="1302"/>
      <c r="U493" s="1302"/>
      <c r="V493" s="1302"/>
      <c r="W493" s="1302"/>
      <c r="X493" s="1302"/>
      <c r="Y493" s="1302"/>
      <c r="Z493" s="1302"/>
      <c r="AA493" s="1302"/>
      <c r="AB493" s="1302"/>
      <c r="AC493" s="1302"/>
      <c r="AD493" s="1302"/>
      <c r="AE493" s="1302"/>
      <c r="AF493" s="1302"/>
      <c r="AG493" s="1302"/>
    </row>
    <row r="494" spans="1:33" ht="14.25" customHeight="1">
      <c r="A494" s="1356" t="s">
        <v>1329</v>
      </c>
      <c r="B494" s="1316"/>
      <c r="C494" s="1316"/>
      <c r="D494" s="1316"/>
      <c r="E494" s="1316"/>
      <c r="F494" s="1316"/>
      <c r="G494" s="1316"/>
      <c r="H494" s="1316"/>
      <c r="I494" s="1316">
        <v>4000000</v>
      </c>
      <c r="J494" s="1316"/>
      <c r="K494" s="1316">
        <f>SUM(C494:J494)</f>
        <v>4000000</v>
      </c>
      <c r="L494" s="1300"/>
      <c r="M494" s="1301"/>
      <c r="N494" s="1302"/>
      <c r="O494" s="1302"/>
      <c r="P494" s="1302"/>
      <c r="Q494" s="1302"/>
      <c r="R494" s="1302"/>
      <c r="S494" s="1302"/>
      <c r="T494" s="1302"/>
      <c r="U494" s="1302"/>
      <c r="V494" s="1302"/>
      <c r="W494" s="1302"/>
      <c r="X494" s="1302"/>
      <c r="Y494" s="1302"/>
      <c r="Z494" s="1302"/>
      <c r="AA494" s="1302"/>
      <c r="AB494" s="1302"/>
      <c r="AC494" s="1302"/>
      <c r="AD494" s="1302"/>
      <c r="AE494" s="1302"/>
      <c r="AF494" s="1302"/>
      <c r="AG494" s="1302"/>
    </row>
    <row r="495" spans="1:33" ht="12">
      <c r="A495" s="1356" t="s">
        <v>347</v>
      </c>
      <c r="B495" s="1316"/>
      <c r="C495" s="1316"/>
      <c r="D495" s="1316"/>
      <c r="E495" s="1316"/>
      <c r="F495" s="1316"/>
      <c r="G495" s="1316"/>
      <c r="H495" s="1316"/>
      <c r="I495" s="1316">
        <v>500000</v>
      </c>
      <c r="J495" s="1316"/>
      <c r="K495" s="1316">
        <f>SUM(B495:J495)</f>
        <v>500000</v>
      </c>
      <c r="L495" s="1300"/>
      <c r="M495" s="1301"/>
      <c r="N495" s="1302"/>
      <c r="O495" s="1302"/>
      <c r="P495" s="1302"/>
      <c r="Q495" s="1302"/>
      <c r="R495" s="1302"/>
      <c r="S495" s="1302"/>
      <c r="T495" s="1302"/>
      <c r="U495" s="1302"/>
      <c r="V495" s="1302"/>
      <c r="W495" s="1302"/>
      <c r="X495" s="1302"/>
      <c r="Y495" s="1302"/>
      <c r="Z495" s="1302"/>
      <c r="AA495" s="1302"/>
      <c r="AB495" s="1302"/>
      <c r="AC495" s="1302"/>
      <c r="AD495" s="1302"/>
      <c r="AE495" s="1302"/>
      <c r="AF495" s="1302"/>
      <c r="AG495" s="1302"/>
    </row>
    <row r="496" spans="1:33" ht="12">
      <c r="A496" s="1356" t="s">
        <v>1330</v>
      </c>
      <c r="B496" s="1316"/>
      <c r="C496" s="1316"/>
      <c r="D496" s="1316"/>
      <c r="E496" s="1316"/>
      <c r="F496" s="1316"/>
      <c r="G496" s="1316"/>
      <c r="H496" s="1316"/>
      <c r="I496" s="1316">
        <v>500000</v>
      </c>
      <c r="J496" s="1316"/>
      <c r="K496" s="1316">
        <f>SUM(B496:J496)</f>
        <v>500000</v>
      </c>
      <c r="L496" s="1300"/>
      <c r="M496" s="1301"/>
      <c r="N496" s="1302"/>
      <c r="O496" s="1302"/>
      <c r="P496" s="1302"/>
      <c r="Q496" s="1302"/>
      <c r="R496" s="1302"/>
      <c r="S496" s="1302"/>
      <c r="T496" s="1302"/>
      <c r="U496" s="1302"/>
      <c r="V496" s="1302"/>
      <c r="W496" s="1302"/>
      <c r="X496" s="1302"/>
      <c r="Y496" s="1302"/>
      <c r="Z496" s="1302"/>
      <c r="AA496" s="1302"/>
      <c r="AB496" s="1302"/>
      <c r="AC496" s="1302"/>
      <c r="AD496" s="1302"/>
      <c r="AE496" s="1302"/>
      <c r="AF496" s="1302"/>
      <c r="AG496" s="1302"/>
    </row>
    <row r="497" spans="1:33" ht="12">
      <c r="A497" s="1356" t="s">
        <v>1331</v>
      </c>
      <c r="B497" s="1316"/>
      <c r="C497" s="1316"/>
      <c r="D497" s="1316"/>
      <c r="E497" s="1316"/>
      <c r="F497" s="1316"/>
      <c r="G497" s="1316"/>
      <c r="H497" s="1316"/>
      <c r="I497" s="1316">
        <v>500000</v>
      </c>
      <c r="J497" s="1316"/>
      <c r="K497" s="1316">
        <f>SUM(B497:J497)</f>
        <v>500000</v>
      </c>
      <c r="L497" s="1300"/>
      <c r="M497" s="1301"/>
      <c r="N497" s="1302"/>
      <c r="O497" s="1302"/>
      <c r="P497" s="1302"/>
      <c r="Q497" s="1302"/>
      <c r="R497" s="1302"/>
      <c r="S497" s="1302"/>
      <c r="T497" s="1302"/>
      <c r="U497" s="1302"/>
      <c r="V497" s="1302"/>
      <c r="W497" s="1302"/>
      <c r="X497" s="1302"/>
      <c r="Y497" s="1302"/>
      <c r="Z497" s="1302"/>
      <c r="AA497" s="1302"/>
      <c r="AB497" s="1302"/>
      <c r="AC497" s="1302"/>
      <c r="AD497" s="1302"/>
      <c r="AE497" s="1302"/>
      <c r="AF497" s="1302"/>
      <c r="AG497" s="1302"/>
    </row>
    <row r="498" spans="1:33" ht="12">
      <c r="A498" s="1315" t="s">
        <v>527</v>
      </c>
      <c r="B498" s="1316"/>
      <c r="C498" s="1316"/>
      <c r="D498" s="1316"/>
      <c r="E498" s="1316"/>
      <c r="F498" s="1316"/>
      <c r="G498" s="1316"/>
      <c r="H498" s="1316"/>
      <c r="I498" s="1316">
        <v>143219750</v>
      </c>
      <c r="J498" s="1316"/>
      <c r="K498" s="1316">
        <f>SUM(B498:J498)</f>
        <v>143219750</v>
      </c>
      <c r="L498" s="1418"/>
      <c r="M498" s="1419"/>
      <c r="N498" s="1302"/>
      <c r="O498" s="1302"/>
      <c r="P498" s="1302"/>
      <c r="Q498" s="1302"/>
      <c r="R498" s="1302"/>
      <c r="S498" s="1302"/>
      <c r="T498" s="1302"/>
      <c r="U498" s="1302"/>
      <c r="V498" s="1302"/>
      <c r="W498" s="1302"/>
      <c r="X498" s="1302"/>
      <c r="Y498" s="1302"/>
      <c r="Z498" s="1302"/>
      <c r="AA498" s="1302"/>
      <c r="AB498" s="1302"/>
      <c r="AC498" s="1302"/>
      <c r="AD498" s="1302"/>
      <c r="AE498" s="1302"/>
      <c r="AF498" s="1302"/>
      <c r="AG498" s="1302"/>
    </row>
    <row r="499" spans="1:33" ht="12">
      <c r="A499" s="1356" t="s">
        <v>1227</v>
      </c>
      <c r="B499" s="1316"/>
      <c r="C499" s="1316"/>
      <c r="D499" s="1316"/>
      <c r="E499" s="1316"/>
      <c r="F499" s="1316"/>
      <c r="G499" s="1316"/>
      <c r="H499" s="1316"/>
      <c r="I499" s="1316">
        <v>500000</v>
      </c>
      <c r="J499" s="1316"/>
      <c r="K499" s="1316">
        <f>SUM(B499:J499)</f>
        <v>500000</v>
      </c>
      <c r="L499" s="1420"/>
      <c r="M499" s="1301"/>
      <c r="N499" s="1302"/>
      <c r="O499" s="1302"/>
      <c r="P499" s="1302"/>
      <c r="Q499" s="1302"/>
      <c r="R499" s="1302"/>
      <c r="S499" s="1302"/>
      <c r="T499" s="1302"/>
      <c r="U499" s="1302"/>
      <c r="V499" s="1302"/>
      <c r="W499" s="1302"/>
      <c r="X499" s="1302"/>
      <c r="Y499" s="1302"/>
      <c r="Z499" s="1302"/>
      <c r="AA499" s="1302"/>
      <c r="AB499" s="1302"/>
      <c r="AC499" s="1302"/>
      <c r="AD499" s="1302"/>
      <c r="AE499" s="1302"/>
      <c r="AF499" s="1302"/>
      <c r="AG499" s="1302"/>
    </row>
    <row r="500" spans="1:33" ht="12" hidden="1">
      <c r="A500" s="1354"/>
      <c r="B500" s="1316"/>
      <c r="C500" s="1316"/>
      <c r="D500" s="1350"/>
      <c r="E500" s="1376"/>
      <c r="F500" s="1376"/>
      <c r="G500" s="1350"/>
      <c r="H500" s="1350"/>
      <c r="I500" s="1376"/>
      <c r="J500" s="1376"/>
      <c r="K500" s="1316"/>
      <c r="L500" s="1300"/>
      <c r="M500" s="1301"/>
      <c r="N500" s="1302"/>
      <c r="O500" s="1302"/>
      <c r="P500" s="1302"/>
      <c r="Q500" s="1302"/>
      <c r="R500" s="1302"/>
      <c r="S500" s="1302"/>
      <c r="T500" s="1302"/>
      <c r="U500" s="1302"/>
      <c r="V500" s="1302"/>
      <c r="W500" s="1302"/>
      <c r="X500" s="1302"/>
      <c r="Y500" s="1302"/>
      <c r="Z500" s="1302"/>
      <c r="AA500" s="1302"/>
      <c r="AB500" s="1302"/>
      <c r="AC500" s="1302"/>
      <c r="AD500" s="1302"/>
      <c r="AE500" s="1302"/>
      <c r="AF500" s="1302"/>
      <c r="AG500" s="1302"/>
    </row>
    <row r="501" spans="1:33" ht="12" hidden="1">
      <c r="A501" s="1354"/>
      <c r="B501" s="1316"/>
      <c r="C501" s="1316"/>
      <c r="D501" s="1350"/>
      <c r="E501" s="1376"/>
      <c r="F501" s="1376"/>
      <c r="G501" s="1350"/>
      <c r="H501" s="1350"/>
      <c r="I501" s="1376"/>
      <c r="J501" s="1376"/>
      <c r="K501" s="1316"/>
      <c r="L501" s="1300"/>
      <c r="M501" s="1301"/>
      <c r="N501" s="1302"/>
      <c r="O501" s="1302"/>
      <c r="P501" s="1302"/>
      <c r="Q501" s="1302"/>
      <c r="R501" s="1302"/>
      <c r="S501" s="1302"/>
      <c r="T501" s="1302"/>
      <c r="U501" s="1302"/>
      <c r="V501" s="1302"/>
      <c r="W501" s="1302"/>
      <c r="X501" s="1302"/>
      <c r="Y501" s="1302"/>
      <c r="Z501" s="1302"/>
      <c r="AA501" s="1302"/>
      <c r="AB501" s="1302"/>
      <c r="AC501" s="1302"/>
      <c r="AD501" s="1302"/>
      <c r="AE501" s="1302"/>
      <c r="AF501" s="1302"/>
      <c r="AG501" s="1302"/>
    </row>
    <row r="502" spans="1:33" ht="12" hidden="1">
      <c r="A502" s="1354"/>
      <c r="B502" s="1316"/>
      <c r="C502" s="1316"/>
      <c r="D502" s="1350"/>
      <c r="E502" s="1376"/>
      <c r="F502" s="1376"/>
      <c r="G502" s="1350"/>
      <c r="H502" s="1350"/>
      <c r="I502" s="1376"/>
      <c r="J502" s="1376"/>
      <c r="K502" s="1316"/>
      <c r="L502" s="1300"/>
      <c r="M502" s="1301"/>
      <c r="N502" s="1302"/>
      <c r="O502" s="1302"/>
      <c r="P502" s="1302"/>
      <c r="Q502" s="1302"/>
      <c r="R502" s="1302"/>
      <c r="S502" s="1302"/>
      <c r="T502" s="1302"/>
      <c r="U502" s="1302"/>
      <c r="V502" s="1302"/>
      <c r="W502" s="1302"/>
      <c r="X502" s="1302"/>
      <c r="Y502" s="1302"/>
      <c r="Z502" s="1302"/>
      <c r="AA502" s="1302"/>
      <c r="AB502" s="1302"/>
      <c r="AC502" s="1302"/>
      <c r="AD502" s="1302"/>
      <c r="AE502" s="1302"/>
      <c r="AF502" s="1302"/>
      <c r="AG502" s="1302"/>
    </row>
    <row r="503" spans="1:33" ht="12" hidden="1">
      <c r="A503" s="1354"/>
      <c r="B503" s="1316"/>
      <c r="C503" s="1316"/>
      <c r="D503" s="1350"/>
      <c r="E503" s="1376"/>
      <c r="F503" s="1376"/>
      <c r="G503" s="1350"/>
      <c r="H503" s="1350"/>
      <c r="I503" s="1376"/>
      <c r="J503" s="1376"/>
      <c r="K503" s="1316"/>
      <c r="L503" s="1300"/>
      <c r="M503" s="1301"/>
      <c r="N503" s="1302"/>
      <c r="O503" s="1302"/>
      <c r="P503" s="1302"/>
      <c r="Q503" s="1302"/>
      <c r="R503" s="1302"/>
      <c r="S503" s="1302"/>
      <c r="T503" s="1302"/>
      <c r="U503" s="1302"/>
      <c r="V503" s="1302"/>
      <c r="W503" s="1302"/>
      <c r="X503" s="1302"/>
      <c r="Y503" s="1302"/>
      <c r="Z503" s="1302"/>
      <c r="AA503" s="1302"/>
      <c r="AB503" s="1302"/>
      <c r="AC503" s="1302"/>
      <c r="AD503" s="1302"/>
      <c r="AE503" s="1302"/>
      <c r="AF503" s="1302"/>
      <c r="AG503" s="1302"/>
    </row>
    <row r="504" spans="1:33" ht="12" hidden="1">
      <c r="A504" s="1354"/>
      <c r="B504" s="1316"/>
      <c r="C504" s="1316"/>
      <c r="D504" s="1350"/>
      <c r="E504" s="1376"/>
      <c r="F504" s="1376"/>
      <c r="G504" s="1350"/>
      <c r="H504" s="1350"/>
      <c r="I504" s="1376"/>
      <c r="J504" s="1376"/>
      <c r="K504" s="1316"/>
      <c r="L504" s="1300"/>
      <c r="M504" s="1301"/>
      <c r="N504" s="1302"/>
      <c r="O504" s="1302"/>
      <c r="P504" s="1302"/>
      <c r="Q504" s="1302"/>
      <c r="R504" s="1302"/>
      <c r="S504" s="1302"/>
      <c r="T504" s="1302"/>
      <c r="U504" s="1302"/>
      <c r="V504" s="1302"/>
      <c r="W504" s="1302"/>
      <c r="X504" s="1302"/>
      <c r="Y504" s="1302"/>
      <c r="Z504" s="1302"/>
      <c r="AA504" s="1302"/>
      <c r="AB504" s="1302"/>
      <c r="AC504" s="1302"/>
      <c r="AD504" s="1302"/>
      <c r="AE504" s="1302"/>
      <c r="AF504" s="1302"/>
      <c r="AG504" s="1302"/>
    </row>
    <row r="505" spans="1:33" ht="12">
      <c r="A505" s="1314" t="s">
        <v>1332</v>
      </c>
      <c r="B505" s="1316"/>
      <c r="C505" s="1316"/>
      <c r="D505" s="1350"/>
      <c r="E505" s="1376"/>
      <c r="F505" s="1376"/>
      <c r="G505" s="1350"/>
      <c r="H505" s="1350"/>
      <c r="I505" s="1376">
        <v>54787936</v>
      </c>
      <c r="J505" s="1376">
        <f>SUM(J500:J502)</f>
        <v>0</v>
      </c>
      <c r="K505" s="1376">
        <f>SUM(I505:J505)</f>
        <v>54787936</v>
      </c>
      <c r="L505" s="1421"/>
      <c r="M505" s="1301"/>
      <c r="N505" s="1302"/>
      <c r="O505" s="1302"/>
      <c r="P505" s="1302"/>
      <c r="Q505" s="1302"/>
      <c r="R505" s="1302"/>
      <c r="S505" s="1302"/>
      <c r="T505" s="1302"/>
      <c r="U505" s="1302"/>
      <c r="V505" s="1302"/>
      <c r="W505" s="1302"/>
      <c r="X505" s="1302"/>
      <c r="Y505" s="1302"/>
      <c r="Z505" s="1302"/>
      <c r="AA505" s="1302"/>
      <c r="AB505" s="1302"/>
      <c r="AC505" s="1302"/>
      <c r="AD505" s="1302"/>
      <c r="AE505" s="1302"/>
      <c r="AF505" s="1302"/>
      <c r="AG505" s="1302"/>
    </row>
    <row r="506" spans="1:33" ht="12">
      <c r="A506" s="1356" t="s">
        <v>348</v>
      </c>
      <c r="B506" s="1316"/>
      <c r="C506" s="1316"/>
      <c r="D506" s="1316"/>
      <c r="E506" s="1316"/>
      <c r="F506" s="1316"/>
      <c r="G506" s="1316"/>
      <c r="H506" s="1316"/>
      <c r="I506" s="1316">
        <v>102600</v>
      </c>
      <c r="J506" s="1316"/>
      <c r="K506" s="1316">
        <f>SUM(D506:J506)</f>
        <v>102600</v>
      </c>
      <c r="L506" s="1300"/>
      <c r="M506" s="1301"/>
      <c r="N506" s="1302"/>
      <c r="O506" s="1302"/>
      <c r="P506" s="1302"/>
      <c r="Q506" s="1302"/>
      <c r="R506" s="1302"/>
      <c r="S506" s="1302"/>
      <c r="T506" s="1302"/>
      <c r="U506" s="1302"/>
      <c r="V506" s="1302"/>
      <c r="W506" s="1302"/>
      <c r="X506" s="1302"/>
      <c r="Y506" s="1302"/>
      <c r="Z506" s="1302"/>
      <c r="AA506" s="1302"/>
      <c r="AB506" s="1302"/>
      <c r="AC506" s="1302"/>
      <c r="AD506" s="1302"/>
      <c r="AE506" s="1302"/>
      <c r="AF506" s="1302"/>
      <c r="AG506" s="1302"/>
    </row>
    <row r="507" spans="1:33" ht="12" hidden="1">
      <c r="A507" s="1324" t="s">
        <v>528</v>
      </c>
      <c r="B507" s="1316"/>
      <c r="C507" s="1316"/>
      <c r="D507" s="1316"/>
      <c r="E507" s="1316"/>
      <c r="F507" s="1316"/>
      <c r="G507" s="1316"/>
      <c r="H507" s="1316"/>
      <c r="I507" s="1316">
        <v>84560000</v>
      </c>
      <c r="J507" s="1316"/>
      <c r="K507" s="1316">
        <f>SUM(B507:J507)</f>
        <v>84560000</v>
      </c>
      <c r="L507" s="1300"/>
      <c r="M507" s="1301"/>
      <c r="N507" s="1302"/>
      <c r="O507" s="1302"/>
      <c r="P507" s="1302"/>
      <c r="Q507" s="1302"/>
      <c r="R507" s="1302"/>
      <c r="S507" s="1302"/>
      <c r="T507" s="1302"/>
      <c r="U507" s="1302"/>
      <c r="V507" s="1302"/>
      <c r="W507" s="1302"/>
      <c r="X507" s="1302"/>
      <c r="Y507" s="1302"/>
      <c r="Z507" s="1302"/>
      <c r="AA507" s="1302"/>
      <c r="AB507" s="1302"/>
      <c r="AC507" s="1302"/>
      <c r="AD507" s="1302"/>
      <c r="AE507" s="1302"/>
      <c r="AF507" s="1302"/>
      <c r="AG507" s="1302"/>
    </row>
    <row r="508" spans="1:33" ht="12" hidden="1">
      <c r="A508" s="1324" t="s">
        <v>528</v>
      </c>
      <c r="B508" s="1316"/>
      <c r="C508" s="1316"/>
      <c r="D508" s="1316"/>
      <c r="E508" s="1316"/>
      <c r="F508" s="1316"/>
      <c r="G508" s="1316"/>
      <c r="H508" s="1316"/>
      <c r="I508" s="1316">
        <v>610000</v>
      </c>
      <c r="J508" s="1316"/>
      <c r="K508" s="1316">
        <f>SUM(B508:J508)</f>
        <v>610000</v>
      </c>
      <c r="L508" s="1300"/>
      <c r="M508" s="1301"/>
      <c r="N508" s="1302"/>
      <c r="O508" s="1302"/>
      <c r="P508" s="1302"/>
      <c r="Q508" s="1302"/>
      <c r="R508" s="1302"/>
      <c r="S508" s="1302"/>
      <c r="T508" s="1302"/>
      <c r="U508" s="1302"/>
      <c r="V508" s="1302"/>
      <c r="W508" s="1302"/>
      <c r="X508" s="1302"/>
      <c r="Y508" s="1302"/>
      <c r="Z508" s="1302"/>
      <c r="AA508" s="1302"/>
      <c r="AB508" s="1302"/>
      <c r="AC508" s="1302"/>
      <c r="AD508" s="1302"/>
      <c r="AE508" s="1302"/>
      <c r="AF508" s="1302"/>
      <c r="AG508" s="1302"/>
    </row>
    <row r="509" spans="1:33" ht="12" hidden="1">
      <c r="A509" s="1324" t="s">
        <v>528</v>
      </c>
      <c r="B509" s="1316"/>
      <c r="C509" s="1316"/>
      <c r="D509" s="1316"/>
      <c r="E509" s="1316"/>
      <c r="F509" s="1316"/>
      <c r="G509" s="1316"/>
      <c r="H509" s="1316"/>
      <c r="I509" s="1316">
        <v>2900000</v>
      </c>
      <c r="J509" s="1316"/>
      <c r="K509" s="1316">
        <f>SUM(F509:J509)</f>
        <v>2900000</v>
      </c>
      <c r="L509" s="1300"/>
      <c r="M509" s="1301"/>
      <c r="N509" s="1302"/>
      <c r="O509" s="1302"/>
      <c r="P509" s="1302"/>
      <c r="Q509" s="1302"/>
      <c r="R509" s="1302"/>
      <c r="S509" s="1302"/>
      <c r="T509" s="1302"/>
      <c r="U509" s="1302"/>
      <c r="V509" s="1302"/>
      <c r="W509" s="1302"/>
      <c r="X509" s="1302"/>
      <c r="Y509" s="1302"/>
      <c r="Z509" s="1302"/>
      <c r="AA509" s="1302"/>
      <c r="AB509" s="1302"/>
      <c r="AC509" s="1302"/>
      <c r="AD509" s="1302"/>
      <c r="AE509" s="1302"/>
      <c r="AF509" s="1302"/>
      <c r="AG509" s="1302"/>
    </row>
    <row r="510" spans="1:33" ht="12">
      <c r="A510" s="1314" t="s">
        <v>528</v>
      </c>
      <c r="B510" s="1316"/>
      <c r="C510" s="1316"/>
      <c r="D510" s="1316"/>
      <c r="E510" s="1316"/>
      <c r="F510" s="1316"/>
      <c r="G510" s="1316"/>
      <c r="H510" s="1316"/>
      <c r="I510" s="1316">
        <v>88070000</v>
      </c>
      <c r="J510" s="1316">
        <f>SUM(J507:J509)</f>
        <v>0</v>
      </c>
      <c r="K510" s="1316">
        <f>SUM(B510:I510)</f>
        <v>88070000</v>
      </c>
      <c r="L510" s="1421"/>
      <c r="M510" s="1301"/>
      <c r="N510" s="1302"/>
      <c r="O510" s="1302"/>
      <c r="P510" s="1302"/>
      <c r="Q510" s="1302"/>
      <c r="R510" s="1302"/>
      <c r="S510" s="1302"/>
      <c r="T510" s="1302"/>
      <c r="U510" s="1302"/>
      <c r="V510" s="1302"/>
      <c r="W510" s="1302"/>
      <c r="X510" s="1302"/>
      <c r="Y510" s="1302"/>
      <c r="Z510" s="1302"/>
      <c r="AA510" s="1302"/>
      <c r="AB510" s="1302"/>
      <c r="AC510" s="1302"/>
      <c r="AD510" s="1302"/>
      <c r="AE510" s="1302"/>
      <c r="AF510" s="1302"/>
      <c r="AG510" s="1302"/>
    </row>
    <row r="511" spans="1:33" ht="12">
      <c r="A511" s="1314" t="s">
        <v>1333</v>
      </c>
      <c r="B511" s="1316"/>
      <c r="C511" s="1316"/>
      <c r="D511" s="1316"/>
      <c r="E511" s="1316"/>
      <c r="F511" s="1316"/>
      <c r="G511" s="1316"/>
      <c r="H511" s="1316"/>
      <c r="I511" s="1316">
        <v>2000000</v>
      </c>
      <c r="J511" s="1316"/>
      <c r="K511" s="1316">
        <f>SUM(I511)</f>
        <v>2000000</v>
      </c>
      <c r="L511" s="1421"/>
      <c r="M511" s="1301"/>
      <c r="N511" s="1302"/>
      <c r="O511" s="1302"/>
      <c r="P511" s="1302"/>
      <c r="Q511" s="1302"/>
      <c r="R511" s="1302"/>
      <c r="S511" s="1302"/>
      <c r="T511" s="1302"/>
      <c r="U511" s="1302"/>
      <c r="V511" s="1302"/>
      <c r="W511" s="1302"/>
      <c r="X511" s="1302"/>
      <c r="Y511" s="1302"/>
      <c r="Z511" s="1302"/>
      <c r="AA511" s="1302"/>
      <c r="AB511" s="1302"/>
      <c r="AC511" s="1302"/>
      <c r="AD511" s="1302"/>
      <c r="AE511" s="1302"/>
      <c r="AF511" s="1302"/>
      <c r="AG511" s="1302"/>
    </row>
    <row r="512" spans="1:33" ht="12">
      <c r="A512" s="1314" t="s">
        <v>1334</v>
      </c>
      <c r="B512" s="1316"/>
      <c r="C512" s="1316"/>
      <c r="D512" s="1316"/>
      <c r="E512" s="1316"/>
      <c r="F512" s="1316"/>
      <c r="G512" s="1316"/>
      <c r="H512" s="1316"/>
      <c r="I512" s="1316">
        <v>500000</v>
      </c>
      <c r="J512" s="1316"/>
      <c r="K512" s="1316">
        <f>SUM(I512)</f>
        <v>500000</v>
      </c>
      <c r="L512" s="1421"/>
      <c r="M512" s="1301"/>
      <c r="N512" s="1302"/>
      <c r="O512" s="1302"/>
      <c r="P512" s="1302"/>
      <c r="Q512" s="1302"/>
      <c r="R512" s="1302"/>
      <c r="S512" s="1302"/>
      <c r="T512" s="1302"/>
      <c r="U512" s="1302"/>
      <c r="V512" s="1302"/>
      <c r="W512" s="1302"/>
      <c r="X512" s="1302"/>
      <c r="Y512" s="1302"/>
      <c r="Z512" s="1302"/>
      <c r="AA512" s="1302"/>
      <c r="AB512" s="1302"/>
      <c r="AC512" s="1302"/>
      <c r="AD512" s="1302"/>
      <c r="AE512" s="1302"/>
      <c r="AF512" s="1302"/>
      <c r="AG512" s="1302"/>
    </row>
    <row r="513" spans="1:33" ht="12">
      <c r="A513" s="1314" t="s">
        <v>1335</v>
      </c>
      <c r="B513" s="1316"/>
      <c r="C513" s="1316"/>
      <c r="D513" s="1316"/>
      <c r="E513" s="1316"/>
      <c r="F513" s="1316"/>
      <c r="G513" s="1316"/>
      <c r="H513" s="1316"/>
      <c r="I513" s="1316">
        <v>1000000</v>
      </c>
      <c r="J513" s="1316"/>
      <c r="K513" s="1316">
        <f>SUM(I513)</f>
        <v>1000000</v>
      </c>
      <c r="L513" s="1421"/>
      <c r="M513" s="1301"/>
      <c r="N513" s="1302"/>
      <c r="O513" s="1302"/>
      <c r="P513" s="1302"/>
      <c r="Q513" s="1302"/>
      <c r="R513" s="1302"/>
      <c r="S513" s="1302"/>
      <c r="T513" s="1302"/>
      <c r="U513" s="1302"/>
      <c r="V513" s="1302"/>
      <c r="W513" s="1302"/>
      <c r="X513" s="1302"/>
      <c r="Y513" s="1302"/>
      <c r="Z513" s="1302"/>
      <c r="AA513" s="1302"/>
      <c r="AB513" s="1302"/>
      <c r="AC513" s="1302"/>
      <c r="AD513" s="1302"/>
      <c r="AE513" s="1302"/>
      <c r="AF513" s="1302"/>
      <c r="AG513" s="1302"/>
    </row>
    <row r="514" spans="1:33" ht="12">
      <c r="A514" s="1314" t="s">
        <v>1260</v>
      </c>
      <c r="B514" s="1316"/>
      <c r="C514" s="1316"/>
      <c r="D514" s="1316"/>
      <c r="E514" s="1316"/>
      <c r="F514" s="1316"/>
      <c r="G514" s="1316"/>
      <c r="H514" s="1316"/>
      <c r="I514" s="1316">
        <v>500000</v>
      </c>
      <c r="J514" s="1316"/>
      <c r="K514" s="1316">
        <f>SUM(C514:J514)</f>
        <v>500000</v>
      </c>
      <c r="L514" s="1300"/>
      <c r="M514" s="1301"/>
      <c r="N514" s="1302"/>
      <c r="O514" s="1302"/>
      <c r="P514" s="1302"/>
      <c r="Q514" s="1302"/>
      <c r="R514" s="1302"/>
      <c r="S514" s="1302"/>
      <c r="T514" s="1302"/>
      <c r="U514" s="1302"/>
      <c r="V514" s="1302"/>
      <c r="W514" s="1302"/>
      <c r="X514" s="1302"/>
      <c r="Y514" s="1302"/>
      <c r="Z514" s="1302"/>
      <c r="AA514" s="1302"/>
      <c r="AB514" s="1302"/>
      <c r="AC514" s="1302"/>
      <c r="AD514" s="1302"/>
      <c r="AE514" s="1302"/>
      <c r="AF514" s="1302"/>
      <c r="AG514" s="1302"/>
    </row>
    <row r="515" spans="1:33" ht="12">
      <c r="A515" s="1351" t="s">
        <v>1336</v>
      </c>
      <c r="B515" s="1316"/>
      <c r="C515" s="1316"/>
      <c r="D515" s="1316"/>
      <c r="E515" s="1316"/>
      <c r="F515" s="1316"/>
      <c r="G515" s="1316"/>
      <c r="H515" s="1316"/>
      <c r="I515" s="1316">
        <v>1000000</v>
      </c>
      <c r="J515" s="1316"/>
      <c r="K515" s="1316">
        <f>SUM(B515:J515)</f>
        <v>1000000</v>
      </c>
      <c r="L515" s="1300"/>
      <c r="M515" s="1301"/>
      <c r="N515" s="1302"/>
      <c r="O515" s="1302"/>
      <c r="P515" s="1302"/>
      <c r="Q515" s="1302"/>
      <c r="R515" s="1302"/>
      <c r="S515" s="1302"/>
      <c r="T515" s="1302"/>
      <c r="U515" s="1302"/>
      <c r="V515" s="1302"/>
      <c r="W515" s="1302"/>
      <c r="X515" s="1302"/>
      <c r="Y515" s="1302"/>
      <c r="Z515" s="1302"/>
      <c r="AA515" s="1302"/>
      <c r="AB515" s="1302"/>
      <c r="AC515" s="1302"/>
      <c r="AD515" s="1302"/>
      <c r="AE515" s="1302"/>
      <c r="AF515" s="1302"/>
      <c r="AG515" s="1302"/>
    </row>
    <row r="516" spans="1:33" ht="12">
      <c r="A516" s="1315" t="s">
        <v>1337</v>
      </c>
      <c r="B516" s="1316"/>
      <c r="C516" s="1316"/>
      <c r="D516" s="1316"/>
      <c r="E516" s="1316"/>
      <c r="F516" s="1316"/>
      <c r="G516" s="1316"/>
      <c r="H516" s="1316"/>
      <c r="I516" s="1316">
        <v>500000</v>
      </c>
      <c r="J516" s="1316"/>
      <c r="K516" s="1316">
        <f>SUM(B516:J516)</f>
        <v>500000</v>
      </c>
      <c r="L516" s="1300"/>
      <c r="M516" s="1301"/>
      <c r="N516" s="1302"/>
      <c r="O516" s="1302"/>
      <c r="P516" s="1302"/>
      <c r="Q516" s="1302"/>
      <c r="R516" s="1302"/>
      <c r="S516" s="1302"/>
      <c r="T516" s="1302"/>
      <c r="U516" s="1302"/>
      <c r="V516" s="1302"/>
      <c r="W516" s="1302"/>
      <c r="X516" s="1302"/>
      <c r="Y516" s="1302"/>
      <c r="Z516" s="1302"/>
      <c r="AA516" s="1302"/>
      <c r="AB516" s="1302"/>
      <c r="AC516" s="1302"/>
      <c r="AD516" s="1302"/>
      <c r="AE516" s="1302"/>
      <c r="AF516" s="1302"/>
      <c r="AG516" s="1302"/>
    </row>
    <row r="517" spans="1:33" ht="13.5" customHeight="1">
      <c r="A517" s="1353" t="s">
        <v>515</v>
      </c>
      <c r="B517" s="1316"/>
      <c r="C517" s="1316"/>
      <c r="D517" s="1350"/>
      <c r="E517" s="1376"/>
      <c r="F517" s="1376"/>
      <c r="G517" s="1350"/>
      <c r="H517" s="1350"/>
      <c r="I517" s="1376">
        <v>24758000</v>
      </c>
      <c r="J517" s="1396"/>
      <c r="K517" s="1316">
        <f>SUM(I517:J517)</f>
        <v>24758000</v>
      </c>
      <c r="L517" s="1300"/>
      <c r="M517" s="1301"/>
      <c r="N517" s="1302"/>
      <c r="O517" s="1302"/>
      <c r="P517" s="1302"/>
      <c r="Q517" s="1302"/>
      <c r="R517" s="1302"/>
      <c r="S517" s="1302"/>
      <c r="T517" s="1302"/>
      <c r="U517" s="1302"/>
      <c r="V517" s="1302"/>
      <c r="W517" s="1302"/>
      <c r="X517" s="1302"/>
      <c r="Y517" s="1302"/>
      <c r="Z517" s="1302"/>
      <c r="AA517" s="1302"/>
      <c r="AB517" s="1302"/>
      <c r="AC517" s="1302"/>
      <c r="AD517" s="1302"/>
      <c r="AE517" s="1302"/>
      <c r="AF517" s="1302"/>
      <c r="AG517" s="1302"/>
    </row>
    <row r="518" spans="1:33" ht="12.75" customHeight="1">
      <c r="A518" s="1353" t="s">
        <v>1338</v>
      </c>
      <c r="B518" s="1316"/>
      <c r="C518" s="1316"/>
      <c r="D518" s="1350"/>
      <c r="E518" s="1376"/>
      <c r="F518" s="1376"/>
      <c r="G518" s="1350"/>
      <c r="H518" s="1350"/>
      <c r="I518" s="1376">
        <v>1000000</v>
      </c>
      <c r="J518" s="1396"/>
      <c r="K518" s="1316">
        <f>SUM(I518)</f>
        <v>1000000</v>
      </c>
      <c r="L518" s="1300"/>
      <c r="M518" s="1301"/>
      <c r="N518" s="1302"/>
      <c r="O518" s="1302"/>
      <c r="P518" s="1302"/>
      <c r="Q518" s="1302"/>
      <c r="R518" s="1302"/>
      <c r="S518" s="1302"/>
      <c r="T518" s="1302"/>
      <c r="U518" s="1302"/>
      <c r="V518" s="1302"/>
      <c r="W518" s="1302"/>
      <c r="X518" s="1302"/>
      <c r="Y518" s="1302"/>
      <c r="Z518" s="1302"/>
      <c r="AA518" s="1302"/>
      <c r="AB518" s="1302"/>
      <c r="AC518" s="1302"/>
      <c r="AD518" s="1302"/>
      <c r="AE518" s="1302"/>
      <c r="AF518" s="1302"/>
      <c r="AG518" s="1302"/>
    </row>
    <row r="519" spans="1:33" ht="13.5" customHeight="1">
      <c r="A519" s="1356" t="s">
        <v>349</v>
      </c>
      <c r="B519" s="1316"/>
      <c r="C519" s="1316">
        <v>70000</v>
      </c>
      <c r="D519" s="1350">
        <v>40000</v>
      </c>
      <c r="E519" s="1376"/>
      <c r="F519" s="1376"/>
      <c r="G519" s="1350"/>
      <c r="H519" s="1350"/>
      <c r="I519" s="1376">
        <v>59250000</v>
      </c>
      <c r="J519" s="1376"/>
      <c r="K519" s="1316">
        <f>SUM(B519:J519)</f>
        <v>59360000</v>
      </c>
      <c r="L519" s="1300"/>
      <c r="M519" s="1301"/>
      <c r="N519" s="1302"/>
      <c r="O519" s="1302"/>
      <c r="P519" s="1302"/>
      <c r="Q519" s="1302"/>
      <c r="R519" s="1302"/>
      <c r="S519" s="1302"/>
      <c r="T519" s="1302"/>
      <c r="U519" s="1302"/>
      <c r="V519" s="1302"/>
      <c r="W519" s="1302"/>
      <c r="X519" s="1302"/>
      <c r="Y519" s="1302"/>
      <c r="Z519" s="1302"/>
      <c r="AA519" s="1302"/>
      <c r="AB519" s="1302"/>
      <c r="AC519" s="1302"/>
      <c r="AD519" s="1302"/>
      <c r="AE519" s="1302"/>
      <c r="AF519" s="1302"/>
      <c r="AG519" s="1302"/>
    </row>
    <row r="520" spans="1:33" ht="12" hidden="1">
      <c r="A520" s="1354"/>
      <c r="B520" s="1316"/>
      <c r="C520" s="1316"/>
      <c r="D520" s="1350"/>
      <c r="E520" s="1376"/>
      <c r="F520" s="1376"/>
      <c r="G520" s="1350"/>
      <c r="H520" s="1350"/>
      <c r="I520" s="1376"/>
      <c r="J520" s="1376"/>
      <c r="K520" s="1316"/>
      <c r="L520" s="1300"/>
      <c r="M520" s="1301"/>
      <c r="N520" s="1302"/>
      <c r="O520" s="1302"/>
      <c r="P520" s="1302"/>
      <c r="Q520" s="1302"/>
      <c r="R520" s="1302"/>
      <c r="S520" s="1302"/>
      <c r="T520" s="1302"/>
      <c r="U520" s="1302"/>
      <c r="V520" s="1302"/>
      <c r="W520" s="1302"/>
      <c r="X520" s="1302"/>
      <c r="Y520" s="1302"/>
      <c r="Z520" s="1302"/>
      <c r="AA520" s="1302"/>
      <c r="AB520" s="1302"/>
      <c r="AC520" s="1302"/>
      <c r="AD520" s="1302"/>
      <c r="AE520" s="1302"/>
      <c r="AF520" s="1302"/>
      <c r="AG520" s="1302"/>
    </row>
    <row r="521" spans="1:33" ht="12">
      <c r="A521" s="1314" t="s">
        <v>350</v>
      </c>
      <c r="B521" s="1316"/>
      <c r="C521" s="1316"/>
      <c r="D521" s="1316"/>
      <c r="E521" s="1316"/>
      <c r="F521" s="1316"/>
      <c r="G521" s="1316"/>
      <c r="H521" s="1316"/>
      <c r="I521" s="1316">
        <v>25000000</v>
      </c>
      <c r="J521" s="1316"/>
      <c r="K521" s="1316">
        <f>SUM(C521:J521)</f>
        <v>25000000</v>
      </c>
      <c r="L521" s="1300"/>
      <c r="M521" s="1301"/>
      <c r="N521" s="1302"/>
      <c r="O521" s="1302"/>
      <c r="P521" s="1302"/>
      <c r="Q521" s="1302"/>
      <c r="R521" s="1302"/>
      <c r="S521" s="1302"/>
      <c r="T521" s="1302"/>
      <c r="U521" s="1302"/>
      <c r="V521" s="1302"/>
      <c r="W521" s="1302"/>
      <c r="X521" s="1302"/>
      <c r="Y521" s="1302"/>
      <c r="Z521" s="1302"/>
      <c r="AA521" s="1302"/>
      <c r="AB521" s="1302"/>
      <c r="AC521" s="1302"/>
      <c r="AD521" s="1302"/>
      <c r="AE521" s="1302"/>
      <c r="AF521" s="1302"/>
      <c r="AG521" s="1302"/>
    </row>
    <row r="522" spans="1:33" ht="12">
      <c r="A522" s="1351" t="s">
        <v>890</v>
      </c>
      <c r="B522" s="1316"/>
      <c r="C522" s="1316"/>
      <c r="D522" s="1316"/>
      <c r="E522" s="1316"/>
      <c r="F522" s="1316"/>
      <c r="G522" s="1316"/>
      <c r="H522" s="1316"/>
      <c r="I522" s="1316">
        <v>4400000</v>
      </c>
      <c r="J522" s="1316"/>
      <c r="K522" s="1316">
        <f>SUM(C522:I522)</f>
        <v>4400000</v>
      </c>
      <c r="L522" s="1300"/>
      <c r="M522" s="1301"/>
      <c r="N522" s="1302"/>
      <c r="O522" s="1302"/>
      <c r="P522" s="1302"/>
      <c r="Q522" s="1302"/>
      <c r="R522" s="1302"/>
      <c r="S522" s="1302"/>
      <c r="T522" s="1302"/>
      <c r="U522" s="1302"/>
      <c r="V522" s="1302"/>
      <c r="W522" s="1302"/>
      <c r="X522" s="1302"/>
      <c r="Y522" s="1302"/>
      <c r="Z522" s="1302"/>
      <c r="AA522" s="1302"/>
      <c r="AB522" s="1302"/>
      <c r="AC522" s="1302"/>
      <c r="AD522" s="1302"/>
      <c r="AE522" s="1302"/>
      <c r="AF522" s="1302"/>
      <c r="AG522" s="1302"/>
    </row>
    <row r="523" spans="1:33" ht="12">
      <c r="A523" s="1351" t="s">
        <v>544</v>
      </c>
      <c r="B523" s="1316"/>
      <c r="C523" s="1316">
        <v>50000</v>
      </c>
      <c r="D523" s="1350"/>
      <c r="E523" s="1376"/>
      <c r="F523" s="1376"/>
      <c r="G523" s="1350"/>
      <c r="H523" s="1350"/>
      <c r="I523" s="1376">
        <v>139761000</v>
      </c>
      <c r="J523" s="1376"/>
      <c r="K523" s="1316">
        <f>SUM(C523:J523)</f>
        <v>139811000</v>
      </c>
      <c r="L523" s="1300"/>
      <c r="M523" s="1301"/>
      <c r="N523" s="1302"/>
      <c r="O523" s="1302"/>
      <c r="P523" s="1302"/>
      <c r="Q523" s="1302"/>
      <c r="R523" s="1302"/>
      <c r="S523" s="1302"/>
      <c r="T523" s="1302"/>
      <c r="U523" s="1302"/>
      <c r="V523" s="1302"/>
      <c r="W523" s="1302"/>
      <c r="X523" s="1302"/>
      <c r="Y523" s="1302"/>
      <c r="Z523" s="1302"/>
      <c r="AA523" s="1302"/>
      <c r="AB523" s="1302"/>
      <c r="AC523" s="1302"/>
      <c r="AD523" s="1302"/>
      <c r="AE523" s="1302"/>
      <c r="AF523" s="1302"/>
      <c r="AG523" s="1302"/>
    </row>
    <row r="524" spans="1:33" ht="12">
      <c r="A524" s="1422" t="s">
        <v>1339</v>
      </c>
      <c r="B524" s="1316"/>
      <c r="C524" s="1316"/>
      <c r="D524" s="1350"/>
      <c r="E524" s="1376"/>
      <c r="F524" s="1376"/>
      <c r="G524" s="1350"/>
      <c r="H524" s="1350"/>
      <c r="I524" s="1376">
        <v>34000000</v>
      </c>
      <c r="J524" s="1376"/>
      <c r="K524" s="1316">
        <f>SUM(C524:J524)</f>
        <v>34000000</v>
      </c>
      <c r="L524" s="1300"/>
      <c r="M524" s="1301"/>
      <c r="N524" s="1302"/>
      <c r="O524" s="1302"/>
      <c r="P524" s="1302"/>
      <c r="Q524" s="1302"/>
      <c r="R524" s="1302"/>
      <c r="S524" s="1302"/>
      <c r="T524" s="1302"/>
      <c r="U524" s="1302"/>
      <c r="V524" s="1302"/>
      <c r="W524" s="1302"/>
      <c r="X524" s="1302"/>
      <c r="Y524" s="1302"/>
      <c r="Z524" s="1302"/>
      <c r="AA524" s="1302"/>
      <c r="AB524" s="1302"/>
      <c r="AC524" s="1302"/>
      <c r="AD524" s="1302"/>
      <c r="AE524" s="1302"/>
      <c r="AF524" s="1302"/>
      <c r="AG524" s="1302"/>
    </row>
    <row r="525" spans="1:33" ht="12" hidden="1">
      <c r="A525" s="1354" t="s">
        <v>531</v>
      </c>
      <c r="B525" s="1316"/>
      <c r="C525" s="1316"/>
      <c r="D525" s="1350"/>
      <c r="E525" s="1376"/>
      <c r="F525" s="1376"/>
      <c r="G525" s="1350"/>
      <c r="H525" s="1350"/>
      <c r="I525" s="1376">
        <v>65000000</v>
      </c>
      <c r="J525" s="1376"/>
      <c r="K525" s="1316">
        <f>SUM(C525:J525)</f>
        <v>65000000</v>
      </c>
      <c r="L525" s="1300"/>
      <c r="M525" s="1301"/>
      <c r="N525" s="1302"/>
      <c r="O525" s="1302"/>
      <c r="P525" s="1302"/>
      <c r="Q525" s="1302"/>
      <c r="R525" s="1302"/>
      <c r="S525" s="1302"/>
      <c r="T525" s="1302"/>
      <c r="U525" s="1302"/>
      <c r="V525" s="1302"/>
      <c r="W525" s="1302"/>
      <c r="X525" s="1302"/>
      <c r="Y525" s="1302"/>
      <c r="Z525" s="1302"/>
      <c r="AA525" s="1302"/>
      <c r="AB525" s="1302"/>
      <c r="AC525" s="1302"/>
      <c r="AD525" s="1302"/>
      <c r="AE525" s="1302"/>
      <c r="AF525" s="1302"/>
      <c r="AG525" s="1302"/>
    </row>
    <row r="526" spans="1:33" ht="12">
      <c r="A526" s="1314" t="s">
        <v>1340</v>
      </c>
      <c r="B526" s="1316"/>
      <c r="C526" s="1316"/>
      <c r="D526" s="1316"/>
      <c r="E526" s="1316"/>
      <c r="F526" s="1316"/>
      <c r="G526" s="1316"/>
      <c r="H526" s="1316"/>
      <c r="I526" s="1316">
        <f>SUM(I525)</f>
        <v>65000000</v>
      </c>
      <c r="J526" s="1316">
        <f>SUM(J525)</f>
        <v>0</v>
      </c>
      <c r="K526" s="1316">
        <f>SUM(K525)</f>
        <v>65000000</v>
      </c>
      <c r="L526" s="1300"/>
      <c r="M526" s="1301"/>
      <c r="N526" s="1302"/>
      <c r="O526" s="1302"/>
      <c r="P526" s="1302"/>
      <c r="Q526" s="1302"/>
      <c r="R526" s="1302"/>
      <c r="S526" s="1302"/>
      <c r="T526" s="1302"/>
      <c r="U526" s="1302"/>
      <c r="V526" s="1302"/>
      <c r="W526" s="1302"/>
      <c r="X526" s="1302"/>
      <c r="Y526" s="1302"/>
      <c r="Z526" s="1302"/>
      <c r="AA526" s="1302"/>
      <c r="AB526" s="1302"/>
      <c r="AC526" s="1302"/>
      <c r="AD526" s="1302"/>
      <c r="AE526" s="1302"/>
      <c r="AF526" s="1302"/>
      <c r="AG526" s="1302"/>
    </row>
    <row r="527" spans="1:33" ht="16.5" customHeight="1">
      <c r="A527" s="1423" t="s">
        <v>351</v>
      </c>
      <c r="B527" s="1424">
        <f aca="true" t="shared" si="82" ref="B527:H527">B492+B494+B495+B496+B497+B498+B499+B505+B506+B510+B514+B515+B516+B517+B519+B520+B521+B523+B524+B526</f>
        <v>0</v>
      </c>
      <c r="C527" s="1424">
        <f t="shared" si="82"/>
        <v>120000</v>
      </c>
      <c r="D527" s="1424">
        <f t="shared" si="82"/>
        <v>40000</v>
      </c>
      <c r="E527" s="1424">
        <f t="shared" si="82"/>
        <v>0</v>
      </c>
      <c r="F527" s="1424">
        <f t="shared" si="82"/>
        <v>0</v>
      </c>
      <c r="G527" s="1424">
        <f t="shared" si="82"/>
        <v>0</v>
      </c>
      <c r="H527" s="1424">
        <f t="shared" si="82"/>
        <v>0</v>
      </c>
      <c r="I527" s="1424">
        <f>I491+I494+I495+I496+I497+I498+I499+I505+I506+I510+I511+I512+I513+I514+I515+I516+I517+I518+I519+I520+I521+I522+I523+I524+I526+I493</f>
        <v>847846886</v>
      </c>
      <c r="J527" s="1424">
        <f>J491+J494+J495+J496+J497+J498+J499+J505+J506+J510+J511+J512+J513+J514+J515+J516+J517+J518+J519+J520+J521+J522+J523+J524+J526</f>
        <v>0</v>
      </c>
      <c r="K527" s="1424">
        <f>K491+K494+K495+K496+K497+K498+K499+K505+K506+K510+K511+K512+K513+K514+K515+K516+K517+K518+K519+K520+K521+K522+K523+K524+K526+K493</f>
        <v>848006886</v>
      </c>
      <c r="L527" s="1365"/>
      <c r="M527" s="1176"/>
      <c r="N527" s="1302"/>
      <c r="O527" s="1302"/>
      <c r="P527" s="1302"/>
      <c r="Q527" s="1302"/>
      <c r="R527" s="1302"/>
      <c r="S527" s="1302"/>
      <c r="T527" s="1302"/>
      <c r="U527" s="1302"/>
      <c r="V527" s="1302"/>
      <c r="W527" s="1302"/>
      <c r="X527" s="1302"/>
      <c r="Y527" s="1302"/>
      <c r="Z527" s="1302"/>
      <c r="AA527" s="1302"/>
      <c r="AB527" s="1302"/>
      <c r="AC527" s="1302"/>
      <c r="AD527" s="1302"/>
      <c r="AE527" s="1302"/>
      <c r="AF527" s="1302"/>
      <c r="AG527" s="1302"/>
    </row>
    <row r="528" spans="1:33" ht="12">
      <c r="A528" s="1425" t="s">
        <v>642</v>
      </c>
      <c r="B528" s="1426">
        <f aca="true" t="shared" si="83" ref="B528:K528">B61+B66+B489+B527</f>
        <v>3318000</v>
      </c>
      <c r="C528" s="1426">
        <f t="shared" si="83"/>
        <v>55265143</v>
      </c>
      <c r="D528" s="1426">
        <f t="shared" si="83"/>
        <v>3957000</v>
      </c>
      <c r="E528" s="1426">
        <f t="shared" si="83"/>
        <v>1550000</v>
      </c>
      <c r="F528" s="1426">
        <f t="shared" si="83"/>
        <v>450000</v>
      </c>
      <c r="G528" s="1426">
        <f t="shared" si="83"/>
        <v>13499300</v>
      </c>
      <c r="H528" s="1426">
        <f t="shared" si="83"/>
        <v>0</v>
      </c>
      <c r="I528" s="1426">
        <f t="shared" si="83"/>
        <v>1622500548</v>
      </c>
      <c r="J528" s="1426">
        <f t="shared" si="83"/>
        <v>0</v>
      </c>
      <c r="K528" s="1426">
        <f t="shared" si="83"/>
        <v>1700539991</v>
      </c>
      <c r="L528" s="1365"/>
      <c r="M528" s="1176"/>
      <c r="N528" s="1731"/>
      <c r="O528" s="1731"/>
      <c r="P528" s="1302"/>
      <c r="Q528" s="1302"/>
      <c r="R528" s="1302"/>
      <c r="S528" s="1302"/>
      <c r="T528" s="1302"/>
      <c r="U528" s="1302"/>
      <c r="V528" s="1302"/>
      <c r="W528" s="1302"/>
      <c r="X528" s="1302"/>
      <c r="Y528" s="1302"/>
      <c r="Z528" s="1302"/>
      <c r="AA528" s="1302"/>
      <c r="AB528" s="1302"/>
      <c r="AC528" s="1302"/>
      <c r="AD528" s="1302"/>
      <c r="AE528" s="1302"/>
      <c r="AF528" s="1302"/>
      <c r="AG528" s="1302"/>
    </row>
    <row r="529" spans="1:33" ht="12">
      <c r="A529" s="1427"/>
      <c r="B529" s="1428"/>
      <c r="C529" s="1429"/>
      <c r="D529" s="1430"/>
      <c r="E529" s="1431"/>
      <c r="F529" s="1432"/>
      <c r="G529" s="1433"/>
      <c r="H529" s="1298"/>
      <c r="I529" s="1298"/>
      <c r="J529" s="1434"/>
      <c r="K529" s="1435"/>
      <c r="L529" s="1365"/>
      <c r="M529" s="1176"/>
      <c r="N529" s="1302"/>
      <c r="O529" s="1302"/>
      <c r="P529" s="1302"/>
      <c r="Q529" s="1302"/>
      <c r="R529" s="1302"/>
      <c r="S529" s="1302"/>
      <c r="T529" s="1302"/>
      <c r="U529" s="1302"/>
      <c r="V529" s="1302"/>
      <c r="W529" s="1302"/>
      <c r="X529" s="1302"/>
      <c r="Y529" s="1302"/>
      <c r="Z529" s="1302"/>
      <c r="AA529" s="1302"/>
      <c r="AB529" s="1302"/>
      <c r="AC529" s="1302"/>
      <c r="AD529" s="1302"/>
      <c r="AE529" s="1302"/>
      <c r="AF529" s="1302"/>
      <c r="AG529" s="1302"/>
    </row>
    <row r="530" spans="1:33" ht="12">
      <c r="A530" s="1427"/>
      <c r="B530" s="1436"/>
      <c r="C530" s="1437"/>
      <c r="D530" s="1298"/>
      <c r="E530" s="1438"/>
      <c r="F530" s="1438"/>
      <c r="G530" s="1298"/>
      <c r="H530" s="1298"/>
      <c r="I530" s="1298"/>
      <c r="J530" s="1434"/>
      <c r="K530" s="1435"/>
      <c r="L530" s="1365"/>
      <c r="M530" s="1439"/>
      <c r="N530" s="1302"/>
      <c r="O530" s="1302"/>
      <c r="P530" s="1302"/>
      <c r="Q530" s="1302"/>
      <c r="R530" s="1302"/>
      <c r="S530" s="1302"/>
      <c r="T530" s="1302"/>
      <c r="U530" s="1302"/>
      <c r="V530" s="1302"/>
      <c r="W530" s="1302"/>
      <c r="X530" s="1302"/>
      <c r="Y530" s="1302"/>
      <c r="Z530" s="1302"/>
      <c r="AA530" s="1302"/>
      <c r="AB530" s="1302"/>
      <c r="AC530" s="1302"/>
      <c r="AD530" s="1302"/>
      <c r="AE530" s="1302"/>
      <c r="AF530" s="1302"/>
      <c r="AG530" s="1302"/>
    </row>
    <row r="531" spans="1:33" ht="12">
      <c r="A531" s="1427"/>
      <c r="B531" s="1436"/>
      <c r="C531" s="1440"/>
      <c r="D531" s="1440"/>
      <c r="E531" s="1440"/>
      <c r="F531" s="1440"/>
      <c r="G531" s="1441"/>
      <c r="H531" s="1441"/>
      <c r="I531" s="1441"/>
      <c r="J531" s="1442"/>
      <c r="K531" s="1443"/>
      <c r="L531" s="1365"/>
      <c r="M531" s="1176"/>
      <c r="N531" s="1302"/>
      <c r="O531" s="1302"/>
      <c r="P531" s="1302"/>
      <c r="Q531" s="1302"/>
      <c r="R531" s="1302"/>
      <c r="S531" s="1302"/>
      <c r="T531" s="1302"/>
      <c r="U531" s="1302"/>
      <c r="V531" s="1302"/>
      <c r="W531" s="1302"/>
      <c r="X531" s="1302"/>
      <c r="Y531" s="1302"/>
      <c r="Z531" s="1302"/>
      <c r="AA531" s="1302"/>
      <c r="AB531" s="1302"/>
      <c r="AC531" s="1302"/>
      <c r="AD531" s="1302"/>
      <c r="AE531" s="1302"/>
      <c r="AF531" s="1302"/>
      <c r="AG531" s="1302"/>
    </row>
    <row r="532" spans="1:33" ht="12">
      <c r="A532" s="1444"/>
      <c r="B532" s="1445"/>
      <c r="C532" s="1446"/>
      <c r="D532" s="1434"/>
      <c r="E532" s="1447"/>
      <c r="F532" s="1447"/>
      <c r="G532" s="1448"/>
      <c r="H532" s="1448"/>
      <c r="I532" s="1441"/>
      <c r="J532" s="1434"/>
      <c r="K532" s="1438"/>
      <c r="L532" s="1449"/>
      <c r="M532" s="1176"/>
      <c r="N532" s="1302"/>
      <c r="O532" s="1302"/>
      <c r="P532" s="1302"/>
      <c r="Q532" s="1302"/>
      <c r="R532" s="1302"/>
      <c r="S532" s="1302"/>
      <c r="T532" s="1302"/>
      <c r="U532" s="1302"/>
      <c r="V532" s="1302"/>
      <c r="W532" s="1302"/>
      <c r="X532" s="1302"/>
      <c r="Y532" s="1302"/>
      <c r="Z532" s="1302"/>
      <c r="AA532" s="1302"/>
      <c r="AB532" s="1302"/>
      <c r="AC532" s="1302"/>
      <c r="AD532" s="1302"/>
      <c r="AE532" s="1302"/>
      <c r="AF532" s="1302"/>
      <c r="AG532" s="1302"/>
    </row>
    <row r="533" spans="1:33" ht="12">
      <c r="A533" s="1444"/>
      <c r="B533" s="1440"/>
      <c r="C533" s="1440"/>
      <c r="D533" s="1450"/>
      <c r="E533" s="1447"/>
      <c r="F533" s="1447"/>
      <c r="G533" s="1448"/>
      <c r="H533" s="1451"/>
      <c r="I533" s="1451"/>
      <c r="J533" s="1434"/>
      <c r="K533" s="1438"/>
      <c r="L533" s="1365"/>
      <c r="M533" s="1176"/>
      <c r="N533" s="1302"/>
      <c r="O533" s="1302"/>
      <c r="P533" s="1302"/>
      <c r="Q533" s="1302"/>
      <c r="R533" s="1302"/>
      <c r="S533" s="1302"/>
      <c r="T533" s="1302"/>
      <c r="U533" s="1302"/>
      <c r="V533" s="1302"/>
      <c r="W533" s="1302"/>
      <c r="X533" s="1302"/>
      <c r="Y533" s="1302"/>
      <c r="Z533" s="1302"/>
      <c r="AA533" s="1302"/>
      <c r="AB533" s="1302"/>
      <c r="AC533" s="1302"/>
      <c r="AD533" s="1302"/>
      <c r="AE533" s="1302"/>
      <c r="AF533" s="1302"/>
      <c r="AG533" s="1302"/>
    </row>
    <row r="534" spans="1:33" ht="12">
      <c r="A534" s="1444"/>
      <c r="B534" s="1436"/>
      <c r="C534" s="1452"/>
      <c r="D534" s="1453"/>
      <c r="E534" s="1732"/>
      <c r="F534" s="1732"/>
      <c r="G534" s="1454"/>
      <c r="H534" s="1454"/>
      <c r="I534" s="1454"/>
      <c r="J534" s="1364"/>
      <c r="K534" s="1455"/>
      <c r="L534" s="1365"/>
      <c r="M534" s="1176"/>
      <c r="N534" s="1302"/>
      <c r="O534" s="1302"/>
      <c r="P534" s="1302"/>
      <c r="Q534" s="1302"/>
      <c r="R534" s="1302"/>
      <c r="S534" s="1302"/>
      <c r="T534" s="1302"/>
      <c r="U534" s="1302"/>
      <c r="V534" s="1302"/>
      <c r="W534" s="1302"/>
      <c r="X534" s="1302"/>
      <c r="Y534" s="1302"/>
      <c r="Z534" s="1302"/>
      <c r="AA534" s="1302"/>
      <c r="AB534" s="1302"/>
      <c r="AC534" s="1302"/>
      <c r="AD534" s="1302"/>
      <c r="AE534" s="1302"/>
      <c r="AF534" s="1302"/>
      <c r="AG534" s="1302"/>
    </row>
    <row r="535" spans="1:33" ht="13.5">
      <c r="A535" s="1444"/>
      <c r="B535" s="1436"/>
      <c r="C535" s="1440"/>
      <c r="D535" s="1364"/>
      <c r="E535" s="1733"/>
      <c r="F535" s="1733"/>
      <c r="G535" s="1456"/>
      <c r="H535" s="1456"/>
      <c r="I535" s="1456"/>
      <c r="J535" s="1364"/>
      <c r="K535" s="1176"/>
      <c r="L535" s="1365"/>
      <c r="M535" s="1176"/>
      <c r="N535" s="1734"/>
      <c r="O535" s="1735"/>
      <c r="P535" s="1302"/>
      <c r="Q535" s="1302"/>
      <c r="R535" s="1302"/>
      <c r="S535" s="1302"/>
      <c r="T535" s="1302"/>
      <c r="U535" s="1302"/>
      <c r="V535" s="1302"/>
      <c r="W535" s="1302"/>
      <c r="X535" s="1302"/>
      <c r="Y535" s="1302"/>
      <c r="Z535" s="1302"/>
      <c r="AA535" s="1302"/>
      <c r="AB535" s="1302"/>
      <c r="AC535" s="1302"/>
      <c r="AD535" s="1302"/>
      <c r="AE535" s="1302"/>
      <c r="AF535" s="1302"/>
      <c r="AG535" s="1302"/>
    </row>
    <row r="536" spans="1:33" ht="12">
      <c r="A536" s="1444"/>
      <c r="B536" s="1436"/>
      <c r="C536" s="1440"/>
      <c r="D536" s="1364"/>
      <c r="E536" s="1732"/>
      <c r="F536" s="1732"/>
      <c r="G536" s="1454"/>
      <c r="H536" s="1454"/>
      <c r="I536" s="1454"/>
      <c r="J536" s="1364"/>
      <c r="K536" s="1176"/>
      <c r="L536" s="1365"/>
      <c r="M536" s="1176"/>
      <c r="N536" s="1302"/>
      <c r="O536" s="1302"/>
      <c r="P536" s="1302"/>
      <c r="Q536" s="1302"/>
      <c r="R536" s="1302"/>
      <c r="S536" s="1302"/>
      <c r="T536" s="1302"/>
      <c r="U536" s="1302"/>
      <c r="V536" s="1302"/>
      <c r="W536" s="1302"/>
      <c r="X536" s="1302"/>
      <c r="Y536" s="1302"/>
      <c r="Z536" s="1302"/>
      <c r="AA536" s="1302"/>
      <c r="AB536" s="1302"/>
      <c r="AC536" s="1302"/>
      <c r="AD536" s="1302"/>
      <c r="AE536" s="1302"/>
      <c r="AF536" s="1302"/>
      <c r="AG536" s="1302"/>
    </row>
    <row r="537" spans="1:33" ht="12">
      <c r="A537" s="1457"/>
      <c r="B537" s="1364"/>
      <c r="C537" s="1458"/>
      <c r="D537" s="1364"/>
      <c r="E537" s="1364"/>
      <c r="F537" s="1364"/>
      <c r="G537" s="1364"/>
      <c r="H537" s="1364"/>
      <c r="I537" s="1364"/>
      <c r="J537" s="1364"/>
      <c r="K537" s="1176"/>
      <c r="L537" s="1365"/>
      <c r="M537" s="1176"/>
      <c r="N537" s="1302"/>
      <c r="O537" s="1302"/>
      <c r="P537" s="1302"/>
      <c r="Q537" s="1302"/>
      <c r="R537" s="1302"/>
      <c r="S537" s="1302"/>
      <c r="T537" s="1302"/>
      <c r="U537" s="1302"/>
      <c r="V537" s="1302"/>
      <c r="W537" s="1302"/>
      <c r="X537" s="1302"/>
      <c r="Y537" s="1302"/>
      <c r="Z537" s="1302"/>
      <c r="AA537" s="1302"/>
      <c r="AB537" s="1302"/>
      <c r="AC537" s="1302"/>
      <c r="AD537" s="1302"/>
      <c r="AE537" s="1302"/>
      <c r="AF537" s="1302"/>
      <c r="AG537" s="1302"/>
    </row>
    <row r="538" spans="1:33" ht="12">
      <c r="A538" s="1457"/>
      <c r="B538" s="1364"/>
      <c r="C538" s="1458"/>
      <c r="D538" s="1364"/>
      <c r="E538" s="1364"/>
      <c r="F538" s="1459"/>
      <c r="G538" s="1364"/>
      <c r="H538" s="1364"/>
      <c r="I538" s="1364"/>
      <c r="J538" s="1364"/>
      <c r="K538" s="1364"/>
      <c r="L538" s="1365"/>
      <c r="M538" s="1176"/>
      <c r="N538" s="1302"/>
      <c r="O538" s="1302"/>
      <c r="P538" s="1302"/>
      <c r="Q538" s="1302"/>
      <c r="R538" s="1302"/>
      <c r="S538" s="1302"/>
      <c r="T538" s="1302"/>
      <c r="U538" s="1302"/>
      <c r="V538" s="1302"/>
      <c r="W538" s="1302"/>
      <c r="X538" s="1302"/>
      <c r="Y538" s="1302"/>
      <c r="Z538" s="1302"/>
      <c r="AA538" s="1302"/>
      <c r="AB538" s="1302"/>
      <c r="AC538" s="1302"/>
      <c r="AD538" s="1302"/>
      <c r="AE538" s="1302"/>
      <c r="AF538" s="1302"/>
      <c r="AG538" s="1302"/>
    </row>
    <row r="539" spans="1:33" ht="12">
      <c r="A539" s="1457"/>
      <c r="B539" s="1364"/>
      <c r="C539" s="1458"/>
      <c r="D539" s="1364"/>
      <c r="E539" s="1364"/>
      <c r="F539" s="1459"/>
      <c r="G539" s="1364"/>
      <c r="H539" s="1364"/>
      <c r="I539" s="1364"/>
      <c r="J539" s="1364"/>
      <c r="K539" s="1364"/>
      <c r="L539" s="1365"/>
      <c r="M539" s="1176"/>
      <c r="N539" s="1302"/>
      <c r="O539" s="1302"/>
      <c r="P539" s="1302"/>
      <c r="Q539" s="1302"/>
      <c r="R539" s="1302"/>
      <c r="S539" s="1302"/>
      <c r="T539" s="1302"/>
      <c r="U539" s="1302"/>
      <c r="V539" s="1302"/>
      <c r="W539" s="1302"/>
      <c r="X539" s="1302"/>
      <c r="Y539" s="1302"/>
      <c r="Z539" s="1302"/>
      <c r="AA539" s="1302"/>
      <c r="AB539" s="1302"/>
      <c r="AC539" s="1302"/>
      <c r="AD539" s="1302"/>
      <c r="AE539" s="1302"/>
      <c r="AF539" s="1302"/>
      <c r="AG539" s="1302"/>
    </row>
    <row r="540" spans="1:33" ht="12">
      <c r="A540" s="1457"/>
      <c r="B540" s="1364"/>
      <c r="C540" s="1458"/>
      <c r="D540" s="1364"/>
      <c r="E540" s="1364"/>
      <c r="F540" s="1459"/>
      <c r="G540" s="1364"/>
      <c r="H540" s="1364"/>
      <c r="I540" s="1364"/>
      <c r="J540" s="1364"/>
      <c r="K540" s="1364"/>
      <c r="L540" s="1365"/>
      <c r="M540" s="1176"/>
      <c r="N540" s="1302"/>
      <c r="O540" s="1302"/>
      <c r="P540" s="1302"/>
      <c r="Q540" s="1302"/>
      <c r="R540" s="1302"/>
      <c r="S540" s="1302"/>
      <c r="T540" s="1302"/>
      <c r="U540" s="1302"/>
      <c r="V540" s="1302"/>
      <c r="W540" s="1302"/>
      <c r="X540" s="1302"/>
      <c r="Y540" s="1302"/>
      <c r="Z540" s="1302"/>
      <c r="AA540" s="1302"/>
      <c r="AB540" s="1302"/>
      <c r="AC540" s="1302"/>
      <c r="AD540" s="1302"/>
      <c r="AE540" s="1302"/>
      <c r="AF540" s="1302"/>
      <c r="AG540" s="1302"/>
    </row>
    <row r="541" spans="1:33" ht="12">
      <c r="A541" s="1457"/>
      <c r="B541" s="1364"/>
      <c r="C541" s="1458"/>
      <c r="D541" s="1364"/>
      <c r="E541" s="1364"/>
      <c r="F541" s="1459"/>
      <c r="G541" s="1364"/>
      <c r="H541" s="1364"/>
      <c r="I541" s="1364"/>
      <c r="J541" s="1364"/>
      <c r="K541" s="1730"/>
      <c r="L541" s="1730"/>
      <c r="M541" s="1176"/>
      <c r="N541" s="1302"/>
      <c r="O541" s="1302"/>
      <c r="P541" s="1302"/>
      <c r="Q541" s="1302"/>
      <c r="R541" s="1302"/>
      <c r="S541" s="1302"/>
      <c r="T541" s="1302"/>
      <c r="U541" s="1302"/>
      <c r="V541" s="1302"/>
      <c r="W541" s="1302"/>
      <c r="X541" s="1302"/>
      <c r="Y541" s="1302"/>
      <c r="Z541" s="1302"/>
      <c r="AA541" s="1302"/>
      <c r="AB541" s="1302"/>
      <c r="AC541" s="1302"/>
      <c r="AD541" s="1302"/>
      <c r="AE541" s="1302"/>
      <c r="AF541" s="1302"/>
      <c r="AG541" s="1302"/>
    </row>
    <row r="542" spans="1:33" ht="12">
      <c r="A542" s="1457"/>
      <c r="B542" s="1364"/>
      <c r="C542" s="1364"/>
      <c r="D542" s="1364"/>
      <c r="E542" s="1364"/>
      <c r="F542" s="1459"/>
      <c r="G542" s="1364"/>
      <c r="H542" s="1364"/>
      <c r="I542" s="1364"/>
      <c r="J542" s="1364"/>
      <c r="K542" s="1736"/>
      <c r="L542" s="1736"/>
      <c r="M542" s="1176"/>
      <c r="N542" s="1364"/>
      <c r="O542" s="1176"/>
      <c r="P542" s="1302"/>
      <c r="Q542" s="1302"/>
      <c r="R542" s="1302"/>
      <c r="S542" s="1302"/>
      <c r="T542" s="1302"/>
      <c r="U542" s="1302"/>
      <c r="V542" s="1302"/>
      <c r="W542" s="1302"/>
      <c r="X542" s="1302"/>
      <c r="Y542" s="1302"/>
      <c r="Z542" s="1302"/>
      <c r="AA542" s="1302"/>
      <c r="AB542" s="1302"/>
      <c r="AC542" s="1302"/>
      <c r="AD542" s="1302"/>
      <c r="AE542" s="1302"/>
      <c r="AF542" s="1302"/>
      <c r="AG542" s="1302"/>
    </row>
    <row r="543" spans="1:33" ht="12">
      <c r="A543" s="1457"/>
      <c r="B543" s="1364"/>
      <c r="C543" s="1364"/>
      <c r="D543" s="1364"/>
      <c r="E543" s="1364"/>
      <c r="F543" s="1459"/>
      <c r="G543" s="1364"/>
      <c r="H543" s="1364"/>
      <c r="I543" s="1364"/>
      <c r="J543" s="1364"/>
      <c r="K543" s="1737"/>
      <c r="L543" s="1732"/>
      <c r="M543" s="1176"/>
      <c r="N543" s="1364"/>
      <c r="O543" s="1176"/>
      <c r="P543" s="1302"/>
      <c r="Q543" s="1302"/>
      <c r="R543" s="1302"/>
      <c r="S543" s="1302"/>
      <c r="T543" s="1302"/>
      <c r="U543" s="1302"/>
      <c r="V543" s="1302"/>
      <c r="W543" s="1302"/>
      <c r="X543" s="1302"/>
      <c r="Y543" s="1302"/>
      <c r="Z543" s="1302"/>
      <c r="AA543" s="1302"/>
      <c r="AB543" s="1302"/>
      <c r="AC543" s="1302"/>
      <c r="AD543" s="1302"/>
      <c r="AE543" s="1302"/>
      <c r="AF543" s="1302"/>
      <c r="AG543" s="1302"/>
    </row>
    <row r="544" spans="1:33" ht="12">
      <c r="A544" s="1457"/>
      <c r="B544" s="1364"/>
      <c r="C544" s="1364"/>
      <c r="D544" s="1364"/>
      <c r="E544" s="1364"/>
      <c r="F544" s="1459"/>
      <c r="G544" s="1461"/>
      <c r="H544" s="1461"/>
      <c r="I544" s="1364"/>
      <c r="J544" s="1364"/>
      <c r="K544" s="1364"/>
      <c r="L544" s="1365"/>
      <c r="M544" s="1176"/>
      <c r="N544" s="1364"/>
      <c r="O544" s="1176"/>
      <c r="P544" s="1302"/>
      <c r="Q544" s="1302"/>
      <c r="R544" s="1302"/>
      <c r="S544" s="1302"/>
      <c r="T544" s="1302"/>
      <c r="U544" s="1302"/>
      <c r="V544" s="1302"/>
      <c r="W544" s="1302"/>
      <c r="X544" s="1302"/>
      <c r="Y544" s="1302"/>
      <c r="Z544" s="1302"/>
      <c r="AA544" s="1302"/>
      <c r="AB544" s="1302"/>
      <c r="AC544" s="1302"/>
      <c r="AD544" s="1302"/>
      <c r="AE544" s="1302"/>
      <c r="AF544" s="1302"/>
      <c r="AG544" s="1302"/>
    </row>
    <row r="545" spans="1:33" ht="12">
      <c r="A545" s="1462"/>
      <c r="B545" s="1463"/>
      <c r="C545" s="1464"/>
      <c r="D545" s="1364"/>
      <c r="E545" s="1465"/>
      <c r="F545" s="1466"/>
      <c r="G545" s="1465"/>
      <c r="H545" s="1465"/>
      <c r="I545" s="1465"/>
      <c r="J545" s="1465"/>
      <c r="K545" s="1465"/>
      <c r="L545" s="1365"/>
      <c r="M545" s="1464"/>
      <c r="N545" s="1467"/>
      <c r="O545" s="1464"/>
      <c r="P545" s="1302"/>
      <c r="Q545" s="1302"/>
      <c r="R545" s="1302"/>
      <c r="S545" s="1302"/>
      <c r="T545" s="1302"/>
      <c r="U545" s="1302"/>
      <c r="V545" s="1302"/>
      <c r="W545" s="1302"/>
      <c r="X545" s="1302"/>
      <c r="Y545" s="1302"/>
      <c r="Z545" s="1302"/>
      <c r="AA545" s="1302"/>
      <c r="AB545" s="1302"/>
      <c r="AC545" s="1302"/>
      <c r="AD545" s="1302"/>
      <c r="AE545" s="1302"/>
      <c r="AF545" s="1302"/>
      <c r="AG545" s="1302"/>
    </row>
    <row r="546" spans="1:33" ht="12">
      <c r="A546" s="1457"/>
      <c r="B546" s="1364"/>
      <c r="C546" s="1364"/>
      <c r="D546" s="1364"/>
      <c r="E546" s="1364"/>
      <c r="F546" s="1364"/>
      <c r="G546" s="1737"/>
      <c r="H546" s="1737"/>
      <c r="I546" s="1364"/>
      <c r="J546" s="1364"/>
      <c r="K546" s="1364"/>
      <c r="L546" s="1365"/>
      <c r="M546" s="1176"/>
      <c r="N546" s="1364"/>
      <c r="O546" s="1176"/>
      <c r="P546" s="1302"/>
      <c r="Q546" s="1302"/>
      <c r="R546" s="1302"/>
      <c r="S546" s="1302"/>
      <c r="T546" s="1302"/>
      <c r="U546" s="1302"/>
      <c r="V546" s="1302"/>
      <c r="W546" s="1302"/>
      <c r="X546" s="1302"/>
      <c r="Y546" s="1302"/>
      <c r="Z546" s="1302"/>
      <c r="AA546" s="1302"/>
      <c r="AB546" s="1302"/>
      <c r="AC546" s="1302"/>
      <c r="AD546" s="1302"/>
      <c r="AE546" s="1302"/>
      <c r="AF546" s="1302"/>
      <c r="AG546" s="1302"/>
    </row>
    <row r="547" spans="1:33" ht="12">
      <c r="A547" s="1457"/>
      <c r="B547" s="1364"/>
      <c r="C547" s="1460"/>
      <c r="D547" s="1364"/>
      <c r="E547" s="1364"/>
      <c r="F547" s="1364"/>
      <c r="G547" s="1364"/>
      <c r="H547" s="1364"/>
      <c r="I547" s="1460"/>
      <c r="J547" s="1364"/>
      <c r="K547" s="1364"/>
      <c r="L547" s="1365"/>
      <c r="M547" s="1176"/>
      <c r="N547" s="1364"/>
      <c r="O547" s="1176"/>
      <c r="P547" s="1302"/>
      <c r="Q547" s="1302"/>
      <c r="R547" s="1302"/>
      <c r="S547" s="1302"/>
      <c r="T547" s="1302"/>
      <c r="U547" s="1302"/>
      <c r="V547" s="1302"/>
      <c r="W547" s="1302"/>
      <c r="X547" s="1302"/>
      <c r="Y547" s="1302"/>
      <c r="Z547" s="1302"/>
      <c r="AA547" s="1302"/>
      <c r="AB547" s="1302"/>
      <c r="AC547" s="1302"/>
      <c r="AD547" s="1302"/>
      <c r="AE547" s="1302"/>
      <c r="AF547" s="1302"/>
      <c r="AG547" s="1302"/>
    </row>
    <row r="548" spans="1:33" s="1320" customFormat="1" ht="12">
      <c r="A548" s="1468"/>
      <c r="B548" s="1319"/>
      <c r="C548" s="1319"/>
      <c r="D548" s="1319"/>
      <c r="E548" s="1469"/>
      <c r="F548" s="1319"/>
      <c r="G548" s="1319"/>
      <c r="H548" s="1319"/>
      <c r="I548" s="1319"/>
      <c r="J548" s="1319"/>
      <c r="K548" s="1319"/>
      <c r="L548" s="1300"/>
      <c r="M548" s="1318"/>
      <c r="N548" s="1319"/>
      <c r="O548" s="1319"/>
      <c r="P548" s="1319"/>
      <c r="Q548" s="1319"/>
      <c r="R548" s="1319"/>
      <c r="S548" s="1319"/>
      <c r="T548" s="1319"/>
      <c r="U548" s="1319"/>
      <c r="V548" s="1319"/>
      <c r="W548" s="1319"/>
      <c r="X548" s="1319"/>
      <c r="Y548" s="1319"/>
      <c r="Z548" s="1319"/>
      <c r="AA548" s="1319"/>
      <c r="AB548" s="1319"/>
      <c r="AC548" s="1319"/>
      <c r="AD548" s="1319"/>
      <c r="AE548" s="1319"/>
      <c r="AF548" s="1319"/>
      <c r="AG548" s="1319"/>
    </row>
    <row r="549" spans="1:33" ht="12">
      <c r="A549" s="1364"/>
      <c r="B549" s="1364"/>
      <c r="C549" s="1364"/>
      <c r="D549" s="1364"/>
      <c r="E549" s="1364"/>
      <c r="F549" s="1732"/>
      <c r="G549" s="1732"/>
      <c r="H549" s="1732"/>
      <c r="I549" s="1732"/>
      <c r="J549" s="1364"/>
      <c r="K549" s="1364"/>
      <c r="L549" s="1365"/>
      <c r="M549" s="1176"/>
      <c r="N549" s="1364"/>
      <c r="O549" s="1176"/>
      <c r="P549" s="1302"/>
      <c r="Q549" s="1302"/>
      <c r="R549" s="1302"/>
      <c r="S549" s="1302"/>
      <c r="T549" s="1302"/>
      <c r="U549" s="1302"/>
      <c r="V549" s="1302"/>
      <c r="W549" s="1302"/>
      <c r="X549" s="1302"/>
      <c r="Y549" s="1302"/>
      <c r="Z549" s="1302"/>
      <c r="AA549" s="1302"/>
      <c r="AB549" s="1302"/>
      <c r="AC549" s="1302"/>
      <c r="AD549" s="1302"/>
      <c r="AE549" s="1302"/>
      <c r="AF549" s="1302"/>
      <c r="AG549" s="1302"/>
    </row>
    <row r="550" spans="1:33" ht="12">
      <c r="A550" s="1364"/>
      <c r="B550" s="1364"/>
      <c r="C550" s="1364"/>
      <c r="D550" s="1364"/>
      <c r="E550" s="1364"/>
      <c r="F550" s="1732"/>
      <c r="G550" s="1732"/>
      <c r="H550" s="1732"/>
      <c r="I550" s="1732"/>
      <c r="J550" s="1364"/>
      <c r="K550" s="1364"/>
      <c r="L550" s="1365"/>
      <c r="M550" s="1176"/>
      <c r="N550" s="1364"/>
      <c r="O550" s="1176"/>
      <c r="P550" s="1302"/>
      <c r="Q550" s="1302"/>
      <c r="R550" s="1302"/>
      <c r="S550" s="1302"/>
      <c r="T550" s="1302"/>
      <c r="U550" s="1302"/>
      <c r="V550" s="1302"/>
      <c r="W550" s="1302"/>
      <c r="X550" s="1302"/>
      <c r="Y550" s="1302"/>
      <c r="Z550" s="1302"/>
      <c r="AA550" s="1302"/>
      <c r="AB550" s="1302"/>
      <c r="AC550" s="1302"/>
      <c r="AD550" s="1302"/>
      <c r="AE550" s="1302"/>
      <c r="AF550" s="1302"/>
      <c r="AG550" s="1302"/>
    </row>
    <row r="551" spans="1:33" ht="12">
      <c r="A551" s="1364"/>
      <c r="B551" s="1364"/>
      <c r="C551" s="1364"/>
      <c r="D551" s="1364"/>
      <c r="E551" s="1364"/>
      <c r="F551" s="1732"/>
      <c r="G551" s="1732"/>
      <c r="H551" s="1732"/>
      <c r="I551" s="1732"/>
      <c r="J551" s="1364"/>
      <c r="K551" s="1364"/>
      <c r="L551" s="1365"/>
      <c r="M551" s="1176"/>
      <c r="N551" s="1364"/>
      <c r="O551" s="1176"/>
      <c r="P551" s="1302"/>
      <c r="Q551" s="1302"/>
      <c r="R551" s="1302"/>
      <c r="S551" s="1302"/>
      <c r="T551" s="1302"/>
      <c r="U551" s="1302"/>
      <c r="V551" s="1302"/>
      <c r="W551" s="1302"/>
      <c r="X551" s="1302"/>
      <c r="Y551" s="1302"/>
      <c r="Z551" s="1302"/>
      <c r="AA551" s="1302"/>
      <c r="AB551" s="1302"/>
      <c r="AC551" s="1302"/>
      <c r="AD551" s="1302"/>
      <c r="AE551" s="1302"/>
      <c r="AF551" s="1302"/>
      <c r="AG551" s="1302"/>
    </row>
    <row r="552" spans="1:33" ht="12">
      <c r="A552" s="1364"/>
      <c r="B552" s="1364"/>
      <c r="C552" s="1364"/>
      <c r="D552" s="1364"/>
      <c r="E552" s="1364"/>
      <c r="F552" s="1732"/>
      <c r="G552" s="1732"/>
      <c r="H552" s="1732"/>
      <c r="I552" s="1732"/>
      <c r="J552" s="1364"/>
      <c r="K552" s="1364"/>
      <c r="L552" s="1365"/>
      <c r="M552" s="1176"/>
      <c r="N552" s="1364"/>
      <c r="O552" s="1176"/>
      <c r="P552" s="1302"/>
      <c r="Q552" s="1302"/>
      <c r="R552" s="1302"/>
      <c r="S552" s="1302"/>
      <c r="T552" s="1302"/>
      <c r="U552" s="1302"/>
      <c r="V552" s="1302"/>
      <c r="W552" s="1302"/>
      <c r="X552" s="1302"/>
      <c r="Y552" s="1302"/>
      <c r="Z552" s="1302"/>
      <c r="AA552" s="1302"/>
      <c r="AB552" s="1302"/>
      <c r="AC552" s="1302"/>
      <c r="AD552" s="1302"/>
      <c r="AE552" s="1302"/>
      <c r="AF552" s="1302"/>
      <c r="AG552" s="1302"/>
    </row>
    <row r="553" spans="1:33" ht="12">
      <c r="A553" s="1364"/>
      <c r="B553" s="1364"/>
      <c r="C553" s="1364"/>
      <c r="D553" s="1364"/>
      <c r="E553" s="1364"/>
      <c r="F553" s="1732"/>
      <c r="G553" s="1732"/>
      <c r="H553" s="1732"/>
      <c r="I553" s="1732"/>
      <c r="J553" s="1364"/>
      <c r="K553" s="1364"/>
      <c r="L553" s="1365"/>
      <c r="M553" s="1176"/>
      <c r="N553" s="1364"/>
      <c r="O553" s="1176"/>
      <c r="P553" s="1302"/>
      <c r="Q553" s="1302"/>
      <c r="R553" s="1302"/>
      <c r="S553" s="1302"/>
      <c r="T553" s="1302"/>
      <c r="U553" s="1302"/>
      <c r="V553" s="1302"/>
      <c r="W553" s="1302"/>
      <c r="X553" s="1302"/>
      <c r="Y553" s="1302"/>
      <c r="Z553" s="1302"/>
      <c r="AA553" s="1302"/>
      <c r="AB553" s="1302"/>
      <c r="AC553" s="1302"/>
      <c r="AD553" s="1302"/>
      <c r="AE553" s="1302"/>
      <c r="AF553" s="1302"/>
      <c r="AG553" s="1302"/>
    </row>
  </sheetData>
  <mergeCells count="18">
    <mergeCell ref="F552:I552"/>
    <mergeCell ref="F553:I553"/>
    <mergeCell ref="G546:H546"/>
    <mergeCell ref="F549:I549"/>
    <mergeCell ref="F550:I550"/>
    <mergeCell ref="F551:I551"/>
    <mergeCell ref="E536:F536"/>
    <mergeCell ref="K541:L541"/>
    <mergeCell ref="K542:L542"/>
    <mergeCell ref="K543:L543"/>
    <mergeCell ref="N528:O528"/>
    <mergeCell ref="E534:F534"/>
    <mergeCell ref="E535:F535"/>
    <mergeCell ref="N535:O535"/>
    <mergeCell ref="A2:K2"/>
    <mergeCell ref="A67:K67"/>
    <mergeCell ref="M423:N423"/>
    <mergeCell ref="A490:K490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&amp;C&amp;"Times New Roman CE,Félkövér dőlt"2017. évben nyújtott működési támogatások&amp;R&amp;"Times New Roman CE,Félkövér dőlt"19. tábla
Adatok: Forintban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="90" zoomScaleNormal="90"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A23" sqref="A23"/>
    </sheetView>
  </sheetViews>
  <sheetFormatPr defaultColWidth="9.00390625" defaultRowHeight="12.75"/>
  <cols>
    <col min="1" max="1" width="76.50390625" style="360" customWidth="1"/>
    <col min="2" max="2" width="12.375" style="360" customWidth="1"/>
    <col min="3" max="3" width="10.875" style="360" customWidth="1"/>
    <col min="4" max="4" width="12.375" style="360" customWidth="1"/>
    <col min="5" max="5" width="11.375" style="360" customWidth="1"/>
    <col min="6" max="6" width="12.375" style="360" customWidth="1"/>
    <col min="7" max="7" width="9.875" style="375" customWidth="1"/>
    <col min="8" max="8" width="11.00390625" style="375" customWidth="1"/>
    <col min="9" max="9" width="13.125" style="375" customWidth="1"/>
    <col min="10" max="10" width="11.125" style="375" customWidth="1"/>
    <col min="11" max="11" width="11.625" style="375" customWidth="1"/>
    <col min="12" max="12" width="10.625" style="360" customWidth="1"/>
    <col min="13" max="16384" width="9.375" style="360" customWidth="1"/>
  </cols>
  <sheetData>
    <row r="1" spans="1:13" ht="17.25" customHeight="1">
      <c r="A1" s="807"/>
      <c r="B1" s="1507" t="s">
        <v>1163</v>
      </c>
      <c r="C1" s="1507"/>
      <c r="D1" s="1507"/>
      <c r="E1" s="1507"/>
      <c r="F1" s="1507"/>
      <c r="G1" s="1507" t="s">
        <v>1741</v>
      </c>
      <c r="H1" s="1507"/>
      <c r="I1" s="1507"/>
      <c r="J1" s="1507"/>
      <c r="K1" s="1507"/>
      <c r="L1" s="1508" t="s">
        <v>1658</v>
      </c>
      <c r="M1" s="1508" t="s">
        <v>166</v>
      </c>
    </row>
    <row r="2" spans="1:13" s="361" customFormat="1" ht="38.25" customHeight="1">
      <c r="A2" s="808" t="s">
        <v>57</v>
      </c>
      <c r="B2" s="809" t="s">
        <v>58</v>
      </c>
      <c r="C2" s="809" t="s">
        <v>59</v>
      </c>
      <c r="D2" s="809" t="s">
        <v>60</v>
      </c>
      <c r="E2" s="809" t="s">
        <v>2014</v>
      </c>
      <c r="F2" s="809" t="s">
        <v>61</v>
      </c>
      <c r="G2" s="809" t="s">
        <v>58</v>
      </c>
      <c r="H2" s="809" t="s">
        <v>59</v>
      </c>
      <c r="I2" s="809" t="s">
        <v>60</v>
      </c>
      <c r="J2" s="809" t="s">
        <v>2014</v>
      </c>
      <c r="K2" s="809" t="s">
        <v>61</v>
      </c>
      <c r="L2" s="1508"/>
      <c r="M2" s="1508"/>
    </row>
    <row r="3" spans="1:13" s="361" customFormat="1" ht="14.25" customHeight="1">
      <c r="A3" s="739" t="s">
        <v>1589</v>
      </c>
      <c r="B3" s="362"/>
      <c r="C3" s="363"/>
      <c r="D3" s="363"/>
      <c r="E3" s="363"/>
      <c r="F3" s="363"/>
      <c r="G3" s="362"/>
      <c r="H3" s="363"/>
      <c r="I3" s="363"/>
      <c r="J3" s="363"/>
      <c r="K3" s="363"/>
      <c r="L3" s="806"/>
      <c r="M3" s="806"/>
    </row>
    <row r="4" spans="1:13" ht="13.5" customHeight="1">
      <c r="A4" s="364" t="s">
        <v>377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741"/>
      <c r="M4" s="741"/>
    </row>
    <row r="5" spans="1:13" ht="15" customHeight="1">
      <c r="A5" s="366" t="s">
        <v>1590</v>
      </c>
      <c r="B5" s="367"/>
      <c r="C5" s="367">
        <v>133.74</v>
      </c>
      <c r="D5" s="365">
        <v>4580000</v>
      </c>
      <c r="E5" s="365">
        <v>612529</v>
      </c>
      <c r="F5" s="365"/>
      <c r="G5" s="367"/>
      <c r="H5" s="367">
        <v>133.74</v>
      </c>
      <c r="I5" s="365">
        <v>4580000</v>
      </c>
      <c r="J5" s="365">
        <v>612529</v>
      </c>
      <c r="K5" s="365"/>
      <c r="L5" s="741"/>
      <c r="M5" s="741"/>
    </row>
    <row r="6" spans="1:13" ht="15" customHeight="1">
      <c r="A6" s="366" t="s">
        <v>2015</v>
      </c>
      <c r="B6" s="367"/>
      <c r="C6" s="367"/>
      <c r="D6" s="365"/>
      <c r="E6" s="365"/>
      <c r="F6" s="365">
        <v>0</v>
      </c>
      <c r="G6" s="367"/>
      <c r="H6" s="367"/>
      <c r="I6" s="365"/>
      <c r="J6" s="365"/>
      <c r="K6" s="365">
        <v>0</v>
      </c>
      <c r="L6" s="741"/>
      <c r="M6" s="741"/>
    </row>
    <row r="7" spans="1:13" ht="15" customHeight="1">
      <c r="A7" s="366" t="s">
        <v>2016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741"/>
      <c r="M7" s="741"/>
    </row>
    <row r="8" spans="1:13" ht="15" customHeight="1">
      <c r="A8" s="366" t="s">
        <v>1678</v>
      </c>
      <c r="B8" s="365"/>
      <c r="C8" s="368">
        <v>2307.3</v>
      </c>
      <c r="D8" s="365">
        <v>22300</v>
      </c>
      <c r="E8" s="365">
        <v>51406</v>
      </c>
      <c r="F8" s="365"/>
      <c r="G8" s="365"/>
      <c r="H8" s="368">
        <v>2307.3</v>
      </c>
      <c r="I8" s="365">
        <v>22300</v>
      </c>
      <c r="J8" s="365">
        <v>51406</v>
      </c>
      <c r="K8" s="365"/>
      <c r="L8" s="741"/>
      <c r="M8" s="741"/>
    </row>
    <row r="9" spans="1:13" ht="15" customHeight="1">
      <c r="A9" s="366" t="s">
        <v>1679</v>
      </c>
      <c r="B9" s="365"/>
      <c r="C9" s="368">
        <v>394.9</v>
      </c>
      <c r="D9" s="365">
        <v>415000</v>
      </c>
      <c r="E9" s="365">
        <v>163884</v>
      </c>
      <c r="F9" s="365"/>
      <c r="G9" s="365"/>
      <c r="H9" s="368">
        <v>394.9</v>
      </c>
      <c r="I9" s="365">
        <v>415000</v>
      </c>
      <c r="J9" s="365">
        <v>163884</v>
      </c>
      <c r="K9" s="365"/>
      <c r="L9" s="741"/>
      <c r="M9" s="741"/>
    </row>
    <row r="10" spans="1:13" ht="15" customHeight="1">
      <c r="A10" s="366" t="s">
        <v>1680</v>
      </c>
      <c r="B10" s="365"/>
      <c r="C10" s="365">
        <v>323446</v>
      </c>
      <c r="D10" s="365">
        <v>70</v>
      </c>
      <c r="E10" s="365">
        <v>22641</v>
      </c>
      <c r="F10" s="365"/>
      <c r="G10" s="365"/>
      <c r="H10" s="365">
        <v>323446</v>
      </c>
      <c r="I10" s="365">
        <v>70</v>
      </c>
      <c r="J10" s="365">
        <v>22641</v>
      </c>
      <c r="K10" s="365"/>
      <c r="L10" s="741"/>
      <c r="M10" s="741"/>
    </row>
    <row r="11" spans="1:13" ht="15" customHeight="1">
      <c r="A11" s="366" t="s">
        <v>1818</v>
      </c>
      <c r="B11" s="365"/>
      <c r="C11" s="367">
        <v>220.25</v>
      </c>
      <c r="D11" s="365">
        <v>470000</v>
      </c>
      <c r="E11" s="365">
        <v>103517</v>
      </c>
      <c r="F11" s="365"/>
      <c r="G11" s="365"/>
      <c r="H11" s="367">
        <v>220.25</v>
      </c>
      <c r="I11" s="365">
        <v>470000</v>
      </c>
      <c r="J11" s="365">
        <v>103517</v>
      </c>
      <c r="K11" s="365"/>
      <c r="L11" s="741"/>
      <c r="M11" s="741"/>
    </row>
    <row r="12" spans="1:13" ht="15" customHeight="1">
      <c r="A12" s="366" t="s">
        <v>2017</v>
      </c>
      <c r="B12" s="365"/>
      <c r="C12" s="365"/>
      <c r="D12" s="365"/>
      <c r="E12" s="365"/>
      <c r="F12" s="365">
        <v>0</v>
      </c>
      <c r="G12" s="365"/>
      <c r="H12" s="365"/>
      <c r="I12" s="365"/>
      <c r="J12" s="365"/>
      <c r="K12" s="365">
        <v>0</v>
      </c>
      <c r="L12" s="741"/>
      <c r="M12" s="741"/>
    </row>
    <row r="13" spans="1:13" ht="15" customHeight="1">
      <c r="A13" s="366" t="s">
        <v>2018</v>
      </c>
      <c r="B13" s="365">
        <v>58547</v>
      </c>
      <c r="C13" s="365"/>
      <c r="D13" s="365">
        <v>2700</v>
      </c>
      <c r="E13" s="365">
        <f>SUM(B13*D13)/1000</f>
        <v>158076.9</v>
      </c>
      <c r="F13" s="365"/>
      <c r="G13" s="365">
        <v>58547</v>
      </c>
      <c r="H13" s="365"/>
      <c r="I13" s="365">
        <v>2700</v>
      </c>
      <c r="J13" s="365">
        <f>SUM(G13*I13)/1000</f>
        <v>158076.9</v>
      </c>
      <c r="K13" s="365"/>
      <c r="L13" s="741"/>
      <c r="M13" s="741"/>
    </row>
    <row r="14" spans="1:13" ht="15" customHeight="1">
      <c r="A14" s="366" t="s">
        <v>2019</v>
      </c>
      <c r="B14" s="365"/>
      <c r="C14" s="365"/>
      <c r="D14" s="365"/>
      <c r="E14" s="365"/>
      <c r="F14" s="365">
        <v>0</v>
      </c>
      <c r="G14" s="365"/>
      <c r="H14" s="365"/>
      <c r="I14" s="365"/>
      <c r="J14" s="365"/>
      <c r="K14" s="365">
        <v>0</v>
      </c>
      <c r="L14" s="741"/>
      <c r="M14" s="741"/>
    </row>
    <row r="15" spans="1:13" ht="15" customHeight="1">
      <c r="A15" s="366" t="s">
        <v>1681</v>
      </c>
      <c r="B15" s="365">
        <v>3741</v>
      </c>
      <c r="C15" s="365"/>
      <c r="D15" s="365">
        <v>2550</v>
      </c>
      <c r="E15" s="365">
        <v>9540</v>
      </c>
      <c r="F15" s="365"/>
      <c r="G15" s="365">
        <v>3741</v>
      </c>
      <c r="H15" s="365"/>
      <c r="I15" s="365">
        <v>2550</v>
      </c>
      <c r="J15" s="365">
        <v>9540</v>
      </c>
      <c r="K15" s="365"/>
      <c r="L15" s="741"/>
      <c r="M15" s="741"/>
    </row>
    <row r="16" spans="1:13" ht="15" customHeight="1">
      <c r="A16" s="366" t="s">
        <v>1811</v>
      </c>
      <c r="B16" s="365"/>
      <c r="C16" s="365"/>
      <c r="D16" s="365"/>
      <c r="E16" s="365"/>
      <c r="F16" s="365">
        <v>0</v>
      </c>
      <c r="G16" s="365"/>
      <c r="H16" s="365"/>
      <c r="I16" s="365"/>
      <c r="J16" s="365"/>
      <c r="K16" s="365">
        <v>0</v>
      </c>
      <c r="L16" s="741"/>
      <c r="M16" s="741"/>
    </row>
    <row r="17" spans="1:13" ht="15" customHeight="1">
      <c r="A17" s="366" t="s">
        <v>1812</v>
      </c>
      <c r="B17" s="368"/>
      <c r="C17" s="365">
        <v>21296283</v>
      </c>
      <c r="D17" s="367">
        <v>1</v>
      </c>
      <c r="E17" s="365">
        <v>21297</v>
      </c>
      <c r="F17" s="365"/>
      <c r="G17" s="368"/>
      <c r="H17" s="365">
        <v>21296283</v>
      </c>
      <c r="I17" s="367">
        <v>1</v>
      </c>
      <c r="J17" s="365">
        <v>21297</v>
      </c>
      <c r="K17" s="365"/>
      <c r="L17" s="741"/>
      <c r="M17" s="741"/>
    </row>
    <row r="18" spans="1:13" ht="15" customHeight="1">
      <c r="A18" s="366" t="s">
        <v>1813</v>
      </c>
      <c r="B18" s="365"/>
      <c r="C18" s="365"/>
      <c r="D18" s="367"/>
      <c r="E18" s="365"/>
      <c r="F18" s="365">
        <v>0</v>
      </c>
      <c r="G18" s="365"/>
      <c r="H18" s="365"/>
      <c r="I18" s="367"/>
      <c r="J18" s="365"/>
      <c r="K18" s="365">
        <v>0</v>
      </c>
      <c r="L18" s="741"/>
      <c r="M18" s="741"/>
    </row>
    <row r="19" spans="1:13" ht="15" customHeight="1">
      <c r="A19" s="366" t="s">
        <v>1814</v>
      </c>
      <c r="B19" s="365"/>
      <c r="C19" s="365"/>
      <c r="D19" s="365"/>
      <c r="E19" s="365">
        <v>-1242981</v>
      </c>
      <c r="F19" s="365"/>
      <c r="G19" s="365"/>
      <c r="H19" s="365"/>
      <c r="I19" s="365"/>
      <c r="J19" s="365">
        <v>-1242981</v>
      </c>
      <c r="K19" s="365"/>
      <c r="L19" s="741"/>
      <c r="M19" s="741"/>
    </row>
    <row r="20" spans="1:13" ht="15" customHeight="1">
      <c r="A20" s="366" t="s">
        <v>1742</v>
      </c>
      <c r="B20" s="365"/>
      <c r="C20" s="365"/>
      <c r="D20" s="365"/>
      <c r="E20" s="365">
        <v>100090</v>
      </c>
      <c r="F20" s="365"/>
      <c r="G20" s="365"/>
      <c r="H20" s="365"/>
      <c r="I20" s="365"/>
      <c r="J20" s="365">
        <v>100090</v>
      </c>
      <c r="K20" s="365"/>
      <c r="L20" s="741"/>
      <c r="M20" s="741"/>
    </row>
    <row r="21" spans="1:13" ht="15" customHeight="1">
      <c r="A21" s="366" t="s">
        <v>1743</v>
      </c>
      <c r="B21" s="365"/>
      <c r="C21" s="365"/>
      <c r="D21" s="365"/>
      <c r="E21" s="365"/>
      <c r="F21" s="365" t="s">
        <v>1744</v>
      </c>
      <c r="G21" s="365"/>
      <c r="H21" s="365"/>
      <c r="I21" s="365"/>
      <c r="J21" s="365"/>
      <c r="K21" s="365" t="s">
        <v>1744</v>
      </c>
      <c r="L21" s="741"/>
      <c r="M21" s="741"/>
    </row>
    <row r="22" spans="1:13" ht="15" customHeight="1">
      <c r="A22" s="366" t="s">
        <v>1815</v>
      </c>
      <c r="B22" s="365"/>
      <c r="C22" s="365">
        <v>800</v>
      </c>
      <c r="D22" s="365">
        <v>100</v>
      </c>
      <c r="E22" s="365"/>
      <c r="F22" s="365">
        <f>SUM(C22*D22)/1000</f>
        <v>80</v>
      </c>
      <c r="G22" s="365"/>
      <c r="H22" s="365">
        <v>800</v>
      </c>
      <c r="I22" s="365">
        <v>100</v>
      </c>
      <c r="J22" s="365"/>
      <c r="K22" s="365">
        <f>SUM(H22*I22)/1000</f>
        <v>80</v>
      </c>
      <c r="L22" s="365">
        <v>80</v>
      </c>
      <c r="M22" s="742">
        <f>SUM(L22/K22)*100</f>
        <v>100</v>
      </c>
    </row>
    <row r="23" spans="1:13" ht="15" customHeight="1">
      <c r="A23" s="366" t="s">
        <v>90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>
        <v>4891</v>
      </c>
      <c r="L23" s="365">
        <v>4891</v>
      </c>
      <c r="M23" s="742">
        <f aca="true" t="shared" si="0" ref="M23:M84">SUM(L23/K23)*100</f>
        <v>100</v>
      </c>
    </row>
    <row r="24" spans="1:13" ht="15" customHeight="1">
      <c r="A24" s="364" t="s">
        <v>379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742"/>
    </row>
    <row r="25" spans="1:13" ht="24.75" customHeight="1">
      <c r="A25" s="369" t="s">
        <v>380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742"/>
    </row>
    <row r="26" spans="1:13" ht="15" customHeight="1">
      <c r="A26" s="369" t="s">
        <v>2020</v>
      </c>
      <c r="B26" s="365"/>
      <c r="C26" s="368">
        <v>137</v>
      </c>
      <c r="D26" s="365">
        <v>2979933</v>
      </c>
      <c r="E26" s="367"/>
      <c r="F26" s="365">
        <f>SUM(C26*D26)/1000</f>
        <v>408250.821</v>
      </c>
      <c r="G26" s="365"/>
      <c r="H26" s="368">
        <v>136.9</v>
      </c>
      <c r="I26" s="365">
        <v>2979933</v>
      </c>
      <c r="J26" s="367"/>
      <c r="K26" s="365">
        <f>SUM(H26*I26)/1000</f>
        <v>407952.82769999997</v>
      </c>
      <c r="L26" s="365">
        <v>407953</v>
      </c>
      <c r="M26" s="742">
        <f t="shared" si="0"/>
        <v>100.00004223527534</v>
      </c>
    </row>
    <row r="27" spans="1:13" ht="15" customHeight="1">
      <c r="A27" s="369" t="s">
        <v>2021</v>
      </c>
      <c r="B27" s="365"/>
      <c r="C27" s="368">
        <v>135.1</v>
      </c>
      <c r="D27" s="365">
        <v>1489967</v>
      </c>
      <c r="E27" s="367"/>
      <c r="F27" s="365">
        <v>201294</v>
      </c>
      <c r="G27" s="365"/>
      <c r="H27" s="368">
        <v>138.2</v>
      </c>
      <c r="I27" s="365">
        <v>1489967</v>
      </c>
      <c r="J27" s="367"/>
      <c r="K27" s="365">
        <v>205913</v>
      </c>
      <c r="L27" s="365">
        <v>205913</v>
      </c>
      <c r="M27" s="742">
        <f t="shared" si="0"/>
        <v>100</v>
      </c>
    </row>
    <row r="28" spans="1:13" ht="15" customHeight="1">
      <c r="A28" s="370" t="s">
        <v>1745</v>
      </c>
      <c r="B28" s="365"/>
      <c r="C28" s="368">
        <v>135.1</v>
      </c>
      <c r="D28" s="365">
        <v>38200</v>
      </c>
      <c r="E28" s="365"/>
      <c r="F28" s="365">
        <f>SUM(C28*D28)/1000</f>
        <v>5160.82</v>
      </c>
      <c r="G28" s="365"/>
      <c r="H28" s="368">
        <v>138.2</v>
      </c>
      <c r="I28" s="365">
        <v>38200</v>
      </c>
      <c r="J28" s="365"/>
      <c r="K28" s="365">
        <f>SUM(H28*I28)/1000</f>
        <v>5279.24</v>
      </c>
      <c r="L28" s="365">
        <v>5279</v>
      </c>
      <c r="M28" s="742">
        <f t="shared" si="0"/>
        <v>99.99545389109039</v>
      </c>
    </row>
    <row r="29" spans="1:13" ht="24.75" customHeight="1">
      <c r="A29" s="369" t="s">
        <v>2022</v>
      </c>
      <c r="B29" s="365"/>
      <c r="C29" s="365">
        <v>91</v>
      </c>
      <c r="D29" s="365">
        <v>1200000</v>
      </c>
      <c r="E29" s="371"/>
      <c r="F29" s="365">
        <f>SUM(C29*D29)/1000</f>
        <v>109200</v>
      </c>
      <c r="G29" s="365"/>
      <c r="H29" s="365">
        <v>91</v>
      </c>
      <c r="I29" s="365">
        <v>1200000</v>
      </c>
      <c r="J29" s="371"/>
      <c r="K29" s="365">
        <f>SUM(H29*I29)/1000</f>
        <v>109200</v>
      </c>
      <c r="L29" s="365">
        <v>109200</v>
      </c>
      <c r="M29" s="742">
        <f t="shared" si="0"/>
        <v>100</v>
      </c>
    </row>
    <row r="30" spans="1:13" ht="24.75" customHeight="1">
      <c r="A30" s="369" t="s">
        <v>2023</v>
      </c>
      <c r="B30" s="365"/>
      <c r="C30" s="365">
        <v>91</v>
      </c>
      <c r="D30" s="365">
        <v>600000</v>
      </c>
      <c r="E30" s="371"/>
      <c r="F30" s="365">
        <f>SUM(C30*D30)/1000</f>
        <v>54600</v>
      </c>
      <c r="G30" s="365"/>
      <c r="H30" s="365">
        <v>90.8</v>
      </c>
      <c r="I30" s="365">
        <v>600000</v>
      </c>
      <c r="J30" s="371"/>
      <c r="K30" s="365">
        <f>SUM(H30*I30)/1000</f>
        <v>54480</v>
      </c>
      <c r="L30" s="365">
        <v>54480</v>
      </c>
      <c r="M30" s="742">
        <f t="shared" si="0"/>
        <v>100</v>
      </c>
    </row>
    <row r="31" spans="1:13" ht="19.5" customHeight="1">
      <c r="A31" s="366" t="s">
        <v>1591</v>
      </c>
      <c r="B31" s="365">
        <v>1517</v>
      </c>
      <c r="C31" s="365"/>
      <c r="D31" s="365">
        <v>54467</v>
      </c>
      <c r="E31" s="371"/>
      <c r="F31" s="365">
        <f>SUM(B31*D31)/1000</f>
        <v>82626.439</v>
      </c>
      <c r="G31" s="365">
        <v>1517</v>
      </c>
      <c r="H31" s="365"/>
      <c r="I31" s="365">
        <v>54467</v>
      </c>
      <c r="J31" s="371"/>
      <c r="K31" s="365">
        <f>SUM(G31*I31)/1000</f>
        <v>82626.439</v>
      </c>
      <c r="L31" s="365">
        <v>82626</v>
      </c>
      <c r="M31" s="742">
        <f t="shared" si="0"/>
        <v>99.99946869306567</v>
      </c>
    </row>
    <row r="32" spans="1:13" ht="13.5" customHeight="1">
      <c r="A32" s="366" t="s">
        <v>1592</v>
      </c>
      <c r="B32" s="365">
        <v>1511</v>
      </c>
      <c r="C32" s="365"/>
      <c r="D32" s="365">
        <v>27233</v>
      </c>
      <c r="E32" s="371"/>
      <c r="F32" s="365">
        <f>SUM(B32*D32)/1000</f>
        <v>41149.063</v>
      </c>
      <c r="G32" s="365">
        <v>1540</v>
      </c>
      <c r="H32" s="365"/>
      <c r="I32" s="365">
        <v>27233</v>
      </c>
      <c r="J32" s="371"/>
      <c r="K32" s="365">
        <f>SUM(G32*I32)/1000</f>
        <v>41938.82</v>
      </c>
      <c r="L32" s="365">
        <v>41939</v>
      </c>
      <c r="M32" s="742">
        <f t="shared" si="0"/>
        <v>100.00042919662499</v>
      </c>
    </row>
    <row r="33" spans="1:13" ht="15" customHeight="1">
      <c r="A33" s="366" t="s">
        <v>1816</v>
      </c>
      <c r="B33" s="365"/>
      <c r="C33" s="365"/>
      <c r="D33" s="365"/>
      <c r="E33" s="371"/>
      <c r="F33" s="365"/>
      <c r="G33" s="365"/>
      <c r="H33" s="365"/>
      <c r="I33" s="365"/>
      <c r="J33" s="371"/>
      <c r="K33" s="365"/>
      <c r="L33" s="365"/>
      <c r="M33" s="742"/>
    </row>
    <row r="34" spans="1:13" ht="15" customHeight="1">
      <c r="A34" s="366" t="s">
        <v>1817</v>
      </c>
      <c r="B34" s="368">
        <v>27.6</v>
      </c>
      <c r="C34" s="365"/>
      <c r="D34" s="365">
        <v>418900</v>
      </c>
      <c r="E34" s="371"/>
      <c r="F34" s="365">
        <f>B34*D34/1000</f>
        <v>11561.64</v>
      </c>
      <c r="G34" s="368">
        <v>26.4</v>
      </c>
      <c r="H34" s="365"/>
      <c r="I34" s="365">
        <v>418900</v>
      </c>
      <c r="J34" s="371"/>
      <c r="K34" s="365">
        <f>G34*I34/1000</f>
        <v>11058.96</v>
      </c>
      <c r="L34" s="365">
        <v>11059</v>
      </c>
      <c r="M34" s="742">
        <f t="shared" si="0"/>
        <v>100.00036169766418</v>
      </c>
    </row>
    <row r="35" spans="1:13" ht="15" customHeight="1">
      <c r="A35" s="366" t="s">
        <v>1746</v>
      </c>
      <c r="B35" s="365">
        <v>3</v>
      </c>
      <c r="C35" s="365"/>
      <c r="D35" s="365">
        <v>1530600</v>
      </c>
      <c r="E35" s="371"/>
      <c r="F35" s="365">
        <v>4592</v>
      </c>
      <c r="G35" s="365">
        <v>3</v>
      </c>
      <c r="H35" s="365"/>
      <c r="I35" s="365">
        <v>1530600</v>
      </c>
      <c r="J35" s="371"/>
      <c r="K35" s="365">
        <v>4592</v>
      </c>
      <c r="L35" s="365">
        <v>4592</v>
      </c>
      <c r="M35" s="742">
        <f t="shared" si="0"/>
        <v>100</v>
      </c>
    </row>
    <row r="36" spans="1:13" ht="22.5" customHeight="1">
      <c r="A36" s="369" t="s">
        <v>1652</v>
      </c>
      <c r="B36" s="365"/>
      <c r="C36" s="365"/>
      <c r="D36" s="365"/>
      <c r="E36" s="371"/>
      <c r="F36" s="365"/>
      <c r="G36" s="368">
        <v>13.8</v>
      </c>
      <c r="H36" s="365"/>
      <c r="I36" s="365">
        <v>383992</v>
      </c>
      <c r="J36" s="371"/>
      <c r="K36" s="365">
        <v>5299</v>
      </c>
      <c r="L36" s="365">
        <v>5299</v>
      </c>
      <c r="M36" s="742">
        <f t="shared" si="0"/>
        <v>100</v>
      </c>
    </row>
    <row r="37" spans="1:13" ht="27.75" customHeight="1">
      <c r="A37" s="369" t="s">
        <v>1810</v>
      </c>
      <c r="B37" s="365"/>
      <c r="C37" s="365"/>
      <c r="D37" s="365"/>
      <c r="E37" s="371"/>
      <c r="F37" s="365"/>
      <c r="G37" s="365"/>
      <c r="H37" s="365"/>
      <c r="I37" s="365"/>
      <c r="J37" s="371"/>
      <c r="K37" s="365">
        <v>33397</v>
      </c>
      <c r="L37" s="365">
        <v>33397</v>
      </c>
      <c r="M37" s="742">
        <f t="shared" si="0"/>
        <v>100</v>
      </c>
    </row>
    <row r="38" spans="1:13" ht="15" customHeight="1">
      <c r="A38" s="364" t="s">
        <v>381</v>
      </c>
      <c r="B38" s="365"/>
      <c r="C38" s="365"/>
      <c r="D38" s="371"/>
      <c r="E38" s="371"/>
      <c r="F38" s="365"/>
      <c r="G38" s="365"/>
      <c r="H38" s="365"/>
      <c r="I38" s="371"/>
      <c r="J38" s="371"/>
      <c r="K38" s="365"/>
      <c r="L38" s="365"/>
      <c r="M38" s="742"/>
    </row>
    <row r="39" spans="1:13" ht="15" customHeight="1">
      <c r="A39" s="366" t="s">
        <v>1593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742"/>
    </row>
    <row r="40" spans="1:13" ht="15" customHeight="1">
      <c r="A40" s="366" t="s">
        <v>1467</v>
      </c>
      <c r="B40" s="365">
        <v>58547</v>
      </c>
      <c r="C40" s="372">
        <v>7.3</v>
      </c>
      <c r="D40" s="365">
        <v>3000000</v>
      </c>
      <c r="E40" s="365"/>
      <c r="F40" s="365">
        <f>SUM(C40*D40)/1000</f>
        <v>21900</v>
      </c>
      <c r="G40" s="365">
        <v>58547</v>
      </c>
      <c r="H40" s="372">
        <v>7.3</v>
      </c>
      <c r="I40" s="365">
        <v>3000000</v>
      </c>
      <c r="J40" s="365"/>
      <c r="K40" s="365">
        <f>SUM(H40*I40)/1000</f>
        <v>21900</v>
      </c>
      <c r="L40" s="365">
        <v>21900</v>
      </c>
      <c r="M40" s="742">
        <f t="shared" si="0"/>
        <v>100</v>
      </c>
    </row>
    <row r="41" spans="1:13" ht="15" customHeight="1">
      <c r="A41" s="366" t="s">
        <v>1468</v>
      </c>
      <c r="B41" s="365">
        <v>4042</v>
      </c>
      <c r="C41" s="372">
        <v>1</v>
      </c>
      <c r="D41" s="365">
        <v>3000000</v>
      </c>
      <c r="E41" s="365"/>
      <c r="F41" s="365">
        <f>SUM(C41*D41)/1000</f>
        <v>3000</v>
      </c>
      <c r="G41" s="365">
        <v>4042</v>
      </c>
      <c r="H41" s="372">
        <v>1</v>
      </c>
      <c r="I41" s="365">
        <v>3000000</v>
      </c>
      <c r="J41" s="365"/>
      <c r="K41" s="365">
        <f>SUM(H41*I41)/1000</f>
        <v>3000</v>
      </c>
      <c r="L41" s="365">
        <v>3000</v>
      </c>
      <c r="M41" s="742">
        <f t="shared" si="0"/>
        <v>100</v>
      </c>
    </row>
    <row r="42" spans="1:13" ht="15" customHeight="1">
      <c r="A42" s="366" t="s">
        <v>1469</v>
      </c>
      <c r="B42" s="365"/>
      <c r="C42" s="372">
        <v>1</v>
      </c>
      <c r="D42" s="365">
        <v>3000000</v>
      </c>
      <c r="E42" s="365"/>
      <c r="F42" s="365">
        <f>SUM(C42*D42)/1000</f>
        <v>3000</v>
      </c>
      <c r="G42" s="365"/>
      <c r="H42" s="372">
        <v>1</v>
      </c>
      <c r="I42" s="365">
        <v>3000000</v>
      </c>
      <c r="J42" s="365"/>
      <c r="K42" s="365">
        <f>SUM(H42*I42)/1000</f>
        <v>3000</v>
      </c>
      <c r="L42" s="365">
        <v>3000</v>
      </c>
      <c r="M42" s="742">
        <f t="shared" si="0"/>
        <v>100</v>
      </c>
    </row>
    <row r="43" spans="1:13" ht="15" customHeight="1">
      <c r="A43" s="366" t="s">
        <v>382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742"/>
    </row>
    <row r="44" spans="1:13" ht="15" customHeight="1">
      <c r="A44" s="366" t="s">
        <v>1470</v>
      </c>
      <c r="B44" s="365">
        <v>100900</v>
      </c>
      <c r="C44" s="368">
        <v>22.8</v>
      </c>
      <c r="D44" s="365">
        <v>3000000</v>
      </c>
      <c r="E44" s="365"/>
      <c r="F44" s="365">
        <f>SUM(C44*D44)/1000</f>
        <v>68400</v>
      </c>
      <c r="G44" s="365">
        <v>100900</v>
      </c>
      <c r="H44" s="368">
        <v>22.8</v>
      </c>
      <c r="I44" s="365">
        <v>3000000</v>
      </c>
      <c r="J44" s="365"/>
      <c r="K44" s="365">
        <f>SUM(H44*I44)/1000</f>
        <v>68400</v>
      </c>
      <c r="L44" s="365">
        <v>68400</v>
      </c>
      <c r="M44" s="742">
        <f t="shared" si="0"/>
        <v>100</v>
      </c>
    </row>
    <row r="45" spans="1:13" ht="15" customHeight="1">
      <c r="A45" s="366" t="s">
        <v>383</v>
      </c>
      <c r="B45" s="365"/>
      <c r="C45" s="365">
        <v>375</v>
      </c>
      <c r="D45" s="365">
        <v>60896</v>
      </c>
      <c r="E45" s="365"/>
      <c r="F45" s="365">
        <f>SUM(C45*D45)/1000</f>
        <v>22836</v>
      </c>
      <c r="G45" s="365"/>
      <c r="H45" s="365">
        <v>350</v>
      </c>
      <c r="I45" s="365">
        <v>60896</v>
      </c>
      <c r="J45" s="365"/>
      <c r="K45" s="365">
        <f>SUM(H45*I45)/1000</f>
        <v>21313.6</v>
      </c>
      <c r="L45" s="365">
        <v>21313.6</v>
      </c>
      <c r="M45" s="742">
        <f t="shared" si="0"/>
        <v>100</v>
      </c>
    </row>
    <row r="46" spans="1:13" ht="15" customHeight="1">
      <c r="A46" s="366" t="s">
        <v>384</v>
      </c>
      <c r="B46" s="365"/>
      <c r="C46" s="365"/>
      <c r="D46" s="365"/>
      <c r="E46" s="365"/>
      <c r="F46" s="365">
        <f>SUM(C46*D46)/1000</f>
        <v>0</v>
      </c>
      <c r="G46" s="365"/>
      <c r="H46" s="365"/>
      <c r="I46" s="365"/>
      <c r="J46" s="365"/>
      <c r="K46" s="365"/>
      <c r="L46" s="365"/>
      <c r="M46" s="742"/>
    </row>
    <row r="47" spans="1:13" ht="15" customHeight="1">
      <c r="A47" s="366" t="s">
        <v>1747</v>
      </c>
      <c r="B47" s="365"/>
      <c r="C47" s="365">
        <v>8</v>
      </c>
      <c r="D47" s="365">
        <v>25000</v>
      </c>
      <c r="E47" s="365"/>
      <c r="F47" s="365">
        <f>SUM(C47*D47)/1000</f>
        <v>200</v>
      </c>
      <c r="G47" s="365"/>
      <c r="H47" s="365">
        <v>3</v>
      </c>
      <c r="I47" s="365">
        <v>25000</v>
      </c>
      <c r="J47" s="365"/>
      <c r="K47" s="365">
        <f>SUM(H47*I47)/1000</f>
        <v>75</v>
      </c>
      <c r="L47" s="365">
        <v>75</v>
      </c>
      <c r="M47" s="742">
        <f t="shared" si="0"/>
        <v>100</v>
      </c>
    </row>
    <row r="48" spans="1:13" ht="15" customHeight="1">
      <c r="A48" s="366" t="s">
        <v>1748</v>
      </c>
      <c r="B48" s="365"/>
      <c r="C48" s="365">
        <v>55</v>
      </c>
      <c r="D48" s="365">
        <v>273000</v>
      </c>
      <c r="E48" s="365"/>
      <c r="F48" s="365">
        <f>SUM(C48*D48)/1000</f>
        <v>15015</v>
      </c>
      <c r="G48" s="365"/>
      <c r="H48" s="365">
        <v>55</v>
      </c>
      <c r="I48" s="365">
        <v>273000</v>
      </c>
      <c r="J48" s="365"/>
      <c r="K48" s="365">
        <f>SUM(H48*I48)/1000</f>
        <v>15015</v>
      </c>
      <c r="L48" s="365">
        <v>15015</v>
      </c>
      <c r="M48" s="742">
        <f t="shared" si="0"/>
        <v>100</v>
      </c>
    </row>
    <row r="49" spans="1:13" ht="15" customHeight="1">
      <c r="A49" s="369" t="s">
        <v>385</v>
      </c>
      <c r="B49" s="373"/>
      <c r="C49" s="365">
        <v>75</v>
      </c>
      <c r="D49" s="365">
        <v>163500</v>
      </c>
      <c r="E49" s="365"/>
      <c r="F49" s="365">
        <f>C49*D49/1000</f>
        <v>12262.5</v>
      </c>
      <c r="G49" s="373"/>
      <c r="H49" s="365">
        <v>75</v>
      </c>
      <c r="I49" s="365">
        <v>163500</v>
      </c>
      <c r="J49" s="365"/>
      <c r="K49" s="365">
        <f>H49*I49/1000</f>
        <v>12262.5</v>
      </c>
      <c r="L49" s="365">
        <v>12262.5</v>
      </c>
      <c r="M49" s="742">
        <f t="shared" si="0"/>
        <v>100</v>
      </c>
    </row>
    <row r="50" spans="1:13" ht="15" customHeight="1">
      <c r="A50" s="369" t="s">
        <v>1428</v>
      </c>
      <c r="B50" s="373"/>
      <c r="C50" s="365">
        <v>3</v>
      </c>
      <c r="D50" s="365">
        <v>550000</v>
      </c>
      <c r="E50" s="365"/>
      <c r="F50" s="365">
        <f>SUM(C50*D50)/1000</f>
        <v>1650</v>
      </c>
      <c r="G50" s="373"/>
      <c r="H50" s="365">
        <v>3</v>
      </c>
      <c r="I50" s="365">
        <v>550000</v>
      </c>
      <c r="J50" s="365"/>
      <c r="K50" s="365">
        <f>SUM(H50*I50)/1000</f>
        <v>1650</v>
      </c>
      <c r="L50" s="365">
        <v>1650</v>
      </c>
      <c r="M50" s="742">
        <f t="shared" si="0"/>
        <v>100</v>
      </c>
    </row>
    <row r="51" spans="1:13" ht="15" customHeight="1">
      <c r="A51" s="369" t="s">
        <v>1432</v>
      </c>
      <c r="B51" s="373"/>
      <c r="C51" s="365">
        <v>22</v>
      </c>
      <c r="D51" s="365">
        <v>372000</v>
      </c>
      <c r="E51" s="365"/>
      <c r="F51" s="365">
        <f>SUM(C51*D51)/1000</f>
        <v>8184</v>
      </c>
      <c r="G51" s="373"/>
      <c r="H51" s="365">
        <v>24</v>
      </c>
      <c r="I51" s="365">
        <v>372000</v>
      </c>
      <c r="J51" s="365"/>
      <c r="K51" s="365">
        <f>SUM(H51*I51)/1000</f>
        <v>8928</v>
      </c>
      <c r="L51" s="365">
        <v>8928</v>
      </c>
      <c r="M51" s="742">
        <f t="shared" si="0"/>
        <v>100</v>
      </c>
    </row>
    <row r="52" spans="1:13" ht="15" customHeight="1">
      <c r="A52" s="369" t="s">
        <v>1433</v>
      </c>
      <c r="B52" s="373"/>
      <c r="C52" s="365"/>
      <c r="D52" s="365"/>
      <c r="E52" s="365"/>
      <c r="F52" s="365"/>
      <c r="G52" s="373"/>
      <c r="H52" s="365"/>
      <c r="I52" s="365"/>
      <c r="J52" s="365"/>
      <c r="K52" s="365"/>
      <c r="L52" s="365"/>
      <c r="M52" s="742"/>
    </row>
    <row r="53" spans="1:13" ht="15" customHeight="1">
      <c r="A53" s="366" t="s">
        <v>1749</v>
      </c>
      <c r="B53" s="366"/>
      <c r="C53" s="366">
        <v>269</v>
      </c>
      <c r="D53" s="374">
        <v>494100</v>
      </c>
      <c r="E53" s="374"/>
      <c r="F53" s="365">
        <f>SUM(C53*D53)/1000</f>
        <v>132912.9</v>
      </c>
      <c r="G53" s="366"/>
      <c r="H53" s="366">
        <v>269</v>
      </c>
      <c r="I53" s="374">
        <v>494100</v>
      </c>
      <c r="J53" s="374"/>
      <c r="K53" s="365">
        <f>SUM(H53*I53)/1000</f>
        <v>132912.9</v>
      </c>
      <c r="L53" s="365">
        <v>132912.9</v>
      </c>
      <c r="M53" s="742">
        <f t="shared" si="0"/>
        <v>100</v>
      </c>
    </row>
    <row r="54" spans="1:13" ht="15" customHeight="1">
      <c r="A54" s="366" t="s">
        <v>1750</v>
      </c>
      <c r="B54" s="366"/>
      <c r="C54" s="366">
        <v>1</v>
      </c>
      <c r="D54" s="374">
        <v>543510</v>
      </c>
      <c r="E54" s="374"/>
      <c r="F54" s="365">
        <f>C54*D54/1000</f>
        <v>543.51</v>
      </c>
      <c r="G54" s="366"/>
      <c r="H54" s="366">
        <v>1</v>
      </c>
      <c r="I54" s="374">
        <v>543510</v>
      </c>
      <c r="J54" s="374"/>
      <c r="K54" s="365">
        <f>H54*I54/1000</f>
        <v>543.51</v>
      </c>
      <c r="L54" s="365">
        <v>543.51</v>
      </c>
      <c r="M54" s="742">
        <f t="shared" si="0"/>
        <v>100</v>
      </c>
    </row>
    <row r="55" spans="1:13" ht="13.5" customHeight="1">
      <c r="A55" s="366" t="s">
        <v>1751</v>
      </c>
      <c r="B55" s="366"/>
      <c r="C55" s="366">
        <v>9</v>
      </c>
      <c r="D55" s="374">
        <v>741150</v>
      </c>
      <c r="E55" s="374"/>
      <c r="F55" s="365">
        <f>SUM(C55*D55)/1000</f>
        <v>6670.35</v>
      </c>
      <c r="G55" s="366"/>
      <c r="H55" s="366">
        <v>5</v>
      </c>
      <c r="I55" s="374">
        <v>741150</v>
      </c>
      <c r="J55" s="374"/>
      <c r="K55" s="365">
        <f>SUM(H55*I55)/1000</f>
        <v>3705.75</v>
      </c>
      <c r="L55" s="365">
        <v>3705.75</v>
      </c>
      <c r="M55" s="742">
        <f t="shared" si="0"/>
        <v>100</v>
      </c>
    </row>
    <row r="56" spans="1:13" ht="14.25" customHeight="1">
      <c r="A56" s="366" t="s">
        <v>1471</v>
      </c>
      <c r="B56" s="368"/>
      <c r="C56" s="368">
        <v>16.6</v>
      </c>
      <c r="D56" s="365">
        <v>1508760</v>
      </c>
      <c r="E56" s="365"/>
      <c r="F56" s="365">
        <f>SUM(C56*D56)/1000</f>
        <v>25045.416000000005</v>
      </c>
      <c r="G56" s="368"/>
      <c r="H56" s="368">
        <v>16.3</v>
      </c>
      <c r="I56" s="365">
        <v>1508760</v>
      </c>
      <c r="J56" s="365"/>
      <c r="K56" s="365">
        <f>SUM(H56*I56)/1000</f>
        <v>24592.788</v>
      </c>
      <c r="L56" s="365">
        <v>24592.788</v>
      </c>
      <c r="M56" s="742">
        <f t="shared" si="0"/>
        <v>100</v>
      </c>
    </row>
    <row r="57" spans="1:13" ht="24.75" customHeight="1">
      <c r="A57" s="369" t="s">
        <v>1434</v>
      </c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742"/>
    </row>
    <row r="58" spans="1:13" ht="15" customHeight="1">
      <c r="A58" s="369" t="s">
        <v>1435</v>
      </c>
      <c r="B58" s="365"/>
      <c r="C58" s="367">
        <v>34.25</v>
      </c>
      <c r="D58" s="365">
        <v>2606040</v>
      </c>
      <c r="E58" s="365"/>
      <c r="F58" s="365">
        <f>SUM(C58*D58)/1000</f>
        <v>89256.87</v>
      </c>
      <c r="G58" s="365"/>
      <c r="H58" s="367">
        <v>33.25</v>
      </c>
      <c r="I58" s="365">
        <v>2606040</v>
      </c>
      <c r="J58" s="365"/>
      <c r="K58" s="365">
        <f>SUM(H58*I58)/1000</f>
        <v>86650.83</v>
      </c>
      <c r="L58" s="365">
        <v>86650.83</v>
      </c>
      <c r="M58" s="742">
        <f t="shared" si="0"/>
        <v>100</v>
      </c>
    </row>
    <row r="59" spans="1:13" ht="13.5" customHeight="1">
      <c r="A59" s="366" t="s">
        <v>1436</v>
      </c>
      <c r="B59" s="365"/>
      <c r="C59" s="365"/>
      <c r="D59" s="365"/>
      <c r="E59" s="373"/>
      <c r="F59" s="365">
        <v>33411</v>
      </c>
      <c r="G59" s="365"/>
      <c r="H59" s="365"/>
      <c r="I59" s="365"/>
      <c r="J59" s="373"/>
      <c r="K59" s="365">
        <v>30805</v>
      </c>
      <c r="L59" s="365">
        <v>30805</v>
      </c>
      <c r="M59" s="742">
        <f t="shared" si="0"/>
        <v>100</v>
      </c>
    </row>
    <row r="60" spans="1:13" ht="13.5" customHeight="1">
      <c r="A60" s="376" t="s">
        <v>2024</v>
      </c>
      <c r="B60" s="365"/>
      <c r="C60" s="365"/>
      <c r="D60" s="371"/>
      <c r="E60" s="377"/>
      <c r="F60" s="365"/>
      <c r="G60" s="365"/>
      <c r="H60" s="365"/>
      <c r="I60" s="371"/>
      <c r="J60" s="377"/>
      <c r="K60" s="365"/>
      <c r="L60" s="365"/>
      <c r="M60" s="742"/>
    </row>
    <row r="61" spans="1:13" ht="13.5" customHeight="1">
      <c r="A61" s="378" t="s">
        <v>565</v>
      </c>
      <c r="B61" s="367">
        <v>104.5</v>
      </c>
      <c r="C61" s="365"/>
      <c r="D61" s="365">
        <v>1632000</v>
      </c>
      <c r="E61" s="377"/>
      <c r="F61" s="365">
        <f>SUM(B61*D61/1000)</f>
        <v>170544</v>
      </c>
      <c r="G61" s="367">
        <v>107.63</v>
      </c>
      <c r="H61" s="365"/>
      <c r="I61" s="365">
        <v>1632000</v>
      </c>
      <c r="J61" s="377"/>
      <c r="K61" s="365">
        <f>SUM(G61*I61/1000)</f>
        <v>175652.16</v>
      </c>
      <c r="L61" s="365">
        <v>175652</v>
      </c>
      <c r="M61" s="742">
        <f t="shared" si="0"/>
        <v>99.99990891088387</v>
      </c>
    </row>
    <row r="62" spans="1:13" ht="13.5" customHeight="1">
      <c r="A62" s="378" t="s">
        <v>566</v>
      </c>
      <c r="B62" s="365"/>
      <c r="C62" s="365"/>
      <c r="D62" s="371"/>
      <c r="E62" s="377"/>
      <c r="F62" s="365">
        <v>140778</v>
      </c>
      <c r="G62" s="365"/>
      <c r="H62" s="365"/>
      <c r="I62" s="371"/>
      <c r="J62" s="377"/>
      <c r="K62" s="365">
        <v>150292</v>
      </c>
      <c r="L62" s="365">
        <v>150292</v>
      </c>
      <c r="M62" s="742">
        <f t="shared" si="0"/>
        <v>100</v>
      </c>
    </row>
    <row r="63" spans="1:13" ht="13.5" customHeight="1">
      <c r="A63" s="378" t="s">
        <v>1472</v>
      </c>
      <c r="B63" s="365">
        <v>1331</v>
      </c>
      <c r="C63" s="365" t="s">
        <v>1752</v>
      </c>
      <c r="D63" s="365">
        <v>285</v>
      </c>
      <c r="E63" s="377"/>
      <c r="F63" s="365">
        <f>B63*D63/1000</f>
        <v>379.335</v>
      </c>
      <c r="G63" s="365">
        <v>1493</v>
      </c>
      <c r="H63" s="365" t="s">
        <v>1752</v>
      </c>
      <c r="I63" s="365">
        <v>285</v>
      </c>
      <c r="J63" s="377"/>
      <c r="K63" s="365">
        <v>426</v>
      </c>
      <c r="L63" s="365">
        <v>426</v>
      </c>
      <c r="M63" s="742">
        <f t="shared" si="0"/>
        <v>100</v>
      </c>
    </row>
    <row r="64" spans="1:13" ht="13.5" customHeight="1">
      <c r="A64" s="378" t="s">
        <v>1753</v>
      </c>
      <c r="B64" s="365"/>
      <c r="C64" s="365"/>
      <c r="D64" s="365"/>
      <c r="E64" s="377"/>
      <c r="F64" s="365"/>
      <c r="G64" s="365"/>
      <c r="H64" s="365"/>
      <c r="I64" s="365"/>
      <c r="J64" s="377"/>
      <c r="K64" s="365">
        <v>90077</v>
      </c>
      <c r="L64" s="365">
        <v>90077</v>
      </c>
      <c r="M64" s="742">
        <f t="shared" si="0"/>
        <v>100</v>
      </c>
    </row>
    <row r="65" spans="1:13" ht="13.5" customHeight="1">
      <c r="A65" s="378" t="s">
        <v>1807</v>
      </c>
      <c r="B65" s="365"/>
      <c r="C65" s="365"/>
      <c r="D65" s="365"/>
      <c r="E65" s="377"/>
      <c r="F65" s="365"/>
      <c r="G65" s="365"/>
      <c r="H65" s="365"/>
      <c r="I65" s="365"/>
      <c r="J65" s="377"/>
      <c r="K65" s="365">
        <v>34309</v>
      </c>
      <c r="L65" s="365">
        <v>34309</v>
      </c>
      <c r="M65" s="742">
        <f t="shared" si="0"/>
        <v>100</v>
      </c>
    </row>
    <row r="66" spans="1:13" ht="13.5" customHeight="1">
      <c r="A66" s="379" t="s">
        <v>1437</v>
      </c>
      <c r="B66" s="365"/>
      <c r="C66" s="365"/>
      <c r="D66" s="373"/>
      <c r="E66" s="373"/>
      <c r="F66" s="365"/>
      <c r="G66" s="365"/>
      <c r="H66" s="365"/>
      <c r="I66" s="373"/>
      <c r="J66" s="373"/>
      <c r="K66" s="365"/>
      <c r="L66" s="365"/>
      <c r="M66" s="742"/>
    </row>
    <row r="67" spans="1:13" ht="13.5" customHeight="1">
      <c r="A67" s="369" t="s">
        <v>1438</v>
      </c>
      <c r="B67" s="365"/>
      <c r="C67" s="365"/>
      <c r="D67" s="373"/>
      <c r="E67" s="373"/>
      <c r="F67" s="365">
        <v>102200</v>
      </c>
      <c r="G67" s="365"/>
      <c r="H67" s="365"/>
      <c r="I67" s="373"/>
      <c r="J67" s="373"/>
      <c r="K67" s="365">
        <v>102200</v>
      </c>
      <c r="L67" s="365">
        <v>102200</v>
      </c>
      <c r="M67" s="742">
        <f t="shared" si="0"/>
        <v>100</v>
      </c>
    </row>
    <row r="68" spans="1:13" ht="24.75" customHeight="1">
      <c r="A68" s="369" t="s">
        <v>1439</v>
      </c>
      <c r="B68" s="365"/>
      <c r="C68" s="365"/>
      <c r="D68" s="373"/>
      <c r="E68" s="373"/>
      <c r="F68" s="365">
        <v>112600</v>
      </c>
      <c r="G68" s="365"/>
      <c r="H68" s="365"/>
      <c r="I68" s="373"/>
      <c r="J68" s="373"/>
      <c r="K68" s="365">
        <v>112600</v>
      </c>
      <c r="L68" s="365">
        <v>112600</v>
      </c>
      <c r="M68" s="742">
        <f t="shared" si="0"/>
        <v>100</v>
      </c>
    </row>
    <row r="69" spans="1:13" ht="13.5" customHeight="1">
      <c r="A69" s="369" t="s">
        <v>1440</v>
      </c>
      <c r="B69" s="365">
        <v>58547</v>
      </c>
      <c r="C69" s="365"/>
      <c r="D69" s="373">
        <v>400</v>
      </c>
      <c r="E69" s="373"/>
      <c r="F69" s="380">
        <f>SUM(B69*D69)/1000</f>
        <v>23418.8</v>
      </c>
      <c r="G69" s="365">
        <v>58547</v>
      </c>
      <c r="H69" s="365"/>
      <c r="I69" s="373">
        <v>400</v>
      </c>
      <c r="J69" s="373"/>
      <c r="K69" s="380">
        <f>SUM(G69*I69)/1000</f>
        <v>23418.8</v>
      </c>
      <c r="L69" s="380">
        <v>23419</v>
      </c>
      <c r="M69" s="742">
        <f t="shared" si="0"/>
        <v>100.0008540147232</v>
      </c>
    </row>
    <row r="70" spans="1:13" ht="24.75" customHeight="1">
      <c r="A70" s="369" t="s">
        <v>1473</v>
      </c>
      <c r="B70" s="374"/>
      <c r="C70" s="374"/>
      <c r="D70" s="374"/>
      <c r="E70" s="374"/>
      <c r="F70" s="374">
        <v>175200</v>
      </c>
      <c r="G70" s="374"/>
      <c r="H70" s="374"/>
      <c r="I70" s="374"/>
      <c r="J70" s="374"/>
      <c r="K70" s="374">
        <v>175200</v>
      </c>
      <c r="L70" s="374">
        <v>175200</v>
      </c>
      <c r="M70" s="742">
        <f t="shared" si="0"/>
        <v>100</v>
      </c>
    </row>
    <row r="71" spans="1:13" ht="15" customHeight="1">
      <c r="A71" s="369" t="s">
        <v>1441</v>
      </c>
      <c r="B71" s="365"/>
      <c r="C71" s="365"/>
      <c r="D71" s="365"/>
      <c r="E71" s="365"/>
      <c r="F71" s="380"/>
      <c r="G71" s="365"/>
      <c r="H71" s="365"/>
      <c r="I71" s="365"/>
      <c r="J71" s="365"/>
      <c r="K71" s="380"/>
      <c r="L71" s="380"/>
      <c r="M71" s="742"/>
    </row>
    <row r="72" spans="1:13" ht="13.5" customHeight="1">
      <c r="A72" s="369" t="s">
        <v>1474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742"/>
    </row>
    <row r="73" spans="1:13" ht="15" customHeight="1">
      <c r="A73" s="366" t="s">
        <v>1475</v>
      </c>
      <c r="B73" s="365"/>
      <c r="C73" s="365"/>
      <c r="D73" s="365"/>
      <c r="E73" s="365"/>
      <c r="F73" s="365">
        <v>256300</v>
      </c>
      <c r="G73" s="365"/>
      <c r="H73" s="365"/>
      <c r="I73" s="365"/>
      <c r="J73" s="365"/>
      <c r="K73" s="365">
        <v>256300</v>
      </c>
      <c r="L73" s="365">
        <v>256300</v>
      </c>
      <c r="M73" s="742">
        <f t="shared" si="0"/>
        <v>100</v>
      </c>
    </row>
    <row r="74" spans="1:13" ht="15" customHeight="1">
      <c r="A74" s="366" t="s">
        <v>1808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>
        <v>65171</v>
      </c>
      <c r="L74" s="365">
        <v>65171</v>
      </c>
      <c r="M74" s="742">
        <f t="shared" si="0"/>
        <v>100</v>
      </c>
    </row>
    <row r="75" spans="1:13" ht="15" customHeight="1">
      <c r="A75" s="743" t="s">
        <v>1476</v>
      </c>
      <c r="B75" s="365"/>
      <c r="C75" s="365"/>
      <c r="D75" s="365"/>
      <c r="E75" s="365"/>
      <c r="F75" s="365"/>
      <c r="G75" s="365"/>
      <c r="H75" s="365"/>
      <c r="I75" s="365"/>
      <c r="J75" s="365"/>
      <c r="K75" s="365">
        <v>552</v>
      </c>
      <c r="L75" s="365">
        <v>552</v>
      </c>
      <c r="M75" s="742">
        <f t="shared" si="0"/>
        <v>100</v>
      </c>
    </row>
    <row r="76" spans="1:13" ht="15" customHeight="1">
      <c r="A76" s="740" t="s">
        <v>2100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742"/>
    </row>
    <row r="77" spans="1:13" ht="15" customHeight="1">
      <c r="A77" s="366" t="s">
        <v>1809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>
        <v>32040</v>
      </c>
      <c r="L77" s="365">
        <v>32040</v>
      </c>
      <c r="M77" s="742">
        <f t="shared" si="0"/>
        <v>100</v>
      </c>
    </row>
    <row r="78" spans="1:13" ht="15" customHeight="1">
      <c r="A78" s="366" t="s">
        <v>1653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>
        <v>25715</v>
      </c>
      <c r="L78" s="365">
        <v>25715</v>
      </c>
      <c r="M78" s="742">
        <f t="shared" si="0"/>
        <v>100</v>
      </c>
    </row>
    <row r="79" spans="1:13" ht="15" customHeight="1">
      <c r="A79" s="366" t="s">
        <v>1654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>
        <v>36136</v>
      </c>
      <c r="L79" s="365">
        <v>36136</v>
      </c>
      <c r="M79" s="742">
        <f t="shared" si="0"/>
        <v>100</v>
      </c>
    </row>
    <row r="80" spans="1:13" ht="15" customHeight="1">
      <c r="A80" s="364" t="s">
        <v>1647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>
        <v>13674</v>
      </c>
      <c r="L80" s="365">
        <v>13674</v>
      </c>
      <c r="M80" s="742">
        <f t="shared" si="0"/>
        <v>100</v>
      </c>
    </row>
    <row r="81" spans="1:13" ht="15" customHeight="1">
      <c r="A81" s="364" t="s">
        <v>1655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742"/>
    </row>
    <row r="82" spans="1:13" ht="15" customHeight="1">
      <c r="A82" s="366" t="s">
        <v>1656</v>
      </c>
      <c r="B82" s="365"/>
      <c r="C82" s="365"/>
      <c r="D82" s="365"/>
      <c r="E82" s="365"/>
      <c r="F82" s="365"/>
      <c r="G82" s="365"/>
      <c r="H82" s="365"/>
      <c r="I82" s="365"/>
      <c r="J82" s="365"/>
      <c r="K82" s="365">
        <v>30454</v>
      </c>
      <c r="L82" s="365">
        <v>30454</v>
      </c>
      <c r="M82" s="742">
        <f t="shared" si="0"/>
        <v>100</v>
      </c>
    </row>
    <row r="83" spans="1:13" ht="15" customHeight="1">
      <c r="A83" s="89" t="s">
        <v>1657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>
        <v>3655</v>
      </c>
      <c r="L83" s="365">
        <v>3655</v>
      </c>
      <c r="M83" s="742">
        <f t="shared" si="0"/>
        <v>100</v>
      </c>
    </row>
    <row r="84" spans="1:13" s="361" customFormat="1" ht="13.5" customHeight="1">
      <c r="A84" s="381" t="s">
        <v>1442</v>
      </c>
      <c r="B84" s="382"/>
      <c r="C84" s="382"/>
      <c r="D84" s="382"/>
      <c r="E84" s="382"/>
      <c r="F84" s="382">
        <v>2344223</v>
      </c>
      <c r="G84" s="382"/>
      <c r="H84" s="382"/>
      <c r="I84" s="382"/>
      <c r="J84" s="382"/>
      <c r="K84" s="382">
        <f>SUM(K22:K83)</f>
        <v>2729335.1247</v>
      </c>
      <c r="L84" s="382">
        <f>SUM(L22:L83)</f>
        <v>2729334.878</v>
      </c>
      <c r="M84" s="744">
        <f t="shared" si="0"/>
        <v>99.9999909611686</v>
      </c>
    </row>
    <row r="85" spans="11:12" ht="12" hidden="1">
      <c r="K85" s="1235">
        <v>7222</v>
      </c>
      <c r="L85" s="1236">
        <v>7222</v>
      </c>
    </row>
    <row r="86" spans="11:12" ht="12" hidden="1">
      <c r="K86" s="1235">
        <f>SUM(K84:K85)</f>
        <v>2736557.1247</v>
      </c>
      <c r="L86" s="1235">
        <f>SUM(L84:L85)</f>
        <v>2736556.878</v>
      </c>
    </row>
  </sheetData>
  <sheetProtection selectLockedCells="1" selectUnlockedCells="1"/>
  <mergeCells count="4">
    <mergeCell ref="G1:K1"/>
    <mergeCell ref="B1:F1"/>
    <mergeCell ref="L1:L2"/>
    <mergeCell ref="M1:M2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72" r:id="rId1"/>
  <headerFooter alignWithMargins="0">
    <oddHeader>&amp;C&amp;"Times New Roman,Félkövér dőlt"ÁLLAMI HOZZÁJÁRULÁSOKBÓL SZÁRMAZÓ BEVÉTEL 2017. ÉVBEN&amp;R&amp;"Times New Roman,Dőlt"3. tábla
Adatok: ezer Ft-ba&amp;"Times New Roman,Normál"n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2"/>
  </sheetPr>
  <dimension ref="A1:K55"/>
  <sheetViews>
    <sheetView tabSelected="1" zoomScale="90" zoomScaleNormal="90" zoomScalePageLayoutView="0" workbookViewId="0" topLeftCell="A1">
      <pane ySplit="3" topLeftCell="BM17" activePane="bottomLeft" state="frozen"/>
      <selection pane="topLeft" activeCell="A1" sqref="A1"/>
      <selection pane="bottomLeft" activeCell="J27" sqref="J27"/>
    </sheetView>
  </sheetViews>
  <sheetFormatPr defaultColWidth="9.00390625" defaultRowHeight="12.75"/>
  <cols>
    <col min="1" max="1" width="5.625" style="749" customWidth="1"/>
    <col min="2" max="2" width="68.375" style="749" customWidth="1"/>
    <col min="3" max="3" width="12.50390625" style="749" customWidth="1"/>
    <col min="4" max="4" width="12.125" style="749" customWidth="1"/>
    <col min="5" max="5" width="11.875" style="749" customWidth="1"/>
    <col min="6" max="6" width="11.375" style="749" customWidth="1"/>
    <col min="7" max="7" width="12.00390625" style="749" customWidth="1"/>
    <col min="8" max="8" width="12.125" style="749" customWidth="1"/>
    <col min="9" max="9" width="11.125" style="749" customWidth="1"/>
    <col min="10" max="10" width="43.375" style="778" customWidth="1"/>
    <col min="11" max="11" width="24.125" style="778" customWidth="1"/>
    <col min="12" max="16384" width="9.375" style="749" customWidth="1"/>
  </cols>
  <sheetData>
    <row r="1" ht="13.5" thickBot="1">
      <c r="K1" s="1242"/>
    </row>
    <row r="2" spans="1:11" ht="23.25" customHeight="1" thickBot="1">
      <c r="A2" s="1742" t="s">
        <v>2233</v>
      </c>
      <c r="B2" s="1742" t="s">
        <v>1157</v>
      </c>
      <c r="C2" s="1738" t="s">
        <v>404</v>
      </c>
      <c r="D2" s="1738" t="s">
        <v>405</v>
      </c>
      <c r="E2" s="1738" t="s">
        <v>406</v>
      </c>
      <c r="F2" s="1738" t="s">
        <v>407</v>
      </c>
      <c r="G2" s="1738" t="s">
        <v>408</v>
      </c>
      <c r="H2" s="1738" t="s">
        <v>409</v>
      </c>
      <c r="I2" s="1738" t="s">
        <v>278</v>
      </c>
      <c r="J2" s="1740" t="s">
        <v>410</v>
      </c>
      <c r="K2" s="1738" t="s">
        <v>411</v>
      </c>
    </row>
    <row r="3" spans="1:11" s="750" customFormat="1" ht="52.5" customHeight="1">
      <c r="A3" s="1743"/>
      <c r="B3" s="1744"/>
      <c r="C3" s="1739"/>
      <c r="D3" s="1739"/>
      <c r="E3" s="1746"/>
      <c r="F3" s="1747"/>
      <c r="G3" s="1746"/>
      <c r="H3" s="1747"/>
      <c r="I3" s="1746"/>
      <c r="J3" s="1741"/>
      <c r="K3" s="1746"/>
    </row>
    <row r="4" spans="1:11" s="750" customFormat="1" ht="16.5" customHeight="1">
      <c r="A4" s="751"/>
      <c r="B4" s="752" t="s">
        <v>412</v>
      </c>
      <c r="C4" s="753"/>
      <c r="D4" s="753"/>
      <c r="E4" s="754"/>
      <c r="F4" s="754"/>
      <c r="G4" s="754"/>
      <c r="H4" s="754"/>
      <c r="I4" s="754"/>
      <c r="J4" s="1243"/>
      <c r="K4" s="754"/>
    </row>
    <row r="5" spans="1:11" ht="35.25" customHeight="1">
      <c r="A5" s="755">
        <v>1</v>
      </c>
      <c r="B5" s="818" t="s">
        <v>2278</v>
      </c>
      <c r="C5" s="819">
        <v>60757</v>
      </c>
      <c r="D5" s="820">
        <v>300214</v>
      </c>
      <c r="E5" s="820">
        <v>18892</v>
      </c>
      <c r="F5" s="820"/>
      <c r="G5" s="820">
        <f aca="true" t="shared" si="0" ref="G5:G26">SUM(C5:F5)</f>
        <v>379863</v>
      </c>
      <c r="H5" s="820">
        <v>12450</v>
      </c>
      <c r="I5" s="820">
        <v>364370</v>
      </c>
      <c r="J5" s="1279" t="s">
        <v>94</v>
      </c>
      <c r="K5" s="765" t="s">
        <v>2399</v>
      </c>
    </row>
    <row r="6" spans="1:11" ht="37.5" customHeight="1">
      <c r="A6" s="756">
        <v>2</v>
      </c>
      <c r="B6" s="821" t="s">
        <v>2280</v>
      </c>
      <c r="C6" s="822">
        <v>353000</v>
      </c>
      <c r="D6" s="822"/>
      <c r="E6" s="822">
        <v>15391</v>
      </c>
      <c r="F6" s="822"/>
      <c r="G6" s="820">
        <f t="shared" si="0"/>
        <v>368391</v>
      </c>
      <c r="H6" s="820">
        <v>16231</v>
      </c>
      <c r="I6" s="822">
        <v>205378</v>
      </c>
      <c r="J6" s="1279" t="s">
        <v>95</v>
      </c>
      <c r="K6" s="1244" t="s">
        <v>92</v>
      </c>
    </row>
    <row r="7" spans="1:11" ht="62.25" customHeight="1">
      <c r="A7" s="756">
        <v>3</v>
      </c>
      <c r="B7" s="757" t="s">
        <v>2282</v>
      </c>
      <c r="C7" s="758">
        <v>199992</v>
      </c>
      <c r="D7" s="758"/>
      <c r="E7" s="758">
        <v>2548</v>
      </c>
      <c r="F7" s="758"/>
      <c r="G7" s="820">
        <f t="shared" si="0"/>
        <v>202540</v>
      </c>
      <c r="H7" s="820">
        <v>9227</v>
      </c>
      <c r="I7" s="758">
        <v>149573</v>
      </c>
      <c r="J7" s="1279" t="s">
        <v>111</v>
      </c>
      <c r="K7" s="765" t="s">
        <v>2400</v>
      </c>
    </row>
    <row r="8" spans="1:11" ht="31.5" customHeight="1">
      <c r="A8" s="756">
        <v>4</v>
      </c>
      <c r="B8" s="757" t="s">
        <v>2286</v>
      </c>
      <c r="C8" s="758">
        <v>149992</v>
      </c>
      <c r="D8" s="758"/>
      <c r="E8" s="758"/>
      <c r="F8" s="758"/>
      <c r="G8" s="820">
        <f t="shared" si="0"/>
        <v>149992</v>
      </c>
      <c r="H8" s="820">
        <v>480</v>
      </c>
      <c r="I8" s="758">
        <v>7489</v>
      </c>
      <c r="J8" s="1279" t="s">
        <v>96</v>
      </c>
      <c r="K8" s="765" t="s">
        <v>2401</v>
      </c>
    </row>
    <row r="9" spans="1:11" ht="48.75" customHeight="1">
      <c r="A9" s="756">
        <v>5</v>
      </c>
      <c r="B9" s="821" t="s">
        <v>2288</v>
      </c>
      <c r="C9" s="822">
        <v>997000</v>
      </c>
      <c r="D9" s="822"/>
      <c r="E9" s="822"/>
      <c r="F9" s="822"/>
      <c r="G9" s="820">
        <f t="shared" si="0"/>
        <v>997000</v>
      </c>
      <c r="H9" s="820">
        <v>6292</v>
      </c>
      <c r="I9" s="822">
        <v>16096</v>
      </c>
      <c r="J9" s="1279" t="s">
        <v>2402</v>
      </c>
      <c r="K9" s="765" t="s">
        <v>2339</v>
      </c>
    </row>
    <row r="10" spans="1:11" ht="48" customHeight="1">
      <c r="A10" s="756">
        <v>6</v>
      </c>
      <c r="B10" s="821" t="s">
        <v>2290</v>
      </c>
      <c r="C10" s="822">
        <v>950000</v>
      </c>
      <c r="D10" s="822"/>
      <c r="E10" s="822"/>
      <c r="F10" s="822"/>
      <c r="G10" s="820">
        <f t="shared" si="0"/>
        <v>950000</v>
      </c>
      <c r="H10" s="820">
        <v>3942</v>
      </c>
      <c r="I10" s="822">
        <v>16598</v>
      </c>
      <c r="J10" s="1279" t="s">
        <v>2403</v>
      </c>
      <c r="K10" s="765" t="s">
        <v>2404</v>
      </c>
    </row>
    <row r="11" spans="1:11" ht="42" customHeight="1">
      <c r="A11" s="756">
        <v>7</v>
      </c>
      <c r="B11" s="821" t="s">
        <v>2292</v>
      </c>
      <c r="C11" s="822">
        <v>456760</v>
      </c>
      <c r="D11" s="822"/>
      <c r="E11" s="822"/>
      <c r="F11" s="822"/>
      <c r="G11" s="820">
        <f t="shared" si="0"/>
        <v>456760</v>
      </c>
      <c r="H11" s="820">
        <v>2267</v>
      </c>
      <c r="I11" s="822">
        <v>20355</v>
      </c>
      <c r="J11" s="1279" t="s">
        <v>2006</v>
      </c>
      <c r="K11" s="765" t="s">
        <v>112</v>
      </c>
    </row>
    <row r="12" spans="1:11" ht="45" customHeight="1">
      <c r="A12" s="756">
        <v>8</v>
      </c>
      <c r="B12" s="823" t="s">
        <v>1536</v>
      </c>
      <c r="C12" s="824">
        <v>337228</v>
      </c>
      <c r="D12" s="824"/>
      <c r="E12" s="824"/>
      <c r="F12" s="824"/>
      <c r="G12" s="820">
        <f t="shared" si="0"/>
        <v>337228</v>
      </c>
      <c r="H12" s="820">
        <v>9144</v>
      </c>
      <c r="I12" s="824">
        <v>22198</v>
      </c>
      <c r="J12" s="1279" t="s">
        <v>93</v>
      </c>
      <c r="K12" s="765" t="s">
        <v>2405</v>
      </c>
    </row>
    <row r="13" spans="1:11" ht="45.75" customHeight="1">
      <c r="A13" s="756">
        <v>9</v>
      </c>
      <c r="B13" s="823" t="s">
        <v>1538</v>
      </c>
      <c r="C13" s="824">
        <v>394925</v>
      </c>
      <c r="D13" s="824"/>
      <c r="E13" s="824"/>
      <c r="F13" s="824"/>
      <c r="G13" s="820">
        <f t="shared" si="0"/>
        <v>394925</v>
      </c>
      <c r="H13" s="820">
        <v>508</v>
      </c>
      <c r="I13" s="824">
        <v>20817</v>
      </c>
      <c r="J13" s="1279" t="s">
        <v>2406</v>
      </c>
      <c r="K13" s="765" t="s">
        <v>2407</v>
      </c>
    </row>
    <row r="14" spans="1:11" ht="49.5" customHeight="1">
      <c r="A14" s="756">
        <v>10</v>
      </c>
      <c r="B14" s="779" t="s">
        <v>1540</v>
      </c>
      <c r="C14" s="759">
        <v>1400000</v>
      </c>
      <c r="D14" s="759"/>
      <c r="E14" s="759"/>
      <c r="F14" s="759">
        <v>124982</v>
      </c>
      <c r="G14" s="820">
        <f t="shared" si="0"/>
        <v>1524982</v>
      </c>
      <c r="H14" s="820">
        <v>5118</v>
      </c>
      <c r="I14" s="759">
        <v>345205</v>
      </c>
      <c r="J14" s="1279" t="s">
        <v>2007</v>
      </c>
      <c r="K14" s="765" t="s">
        <v>103</v>
      </c>
    </row>
    <row r="15" spans="1:11" ht="39" customHeight="1">
      <c r="A15" s="756">
        <v>11</v>
      </c>
      <c r="B15" s="779" t="s">
        <v>429</v>
      </c>
      <c r="C15" s="759">
        <v>217650</v>
      </c>
      <c r="D15" s="759"/>
      <c r="E15" s="759"/>
      <c r="F15" s="759">
        <v>50929</v>
      </c>
      <c r="G15" s="820">
        <f t="shared" si="0"/>
        <v>268579</v>
      </c>
      <c r="H15" s="820">
        <v>3979</v>
      </c>
      <c r="I15" s="759">
        <v>14816</v>
      </c>
      <c r="J15" s="1279" t="s">
        <v>2008</v>
      </c>
      <c r="K15" s="765" t="s">
        <v>104</v>
      </c>
    </row>
    <row r="16" spans="1:11" ht="28.5" customHeight="1">
      <c r="A16" s="756">
        <v>12</v>
      </c>
      <c r="B16" s="779" t="s">
        <v>1544</v>
      </c>
      <c r="C16" s="759">
        <v>193015</v>
      </c>
      <c r="D16" s="759"/>
      <c r="E16" s="759"/>
      <c r="F16" s="759"/>
      <c r="G16" s="820">
        <f t="shared" si="0"/>
        <v>193015</v>
      </c>
      <c r="H16" s="820">
        <v>7937</v>
      </c>
      <c r="I16" s="759">
        <v>3901</v>
      </c>
      <c r="J16" s="1279" t="s">
        <v>2408</v>
      </c>
      <c r="K16" s="765" t="s">
        <v>2409</v>
      </c>
    </row>
    <row r="17" spans="1:11" ht="88.5" customHeight="1">
      <c r="A17" s="756">
        <v>13</v>
      </c>
      <c r="B17" s="779" t="s">
        <v>1546</v>
      </c>
      <c r="C17" s="759">
        <v>83320</v>
      </c>
      <c r="D17" s="759"/>
      <c r="E17" s="759"/>
      <c r="F17" s="759"/>
      <c r="G17" s="820">
        <f t="shared" si="0"/>
        <v>83320</v>
      </c>
      <c r="H17" s="820">
        <v>9000</v>
      </c>
      <c r="I17" s="759">
        <v>45580</v>
      </c>
      <c r="J17" s="1281" t="s">
        <v>1164</v>
      </c>
      <c r="K17" s="765" t="s">
        <v>2409</v>
      </c>
    </row>
    <row r="18" spans="1:11" ht="52.5" customHeight="1">
      <c r="A18" s="756">
        <v>14</v>
      </c>
      <c r="B18" s="779" t="s">
        <v>1548</v>
      </c>
      <c r="C18" s="759">
        <v>232000</v>
      </c>
      <c r="D18" s="759"/>
      <c r="E18" s="759"/>
      <c r="F18" s="759"/>
      <c r="G18" s="820">
        <f t="shared" si="0"/>
        <v>232000</v>
      </c>
      <c r="H18" s="820">
        <v>7417</v>
      </c>
      <c r="I18" s="759">
        <v>4763</v>
      </c>
      <c r="J18" s="1279" t="s">
        <v>2410</v>
      </c>
      <c r="K18" s="765" t="s">
        <v>2405</v>
      </c>
    </row>
    <row r="19" spans="1:11" ht="43.5" customHeight="1">
      <c r="A19" s="756">
        <v>15</v>
      </c>
      <c r="B19" s="779" t="s">
        <v>1550</v>
      </c>
      <c r="C19" s="759">
        <v>238749</v>
      </c>
      <c r="D19" s="759"/>
      <c r="E19" s="759">
        <v>29984</v>
      </c>
      <c r="F19" s="759"/>
      <c r="G19" s="820">
        <f t="shared" si="0"/>
        <v>268733</v>
      </c>
      <c r="H19" s="820">
        <v>8890</v>
      </c>
      <c r="I19" s="759">
        <v>128341</v>
      </c>
      <c r="J19" s="1279" t="s">
        <v>97</v>
      </c>
      <c r="K19" s="765" t="s">
        <v>2411</v>
      </c>
    </row>
    <row r="20" spans="1:11" ht="33.75" customHeight="1">
      <c r="A20" s="756">
        <v>16</v>
      </c>
      <c r="B20" s="779" t="s">
        <v>1552</v>
      </c>
      <c r="C20" s="759">
        <v>96847</v>
      </c>
      <c r="D20" s="759"/>
      <c r="E20" s="759"/>
      <c r="F20" s="759"/>
      <c r="G20" s="820">
        <f t="shared" si="0"/>
        <v>96847</v>
      </c>
      <c r="H20" s="820">
        <v>3810</v>
      </c>
      <c r="I20" s="759">
        <v>0</v>
      </c>
      <c r="J20" s="1279" t="s">
        <v>2412</v>
      </c>
      <c r="K20" s="765" t="s">
        <v>2411</v>
      </c>
    </row>
    <row r="21" spans="1:11" ht="42" customHeight="1">
      <c r="A21" s="756">
        <v>17</v>
      </c>
      <c r="B21" s="779" t="s">
        <v>1554</v>
      </c>
      <c r="C21" s="759">
        <v>97689</v>
      </c>
      <c r="D21" s="759"/>
      <c r="E21" s="759">
        <v>13066</v>
      </c>
      <c r="F21" s="759"/>
      <c r="G21" s="820">
        <f t="shared" si="0"/>
        <v>110755</v>
      </c>
      <c r="H21" s="820">
        <v>3607</v>
      </c>
      <c r="I21" s="759">
        <v>105444</v>
      </c>
      <c r="J21" s="1279" t="s">
        <v>2398</v>
      </c>
      <c r="K21" s="765" t="s">
        <v>2399</v>
      </c>
    </row>
    <row r="22" spans="1:11" ht="42.75" customHeight="1">
      <c r="A22" s="756">
        <v>18</v>
      </c>
      <c r="B22" s="779" t="s">
        <v>1556</v>
      </c>
      <c r="C22" s="759">
        <v>76724</v>
      </c>
      <c r="D22" s="759"/>
      <c r="E22" s="759">
        <v>3467</v>
      </c>
      <c r="F22" s="759"/>
      <c r="G22" s="820">
        <f t="shared" si="0"/>
        <v>80191</v>
      </c>
      <c r="H22" s="820">
        <v>3492</v>
      </c>
      <c r="I22" s="759">
        <v>75094</v>
      </c>
      <c r="J22" s="1279" t="s">
        <v>2398</v>
      </c>
      <c r="K22" s="765" t="s">
        <v>2399</v>
      </c>
    </row>
    <row r="23" spans="1:11" ht="35.25" customHeight="1">
      <c r="A23" s="756">
        <v>19</v>
      </c>
      <c r="B23" s="779" t="s">
        <v>2118</v>
      </c>
      <c r="C23" s="759">
        <v>147134</v>
      </c>
      <c r="D23" s="759"/>
      <c r="E23" s="759"/>
      <c r="F23" s="759"/>
      <c r="G23" s="820">
        <f t="shared" si="0"/>
        <v>147134</v>
      </c>
      <c r="H23" s="820">
        <v>4685</v>
      </c>
      <c r="I23" s="759">
        <v>66916</v>
      </c>
      <c r="J23" s="1279" t="s">
        <v>2413</v>
      </c>
      <c r="K23" s="765" t="s">
        <v>2414</v>
      </c>
    </row>
    <row r="24" spans="1:11" ht="37.5" customHeight="1">
      <c r="A24" s="756">
        <v>20</v>
      </c>
      <c r="B24" s="779" t="s">
        <v>2120</v>
      </c>
      <c r="C24" s="759">
        <v>314061</v>
      </c>
      <c r="D24" s="759"/>
      <c r="E24" s="759">
        <v>20990</v>
      </c>
      <c r="F24" s="759"/>
      <c r="G24" s="820">
        <f t="shared" si="0"/>
        <v>335051</v>
      </c>
      <c r="H24" s="820">
        <v>7860</v>
      </c>
      <c r="I24" s="759">
        <v>163879</v>
      </c>
      <c r="J24" s="1279" t="s">
        <v>2415</v>
      </c>
      <c r="K24" s="765" t="s">
        <v>2414</v>
      </c>
    </row>
    <row r="25" spans="1:11" ht="37.5" customHeight="1">
      <c r="A25" s="756">
        <v>21</v>
      </c>
      <c r="B25" s="779" t="s">
        <v>2122</v>
      </c>
      <c r="C25" s="760">
        <v>204988</v>
      </c>
      <c r="D25" s="760"/>
      <c r="E25" s="760">
        <v>3521</v>
      </c>
      <c r="F25" s="760"/>
      <c r="G25" s="820">
        <f t="shared" si="0"/>
        <v>208509</v>
      </c>
      <c r="H25" s="820">
        <v>6590</v>
      </c>
      <c r="I25" s="760">
        <v>131027</v>
      </c>
      <c r="J25" s="1279" t="s">
        <v>2416</v>
      </c>
      <c r="K25" s="765" t="s">
        <v>2414</v>
      </c>
    </row>
    <row r="26" spans="1:11" ht="24.75" customHeight="1">
      <c r="A26" s="756">
        <v>22</v>
      </c>
      <c r="B26" s="789" t="s">
        <v>809</v>
      </c>
      <c r="C26" s="760"/>
      <c r="D26" s="760">
        <v>317000</v>
      </c>
      <c r="E26" s="760"/>
      <c r="F26" s="760">
        <v>85590</v>
      </c>
      <c r="G26" s="820">
        <f t="shared" si="0"/>
        <v>402590</v>
      </c>
      <c r="H26" s="820"/>
      <c r="I26" s="760">
        <v>0</v>
      </c>
      <c r="J26" s="1279" t="s">
        <v>2412</v>
      </c>
      <c r="K26" s="1263" t="s">
        <v>105</v>
      </c>
    </row>
    <row r="27" spans="1:11" ht="18.75" customHeight="1">
      <c r="A27" s="761"/>
      <c r="B27" s="762" t="s">
        <v>413</v>
      </c>
      <c r="C27" s="763">
        <f aca="true" t="shared" si="1" ref="C27:I27">SUM(C5:C26)</f>
        <v>7201831</v>
      </c>
      <c r="D27" s="763">
        <f t="shared" si="1"/>
        <v>617214</v>
      </c>
      <c r="E27" s="763">
        <f t="shared" si="1"/>
        <v>107859</v>
      </c>
      <c r="F27" s="763">
        <f t="shared" si="1"/>
        <v>261501</v>
      </c>
      <c r="G27" s="763">
        <f t="shared" si="1"/>
        <v>8188405</v>
      </c>
      <c r="H27" s="763">
        <f t="shared" si="1"/>
        <v>132926</v>
      </c>
      <c r="I27" s="763">
        <f t="shared" si="1"/>
        <v>1907840</v>
      </c>
      <c r="J27" s="1276"/>
      <c r="K27" s="766"/>
    </row>
    <row r="28" spans="1:11" ht="17.25" customHeight="1">
      <c r="A28" s="767"/>
      <c r="B28" s="825" t="s">
        <v>414</v>
      </c>
      <c r="C28" s="767"/>
      <c r="D28" s="767"/>
      <c r="E28" s="767"/>
      <c r="F28" s="767"/>
      <c r="G28" s="767"/>
      <c r="H28" s="767"/>
      <c r="I28" s="767"/>
      <c r="J28" s="1277"/>
      <c r="K28" s="768"/>
    </row>
    <row r="29" spans="1:11" ht="304.5" customHeight="1">
      <c r="A29" s="1295">
        <v>23</v>
      </c>
      <c r="B29" s="1284" t="s">
        <v>2127</v>
      </c>
      <c r="C29" s="1285">
        <v>173397</v>
      </c>
      <c r="D29" s="1285">
        <v>4206309</v>
      </c>
      <c r="E29" s="1285"/>
      <c r="F29" s="1285"/>
      <c r="G29" s="1285">
        <f>SUM(C29:F29)</f>
        <v>4379706</v>
      </c>
      <c r="H29" s="1285">
        <v>173397</v>
      </c>
      <c r="I29" s="1285">
        <v>318221</v>
      </c>
      <c r="J29" s="1286" t="s">
        <v>107</v>
      </c>
      <c r="K29" s="1263" t="s">
        <v>1886</v>
      </c>
    </row>
    <row r="30" spans="1:11" ht="42" customHeight="1">
      <c r="A30" s="1297"/>
      <c r="B30" s="1291"/>
      <c r="C30" s="1292"/>
      <c r="D30" s="1292"/>
      <c r="E30" s="1292"/>
      <c r="F30" s="1292"/>
      <c r="G30" s="1292"/>
      <c r="H30" s="1292"/>
      <c r="I30" s="1292"/>
      <c r="J30" s="1293" t="s">
        <v>108</v>
      </c>
      <c r="K30" s="1294"/>
    </row>
    <row r="31" spans="1:11" ht="68.25" customHeight="1">
      <c r="A31" s="1297"/>
      <c r="B31" s="1291"/>
      <c r="C31" s="1292"/>
      <c r="D31" s="1292"/>
      <c r="E31" s="1292"/>
      <c r="F31" s="1292"/>
      <c r="G31" s="1292"/>
      <c r="H31" s="1292"/>
      <c r="I31" s="1292"/>
      <c r="J31" s="1293" t="s">
        <v>109</v>
      </c>
      <c r="K31" s="1294"/>
    </row>
    <row r="32" spans="1:11" ht="78.75" customHeight="1">
      <c r="A32" s="1296"/>
      <c r="B32" s="1287"/>
      <c r="C32" s="1288"/>
      <c r="D32" s="1288"/>
      <c r="E32" s="1288"/>
      <c r="F32" s="1288"/>
      <c r="G32" s="1288"/>
      <c r="H32" s="1288"/>
      <c r="I32" s="1288"/>
      <c r="J32" s="1289" t="s">
        <v>110</v>
      </c>
      <c r="K32" s="1290"/>
    </row>
    <row r="33" spans="1:11" ht="144" customHeight="1">
      <c r="A33" s="817">
        <v>24</v>
      </c>
      <c r="B33" s="318" t="s">
        <v>415</v>
      </c>
      <c r="C33" s="830">
        <v>153635</v>
      </c>
      <c r="D33" s="830">
        <v>1000000</v>
      </c>
      <c r="E33" s="830"/>
      <c r="F33" s="830">
        <v>311481</v>
      </c>
      <c r="G33" s="830">
        <f>SUM(C33:F33)</f>
        <v>1465116</v>
      </c>
      <c r="H33" s="830">
        <v>89707</v>
      </c>
      <c r="I33" s="830">
        <v>108274</v>
      </c>
      <c r="J33" s="1245" t="s">
        <v>1822</v>
      </c>
      <c r="K33" s="1282" t="s">
        <v>2417</v>
      </c>
    </row>
    <row r="34" spans="1:11" ht="37.5" customHeight="1">
      <c r="A34" s="817">
        <v>25</v>
      </c>
      <c r="B34" s="832" t="s">
        <v>416</v>
      </c>
      <c r="C34" s="830">
        <v>29257</v>
      </c>
      <c r="D34" s="830"/>
      <c r="E34" s="830"/>
      <c r="F34" s="830">
        <v>6631</v>
      </c>
      <c r="G34" s="830">
        <f>SUM(C34:F34)</f>
        <v>35888</v>
      </c>
      <c r="H34" s="830">
        <v>35888</v>
      </c>
      <c r="I34" s="830"/>
      <c r="J34" s="1506" t="s">
        <v>1887</v>
      </c>
      <c r="K34" s="771"/>
    </row>
    <row r="35" spans="1:11" ht="81" customHeight="1">
      <c r="A35" s="817">
        <v>26</v>
      </c>
      <c r="B35" s="832" t="s">
        <v>417</v>
      </c>
      <c r="C35" s="830">
        <v>106806</v>
      </c>
      <c r="D35" s="830">
        <v>739000</v>
      </c>
      <c r="E35" s="830"/>
      <c r="F35" s="830">
        <v>215656</v>
      </c>
      <c r="G35" s="830">
        <f>SUM(C35:F35)</f>
        <v>1061462</v>
      </c>
      <c r="H35" s="830">
        <v>122932</v>
      </c>
      <c r="I35" s="830">
        <v>13818</v>
      </c>
      <c r="J35" s="1275" t="s">
        <v>1885</v>
      </c>
      <c r="K35" s="1282" t="s">
        <v>1884</v>
      </c>
    </row>
    <row r="36" spans="1:11" ht="81" customHeight="1">
      <c r="A36" s="817">
        <v>27</v>
      </c>
      <c r="B36" s="831" t="s">
        <v>418</v>
      </c>
      <c r="C36" s="830">
        <v>103334</v>
      </c>
      <c r="D36" s="830"/>
      <c r="E36" s="830"/>
      <c r="F36" s="830"/>
      <c r="G36" s="830">
        <f>SUM(C36:F36)</f>
        <v>103334</v>
      </c>
      <c r="H36" s="830">
        <v>103334</v>
      </c>
      <c r="I36" s="830">
        <v>0</v>
      </c>
      <c r="J36" s="1277" t="s">
        <v>1823</v>
      </c>
      <c r="K36" s="1264" t="s">
        <v>106</v>
      </c>
    </row>
    <row r="37" spans="1:11" ht="15.75" customHeight="1">
      <c r="A37" s="772"/>
      <c r="B37" s="828" t="s">
        <v>419</v>
      </c>
      <c r="C37" s="773">
        <f aca="true" t="shared" si="2" ref="C37:I37">SUM(C29:C36)</f>
        <v>566429</v>
      </c>
      <c r="D37" s="773">
        <f t="shared" si="2"/>
        <v>5945309</v>
      </c>
      <c r="E37" s="773">
        <f t="shared" si="2"/>
        <v>0</v>
      </c>
      <c r="F37" s="773">
        <f t="shared" si="2"/>
        <v>533768</v>
      </c>
      <c r="G37" s="773">
        <f t="shared" si="2"/>
        <v>7045506</v>
      </c>
      <c r="H37" s="773">
        <f t="shared" si="2"/>
        <v>525258</v>
      </c>
      <c r="I37" s="773">
        <f t="shared" si="2"/>
        <v>440313</v>
      </c>
      <c r="J37" s="1278"/>
      <c r="K37" s="774"/>
    </row>
    <row r="38" spans="1:11" ht="18" customHeight="1">
      <c r="A38" s="768"/>
      <c r="B38" s="825" t="s">
        <v>312</v>
      </c>
      <c r="C38" s="770"/>
      <c r="D38" s="770"/>
      <c r="E38" s="770"/>
      <c r="F38" s="770"/>
      <c r="G38" s="770"/>
      <c r="H38" s="770"/>
      <c r="I38" s="770"/>
      <c r="J38" s="1277"/>
      <c r="K38" s="771"/>
    </row>
    <row r="39" spans="1:11" ht="63" customHeight="1">
      <c r="A39" s="817">
        <v>28</v>
      </c>
      <c r="B39" s="826" t="s">
        <v>420</v>
      </c>
      <c r="C39" s="769"/>
      <c r="D39" s="769">
        <v>1500000</v>
      </c>
      <c r="E39" s="769"/>
      <c r="F39" s="769"/>
      <c r="G39" s="769">
        <f>SUM(D39:F39)</f>
        <v>1500000</v>
      </c>
      <c r="H39" s="769"/>
      <c r="I39" s="769">
        <v>54245</v>
      </c>
      <c r="J39" s="1280" t="s">
        <v>2418</v>
      </c>
      <c r="K39" s="1282" t="s">
        <v>101</v>
      </c>
    </row>
    <row r="40" spans="1:11" ht="27" customHeight="1">
      <c r="A40" s="768">
        <v>29</v>
      </c>
      <c r="B40" s="826" t="s">
        <v>422</v>
      </c>
      <c r="C40" s="769"/>
      <c r="D40" s="769">
        <v>30944</v>
      </c>
      <c r="E40" s="769"/>
      <c r="F40" s="769"/>
      <c r="G40" s="769">
        <f>SUM(D40:F40)</f>
        <v>30944</v>
      </c>
      <c r="H40" s="769"/>
      <c r="I40" s="769">
        <v>30943</v>
      </c>
      <c r="J40" s="1280" t="s">
        <v>2419</v>
      </c>
      <c r="K40" s="1282"/>
    </row>
    <row r="41" spans="1:11" ht="18" customHeight="1">
      <c r="A41" s="768">
        <v>30</v>
      </c>
      <c r="B41" s="474" t="s">
        <v>2131</v>
      </c>
      <c r="C41" s="769">
        <v>33727</v>
      </c>
      <c r="D41" s="769"/>
      <c r="E41" s="769">
        <v>1434</v>
      </c>
      <c r="F41" s="769"/>
      <c r="G41" s="769">
        <f aca="true" t="shared" si="3" ref="G41:G49">SUM(C41:F41)</f>
        <v>35161</v>
      </c>
      <c r="H41" s="769"/>
      <c r="I41" s="769">
        <v>35065</v>
      </c>
      <c r="J41" s="1280" t="s">
        <v>98</v>
      </c>
      <c r="K41" s="1282"/>
    </row>
    <row r="42" spans="1:11" ht="18" customHeight="1">
      <c r="A42" s="768">
        <v>31</v>
      </c>
      <c r="B42" s="557" t="s">
        <v>2133</v>
      </c>
      <c r="C42" s="769"/>
      <c r="D42" s="769">
        <v>14845</v>
      </c>
      <c r="E42" s="769"/>
      <c r="F42" s="769"/>
      <c r="G42" s="769">
        <f t="shared" si="3"/>
        <v>14845</v>
      </c>
      <c r="H42" s="769">
        <v>2089</v>
      </c>
      <c r="I42" s="769">
        <v>12756</v>
      </c>
      <c r="J42" s="1280" t="s">
        <v>98</v>
      </c>
      <c r="K42" s="1282"/>
    </row>
    <row r="43" spans="1:11" ht="18" customHeight="1">
      <c r="A43" s="768">
        <v>32</v>
      </c>
      <c r="B43" s="826" t="s">
        <v>423</v>
      </c>
      <c r="C43" s="769">
        <v>1247201</v>
      </c>
      <c r="D43" s="769">
        <v>157000</v>
      </c>
      <c r="E43" s="769"/>
      <c r="F43" s="769">
        <v>379134</v>
      </c>
      <c r="G43" s="769">
        <f t="shared" si="3"/>
        <v>1783335</v>
      </c>
      <c r="H43" s="769">
        <v>1409142</v>
      </c>
      <c r="I43" s="769">
        <v>362063</v>
      </c>
      <c r="J43" s="1280" t="s">
        <v>98</v>
      </c>
      <c r="K43" s="1282"/>
    </row>
    <row r="44" spans="1:11" ht="18" customHeight="1">
      <c r="A44" s="768">
        <v>33</v>
      </c>
      <c r="B44" s="89" t="s">
        <v>424</v>
      </c>
      <c r="C44" s="769"/>
      <c r="D44" s="769">
        <v>134562</v>
      </c>
      <c r="E44" s="769">
        <v>2624</v>
      </c>
      <c r="F44" s="769">
        <v>36332</v>
      </c>
      <c r="G44" s="769">
        <f t="shared" si="3"/>
        <v>173518</v>
      </c>
      <c r="H44" s="769"/>
      <c r="I44" s="769">
        <v>172916</v>
      </c>
      <c r="J44" s="1280" t="s">
        <v>98</v>
      </c>
      <c r="K44" s="1282"/>
    </row>
    <row r="45" spans="1:11" ht="18" customHeight="1">
      <c r="A45" s="768">
        <v>34</v>
      </c>
      <c r="B45" s="651" t="s">
        <v>425</v>
      </c>
      <c r="C45" s="769"/>
      <c r="D45" s="769">
        <v>69755</v>
      </c>
      <c r="E45" s="769"/>
      <c r="F45" s="769"/>
      <c r="G45" s="769">
        <f t="shared" si="3"/>
        <v>69755</v>
      </c>
      <c r="H45" s="769"/>
      <c r="I45" s="769">
        <v>4500</v>
      </c>
      <c r="J45" s="1281" t="s">
        <v>2420</v>
      </c>
      <c r="K45" s="1282"/>
    </row>
    <row r="46" spans="1:11" ht="18" customHeight="1">
      <c r="A46" s="768">
        <v>35</v>
      </c>
      <c r="B46" s="826" t="s">
        <v>426</v>
      </c>
      <c r="C46" s="769"/>
      <c r="D46" s="769">
        <v>100000</v>
      </c>
      <c r="E46" s="769"/>
      <c r="F46" s="769"/>
      <c r="G46" s="769">
        <f t="shared" si="3"/>
        <v>100000</v>
      </c>
      <c r="H46" s="769"/>
      <c r="I46" s="769">
        <v>3519</v>
      </c>
      <c r="J46" s="1280" t="s">
        <v>2420</v>
      </c>
      <c r="K46" s="1283" t="s">
        <v>100</v>
      </c>
    </row>
    <row r="47" spans="1:11" ht="27.75" customHeight="1">
      <c r="A47" s="768">
        <v>36</v>
      </c>
      <c r="B47" s="288" t="s">
        <v>311</v>
      </c>
      <c r="C47" s="769">
        <v>5000</v>
      </c>
      <c r="D47" s="769"/>
      <c r="E47" s="769">
        <v>10141</v>
      </c>
      <c r="F47" s="769"/>
      <c r="G47" s="769">
        <f t="shared" si="3"/>
        <v>15141</v>
      </c>
      <c r="H47" s="769">
        <v>13588</v>
      </c>
      <c r="I47" s="769">
        <v>1553</v>
      </c>
      <c r="J47" s="1280" t="s">
        <v>98</v>
      </c>
      <c r="K47" s="1282"/>
    </row>
    <row r="48" spans="1:11" ht="25.5" customHeight="1">
      <c r="A48" s="768">
        <v>37</v>
      </c>
      <c r="B48" s="538" t="s">
        <v>310</v>
      </c>
      <c r="C48" s="770"/>
      <c r="D48" s="770">
        <v>359999</v>
      </c>
      <c r="E48" s="770">
        <v>240000</v>
      </c>
      <c r="F48" s="770"/>
      <c r="G48" s="770">
        <f t="shared" si="3"/>
        <v>599999</v>
      </c>
      <c r="H48" s="770"/>
      <c r="I48" s="770">
        <v>0</v>
      </c>
      <c r="J48" s="1281" t="s">
        <v>2420</v>
      </c>
      <c r="K48" s="1282" t="s">
        <v>102</v>
      </c>
    </row>
    <row r="49" spans="1:11" ht="18" customHeight="1">
      <c r="A49" s="768">
        <v>38</v>
      </c>
      <c r="B49" s="827" t="s">
        <v>277</v>
      </c>
      <c r="C49" s="770"/>
      <c r="D49" s="770">
        <v>6000</v>
      </c>
      <c r="E49" s="770"/>
      <c r="F49" s="770"/>
      <c r="G49" s="770">
        <f t="shared" si="3"/>
        <v>6000</v>
      </c>
      <c r="H49" s="770"/>
      <c r="I49" s="770">
        <v>6000</v>
      </c>
      <c r="J49" s="1280" t="s">
        <v>99</v>
      </c>
      <c r="K49" s="1282"/>
    </row>
    <row r="50" spans="1:11" ht="18" customHeight="1">
      <c r="A50" s="772"/>
      <c r="B50" s="828" t="s">
        <v>427</v>
      </c>
      <c r="C50" s="773">
        <f aca="true" t="shared" si="4" ref="C50:I50">SUM(C39:C49)</f>
        <v>1285928</v>
      </c>
      <c r="D50" s="773">
        <f t="shared" si="4"/>
        <v>2373105</v>
      </c>
      <c r="E50" s="773">
        <f t="shared" si="4"/>
        <v>254199</v>
      </c>
      <c r="F50" s="773">
        <f t="shared" si="4"/>
        <v>415466</v>
      </c>
      <c r="G50" s="773">
        <f t="shared" si="4"/>
        <v>4328698</v>
      </c>
      <c r="H50" s="773">
        <f t="shared" si="4"/>
        <v>1424819</v>
      </c>
      <c r="I50" s="773">
        <f t="shared" si="4"/>
        <v>683560</v>
      </c>
      <c r="J50" s="1246"/>
      <c r="K50" s="774"/>
    </row>
    <row r="51" spans="1:11" ht="18" customHeight="1">
      <c r="A51" s="775"/>
      <c r="B51" s="829" t="s">
        <v>428</v>
      </c>
      <c r="C51" s="776">
        <f aca="true" t="shared" si="5" ref="C51:I51">SUM(C50+C37+C27)</f>
        <v>9054188</v>
      </c>
      <c r="D51" s="776">
        <f t="shared" si="5"/>
        <v>8935628</v>
      </c>
      <c r="E51" s="776">
        <f t="shared" si="5"/>
        <v>362058</v>
      </c>
      <c r="F51" s="776">
        <f t="shared" si="5"/>
        <v>1210735</v>
      </c>
      <c r="G51" s="776">
        <f t="shared" si="5"/>
        <v>19562609</v>
      </c>
      <c r="H51" s="776">
        <f t="shared" si="5"/>
        <v>2083003</v>
      </c>
      <c r="I51" s="776">
        <f t="shared" si="5"/>
        <v>3031713</v>
      </c>
      <c r="J51" s="1247"/>
      <c r="K51" s="777"/>
    </row>
    <row r="53" ht="12.75">
      <c r="J53" s="1745"/>
    </row>
    <row r="54" ht="12.75">
      <c r="J54" s="1745"/>
    </row>
    <row r="55" ht="12.75">
      <c r="J55" s="1745"/>
    </row>
  </sheetData>
  <sheetProtection/>
  <mergeCells count="12">
    <mergeCell ref="J53:J55"/>
    <mergeCell ref="K2:K3"/>
    <mergeCell ref="D2:D3"/>
    <mergeCell ref="E2:E3"/>
    <mergeCell ref="I2:I3"/>
    <mergeCell ref="G2:G3"/>
    <mergeCell ref="F2:F3"/>
    <mergeCell ref="H2:H3"/>
    <mergeCell ref="C2:C3"/>
    <mergeCell ref="J2:J3"/>
    <mergeCell ref="A2:A3"/>
    <mergeCell ref="B2:B3"/>
  </mergeCells>
  <printOptions horizontalCentered="1" verticalCentered="1"/>
  <pageMargins left="0" right="0" top="0.5905511811023623" bottom="0.3937007874015748" header="0.31496062992125984" footer="0.31496062992125984"/>
  <pageSetup horizontalDpi="300" verticalDpi="300" orientation="landscape" paperSize="9" scale="70" r:id="rId1"/>
  <headerFooter alignWithMargins="0">
    <oddHeader>&amp;C&amp;"Times New Roman CE,Félkövér dőlt"&amp;11TÁJÉKOZTATÓ A KIEMELT PROJEKTEK BEVÉTELEIRŐL, KIADÁSAIRÓL ÉS ELŐREHALADÁSÁRÓL&amp;R&amp;"Times New Roman CE,Dőlt"&amp;11 20.tábla
adatok E Ft-ban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9.375" style="28" customWidth="1"/>
    <col min="2" max="2" width="50.50390625" style="28" customWidth="1"/>
    <col min="3" max="3" width="15.625" style="28" customWidth="1"/>
    <col min="4" max="5" width="16.375" style="28" customWidth="1"/>
    <col min="6" max="6" width="15.00390625" style="28" customWidth="1"/>
    <col min="7" max="16384" width="9.375" style="28" customWidth="1"/>
  </cols>
  <sheetData>
    <row r="3" spans="1:6" s="54" customFormat="1" ht="49.5" customHeight="1">
      <c r="A3" s="812" t="s">
        <v>2355</v>
      </c>
      <c r="B3" s="812" t="s">
        <v>588</v>
      </c>
      <c r="C3" s="812" t="s">
        <v>1036</v>
      </c>
      <c r="D3" s="812" t="s">
        <v>1037</v>
      </c>
      <c r="E3" s="812" t="s">
        <v>1659</v>
      </c>
      <c r="F3" s="813" t="s">
        <v>166</v>
      </c>
    </row>
    <row r="4" spans="1:6" s="54" customFormat="1" ht="19.5" customHeight="1">
      <c r="A4" s="80"/>
      <c r="B4" s="81" t="s">
        <v>602</v>
      </c>
      <c r="C4" s="810"/>
      <c r="D4" s="810"/>
      <c r="E4" s="811"/>
      <c r="F4" s="1237"/>
    </row>
    <row r="5" spans="1:6" s="59" customFormat="1" ht="12.75">
      <c r="A5" s="56" t="s">
        <v>2193</v>
      </c>
      <c r="B5" s="57" t="s">
        <v>1443</v>
      </c>
      <c r="C5" s="58">
        <v>3503568</v>
      </c>
      <c r="D5" s="63">
        <v>3777682</v>
      </c>
      <c r="E5" s="58">
        <f>6!H18</f>
        <v>3601910</v>
      </c>
      <c r="F5" s="255">
        <f>E5/D5*100</f>
        <v>95.3470937998487</v>
      </c>
    </row>
    <row r="6" spans="1:6" s="30" customFormat="1" ht="12.75">
      <c r="A6" s="56" t="s">
        <v>2194</v>
      </c>
      <c r="B6" s="60" t="s">
        <v>131</v>
      </c>
      <c r="C6" s="61">
        <v>854825</v>
      </c>
      <c r="D6" s="61">
        <v>930795</v>
      </c>
      <c r="E6" s="58">
        <f>6!I18</f>
        <v>871680</v>
      </c>
      <c r="F6" s="255">
        <f aca="true" t="shared" si="0" ref="F6:F17">E6/D6*100</f>
        <v>93.64897748698692</v>
      </c>
    </row>
    <row r="7" spans="1:6" s="30" customFormat="1" ht="12.75">
      <c r="A7" s="56" t="s">
        <v>2195</v>
      </c>
      <c r="B7" s="62" t="s">
        <v>132</v>
      </c>
      <c r="C7" s="61">
        <v>5358712</v>
      </c>
      <c r="D7" s="61">
        <v>6377492</v>
      </c>
      <c r="E7" s="58">
        <f>6!J18</f>
        <v>4684080</v>
      </c>
      <c r="F7" s="255">
        <f t="shared" si="0"/>
        <v>73.44705410841755</v>
      </c>
    </row>
    <row r="8" spans="1:6" s="30" customFormat="1" ht="12.75">
      <c r="A8" s="56" t="s">
        <v>2196</v>
      </c>
      <c r="B8" s="62" t="s">
        <v>603</v>
      </c>
      <c r="C8" s="63">
        <v>130783</v>
      </c>
      <c r="D8" s="61">
        <v>137833</v>
      </c>
      <c r="E8" s="58">
        <f>6!K18</f>
        <v>123765</v>
      </c>
      <c r="F8" s="255">
        <f t="shared" si="0"/>
        <v>89.79344569152525</v>
      </c>
    </row>
    <row r="9" spans="1:6" s="30" customFormat="1" ht="12.75">
      <c r="A9" s="56" t="s">
        <v>2197</v>
      </c>
      <c r="B9" s="62" t="s">
        <v>133</v>
      </c>
      <c r="C9" s="61">
        <v>2045763</v>
      </c>
      <c r="D9" s="61">
        <v>2004040</v>
      </c>
      <c r="E9" s="58">
        <f>6!L18</f>
        <v>1824389</v>
      </c>
      <c r="F9" s="255">
        <f t="shared" si="0"/>
        <v>91.03555817249158</v>
      </c>
    </row>
    <row r="10" spans="1:6" s="30" customFormat="1" ht="13.5">
      <c r="A10" s="56"/>
      <c r="B10" s="55" t="s">
        <v>136</v>
      </c>
      <c r="C10" s="64">
        <f>SUM(C5:C9)</f>
        <v>11893651</v>
      </c>
      <c r="D10" s="64">
        <f>SUM(D5:D9)</f>
        <v>13227842</v>
      </c>
      <c r="E10" s="64">
        <f>SUM(E5:E9)</f>
        <v>11105824</v>
      </c>
      <c r="F10" s="256">
        <f t="shared" si="0"/>
        <v>83.95794264854388</v>
      </c>
    </row>
    <row r="11" spans="1:6" s="30" customFormat="1" ht="12.75">
      <c r="A11" s="66" t="s">
        <v>2198</v>
      </c>
      <c r="B11" s="61" t="s">
        <v>137</v>
      </c>
      <c r="C11" s="61">
        <v>10133605</v>
      </c>
      <c r="D11" s="61">
        <v>16695683</v>
      </c>
      <c r="E11" s="61">
        <f>6!M18</f>
        <v>3337106</v>
      </c>
      <c r="F11" s="255">
        <f t="shared" si="0"/>
        <v>19.987837574539476</v>
      </c>
    </row>
    <row r="12" spans="1:6" s="30" customFormat="1" ht="12.75">
      <c r="A12" s="66" t="s">
        <v>2199</v>
      </c>
      <c r="B12" s="61" t="s">
        <v>138</v>
      </c>
      <c r="C12" s="61">
        <v>2233667</v>
      </c>
      <c r="D12" s="61">
        <v>3136572</v>
      </c>
      <c r="E12" s="61">
        <f>6!N18</f>
        <v>1423511</v>
      </c>
      <c r="F12" s="255">
        <f t="shared" si="0"/>
        <v>45.384292150793925</v>
      </c>
    </row>
    <row r="13" spans="1:6" s="30" customFormat="1" ht="12.75">
      <c r="A13" s="66" t="s">
        <v>2200</v>
      </c>
      <c r="B13" s="61" t="s">
        <v>604</v>
      </c>
      <c r="C13" s="63">
        <v>387443</v>
      </c>
      <c r="D13" s="61">
        <v>572289</v>
      </c>
      <c r="E13" s="61">
        <f>6!O18</f>
        <v>511278</v>
      </c>
      <c r="F13" s="255">
        <f t="shared" si="0"/>
        <v>89.33912760860335</v>
      </c>
    </row>
    <row r="14" spans="1:6" s="30" customFormat="1" ht="13.5">
      <c r="A14" s="66"/>
      <c r="B14" s="65" t="s">
        <v>139</v>
      </c>
      <c r="C14" s="67">
        <f>SUM(C11:C13)</f>
        <v>12754715</v>
      </c>
      <c r="D14" s="67">
        <f>SUM(D11:D13)</f>
        <v>20404544</v>
      </c>
      <c r="E14" s="67">
        <f>SUM(E11:E13)</f>
        <v>5271895</v>
      </c>
      <c r="F14" s="256">
        <f t="shared" si="0"/>
        <v>25.836867513432303</v>
      </c>
    </row>
    <row r="15" spans="1:6" s="30" customFormat="1" ht="18" customHeight="1">
      <c r="A15" s="66" t="s">
        <v>2201</v>
      </c>
      <c r="B15" s="65" t="s">
        <v>2202</v>
      </c>
      <c r="C15" s="67">
        <f>SUM(C14+C10)</f>
        <v>24648366</v>
      </c>
      <c r="D15" s="67">
        <f>SUM(D14+D10)</f>
        <v>33632386</v>
      </c>
      <c r="E15" s="67">
        <f>SUM(E14+E10)</f>
        <v>16377719</v>
      </c>
      <c r="F15" s="256">
        <f t="shared" si="0"/>
        <v>48.69627447782028</v>
      </c>
    </row>
    <row r="16" spans="1:6" s="30" customFormat="1" ht="16.5" customHeight="1">
      <c r="A16" s="66" t="s">
        <v>2203</v>
      </c>
      <c r="B16" s="65" t="s">
        <v>605</v>
      </c>
      <c r="C16" s="67">
        <v>74222</v>
      </c>
      <c r="D16" s="706">
        <v>145575</v>
      </c>
      <c r="E16" s="67">
        <f>6!P18+6!Q18</f>
        <v>145574</v>
      </c>
      <c r="F16" s="256">
        <f t="shared" si="0"/>
        <v>99.99931306886485</v>
      </c>
    </row>
    <row r="17" spans="1:6" s="31" customFormat="1" ht="18.75" customHeight="1">
      <c r="A17" s="201"/>
      <c r="B17" s="202" t="s">
        <v>140</v>
      </c>
      <c r="C17" s="203">
        <f>SUM(C15:C16)</f>
        <v>24722588</v>
      </c>
      <c r="D17" s="203">
        <f>SUM(D15:D16)</f>
        <v>33777961</v>
      </c>
      <c r="E17" s="203">
        <f>SUM(E15:E16)</f>
        <v>16523293</v>
      </c>
      <c r="F17" s="257">
        <f t="shared" si="0"/>
        <v>48.91737840540464</v>
      </c>
    </row>
    <row r="18" spans="1:5" s="27" customFormat="1" ht="12.75">
      <c r="A18" s="68"/>
      <c r="B18" s="69"/>
      <c r="C18" s="69"/>
      <c r="D18" s="69"/>
      <c r="E18" s="69"/>
    </row>
    <row r="19" spans="1:5" s="1" customFormat="1" ht="12.75">
      <c r="A19" s="68"/>
      <c r="B19" s="68"/>
      <c r="C19" s="68"/>
      <c r="D19" s="68"/>
      <c r="E19" s="68"/>
    </row>
    <row r="20" spans="1:5" s="1" customFormat="1" ht="12.75">
      <c r="A20" s="68"/>
      <c r="B20" s="68"/>
      <c r="C20" s="68"/>
      <c r="D20" s="68"/>
      <c r="E20" s="68"/>
    </row>
    <row r="21" spans="1:5" s="1" customFormat="1" ht="12.75">
      <c r="A21" s="68"/>
      <c r="B21" s="68"/>
      <c r="C21" s="68"/>
      <c r="D21" s="68"/>
      <c r="E21" s="68"/>
    </row>
    <row r="22" spans="1:5" s="1" customFormat="1" ht="12.75">
      <c r="A22" s="68"/>
      <c r="B22" s="68"/>
      <c r="C22" s="68"/>
      <c r="D22" s="68"/>
      <c r="E22" s="68"/>
    </row>
    <row r="23" spans="1:5" s="1" customFormat="1" ht="12.75">
      <c r="A23" s="68"/>
      <c r="B23" s="68"/>
      <c r="C23" s="68"/>
      <c r="D23" s="68"/>
      <c r="E23" s="68"/>
    </row>
    <row r="24" spans="1:5" s="1" customFormat="1" ht="12.75">
      <c r="A24" s="68"/>
      <c r="B24" s="68"/>
      <c r="C24" s="68"/>
      <c r="D24" s="68"/>
      <c r="E24" s="68"/>
    </row>
    <row r="25" spans="1:5" s="1" customFormat="1" ht="12.75">
      <c r="A25" s="68"/>
      <c r="B25" s="68"/>
      <c r="C25" s="68"/>
      <c r="D25" s="68"/>
      <c r="E25" s="68"/>
    </row>
    <row r="26" spans="1:5" s="1" customFormat="1" ht="12.75">
      <c r="A26" s="68"/>
      <c r="B26" s="68"/>
      <c r="C26" s="68"/>
      <c r="D26" s="68"/>
      <c r="E26" s="68"/>
    </row>
    <row r="27" spans="1:5" s="1" customFormat="1" ht="12.75">
      <c r="A27" s="68"/>
      <c r="B27" s="68"/>
      <c r="C27" s="68"/>
      <c r="D27" s="68"/>
      <c r="E27" s="68"/>
    </row>
    <row r="28" spans="1:5" s="1" customFormat="1" ht="12.75">
      <c r="A28" s="70"/>
      <c r="B28" s="68"/>
      <c r="C28" s="68"/>
      <c r="D28" s="68"/>
      <c r="E28" s="68"/>
    </row>
    <row r="29" spans="1:5" ht="12.75">
      <c r="A29" s="70"/>
      <c r="B29" s="70"/>
      <c r="C29" s="70"/>
      <c r="D29" s="70"/>
      <c r="E29" s="70"/>
    </row>
    <row r="30" spans="1:5" ht="12.75">
      <c r="A30" s="70"/>
      <c r="B30" s="70"/>
      <c r="C30" s="70"/>
      <c r="D30" s="70"/>
      <c r="E30" s="70"/>
    </row>
    <row r="31" spans="1:5" ht="12.75">
      <c r="A31" s="70"/>
      <c r="B31" s="70"/>
      <c r="C31" s="70"/>
      <c r="D31" s="70"/>
      <c r="E31" s="70"/>
    </row>
    <row r="32" spans="1:5" ht="12.75">
      <c r="A32" s="70"/>
      <c r="B32" s="70"/>
      <c r="C32" s="70"/>
      <c r="D32" s="70"/>
      <c r="E32" s="70"/>
    </row>
    <row r="33" spans="1:5" ht="12.75">
      <c r="A33" s="70"/>
      <c r="B33" s="70"/>
      <c r="C33" s="70"/>
      <c r="D33" s="70"/>
      <c r="E33" s="70"/>
    </row>
    <row r="34" spans="2:5" ht="12.75">
      <c r="B34" s="70"/>
      <c r="C34" s="70"/>
      <c r="D34" s="70"/>
      <c r="E34" s="70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 KIADÁSI  ELŐIRÁNYZATAINAK TELJESÍTÉSE
ROVATONKÉNT 2017.  ÉVBEN&amp;R&amp;"Times New Roman CE,Félkövér dőlt"4. tábla
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3.375" style="98" customWidth="1"/>
    <col min="2" max="2" width="3.625" style="98" customWidth="1"/>
    <col min="3" max="3" width="21.375" style="98" customWidth="1"/>
    <col min="4" max="4" width="10.875" style="98" customWidth="1"/>
    <col min="5" max="5" width="10.50390625" style="98" customWidth="1"/>
    <col min="6" max="6" width="10.375" style="98" customWidth="1"/>
    <col min="7" max="7" width="8.50390625" style="98" customWidth="1"/>
    <col min="8" max="8" width="12.375" style="98" customWidth="1"/>
    <col min="9" max="9" width="11.625" style="98" customWidth="1"/>
    <col min="10" max="10" width="10.875" style="98" customWidth="1"/>
    <col min="11" max="11" width="10.375" style="98" customWidth="1"/>
    <col min="12" max="12" width="10.875" style="98" customWidth="1"/>
    <col min="13" max="13" width="10.50390625" style="98" customWidth="1"/>
    <col min="14" max="14" width="11.00390625" style="98" customWidth="1"/>
    <col min="15" max="15" width="10.50390625" style="98" customWidth="1"/>
    <col min="16" max="16" width="11.50390625" style="98" customWidth="1"/>
    <col min="17" max="17" width="11.125" style="98" customWidth="1"/>
    <col min="18" max="16384" width="9.375" style="98" customWidth="1"/>
  </cols>
  <sheetData>
    <row r="1" spans="1:17" ht="12.75" customHeight="1">
      <c r="A1" s="1510" t="s">
        <v>593</v>
      </c>
      <c r="B1" s="1510" t="s">
        <v>594</v>
      </c>
      <c r="C1" s="1511" t="s">
        <v>588</v>
      </c>
      <c r="D1" s="1512" t="s">
        <v>160</v>
      </c>
      <c r="E1" s="1513"/>
      <c r="F1" s="1512" t="s">
        <v>163</v>
      </c>
      <c r="G1" s="1513"/>
      <c r="H1" s="1509" t="s">
        <v>1623</v>
      </c>
      <c r="I1" s="1509"/>
      <c r="J1" s="1509"/>
      <c r="K1" s="1509"/>
      <c r="L1" s="1509"/>
      <c r="M1" s="1509"/>
      <c r="N1" s="1509"/>
      <c r="O1" s="1509" t="s">
        <v>1624</v>
      </c>
      <c r="P1" s="1509"/>
      <c r="Q1" s="1509"/>
    </row>
    <row r="2" spans="1:17" s="99" customFormat="1" ht="60.75" customHeight="1">
      <c r="A2" s="1510"/>
      <c r="B2" s="1510"/>
      <c r="C2" s="1511"/>
      <c r="D2" s="192" t="s">
        <v>161</v>
      </c>
      <c r="E2" s="192" t="s">
        <v>162</v>
      </c>
      <c r="F2" s="192" t="s">
        <v>165</v>
      </c>
      <c r="G2" s="192" t="s">
        <v>164</v>
      </c>
      <c r="H2" s="193" t="s">
        <v>1625</v>
      </c>
      <c r="I2" s="193" t="s">
        <v>1626</v>
      </c>
      <c r="J2" s="194" t="s">
        <v>142</v>
      </c>
      <c r="K2" s="195" t="s">
        <v>1627</v>
      </c>
      <c r="L2" s="194" t="s">
        <v>194</v>
      </c>
      <c r="M2" s="194" t="s">
        <v>1628</v>
      </c>
      <c r="N2" s="194" t="s">
        <v>1629</v>
      </c>
      <c r="O2" s="194" t="s">
        <v>39</v>
      </c>
      <c r="P2" s="194" t="s">
        <v>1630</v>
      </c>
      <c r="Q2" s="194" t="s">
        <v>1631</v>
      </c>
    </row>
    <row r="3" spans="1:17" ht="16.5" customHeight="1">
      <c r="A3" s="100"/>
      <c r="B3" s="100"/>
      <c r="C3" s="100" t="s">
        <v>192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24.75" customHeight="1">
      <c r="A4" s="101"/>
      <c r="B4" s="101">
        <v>12</v>
      </c>
      <c r="C4" s="102" t="s">
        <v>143</v>
      </c>
      <c r="D4" s="173">
        <v>9906</v>
      </c>
      <c r="E4" s="173">
        <v>19503</v>
      </c>
      <c r="F4" s="103">
        <f aca="true" t="shared" si="0" ref="F4:F13">SUM(H4:Q4)</f>
        <v>21485</v>
      </c>
      <c r="G4" s="252">
        <f aca="true" t="shared" si="1" ref="G4:G16">F4/E4*100</f>
        <v>110.16253909654925</v>
      </c>
      <c r="H4" s="103">
        <f>'5.a'!I22</f>
        <v>6676</v>
      </c>
      <c r="I4" s="103">
        <f>'5.a'!J22</f>
        <v>0</v>
      </c>
      <c r="J4" s="103">
        <f>'5.a'!K22</f>
        <v>311</v>
      </c>
      <c r="K4" s="103">
        <f>'5.a'!L22</f>
        <v>14196</v>
      </c>
      <c r="L4" s="103">
        <f>'5.a'!M22</f>
        <v>0</v>
      </c>
      <c r="M4" s="103">
        <f>'5.a'!N22</f>
        <v>128</v>
      </c>
      <c r="N4" s="103">
        <f>'5.a'!O22</f>
        <v>174</v>
      </c>
      <c r="O4" s="103">
        <f>'5.a'!P22</f>
        <v>0</v>
      </c>
      <c r="P4" s="103">
        <f>'5.a'!Q22</f>
        <v>0</v>
      </c>
      <c r="Q4" s="103">
        <f>'5.a'!R22</f>
        <v>0</v>
      </c>
    </row>
    <row r="5" spans="1:17" ht="16.5" customHeight="1">
      <c r="A5" s="101"/>
      <c r="B5" s="101">
        <v>13</v>
      </c>
      <c r="C5" s="100" t="s">
        <v>144</v>
      </c>
      <c r="D5" s="103">
        <v>233869</v>
      </c>
      <c r="E5" s="103">
        <v>263822</v>
      </c>
      <c r="F5" s="103">
        <f t="shared" si="0"/>
        <v>191909</v>
      </c>
      <c r="G5" s="252">
        <f t="shared" si="1"/>
        <v>72.74184867069464</v>
      </c>
      <c r="H5" s="103">
        <f>'5.a'!I42</f>
        <v>40846</v>
      </c>
      <c r="I5" s="103">
        <f>'5.a'!J42</f>
        <v>129192</v>
      </c>
      <c r="J5" s="103">
        <f>'5.a'!K42</f>
        <v>0</v>
      </c>
      <c r="K5" s="103">
        <f>'5.a'!L42</f>
        <v>18433</v>
      </c>
      <c r="L5" s="103">
        <f>'5.a'!M42</f>
        <v>0</v>
      </c>
      <c r="M5" s="103">
        <f>'5.a'!N42</f>
        <v>3438</v>
      </c>
      <c r="N5" s="103">
        <f>'5.a'!O42</f>
        <v>0</v>
      </c>
      <c r="O5" s="103">
        <f>'5.a'!P42</f>
        <v>0</v>
      </c>
      <c r="P5" s="103">
        <f>'5.a'!Q42</f>
        <v>0</v>
      </c>
      <c r="Q5" s="103">
        <f>'5.a'!R42</f>
        <v>0</v>
      </c>
    </row>
    <row r="6" spans="1:17" ht="16.5" customHeight="1">
      <c r="A6" s="101"/>
      <c r="B6" s="101">
        <v>14</v>
      </c>
      <c r="C6" s="100" t="s">
        <v>1346</v>
      </c>
      <c r="D6" s="103">
        <v>228560</v>
      </c>
      <c r="E6" s="103">
        <v>273468</v>
      </c>
      <c r="F6" s="103">
        <f t="shared" si="0"/>
        <v>268502</v>
      </c>
      <c r="G6" s="252">
        <f t="shared" si="1"/>
        <v>98.18406541167522</v>
      </c>
      <c r="H6" s="103">
        <f>'5.a'!I49</f>
        <v>0</v>
      </c>
      <c r="I6" s="103">
        <f>'5.a'!J49</f>
        <v>157000</v>
      </c>
      <c r="J6" s="103">
        <f>'5.a'!K49</f>
        <v>0</v>
      </c>
      <c r="K6" s="103">
        <f>'5.a'!L49</f>
        <v>111502</v>
      </c>
      <c r="L6" s="103">
        <f>'5.a'!M49</f>
        <v>0</v>
      </c>
      <c r="M6" s="103">
        <f>'5.a'!N49</f>
        <v>0</v>
      </c>
      <c r="N6" s="103">
        <f>'5.a'!O49</f>
        <v>0</v>
      </c>
      <c r="O6" s="103">
        <f>'5.a'!P49</f>
        <v>0</v>
      </c>
      <c r="P6" s="103">
        <f>'5.a'!Q49</f>
        <v>0</v>
      </c>
      <c r="Q6" s="103">
        <f>'5.a'!R49</f>
        <v>0</v>
      </c>
    </row>
    <row r="7" spans="1:17" ht="16.5" customHeight="1">
      <c r="A7" s="101"/>
      <c r="B7" s="101">
        <v>15</v>
      </c>
      <c r="C7" s="100" t="s">
        <v>1819</v>
      </c>
      <c r="D7" s="103">
        <v>1189858</v>
      </c>
      <c r="E7" s="103">
        <v>1271443</v>
      </c>
      <c r="F7" s="103">
        <f t="shared" si="0"/>
        <v>1229407</v>
      </c>
      <c r="G7" s="252">
        <f t="shared" si="1"/>
        <v>96.69383527220646</v>
      </c>
      <c r="H7" s="103">
        <f>'5.a'!I81</f>
        <v>0</v>
      </c>
      <c r="I7" s="103">
        <f>'5.a'!J81</f>
        <v>118563</v>
      </c>
      <c r="J7" s="103">
        <f>'5.a'!K81</f>
        <v>308</v>
      </c>
      <c r="K7" s="103">
        <f>'5.a'!L81</f>
        <v>1110536</v>
      </c>
      <c r="L7" s="103">
        <f>'5.a'!M81</f>
        <v>0</v>
      </c>
      <c r="M7" s="103">
        <f>'5.a'!N81</f>
        <v>0</v>
      </c>
      <c r="N7" s="103">
        <f>'5.a'!O81</f>
        <v>0</v>
      </c>
      <c r="O7" s="103">
        <f>'5.a'!P81</f>
        <v>0</v>
      </c>
      <c r="P7" s="103">
        <f>'5.a'!Q81</f>
        <v>0</v>
      </c>
      <c r="Q7" s="103">
        <f>'5.a'!R81</f>
        <v>0</v>
      </c>
    </row>
    <row r="8" spans="1:17" ht="16.5" customHeight="1">
      <c r="A8" s="101"/>
      <c r="B8" s="101">
        <v>16</v>
      </c>
      <c r="C8" s="100" t="s">
        <v>185</v>
      </c>
      <c r="D8" s="103">
        <v>2640414</v>
      </c>
      <c r="E8" s="103">
        <v>10136436</v>
      </c>
      <c r="F8" s="103">
        <f t="shared" si="0"/>
        <v>8730215</v>
      </c>
      <c r="G8" s="252">
        <f t="shared" si="1"/>
        <v>86.12706675206158</v>
      </c>
      <c r="H8" s="103">
        <f>'5.a'!I113</f>
        <v>780616</v>
      </c>
      <c r="I8" s="103">
        <f>'5.a'!J113</f>
        <v>7922265</v>
      </c>
      <c r="J8" s="103">
        <f>'5.a'!K113</f>
        <v>0</v>
      </c>
      <c r="K8" s="103">
        <f>'5.a'!L113</f>
        <v>16469</v>
      </c>
      <c r="L8" s="103">
        <f>'5.a'!M113</f>
        <v>0</v>
      </c>
      <c r="M8" s="103">
        <f>'5.a'!N113</f>
        <v>106</v>
      </c>
      <c r="N8" s="103">
        <f>'5.a'!O113</f>
        <v>10759</v>
      </c>
      <c r="O8" s="103">
        <f>'5.a'!P113</f>
        <v>0</v>
      </c>
      <c r="P8" s="103">
        <f>'5.a'!Q113</f>
        <v>0</v>
      </c>
      <c r="Q8" s="103">
        <f>'5.a'!R113</f>
        <v>0</v>
      </c>
    </row>
    <row r="9" spans="1:17" ht="16.5" customHeight="1">
      <c r="A9" s="101"/>
      <c r="B9" s="101">
        <v>17</v>
      </c>
      <c r="C9" s="100" t="s">
        <v>1820</v>
      </c>
      <c r="D9" s="103">
        <v>850988</v>
      </c>
      <c r="E9" s="103">
        <v>1156991</v>
      </c>
      <c r="F9" s="103">
        <f t="shared" si="0"/>
        <v>1164792</v>
      </c>
      <c r="G9" s="252">
        <f t="shared" si="1"/>
        <v>100.67424897860053</v>
      </c>
      <c r="H9" s="103">
        <f>'5.a'!I148</f>
        <v>0</v>
      </c>
      <c r="I9" s="103">
        <f>'5.a'!J148</f>
        <v>0</v>
      </c>
      <c r="J9" s="103">
        <f>'5.a'!K148</f>
        <v>0</v>
      </c>
      <c r="K9" s="103">
        <f>'5.a'!L148</f>
        <v>557858</v>
      </c>
      <c r="L9" s="103">
        <f>'5.a'!M148</f>
        <v>344076</v>
      </c>
      <c r="M9" s="103">
        <f>'5.a'!N148</f>
        <v>0</v>
      </c>
      <c r="N9" s="103">
        <f>'5.a'!O148</f>
        <v>24257</v>
      </c>
      <c r="O9" s="103">
        <f>'5.a'!P148</f>
        <v>0</v>
      </c>
      <c r="P9" s="103">
        <f>'5.a'!Q148</f>
        <v>238601</v>
      </c>
      <c r="Q9" s="103">
        <f>'5.a'!R148</f>
        <v>0</v>
      </c>
    </row>
    <row r="10" spans="1:17" ht="16.5" customHeight="1">
      <c r="A10" s="101"/>
      <c r="B10" s="101">
        <v>18</v>
      </c>
      <c r="C10" s="100" t="s">
        <v>184</v>
      </c>
      <c r="D10" s="103">
        <v>58600</v>
      </c>
      <c r="E10" s="103">
        <v>80322</v>
      </c>
      <c r="F10" s="103">
        <f t="shared" si="0"/>
        <v>83181</v>
      </c>
      <c r="G10" s="252">
        <f t="shared" si="1"/>
        <v>103.55942332113244</v>
      </c>
      <c r="H10" s="103">
        <f>'5.a'!I158</f>
        <v>6840</v>
      </c>
      <c r="I10" s="103">
        <f>'5.a'!J158</f>
        <v>2160</v>
      </c>
      <c r="J10" s="103">
        <f>'5.a'!K158</f>
        <v>5605</v>
      </c>
      <c r="K10" s="103">
        <f>'5.a'!L158</f>
        <v>68576</v>
      </c>
      <c r="L10" s="103">
        <f>'5.a'!M158</f>
        <v>0</v>
      </c>
      <c r="M10" s="103">
        <f>'5.a'!N158</f>
        <v>0</v>
      </c>
      <c r="N10" s="103">
        <f>'5.a'!O158</f>
        <v>0</v>
      </c>
      <c r="O10" s="103">
        <f>'5.a'!P158</f>
        <v>0</v>
      </c>
      <c r="P10" s="103">
        <f>'5.a'!Q158</f>
        <v>0</v>
      </c>
      <c r="Q10" s="103">
        <f>'5.a'!R158</f>
        <v>0</v>
      </c>
    </row>
    <row r="11" spans="1:17" ht="16.5" customHeight="1">
      <c r="A11" s="101"/>
      <c r="B11" s="101">
        <v>19</v>
      </c>
      <c r="C11" s="100" t="s">
        <v>591</v>
      </c>
      <c r="D11" s="103">
        <v>17883548</v>
      </c>
      <c r="E11" s="103">
        <v>18540463</v>
      </c>
      <c r="F11" s="103">
        <f t="shared" si="0"/>
        <v>17635461</v>
      </c>
      <c r="G11" s="252">
        <f t="shared" si="1"/>
        <v>95.11877346320856</v>
      </c>
      <c r="H11" s="103">
        <f>'5.a'!I205</f>
        <v>2729555</v>
      </c>
      <c r="I11" s="103">
        <f>'5.a'!J205</f>
        <v>34109</v>
      </c>
      <c r="J11" s="103">
        <f>'5.a'!K205</f>
        <v>5208314</v>
      </c>
      <c r="K11" s="103">
        <f>'5.a'!L205</f>
        <v>25634</v>
      </c>
      <c r="L11" s="103">
        <f>'5.a'!M205</f>
        <v>0</v>
      </c>
      <c r="M11" s="103">
        <f>'5.a'!N205</f>
        <v>14900</v>
      </c>
      <c r="N11" s="103">
        <f>'5.a'!O205</f>
        <v>3408</v>
      </c>
      <c r="O11" s="103">
        <f>'5.a'!P205</f>
        <v>1052485</v>
      </c>
      <c r="P11" s="103">
        <f>'5.a'!Q205</f>
        <v>8446154</v>
      </c>
      <c r="Q11" s="103">
        <f>'5.a'!R205</f>
        <v>120902</v>
      </c>
    </row>
    <row r="12" spans="1:17" ht="16.5" customHeight="1">
      <c r="A12" s="101"/>
      <c r="B12" s="101">
        <v>20</v>
      </c>
      <c r="C12" s="14" t="s">
        <v>63</v>
      </c>
      <c r="D12" s="14">
        <v>0</v>
      </c>
      <c r="E12" s="14">
        <v>0</v>
      </c>
      <c r="F12" s="103">
        <f t="shared" si="0"/>
        <v>125</v>
      </c>
      <c r="G12" s="252"/>
      <c r="H12" s="103">
        <f>'5.a'!I207</f>
        <v>0</v>
      </c>
      <c r="I12" s="103">
        <f>'5.a'!J207</f>
        <v>0</v>
      </c>
      <c r="J12" s="103">
        <f>'5.a'!K207</f>
        <v>125</v>
      </c>
      <c r="K12" s="103">
        <f>'5.a'!L207</f>
        <v>0</v>
      </c>
      <c r="L12" s="103">
        <f>'5.a'!M207</f>
        <v>0</v>
      </c>
      <c r="M12" s="103">
        <f>'5.a'!N207</f>
        <v>0</v>
      </c>
      <c r="N12" s="103">
        <f>'5.a'!O207</f>
        <v>0</v>
      </c>
      <c r="O12" s="103">
        <f>'5.a'!P207</f>
        <v>0</v>
      </c>
      <c r="P12" s="103">
        <f>'5.a'!Q207</f>
        <v>0</v>
      </c>
      <c r="Q12" s="103">
        <f>'5.a'!R207</f>
        <v>0</v>
      </c>
    </row>
    <row r="13" spans="1:17" ht="16.5" customHeight="1">
      <c r="A13" s="101"/>
      <c r="B13" s="101">
        <v>22</v>
      </c>
      <c r="C13" s="104" t="s">
        <v>1821</v>
      </c>
      <c r="D13" s="97">
        <v>0</v>
      </c>
      <c r="E13" s="97">
        <v>9386</v>
      </c>
      <c r="F13" s="103">
        <f t="shared" si="0"/>
        <v>9550</v>
      </c>
      <c r="G13" s="252">
        <f t="shared" si="1"/>
        <v>101.74728318772641</v>
      </c>
      <c r="H13" s="103">
        <f>'5.a'!I218</f>
        <v>2111</v>
      </c>
      <c r="I13" s="103">
        <f>'5.a'!J218</f>
        <v>0</v>
      </c>
      <c r="J13" s="103">
        <f>'5.a'!K218</f>
        <v>0</v>
      </c>
      <c r="K13" s="103">
        <f>'5.a'!L218</f>
        <v>1457</v>
      </c>
      <c r="L13" s="103">
        <f>'5.a'!M218</f>
        <v>175</v>
      </c>
      <c r="M13" s="103">
        <f>'5.a'!N218</f>
        <v>2681</v>
      </c>
      <c r="N13" s="103">
        <f>'5.a'!O218</f>
        <v>3126</v>
      </c>
      <c r="O13" s="103">
        <f>'5.a'!P218</f>
        <v>0</v>
      </c>
      <c r="P13" s="103">
        <f>'5.a'!Q218</f>
        <v>0</v>
      </c>
      <c r="Q13" s="103">
        <f>'5.a'!R218</f>
        <v>0</v>
      </c>
    </row>
    <row r="14" spans="1:17" ht="36" customHeight="1">
      <c r="A14" s="196"/>
      <c r="B14" s="196"/>
      <c r="C14" s="197" t="s">
        <v>826</v>
      </c>
      <c r="D14" s="198">
        <f>SUM(D4:D13)</f>
        <v>23095743</v>
      </c>
      <c r="E14" s="198">
        <f>SUM(E4:E13)</f>
        <v>31751834</v>
      </c>
      <c r="F14" s="198">
        <f>SUM(F4:F13)</f>
        <v>29334627</v>
      </c>
      <c r="G14" s="253">
        <f t="shared" si="1"/>
        <v>92.38718935101514</v>
      </c>
      <c r="H14" s="199">
        <f aca="true" t="shared" si="2" ref="H14:Q14">SUM(H4:H13)</f>
        <v>3566644</v>
      </c>
      <c r="I14" s="199">
        <f t="shared" si="2"/>
        <v>8363289</v>
      </c>
      <c r="J14" s="199">
        <f t="shared" si="2"/>
        <v>5214663</v>
      </c>
      <c r="K14" s="199">
        <f t="shared" si="2"/>
        <v>1924661</v>
      </c>
      <c r="L14" s="199">
        <f t="shared" si="2"/>
        <v>344251</v>
      </c>
      <c r="M14" s="199">
        <f t="shared" si="2"/>
        <v>21253</v>
      </c>
      <c r="N14" s="199">
        <f t="shared" si="2"/>
        <v>41724</v>
      </c>
      <c r="O14" s="199">
        <f t="shared" si="2"/>
        <v>1052485</v>
      </c>
      <c r="P14" s="199">
        <f t="shared" si="2"/>
        <v>8684755</v>
      </c>
      <c r="Q14" s="199">
        <f t="shared" si="2"/>
        <v>120902</v>
      </c>
    </row>
    <row r="15" spans="1:17" ht="16.5" customHeight="1">
      <c r="A15" s="105">
        <v>2</v>
      </c>
      <c r="B15" s="105"/>
      <c r="C15" s="100" t="s">
        <v>193</v>
      </c>
      <c r="D15" s="103">
        <v>1626845</v>
      </c>
      <c r="E15" s="705">
        <v>2026127</v>
      </c>
      <c r="F15" s="103">
        <f>SUM(H15:Q15)</f>
        <v>2031247</v>
      </c>
      <c r="G15" s="252">
        <f t="shared" si="1"/>
        <v>100.25269886833352</v>
      </c>
      <c r="H15" s="103">
        <f>'5.a'!I220</f>
        <v>420935</v>
      </c>
      <c r="I15" s="103">
        <f>'5.a'!J220</f>
        <v>24030</v>
      </c>
      <c r="J15" s="103">
        <f>'5.a'!K220</f>
        <v>0</v>
      </c>
      <c r="K15" s="103">
        <f>'5.a'!L220</f>
        <v>1114688</v>
      </c>
      <c r="L15" s="748">
        <f>'5.a'!M220</f>
        <v>892</v>
      </c>
      <c r="M15" s="103">
        <f>'5.a'!N220</f>
        <v>121295</v>
      </c>
      <c r="N15" s="103">
        <f>'5.a'!O220</f>
        <v>400</v>
      </c>
      <c r="O15" s="103">
        <f>'5.a'!P220</f>
        <v>0</v>
      </c>
      <c r="P15" s="103">
        <f>'5.a'!Q220</f>
        <v>349007</v>
      </c>
      <c r="Q15" s="103">
        <f>'5.a'!R220</f>
        <v>0</v>
      </c>
    </row>
    <row r="16" spans="1:17" ht="16.5" customHeight="1">
      <c r="A16" s="196"/>
      <c r="B16" s="196"/>
      <c r="C16" s="200" t="s">
        <v>182</v>
      </c>
      <c r="D16" s="199">
        <f>SUM(D14:D15)</f>
        <v>24722588</v>
      </c>
      <c r="E16" s="199">
        <f>SUM(E14:E15)</f>
        <v>33777961</v>
      </c>
      <c r="F16" s="199">
        <f>SUM(F14:F15)</f>
        <v>31365874</v>
      </c>
      <c r="G16" s="253">
        <f t="shared" si="1"/>
        <v>92.85899169579834</v>
      </c>
      <c r="H16" s="199">
        <f aca="true" t="shared" si="3" ref="H16:Q16">SUM(H14:H15)</f>
        <v>3987579</v>
      </c>
      <c r="I16" s="199">
        <f t="shared" si="3"/>
        <v>8387319</v>
      </c>
      <c r="J16" s="199">
        <f t="shared" si="3"/>
        <v>5214663</v>
      </c>
      <c r="K16" s="199">
        <f t="shared" si="3"/>
        <v>3039349</v>
      </c>
      <c r="L16" s="199">
        <f t="shared" si="3"/>
        <v>345143</v>
      </c>
      <c r="M16" s="199">
        <f t="shared" si="3"/>
        <v>142548</v>
      </c>
      <c r="N16" s="199">
        <f t="shared" si="3"/>
        <v>42124</v>
      </c>
      <c r="O16" s="199">
        <f t="shared" si="3"/>
        <v>1052485</v>
      </c>
      <c r="P16" s="199">
        <f t="shared" si="3"/>
        <v>9033762</v>
      </c>
      <c r="Q16" s="199">
        <f t="shared" si="3"/>
        <v>120902</v>
      </c>
    </row>
    <row r="17" spans="3:16" ht="13.5" customHeight="1">
      <c r="C17" s="106"/>
      <c r="D17" s="106"/>
      <c r="E17" s="106"/>
      <c r="F17" s="106"/>
      <c r="G17" s="106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8:16" ht="13.5" customHeight="1">
      <c r="H18" s="107"/>
      <c r="I18" s="107"/>
      <c r="J18" s="107"/>
      <c r="K18" s="107"/>
      <c r="L18" s="107"/>
      <c r="M18" s="107"/>
      <c r="N18" s="107"/>
      <c r="O18" s="107"/>
      <c r="P18" s="107"/>
    </row>
    <row r="19" spans="8:16" ht="13.5" customHeight="1">
      <c r="H19" s="107"/>
      <c r="I19" s="107"/>
      <c r="J19" s="107"/>
      <c r="K19" s="107"/>
      <c r="L19" s="107"/>
      <c r="M19" s="107"/>
      <c r="N19" s="107"/>
      <c r="O19" s="107"/>
      <c r="P19" s="107"/>
    </row>
    <row r="20" spans="8:16" ht="13.5" customHeight="1">
      <c r="H20" s="107"/>
      <c r="I20" s="107"/>
      <c r="J20" s="107"/>
      <c r="K20" s="107"/>
      <c r="L20" s="107"/>
      <c r="M20" s="107"/>
      <c r="N20" s="107"/>
      <c r="O20" s="107"/>
      <c r="P20" s="107"/>
    </row>
    <row r="21" spans="8:16" ht="13.5" customHeight="1">
      <c r="H21" s="107"/>
      <c r="I21" s="107"/>
      <c r="J21" s="107"/>
      <c r="K21" s="107"/>
      <c r="L21" s="107"/>
      <c r="M21" s="107"/>
      <c r="N21" s="107"/>
      <c r="O21" s="107"/>
      <c r="P21" s="107"/>
    </row>
    <row r="22" spans="8:16" ht="13.5" customHeight="1">
      <c r="H22" s="107"/>
      <c r="I22" s="107"/>
      <c r="J22" s="107"/>
      <c r="K22" s="107"/>
      <c r="L22" s="107"/>
      <c r="M22" s="107"/>
      <c r="N22" s="107"/>
      <c r="O22" s="107"/>
      <c r="P22" s="107"/>
    </row>
    <row r="23" spans="8:16" ht="13.5" customHeight="1">
      <c r="H23" s="107"/>
      <c r="I23" s="107"/>
      <c r="J23" s="107"/>
      <c r="K23" s="107"/>
      <c r="L23" s="107"/>
      <c r="M23" s="107"/>
      <c r="N23" s="107"/>
      <c r="O23" s="107"/>
      <c r="P23" s="107"/>
    </row>
    <row r="24" spans="8:16" ht="13.5" customHeight="1">
      <c r="H24" s="107"/>
      <c r="I24" s="107"/>
      <c r="J24" s="107"/>
      <c r="K24" s="107"/>
      <c r="L24" s="107"/>
      <c r="M24" s="107"/>
      <c r="N24" s="107"/>
      <c r="O24" s="107"/>
      <c r="P24" s="107"/>
    </row>
    <row r="25" spans="8:16" ht="13.5" customHeight="1">
      <c r="H25" s="107"/>
      <c r="I25" s="107"/>
      <c r="J25" s="107"/>
      <c r="K25" s="107"/>
      <c r="L25" s="107"/>
      <c r="M25" s="107"/>
      <c r="N25" s="107"/>
      <c r="O25" s="107"/>
      <c r="P25" s="107"/>
    </row>
    <row r="26" ht="13.5" customHeight="1"/>
    <row r="27" ht="13.5" customHeight="1"/>
    <row r="28" ht="13.5" customHeight="1"/>
  </sheetData>
  <sheetProtection/>
  <mergeCells count="7">
    <mergeCell ref="O1:Q1"/>
    <mergeCell ref="A1:A2"/>
    <mergeCell ref="B1:B2"/>
    <mergeCell ref="C1:C2"/>
    <mergeCell ref="H1:N1"/>
    <mergeCell ref="D1:E1"/>
    <mergeCell ref="F1:G1"/>
  </mergeCells>
  <printOptions horizontalCentered="1"/>
  <pageMargins left="0.1968503937007874" right="0.1968503937007874" top="1.6141732283464567" bottom="0.984251968503937" header="0.8661417322834646" footer="0.5118110236220472"/>
  <pageSetup fitToHeight="1" fitToWidth="1" horizontalDpi="300" verticalDpi="300" orientation="landscape" paperSize="9" scale="89" r:id="rId1"/>
  <headerFooter alignWithMargins="0">
    <oddHeader>&amp;C&amp;"Times New Roman,Félkövér dőlt"ZALAEGERSZEG MEGYEI JOGÚ VÁROS ÖNKORMÁNYZATA 2017. ÉVI  BEVÉTELI ELŐIRÁNYZATAINAK TELJESÍTÉSE 
CíMENKÉNTI BONTÁSBAN&amp;R&amp;"Times New Roman,Félkövér dőlt"5. tábla
Adatok: 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29"/>
  <sheetViews>
    <sheetView zoomScalePageLayoutView="0" workbookViewId="0" topLeftCell="D1">
      <pane ySplit="2" topLeftCell="BM204" activePane="bottomLeft" state="frozen"/>
      <selection pane="topLeft" activeCell="A1" sqref="A1"/>
      <selection pane="bottomLeft" activeCell="H218" sqref="H218"/>
    </sheetView>
  </sheetViews>
  <sheetFormatPr defaultColWidth="9.00390625" defaultRowHeight="12.75"/>
  <cols>
    <col min="1" max="1" width="5.375" style="258" customWidth="1"/>
    <col min="2" max="2" width="5.50390625" style="258" customWidth="1"/>
    <col min="3" max="3" width="40.875" style="258" customWidth="1"/>
    <col min="4" max="4" width="9.125" style="298" customWidth="1"/>
    <col min="5" max="5" width="11.50390625" style="298" customWidth="1"/>
    <col min="6" max="6" width="11.625" style="298" customWidth="1"/>
    <col min="7" max="7" width="12.375" style="298" customWidth="1"/>
    <col min="8" max="8" width="7.50390625" style="298" customWidth="1"/>
    <col min="9" max="9" width="12.125" style="258" customWidth="1"/>
    <col min="10" max="10" width="12.625" style="258" customWidth="1"/>
    <col min="11" max="11" width="12.375" style="258" customWidth="1"/>
    <col min="12" max="12" width="11.375" style="258" customWidth="1"/>
    <col min="13" max="13" width="11.125" style="258" customWidth="1"/>
    <col min="14" max="14" width="9.375" style="258" customWidth="1"/>
    <col min="15" max="15" width="12.00390625" style="258" customWidth="1"/>
    <col min="16" max="16" width="10.625" style="258" customWidth="1"/>
    <col min="17" max="17" width="11.50390625" style="258" customWidth="1"/>
    <col min="18" max="18" width="10.00390625" style="258" customWidth="1"/>
    <col min="19" max="19" width="10.875" style="258" bestFit="1" customWidth="1"/>
    <col min="20" max="20" width="12.125" style="258" bestFit="1" customWidth="1"/>
    <col min="21" max="16384" width="9.375" style="258" customWidth="1"/>
  </cols>
  <sheetData>
    <row r="1" spans="1:18" ht="13.5" customHeight="1">
      <c r="A1" s="1514" t="s">
        <v>593</v>
      </c>
      <c r="B1" s="1514" t="s">
        <v>594</v>
      </c>
      <c r="C1" s="1515" t="s">
        <v>588</v>
      </c>
      <c r="D1" s="1514" t="s">
        <v>2237</v>
      </c>
      <c r="E1" s="1520" t="s">
        <v>160</v>
      </c>
      <c r="F1" s="1521"/>
      <c r="G1" s="1520" t="s">
        <v>163</v>
      </c>
      <c r="H1" s="1521"/>
      <c r="I1" s="1517" t="s">
        <v>1623</v>
      </c>
      <c r="J1" s="1518"/>
      <c r="K1" s="1518"/>
      <c r="L1" s="1518"/>
      <c r="M1" s="1518"/>
      <c r="N1" s="1518"/>
      <c r="O1" s="1518"/>
      <c r="P1" s="1519" t="s">
        <v>1624</v>
      </c>
      <c r="Q1" s="1519"/>
      <c r="R1" s="1519"/>
    </row>
    <row r="2" spans="1:18" s="261" customFormat="1" ht="63.75" customHeight="1">
      <c r="A2" s="1514"/>
      <c r="B2" s="1514"/>
      <c r="C2" s="1515"/>
      <c r="D2" s="1516"/>
      <c r="E2" s="260" t="s">
        <v>161</v>
      </c>
      <c r="F2" s="260" t="s">
        <v>162</v>
      </c>
      <c r="G2" s="260" t="s">
        <v>165</v>
      </c>
      <c r="H2" s="716" t="s">
        <v>164</v>
      </c>
      <c r="I2" s="259" t="s">
        <v>1625</v>
      </c>
      <c r="J2" s="259" t="s">
        <v>1626</v>
      </c>
      <c r="K2" s="248" t="s">
        <v>142</v>
      </c>
      <c r="L2" s="260" t="s">
        <v>1627</v>
      </c>
      <c r="M2" s="248" t="s">
        <v>194</v>
      </c>
      <c r="N2" s="248" t="s">
        <v>1628</v>
      </c>
      <c r="O2" s="248" t="s">
        <v>1629</v>
      </c>
      <c r="P2" s="248" t="s">
        <v>39</v>
      </c>
      <c r="Q2" s="248" t="s">
        <v>1630</v>
      </c>
      <c r="R2" s="248" t="s">
        <v>1631</v>
      </c>
    </row>
    <row r="3" spans="1:18" s="261" customFormat="1" ht="12.75" customHeight="1">
      <c r="A3" s="262">
        <v>1</v>
      </c>
      <c r="B3" s="262"/>
      <c r="C3" s="263" t="s">
        <v>192</v>
      </c>
      <c r="D3" s="264"/>
      <c r="E3" s="299"/>
      <c r="F3" s="265"/>
      <c r="G3" s="299"/>
      <c r="H3" s="717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s="261" customFormat="1" ht="12.75" customHeight="1">
      <c r="A4" s="266">
        <v>1</v>
      </c>
      <c r="B4" s="266">
        <v>1</v>
      </c>
      <c r="C4" s="267" t="s">
        <v>145</v>
      </c>
      <c r="D4" s="268"/>
      <c r="E4" s="300"/>
      <c r="F4" s="269"/>
      <c r="G4" s="300"/>
      <c r="H4" s="718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18" s="273" customFormat="1" ht="13.5" customHeight="1">
      <c r="A5" s="112">
        <v>1</v>
      </c>
      <c r="B5" s="112">
        <v>12</v>
      </c>
      <c r="C5" s="270" t="s">
        <v>143</v>
      </c>
      <c r="D5" s="271"/>
      <c r="E5" s="301"/>
      <c r="F5" s="272"/>
      <c r="G5" s="301"/>
      <c r="H5" s="719"/>
      <c r="I5" s="113"/>
      <c r="J5" s="113"/>
      <c r="K5" s="272"/>
      <c r="L5" s="272"/>
      <c r="M5" s="272"/>
      <c r="N5" s="272"/>
      <c r="O5" s="272"/>
      <c r="P5" s="272"/>
      <c r="Q5" s="272"/>
      <c r="R5" s="272"/>
    </row>
    <row r="6" spans="1:18" s="273" customFormat="1" ht="24.75" customHeight="1">
      <c r="A6" s="112"/>
      <c r="B6" s="112"/>
      <c r="C6" s="280" t="s">
        <v>823</v>
      </c>
      <c r="D6" s="275"/>
      <c r="E6" s="302"/>
      <c r="F6" s="272"/>
      <c r="G6" s="302"/>
      <c r="H6" s="720"/>
      <c r="I6" s="113"/>
      <c r="J6" s="113"/>
      <c r="K6" s="272"/>
      <c r="L6" s="272"/>
      <c r="M6" s="272"/>
      <c r="N6" s="272"/>
      <c r="O6" s="272"/>
      <c r="P6" s="272"/>
      <c r="Q6" s="272"/>
      <c r="R6" s="272"/>
    </row>
    <row r="7" spans="1:18" s="273" customFormat="1" ht="16.5" customHeight="1">
      <c r="A7" s="276"/>
      <c r="B7" s="276"/>
      <c r="C7" s="711" t="s">
        <v>1348</v>
      </c>
      <c r="D7" s="644" t="s">
        <v>256</v>
      </c>
      <c r="E7" s="303">
        <v>9906</v>
      </c>
      <c r="F7" s="272">
        <v>9906</v>
      </c>
      <c r="G7" s="303">
        <f>SUM(I7:R7)</f>
        <v>9942</v>
      </c>
      <c r="H7" s="712">
        <f>G7/F7*100</f>
        <v>100.3634161114476</v>
      </c>
      <c r="I7" s="688"/>
      <c r="J7" s="272"/>
      <c r="K7" s="272"/>
      <c r="L7" s="272">
        <v>9942</v>
      </c>
      <c r="M7" s="272"/>
      <c r="N7" s="272"/>
      <c r="O7" s="272"/>
      <c r="P7" s="272"/>
      <c r="Q7" s="272"/>
      <c r="R7" s="272"/>
    </row>
    <row r="8" spans="1:18" s="273" customFormat="1" ht="16.5" customHeight="1">
      <c r="A8" s="276"/>
      <c r="B8" s="276"/>
      <c r="C8" s="711" t="s">
        <v>743</v>
      </c>
      <c r="D8" s="710">
        <v>121602</v>
      </c>
      <c r="E8" s="303"/>
      <c r="F8" s="272"/>
      <c r="G8" s="303">
        <f aca="true" t="shared" si="0" ref="G8:G21">SUM(I8:R8)</f>
        <v>311</v>
      </c>
      <c r="H8" s="712"/>
      <c r="I8" s="688"/>
      <c r="J8" s="272"/>
      <c r="K8" s="272">
        <v>311</v>
      </c>
      <c r="L8" s="272"/>
      <c r="M8" s="272"/>
      <c r="N8" s="272"/>
      <c r="O8" s="272"/>
      <c r="P8" s="272"/>
      <c r="Q8" s="272"/>
      <c r="R8" s="272"/>
    </row>
    <row r="9" spans="1:18" s="273" customFormat="1" ht="16.5" customHeight="1">
      <c r="A9" s="276"/>
      <c r="B9" s="276"/>
      <c r="C9" s="711" t="s">
        <v>744</v>
      </c>
      <c r="D9" s="710">
        <v>121604</v>
      </c>
      <c r="E9" s="303"/>
      <c r="F9" s="272"/>
      <c r="G9" s="303">
        <f t="shared" si="0"/>
        <v>5</v>
      </c>
      <c r="H9" s="712"/>
      <c r="I9" s="688"/>
      <c r="J9" s="272"/>
      <c r="K9" s="272"/>
      <c r="L9" s="272">
        <v>5</v>
      </c>
      <c r="M9" s="272"/>
      <c r="N9" s="272"/>
      <c r="O9" s="272"/>
      <c r="P9" s="272"/>
      <c r="Q9" s="272"/>
      <c r="R9" s="272"/>
    </row>
    <row r="10" spans="1:18" s="273" customFormat="1" ht="25.5" customHeight="1">
      <c r="A10" s="276"/>
      <c r="B10" s="276"/>
      <c r="C10" s="734" t="s">
        <v>1849</v>
      </c>
      <c r="D10" s="710"/>
      <c r="E10" s="303"/>
      <c r="F10" s="272"/>
      <c r="G10" s="303"/>
      <c r="H10" s="712"/>
      <c r="I10" s="688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18" s="273" customFormat="1" ht="27.75" customHeight="1">
      <c r="A11" s="276"/>
      <c r="B11" s="276"/>
      <c r="C11" s="734" t="s">
        <v>1850</v>
      </c>
      <c r="D11" s="710">
        <v>121124</v>
      </c>
      <c r="E11" s="303"/>
      <c r="F11" s="272">
        <v>6676</v>
      </c>
      <c r="G11" s="303">
        <f t="shared" si="0"/>
        <v>6676</v>
      </c>
      <c r="H11" s="712">
        <f>G11/F11*100</f>
        <v>100</v>
      </c>
      <c r="I11" s="688">
        <v>6676</v>
      </c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18" s="273" customFormat="1" ht="16.5" customHeight="1">
      <c r="A12" s="276"/>
      <c r="B12" s="276"/>
      <c r="C12" s="9" t="s">
        <v>597</v>
      </c>
      <c r="D12" s="710"/>
      <c r="E12" s="303"/>
      <c r="F12" s="272"/>
      <c r="G12" s="303"/>
      <c r="H12" s="712"/>
      <c r="I12" s="688"/>
      <c r="J12" s="272"/>
      <c r="K12" s="272"/>
      <c r="L12" s="272"/>
      <c r="M12" s="272"/>
      <c r="N12" s="272"/>
      <c r="O12" s="272"/>
      <c r="P12" s="272"/>
      <c r="Q12" s="272"/>
      <c r="R12" s="272"/>
    </row>
    <row r="13" spans="1:18" s="273" customFormat="1" ht="16.5" customHeight="1">
      <c r="A13" s="276"/>
      <c r="B13" s="276"/>
      <c r="C13" s="711" t="s">
        <v>741</v>
      </c>
      <c r="D13" s="710">
        <v>121126</v>
      </c>
      <c r="E13" s="303"/>
      <c r="F13" s="272"/>
      <c r="G13" s="303">
        <f t="shared" si="0"/>
        <v>1000</v>
      </c>
      <c r="H13" s="712"/>
      <c r="I13" s="688"/>
      <c r="J13" s="272"/>
      <c r="K13" s="272"/>
      <c r="L13" s="272">
        <v>1000</v>
      </c>
      <c r="M13" s="272"/>
      <c r="N13" s="272"/>
      <c r="O13" s="272"/>
      <c r="P13" s="272"/>
      <c r="Q13" s="272"/>
      <c r="R13" s="272"/>
    </row>
    <row r="14" spans="1:18" s="273" customFormat="1" ht="16.5" customHeight="1">
      <c r="A14" s="276"/>
      <c r="B14" s="276"/>
      <c r="C14" s="711" t="s">
        <v>2343</v>
      </c>
      <c r="D14" s="710">
        <v>121203</v>
      </c>
      <c r="E14" s="303"/>
      <c r="F14" s="272">
        <v>2921</v>
      </c>
      <c r="G14" s="303">
        <f t="shared" si="0"/>
        <v>3249</v>
      </c>
      <c r="H14" s="712">
        <f>G14/F14*100</f>
        <v>111.22903115371447</v>
      </c>
      <c r="I14" s="688"/>
      <c r="J14" s="272"/>
      <c r="K14" s="272"/>
      <c r="L14" s="272">
        <v>3249</v>
      </c>
      <c r="M14" s="272"/>
      <c r="N14" s="272"/>
      <c r="O14" s="272"/>
      <c r="P14" s="272"/>
      <c r="Q14" s="272"/>
      <c r="R14" s="272"/>
    </row>
    <row r="15" spans="1:18" s="273" customFormat="1" ht="16.5" customHeight="1">
      <c r="A15" s="276"/>
      <c r="B15" s="276"/>
      <c r="C15" s="711" t="s">
        <v>1080</v>
      </c>
      <c r="D15" s="710">
        <v>121129</v>
      </c>
      <c r="E15" s="303"/>
      <c r="F15" s="272"/>
      <c r="G15" s="303">
        <f t="shared" si="0"/>
        <v>31</v>
      </c>
      <c r="H15" s="712"/>
      <c r="I15" s="688"/>
      <c r="J15" s="272"/>
      <c r="K15" s="272"/>
      <c r="L15" s="272"/>
      <c r="M15" s="272"/>
      <c r="N15" s="272">
        <v>31</v>
      </c>
      <c r="O15" s="272"/>
      <c r="P15" s="272"/>
      <c r="Q15" s="272"/>
      <c r="R15" s="272"/>
    </row>
    <row r="16" spans="1:18" s="273" customFormat="1" ht="16.5" customHeight="1">
      <c r="A16" s="276"/>
      <c r="B16" s="276"/>
      <c r="C16" s="48" t="s">
        <v>1685</v>
      </c>
      <c r="D16" s="710"/>
      <c r="E16" s="303"/>
      <c r="F16" s="272"/>
      <c r="G16" s="303"/>
      <c r="H16" s="712"/>
      <c r="I16" s="688"/>
      <c r="J16" s="272"/>
      <c r="K16" s="272"/>
      <c r="L16" s="272"/>
      <c r="M16" s="272"/>
      <c r="N16" s="272"/>
      <c r="O16" s="272"/>
      <c r="P16" s="272"/>
      <c r="Q16" s="272"/>
      <c r="R16" s="272"/>
    </row>
    <row r="17" spans="1:18" s="273" customFormat="1" ht="33.75" customHeight="1">
      <c r="A17" s="276"/>
      <c r="B17" s="276"/>
      <c r="C17" s="311" t="s">
        <v>739</v>
      </c>
      <c r="D17" s="710">
        <v>121402</v>
      </c>
      <c r="E17" s="303"/>
      <c r="F17" s="272"/>
      <c r="G17" s="303">
        <f t="shared" si="0"/>
        <v>174</v>
      </c>
      <c r="H17" s="712"/>
      <c r="I17" s="688"/>
      <c r="J17" s="272"/>
      <c r="K17" s="272"/>
      <c r="L17" s="272"/>
      <c r="M17" s="272"/>
      <c r="N17" s="272"/>
      <c r="O17" s="272">
        <v>174</v>
      </c>
      <c r="P17" s="272"/>
      <c r="Q17" s="272"/>
      <c r="R17" s="272"/>
    </row>
    <row r="18" spans="1:18" s="273" customFormat="1" ht="27" customHeight="1">
      <c r="A18" s="276"/>
      <c r="B18" s="276"/>
      <c r="C18" s="713" t="s">
        <v>686</v>
      </c>
      <c r="D18" s="710"/>
      <c r="E18" s="303"/>
      <c r="F18" s="272"/>
      <c r="G18" s="303"/>
      <c r="H18" s="712"/>
      <c r="I18" s="688"/>
      <c r="J18" s="272"/>
      <c r="K18" s="272"/>
      <c r="L18" s="272"/>
      <c r="M18" s="272"/>
      <c r="N18" s="272"/>
      <c r="O18" s="272"/>
      <c r="P18" s="272"/>
      <c r="Q18" s="272"/>
      <c r="R18" s="272"/>
    </row>
    <row r="19" spans="1:18" s="273" customFormat="1" ht="16.5" customHeight="1">
      <c r="A19" s="276"/>
      <c r="B19" s="276"/>
      <c r="C19" s="711" t="s">
        <v>742</v>
      </c>
      <c r="D19" s="710">
        <v>121130</v>
      </c>
      <c r="E19" s="303"/>
      <c r="F19" s="272"/>
      <c r="G19" s="303">
        <f t="shared" si="0"/>
        <v>17</v>
      </c>
      <c r="H19" s="712"/>
      <c r="I19" s="688"/>
      <c r="J19" s="272"/>
      <c r="K19" s="272"/>
      <c r="L19" s="272"/>
      <c r="M19" s="272"/>
      <c r="N19" s="272">
        <v>17</v>
      </c>
      <c r="O19" s="272"/>
      <c r="P19" s="272"/>
      <c r="Q19" s="272"/>
      <c r="R19" s="272"/>
    </row>
    <row r="20" spans="1:18" s="273" customFormat="1" ht="17.25" customHeight="1">
      <c r="A20" s="276"/>
      <c r="B20" s="276"/>
      <c r="C20" s="14" t="s">
        <v>316</v>
      </c>
      <c r="D20" s="714"/>
      <c r="E20" s="714"/>
      <c r="F20" s="714"/>
      <c r="G20" s="303"/>
      <c r="H20" s="714"/>
      <c r="L20" s="272"/>
      <c r="M20" s="272"/>
      <c r="N20" s="272"/>
      <c r="O20" s="272"/>
      <c r="P20" s="272"/>
      <c r="Q20" s="272"/>
      <c r="R20" s="272"/>
    </row>
    <row r="21" spans="1:18" s="273" customFormat="1" ht="41.25" customHeight="1">
      <c r="A21" s="276"/>
      <c r="B21" s="276"/>
      <c r="C21" s="715" t="s">
        <v>1079</v>
      </c>
      <c r="D21" s="710">
        <v>128901</v>
      </c>
      <c r="E21" s="303"/>
      <c r="F21" s="272"/>
      <c r="G21" s="303">
        <f t="shared" si="0"/>
        <v>80</v>
      </c>
      <c r="H21" s="712"/>
      <c r="I21" s="688"/>
      <c r="J21" s="272"/>
      <c r="K21" s="272"/>
      <c r="L21" s="272"/>
      <c r="M21" s="272"/>
      <c r="N21" s="272">
        <v>80</v>
      </c>
      <c r="O21" s="272"/>
      <c r="P21" s="272"/>
      <c r="Q21" s="272"/>
      <c r="R21" s="272"/>
    </row>
    <row r="22" spans="1:18" s="273" customFormat="1" ht="13.5" customHeight="1">
      <c r="A22" s="278"/>
      <c r="B22" s="278"/>
      <c r="C22" s="191" t="s">
        <v>146</v>
      </c>
      <c r="D22" s="645"/>
      <c r="E22" s="697">
        <f>SUM(E5:E21)</f>
        <v>9906</v>
      </c>
      <c r="F22" s="697">
        <f>SUM(F5:F21)</f>
        <v>19503</v>
      </c>
      <c r="G22" s="697">
        <f>SUM(G5:G21)</f>
        <v>21485</v>
      </c>
      <c r="H22" s="764">
        <f>G22/F22*100</f>
        <v>110.16253909654925</v>
      </c>
      <c r="I22" s="689">
        <f aca="true" t="shared" si="1" ref="I22:N22">SUM(I5:I21)</f>
        <v>6676</v>
      </c>
      <c r="J22" s="689">
        <f t="shared" si="1"/>
        <v>0</v>
      </c>
      <c r="K22" s="689">
        <f t="shared" si="1"/>
        <v>311</v>
      </c>
      <c r="L22" s="689">
        <f t="shared" si="1"/>
        <v>14196</v>
      </c>
      <c r="M22" s="689">
        <f t="shared" si="1"/>
        <v>0</v>
      </c>
      <c r="N22" s="689">
        <f t="shared" si="1"/>
        <v>128</v>
      </c>
      <c r="O22" s="689">
        <f>SUM(O5:O21)</f>
        <v>174</v>
      </c>
      <c r="P22" s="689">
        <f>SUM(P5:P21)</f>
        <v>0</v>
      </c>
      <c r="Q22" s="689">
        <f>SUM(Q5:Q21)</f>
        <v>0</v>
      </c>
      <c r="R22" s="689">
        <f>SUM(R5:R21)</f>
        <v>0</v>
      </c>
    </row>
    <row r="23" spans="1:18" s="273" customFormat="1" ht="13.5" customHeight="1">
      <c r="A23" s="279">
        <v>1</v>
      </c>
      <c r="B23" s="279">
        <v>13</v>
      </c>
      <c r="C23" s="270" t="s">
        <v>144</v>
      </c>
      <c r="D23" s="647"/>
      <c r="E23" s="355"/>
      <c r="F23" s="648"/>
      <c r="G23" s="303"/>
      <c r="H23" s="721"/>
      <c r="I23" s="114"/>
      <c r="J23" s="648"/>
      <c r="K23" s="648"/>
      <c r="L23" s="648"/>
      <c r="M23" s="648"/>
      <c r="N23" s="648"/>
      <c r="O23" s="648"/>
      <c r="P23" s="648"/>
      <c r="Q23" s="648"/>
      <c r="R23" s="648"/>
    </row>
    <row r="24" spans="1:18" s="273" customFormat="1" ht="13.5" customHeight="1">
      <c r="A24" s="279"/>
      <c r="B24" s="279"/>
      <c r="C24" s="280" t="s">
        <v>1349</v>
      </c>
      <c r="D24" s="649"/>
      <c r="E24" s="356"/>
      <c r="F24" s="272"/>
      <c r="G24" s="303"/>
      <c r="H24" s="721"/>
      <c r="I24" s="272"/>
      <c r="J24" s="272"/>
      <c r="K24" s="272"/>
      <c r="L24" s="272"/>
      <c r="M24" s="272"/>
      <c r="N24" s="272"/>
      <c r="O24" s="272"/>
      <c r="P24" s="272"/>
      <c r="Q24" s="272"/>
      <c r="R24" s="272"/>
    </row>
    <row r="25" spans="1:18" s="273" customFormat="1" ht="24.75" customHeight="1">
      <c r="A25" s="279"/>
      <c r="B25" s="279"/>
      <c r="C25" s="281" t="s">
        <v>1350</v>
      </c>
      <c r="D25" s="707">
        <v>131705</v>
      </c>
      <c r="E25" s="357">
        <v>26588</v>
      </c>
      <c r="F25" s="272">
        <v>26588</v>
      </c>
      <c r="G25" s="303">
        <f>SUM(I25:R25)</f>
        <v>27451</v>
      </c>
      <c r="H25" s="721">
        <f>G25/F25*100</f>
        <v>103.24582518429366</v>
      </c>
      <c r="I25" s="272">
        <v>27451</v>
      </c>
      <c r="J25" s="272"/>
      <c r="K25" s="272"/>
      <c r="L25" s="272"/>
      <c r="M25" s="272"/>
      <c r="N25" s="272"/>
      <c r="O25" s="272"/>
      <c r="P25" s="272"/>
      <c r="Q25" s="272"/>
      <c r="R25" s="272"/>
    </row>
    <row r="26" spans="1:18" s="273" customFormat="1" ht="24.75" customHeight="1">
      <c r="A26" s="279"/>
      <c r="B26" s="279"/>
      <c r="C26" s="282" t="s">
        <v>1351</v>
      </c>
      <c r="D26" s="707"/>
      <c r="E26" s="357"/>
      <c r="F26" s="650"/>
      <c r="G26" s="303"/>
      <c r="H26" s="721"/>
      <c r="I26" s="272"/>
      <c r="J26" s="272"/>
      <c r="K26" s="272"/>
      <c r="L26" s="272"/>
      <c r="M26" s="272"/>
      <c r="N26" s="272"/>
      <c r="O26" s="272"/>
      <c r="P26" s="272"/>
      <c r="Q26" s="272"/>
      <c r="R26" s="272"/>
    </row>
    <row r="27" spans="1:18" s="273" customFormat="1" ht="24.75" customHeight="1">
      <c r="A27" s="279"/>
      <c r="B27" s="279"/>
      <c r="C27" s="282" t="s">
        <v>1352</v>
      </c>
      <c r="D27" s="707">
        <v>131703</v>
      </c>
      <c r="E27" s="357">
        <v>5440</v>
      </c>
      <c r="F27" s="272">
        <v>5440</v>
      </c>
      <c r="G27" s="303">
        <f aca="true" t="shared" si="2" ref="G27:G41">SUM(I27:R27)</f>
        <v>5444</v>
      </c>
      <c r="H27" s="721">
        <f>G27/F27*100</f>
        <v>100.07352941176471</v>
      </c>
      <c r="I27" s="272"/>
      <c r="J27" s="272"/>
      <c r="K27" s="272"/>
      <c r="L27" s="272">
        <v>5444</v>
      </c>
      <c r="M27" s="272"/>
      <c r="N27" s="272"/>
      <c r="O27" s="272"/>
      <c r="P27" s="272"/>
      <c r="Q27" s="272"/>
      <c r="R27" s="272"/>
    </row>
    <row r="28" spans="1:18" s="273" customFormat="1" ht="24.75" customHeight="1">
      <c r="A28" s="279"/>
      <c r="B28" s="279"/>
      <c r="C28" s="283" t="s">
        <v>258</v>
      </c>
      <c r="D28" s="707">
        <v>131711</v>
      </c>
      <c r="E28" s="357">
        <v>1524</v>
      </c>
      <c r="F28" s="272">
        <v>1524</v>
      </c>
      <c r="G28" s="303">
        <f t="shared" si="2"/>
        <v>1524</v>
      </c>
      <c r="H28" s="721">
        <f>G28/F28*100</f>
        <v>100</v>
      </c>
      <c r="I28" s="272"/>
      <c r="J28" s="272"/>
      <c r="K28" s="272"/>
      <c r="L28" s="272">
        <v>1524</v>
      </c>
      <c r="M28" s="272"/>
      <c r="N28" s="272"/>
      <c r="O28" s="272"/>
      <c r="P28" s="272"/>
      <c r="Q28" s="272"/>
      <c r="R28" s="272"/>
    </row>
    <row r="29" spans="1:18" s="273" customFormat="1" ht="18.75" customHeight="1">
      <c r="A29" s="279"/>
      <c r="B29" s="279"/>
      <c r="C29" s="137" t="s">
        <v>662</v>
      </c>
      <c r="D29" s="707"/>
      <c r="E29" s="357"/>
      <c r="F29" s="272"/>
      <c r="G29" s="303"/>
      <c r="H29" s="721"/>
      <c r="I29" s="272"/>
      <c r="J29" s="272"/>
      <c r="K29" s="272"/>
      <c r="L29" s="272"/>
      <c r="M29" s="272"/>
      <c r="N29" s="272"/>
      <c r="O29" s="272"/>
      <c r="P29" s="272"/>
      <c r="Q29" s="272"/>
      <c r="R29" s="272"/>
    </row>
    <row r="30" spans="1:18" s="273" customFormat="1" ht="24.75" customHeight="1">
      <c r="A30" s="279"/>
      <c r="B30" s="279"/>
      <c r="C30" s="283" t="s">
        <v>8</v>
      </c>
      <c r="D30" s="707">
        <v>131858</v>
      </c>
      <c r="E30" s="357">
        <v>6000</v>
      </c>
      <c r="F30" s="272">
        <v>6000</v>
      </c>
      <c r="G30" s="303">
        <f t="shared" si="2"/>
        <v>6000</v>
      </c>
      <c r="H30" s="721">
        <f>G30/F30*100</f>
        <v>100</v>
      </c>
      <c r="I30" s="272">
        <v>6000</v>
      </c>
      <c r="J30" s="272"/>
      <c r="K30" s="272"/>
      <c r="L30" s="272"/>
      <c r="M30" s="272"/>
      <c r="N30" s="272"/>
      <c r="O30" s="272"/>
      <c r="P30" s="272"/>
      <c r="Q30" s="272"/>
      <c r="R30" s="272"/>
    </row>
    <row r="31" spans="1:18" s="273" customFormat="1" ht="15.75" customHeight="1">
      <c r="A31" s="279"/>
      <c r="B31" s="279"/>
      <c r="C31" s="283" t="s">
        <v>9</v>
      </c>
      <c r="D31" s="707">
        <v>131835</v>
      </c>
      <c r="E31" s="357"/>
      <c r="F31" s="272">
        <v>2403</v>
      </c>
      <c r="G31" s="303">
        <f t="shared" si="2"/>
        <v>2403</v>
      </c>
      <c r="H31" s="721">
        <f>G31/F31*100</f>
        <v>100</v>
      </c>
      <c r="I31" s="272"/>
      <c r="J31" s="272"/>
      <c r="K31" s="272"/>
      <c r="L31" s="272"/>
      <c r="M31" s="272"/>
      <c r="N31" s="272">
        <v>2403</v>
      </c>
      <c r="O31" s="272"/>
      <c r="P31" s="272"/>
      <c r="Q31" s="272"/>
      <c r="R31" s="272"/>
    </row>
    <row r="32" spans="1:18" s="273" customFormat="1" ht="24.75" customHeight="1">
      <c r="A32" s="279"/>
      <c r="B32" s="279"/>
      <c r="C32" s="89" t="s">
        <v>158</v>
      </c>
      <c r="D32" s="707"/>
      <c r="E32" s="357"/>
      <c r="F32" s="272"/>
      <c r="G32" s="303"/>
      <c r="H32" s="721"/>
      <c r="I32" s="272"/>
      <c r="J32" s="272"/>
      <c r="K32" s="272"/>
      <c r="L32" s="272"/>
      <c r="M32" s="272"/>
      <c r="N32" s="272"/>
      <c r="O32" s="272"/>
      <c r="P32" s="272"/>
      <c r="Q32" s="272"/>
      <c r="R32" s="272"/>
    </row>
    <row r="33" spans="1:18" s="273" customFormat="1" ht="24.75" customHeight="1">
      <c r="A33" s="279"/>
      <c r="B33" s="279"/>
      <c r="C33" s="89" t="s">
        <v>10</v>
      </c>
      <c r="D33" s="707">
        <v>134987</v>
      </c>
      <c r="E33" s="357">
        <v>124562</v>
      </c>
      <c r="F33" s="272">
        <v>134562</v>
      </c>
      <c r="G33" s="303">
        <f t="shared" si="2"/>
        <v>134563</v>
      </c>
      <c r="H33" s="721">
        <f>G33/F33*100</f>
        <v>100.00074315185566</v>
      </c>
      <c r="I33" s="272">
        <v>5376</v>
      </c>
      <c r="J33" s="272">
        <v>129187</v>
      </c>
      <c r="K33" s="272"/>
      <c r="L33" s="272"/>
      <c r="M33" s="272"/>
      <c r="N33" s="272"/>
      <c r="O33" s="272"/>
      <c r="P33" s="272"/>
      <c r="Q33" s="272"/>
      <c r="R33" s="272"/>
    </row>
    <row r="34" spans="1:18" s="273" customFormat="1" ht="24.75" customHeight="1">
      <c r="A34" s="279"/>
      <c r="B34" s="279"/>
      <c r="C34" s="651" t="s">
        <v>11</v>
      </c>
      <c r="D34" s="708">
        <v>162663</v>
      </c>
      <c r="E34" s="356">
        <v>69755</v>
      </c>
      <c r="F34" s="272">
        <v>69755</v>
      </c>
      <c r="G34" s="303">
        <f t="shared" si="2"/>
        <v>0</v>
      </c>
      <c r="H34" s="721">
        <f>G34/F34*100</f>
        <v>0</v>
      </c>
      <c r="I34" s="272"/>
      <c r="J34" s="272"/>
      <c r="K34" s="272"/>
      <c r="L34" s="272"/>
      <c r="M34" s="272"/>
      <c r="N34" s="272"/>
      <c r="O34" s="272"/>
      <c r="P34" s="272"/>
      <c r="Q34" s="272"/>
      <c r="R34" s="272"/>
    </row>
    <row r="35" spans="1:18" s="273" customFormat="1" ht="24.75" customHeight="1">
      <c r="A35" s="279"/>
      <c r="B35" s="279"/>
      <c r="C35" s="95" t="s">
        <v>700</v>
      </c>
      <c r="D35" s="707"/>
      <c r="E35" s="357"/>
      <c r="F35" s="272"/>
      <c r="G35" s="303"/>
      <c r="H35" s="721"/>
      <c r="I35" s="272"/>
      <c r="J35" s="272"/>
      <c r="K35" s="272"/>
      <c r="L35" s="272"/>
      <c r="M35" s="272"/>
      <c r="N35" s="272"/>
      <c r="O35" s="272"/>
      <c r="P35" s="272"/>
      <c r="Q35" s="272"/>
      <c r="R35" s="272"/>
    </row>
    <row r="36" spans="1:18" s="273" customFormat="1" ht="24.75" customHeight="1">
      <c r="A36" s="279"/>
      <c r="B36" s="279"/>
      <c r="C36" s="82" t="s">
        <v>967</v>
      </c>
      <c r="D36" s="707">
        <v>131803</v>
      </c>
      <c r="E36" s="357"/>
      <c r="F36" s="272">
        <v>120</v>
      </c>
      <c r="G36" s="303">
        <f t="shared" si="2"/>
        <v>120</v>
      </c>
      <c r="H36" s="721">
        <f>G36/F36*100</f>
        <v>100</v>
      </c>
      <c r="I36" s="272"/>
      <c r="J36" s="272"/>
      <c r="K36" s="272"/>
      <c r="L36" s="272"/>
      <c r="M36" s="272"/>
      <c r="N36" s="272">
        <v>120</v>
      </c>
      <c r="O36" s="272"/>
      <c r="P36" s="272"/>
      <c r="Q36" s="272"/>
      <c r="R36" s="272"/>
    </row>
    <row r="37" spans="1:18" s="273" customFormat="1" ht="17.25" customHeight="1">
      <c r="A37" s="279"/>
      <c r="B37" s="279"/>
      <c r="C37" s="82" t="s">
        <v>1851</v>
      </c>
      <c r="D37" s="707">
        <v>131857</v>
      </c>
      <c r="E37" s="357"/>
      <c r="F37" s="272">
        <v>11430</v>
      </c>
      <c r="G37" s="303">
        <f t="shared" si="2"/>
        <v>11430</v>
      </c>
      <c r="H37" s="721">
        <f>G37/F37*100</f>
        <v>100</v>
      </c>
      <c r="I37" s="272"/>
      <c r="J37" s="272"/>
      <c r="K37" s="272"/>
      <c r="L37" s="272">
        <v>11430</v>
      </c>
      <c r="M37" s="272"/>
      <c r="N37" s="272"/>
      <c r="O37" s="272"/>
      <c r="P37" s="272"/>
      <c r="Q37" s="272"/>
      <c r="R37" s="272"/>
    </row>
    <row r="38" spans="1:18" s="273" customFormat="1" ht="18" customHeight="1">
      <c r="A38" s="279"/>
      <c r="B38" s="279"/>
      <c r="C38" s="42" t="s">
        <v>2110</v>
      </c>
      <c r="D38" s="707"/>
      <c r="E38" s="357"/>
      <c r="F38" s="272"/>
      <c r="G38" s="303">
        <f t="shared" si="2"/>
        <v>0</v>
      </c>
      <c r="H38" s="712"/>
      <c r="I38" s="272"/>
      <c r="J38" s="272"/>
      <c r="K38" s="272"/>
      <c r="L38" s="272"/>
      <c r="M38" s="272"/>
      <c r="N38" s="272"/>
      <c r="O38" s="272"/>
      <c r="P38" s="272"/>
      <c r="Q38" s="272"/>
      <c r="R38" s="272"/>
    </row>
    <row r="39" spans="1:18" s="273" customFormat="1" ht="24.75" customHeight="1">
      <c r="A39" s="279"/>
      <c r="B39" s="279"/>
      <c r="C39" s="42" t="s">
        <v>430</v>
      </c>
      <c r="D39" s="707">
        <v>131119</v>
      </c>
      <c r="E39" s="357"/>
      <c r="F39" s="272">
        <v>2000</v>
      </c>
      <c r="G39" s="303">
        <f t="shared" si="2"/>
        <v>2974</v>
      </c>
      <c r="H39" s="712">
        <f>G39/F39*100</f>
        <v>148.70000000000002</v>
      </c>
      <c r="I39" s="272">
        <v>2019</v>
      </c>
      <c r="J39" s="272">
        <v>5</v>
      </c>
      <c r="K39" s="272"/>
      <c r="L39" s="272">
        <v>35</v>
      </c>
      <c r="M39" s="272"/>
      <c r="N39" s="272">
        <v>915</v>
      </c>
      <c r="O39" s="272"/>
      <c r="P39" s="272"/>
      <c r="Q39" s="272"/>
      <c r="R39" s="272"/>
    </row>
    <row r="40" spans="1:18" s="273" customFormat="1" ht="24.75" customHeight="1">
      <c r="A40" s="279"/>
      <c r="B40" s="279"/>
      <c r="C40" s="95" t="s">
        <v>1075</v>
      </c>
      <c r="D40" s="707"/>
      <c r="E40" s="780"/>
      <c r="F40" s="688"/>
      <c r="G40" s="303"/>
      <c r="H40" s="712"/>
      <c r="I40" s="272"/>
      <c r="J40" s="688"/>
      <c r="K40" s="688"/>
      <c r="L40" s="688"/>
      <c r="M40" s="688"/>
      <c r="N40" s="688"/>
      <c r="O40" s="688"/>
      <c r="P40" s="688"/>
      <c r="Q40" s="688"/>
      <c r="R40" s="688"/>
    </row>
    <row r="41" spans="1:18" s="273" customFormat="1" ht="24.75" customHeight="1">
      <c r="A41" s="279"/>
      <c r="B41" s="279"/>
      <c r="C41" s="82" t="s">
        <v>1852</v>
      </c>
      <c r="D41" s="707">
        <v>132983</v>
      </c>
      <c r="E41" s="780"/>
      <c r="F41" s="688">
        <v>4000</v>
      </c>
      <c r="G41" s="303">
        <f t="shared" si="2"/>
        <v>0</v>
      </c>
      <c r="H41" s="712">
        <f>G41/F41*100</f>
        <v>0</v>
      </c>
      <c r="I41" s="272"/>
      <c r="J41" s="688"/>
      <c r="K41" s="688"/>
      <c r="L41" s="688"/>
      <c r="M41" s="688"/>
      <c r="N41" s="688"/>
      <c r="O41" s="688"/>
      <c r="P41" s="688"/>
      <c r="Q41" s="688"/>
      <c r="R41" s="688"/>
    </row>
    <row r="42" spans="1:18" s="273" customFormat="1" ht="13.5" customHeight="1">
      <c r="A42" s="278"/>
      <c r="B42" s="278"/>
      <c r="C42" s="191" t="s">
        <v>147</v>
      </c>
      <c r="D42" s="652"/>
      <c r="E42" s="697">
        <f>SUM(E25:E41)</f>
        <v>233869</v>
      </c>
      <c r="F42" s="697">
        <f>SUM(F25:F41)</f>
        <v>263822</v>
      </c>
      <c r="G42" s="697">
        <f>SUM(G25:G41)</f>
        <v>191909</v>
      </c>
      <c r="H42" s="723">
        <f>G42/F42*100</f>
        <v>72.74184867069464</v>
      </c>
      <c r="I42" s="646">
        <f>SUM(I25:I41)</f>
        <v>40846</v>
      </c>
      <c r="J42" s="646">
        <f aca="true" t="shared" si="3" ref="J42:R42">SUM(J25:J41)</f>
        <v>129192</v>
      </c>
      <c r="K42" s="646">
        <f t="shared" si="3"/>
        <v>0</v>
      </c>
      <c r="L42" s="646">
        <f t="shared" si="3"/>
        <v>18433</v>
      </c>
      <c r="M42" s="646">
        <f t="shared" si="3"/>
        <v>0</v>
      </c>
      <c r="N42" s="646">
        <f t="shared" si="3"/>
        <v>3438</v>
      </c>
      <c r="O42" s="646">
        <f t="shared" si="3"/>
        <v>0</v>
      </c>
      <c r="P42" s="646">
        <f t="shared" si="3"/>
        <v>0</v>
      </c>
      <c r="Q42" s="646">
        <f t="shared" si="3"/>
        <v>0</v>
      </c>
      <c r="R42" s="646">
        <f t="shared" si="3"/>
        <v>0</v>
      </c>
    </row>
    <row r="43" spans="1:18" s="815" customFormat="1" ht="13.5" customHeight="1">
      <c r="A43" s="85">
        <v>1</v>
      </c>
      <c r="B43" s="85">
        <v>14</v>
      </c>
      <c r="C43" s="403" t="s">
        <v>1346</v>
      </c>
      <c r="D43" s="85"/>
      <c r="E43" s="154"/>
      <c r="F43" s="648"/>
      <c r="G43" s="303"/>
      <c r="H43" s="721"/>
      <c r="I43" s="648"/>
      <c r="J43" s="648"/>
      <c r="K43" s="648"/>
      <c r="L43" s="648"/>
      <c r="M43" s="648"/>
      <c r="N43" s="648"/>
      <c r="O43" s="648"/>
      <c r="P43" s="648"/>
      <c r="Q43" s="648"/>
      <c r="R43" s="648"/>
    </row>
    <row r="44" spans="1:18" s="273" customFormat="1" ht="26.25" customHeight="1">
      <c r="A44" s="279"/>
      <c r="B44" s="279"/>
      <c r="C44" s="653" t="s">
        <v>151</v>
      </c>
      <c r="D44" s="407"/>
      <c r="E44" s="349"/>
      <c r="F44" s="648"/>
      <c r="G44" s="303"/>
      <c r="H44" s="721"/>
      <c r="I44" s="648"/>
      <c r="J44" s="648"/>
      <c r="K44" s="648"/>
      <c r="L44" s="648"/>
      <c r="M44" s="648"/>
      <c r="N44" s="648"/>
      <c r="O44" s="648"/>
      <c r="P44" s="648"/>
      <c r="Q44" s="648"/>
      <c r="R44" s="648"/>
    </row>
    <row r="45" spans="1:18" s="273" customFormat="1" ht="17.25" customHeight="1">
      <c r="A45" s="279"/>
      <c r="B45" s="279"/>
      <c r="C45" s="89" t="s">
        <v>259</v>
      </c>
      <c r="D45" s="112">
        <v>171967</v>
      </c>
      <c r="E45" s="350">
        <v>4000</v>
      </c>
      <c r="F45" s="272">
        <v>4561</v>
      </c>
      <c r="G45" s="303">
        <f>SUM(I45:R45)</f>
        <v>889</v>
      </c>
      <c r="H45" s="721">
        <f>G45/F45*100</f>
        <v>19.491339618504714</v>
      </c>
      <c r="I45" s="272"/>
      <c r="J45" s="272"/>
      <c r="K45" s="272"/>
      <c r="L45" s="272">
        <v>889</v>
      </c>
      <c r="M45" s="272"/>
      <c r="N45" s="272"/>
      <c r="O45" s="272"/>
      <c r="P45" s="272"/>
      <c r="Q45" s="272"/>
      <c r="R45" s="272"/>
    </row>
    <row r="46" spans="1:18" s="273" customFormat="1" ht="25.5" customHeight="1">
      <c r="A46" s="279"/>
      <c r="B46" s="279"/>
      <c r="C46" s="89" t="s">
        <v>300</v>
      </c>
      <c r="D46" s="112">
        <v>171922</v>
      </c>
      <c r="E46" s="350"/>
      <c r="F46" s="272">
        <v>10</v>
      </c>
      <c r="G46" s="303">
        <f>SUM(I46:R46)</f>
        <v>16</v>
      </c>
      <c r="H46" s="721">
        <f>G46/F46*100</f>
        <v>160</v>
      </c>
      <c r="I46" s="272"/>
      <c r="J46" s="272"/>
      <c r="K46" s="272"/>
      <c r="L46" s="272">
        <v>16</v>
      </c>
      <c r="M46" s="272"/>
      <c r="N46" s="272"/>
      <c r="O46" s="272"/>
      <c r="P46" s="272"/>
      <c r="Q46" s="272"/>
      <c r="R46" s="272"/>
    </row>
    <row r="47" spans="1:18" s="273" customFormat="1" ht="26.25" customHeight="1">
      <c r="A47" s="279"/>
      <c r="B47" s="279"/>
      <c r="C47" s="91" t="s">
        <v>1664</v>
      </c>
      <c r="D47" s="112"/>
      <c r="E47" s="350"/>
      <c r="F47" s="272"/>
      <c r="G47" s="303"/>
      <c r="H47" s="721"/>
      <c r="I47" s="272"/>
      <c r="J47" s="272"/>
      <c r="K47" s="272"/>
      <c r="L47" s="272"/>
      <c r="M47" s="272"/>
      <c r="N47" s="272"/>
      <c r="O47" s="272"/>
      <c r="P47" s="272"/>
      <c r="Q47" s="272"/>
      <c r="R47" s="272"/>
    </row>
    <row r="48" spans="1:18" s="273" customFormat="1" ht="31.5" customHeight="1">
      <c r="A48" s="279"/>
      <c r="B48" s="279"/>
      <c r="C48" s="654" t="s">
        <v>260</v>
      </c>
      <c r="D48" s="112">
        <v>162674</v>
      </c>
      <c r="E48" s="350">
        <v>224560</v>
      </c>
      <c r="F48" s="272">
        <v>268897</v>
      </c>
      <c r="G48" s="303">
        <f>SUM(I48:R48)</f>
        <v>267597</v>
      </c>
      <c r="H48" s="721">
        <f>G48/F48*100</f>
        <v>99.51654350922472</v>
      </c>
      <c r="I48" s="272"/>
      <c r="J48" s="272">
        <v>157000</v>
      </c>
      <c r="K48" s="272"/>
      <c r="L48" s="272">
        <v>110597</v>
      </c>
      <c r="M48" s="272"/>
      <c r="N48" s="272"/>
      <c r="O48" s="272"/>
      <c r="P48" s="272"/>
      <c r="Q48" s="272"/>
      <c r="R48" s="272"/>
    </row>
    <row r="49" spans="1:18" s="273" customFormat="1" ht="13.5" customHeight="1">
      <c r="A49" s="278"/>
      <c r="B49" s="278"/>
      <c r="C49" s="191" t="s">
        <v>1870</v>
      </c>
      <c r="D49" s="652"/>
      <c r="E49" s="697">
        <f>SUM(E45:E48)</f>
        <v>228560</v>
      </c>
      <c r="F49" s="689">
        <f>SUM(F45:F48)</f>
        <v>273468</v>
      </c>
      <c r="G49" s="689">
        <f>SUM(G45:G48)</f>
        <v>268502</v>
      </c>
      <c r="H49" s="723">
        <f>G49/F49*100</f>
        <v>98.18406541167522</v>
      </c>
      <c r="I49" s="646">
        <f aca="true" t="shared" si="4" ref="I49:R49">SUM(I45:I48)</f>
        <v>0</v>
      </c>
      <c r="J49" s="689">
        <f t="shared" si="4"/>
        <v>157000</v>
      </c>
      <c r="K49" s="689">
        <f t="shared" si="4"/>
        <v>0</v>
      </c>
      <c r="L49" s="689">
        <f t="shared" si="4"/>
        <v>111502</v>
      </c>
      <c r="M49" s="689">
        <f t="shared" si="4"/>
        <v>0</v>
      </c>
      <c r="N49" s="689">
        <f t="shared" si="4"/>
        <v>0</v>
      </c>
      <c r="O49" s="689">
        <f t="shared" si="4"/>
        <v>0</v>
      </c>
      <c r="P49" s="689">
        <f t="shared" si="4"/>
        <v>0</v>
      </c>
      <c r="Q49" s="689">
        <f t="shared" si="4"/>
        <v>0</v>
      </c>
      <c r="R49" s="689">
        <f t="shared" si="4"/>
        <v>0</v>
      </c>
    </row>
    <row r="50" spans="1:18" s="261" customFormat="1" ht="13.5" customHeight="1">
      <c r="A50" s="266">
        <v>1</v>
      </c>
      <c r="B50" s="266">
        <v>15</v>
      </c>
      <c r="C50" s="267" t="s">
        <v>589</v>
      </c>
      <c r="D50" s="655"/>
      <c r="E50" s="698"/>
      <c r="F50" s="656"/>
      <c r="G50" s="303"/>
      <c r="H50" s="721"/>
      <c r="I50" s="656"/>
      <c r="J50" s="656"/>
      <c r="K50" s="656"/>
      <c r="L50" s="656"/>
      <c r="M50" s="656"/>
      <c r="N50" s="656"/>
      <c r="O50" s="656"/>
      <c r="P50" s="656"/>
      <c r="Q50" s="656"/>
      <c r="R50" s="656"/>
    </row>
    <row r="51" spans="1:18" s="261" customFormat="1" ht="24.75" customHeight="1">
      <c r="A51" s="266"/>
      <c r="B51" s="266"/>
      <c r="C51" s="91" t="s">
        <v>1353</v>
      </c>
      <c r="D51" s="164"/>
      <c r="E51" s="182"/>
      <c r="F51" s="656"/>
      <c r="G51" s="303"/>
      <c r="H51" s="721"/>
      <c r="I51" s="391"/>
      <c r="J51" s="656"/>
      <c r="K51" s="656"/>
      <c r="L51" s="656"/>
      <c r="M51" s="656"/>
      <c r="N51" s="656"/>
      <c r="O51" s="656"/>
      <c r="P51" s="656"/>
      <c r="Q51" s="656"/>
      <c r="R51" s="656"/>
    </row>
    <row r="52" spans="1:18" s="261" customFormat="1" ht="24.75" customHeight="1">
      <c r="A52" s="266"/>
      <c r="B52" s="266"/>
      <c r="C52" s="83" t="s">
        <v>1354</v>
      </c>
      <c r="D52" s="164">
        <v>151906</v>
      </c>
      <c r="E52" s="182">
        <v>32753</v>
      </c>
      <c r="F52" s="656">
        <v>34022</v>
      </c>
      <c r="G52" s="303">
        <f>SUM(I52:R52)</f>
        <v>32921</v>
      </c>
      <c r="H52" s="721">
        <f>G52/F52*100</f>
        <v>96.76385867967787</v>
      </c>
      <c r="I52" s="656"/>
      <c r="J52" s="656"/>
      <c r="K52" s="656"/>
      <c r="L52" s="656">
        <v>32921</v>
      </c>
      <c r="M52" s="656"/>
      <c r="N52" s="656"/>
      <c r="O52" s="656"/>
      <c r="P52" s="656"/>
      <c r="Q52" s="656"/>
      <c r="R52" s="656"/>
    </row>
    <row r="53" spans="1:18" s="261" customFormat="1" ht="15" customHeight="1">
      <c r="A53" s="266"/>
      <c r="B53" s="266"/>
      <c r="C53" s="284" t="s">
        <v>399</v>
      </c>
      <c r="D53" s="657" t="s">
        <v>261</v>
      </c>
      <c r="E53" s="699">
        <v>175260</v>
      </c>
      <c r="F53" s="656">
        <v>175260</v>
      </c>
      <c r="G53" s="303">
        <f aca="true" t="shared" si="5" ref="G53:G80">SUM(I53:R53)</f>
        <v>173073</v>
      </c>
      <c r="H53" s="721">
        <f>G53/F53*100</f>
        <v>98.75213967819239</v>
      </c>
      <c r="I53" s="656"/>
      <c r="J53" s="656"/>
      <c r="K53" s="656"/>
      <c r="L53" s="656">
        <v>173073</v>
      </c>
      <c r="M53" s="656"/>
      <c r="N53" s="656"/>
      <c r="O53" s="656"/>
      <c r="P53" s="656"/>
      <c r="Q53" s="656"/>
      <c r="R53" s="656"/>
    </row>
    <row r="54" spans="1:18" s="261" customFormat="1" ht="15" customHeight="1">
      <c r="A54" s="266"/>
      <c r="B54" s="266"/>
      <c r="C54" s="284" t="s">
        <v>400</v>
      </c>
      <c r="D54" s="657" t="s">
        <v>262</v>
      </c>
      <c r="E54" s="699">
        <v>2223</v>
      </c>
      <c r="F54" s="656">
        <v>3112</v>
      </c>
      <c r="G54" s="303">
        <f t="shared" si="5"/>
        <v>3112</v>
      </c>
      <c r="H54" s="721">
        <f>G54/F54*100</f>
        <v>100</v>
      </c>
      <c r="I54" s="656"/>
      <c r="J54" s="656"/>
      <c r="K54" s="656"/>
      <c r="L54" s="656">
        <v>3112</v>
      </c>
      <c r="M54" s="656"/>
      <c r="N54" s="656"/>
      <c r="O54" s="656"/>
      <c r="P54" s="656"/>
      <c r="Q54" s="656"/>
      <c r="R54" s="656"/>
    </row>
    <row r="55" spans="1:18" s="261" customFormat="1" ht="15" customHeight="1">
      <c r="A55" s="266"/>
      <c r="B55" s="266"/>
      <c r="C55" s="781" t="s">
        <v>1853</v>
      </c>
      <c r="D55" s="782" t="s">
        <v>1854</v>
      </c>
      <c r="E55" s="699"/>
      <c r="F55" s="656">
        <v>7750</v>
      </c>
      <c r="G55" s="303">
        <f t="shared" si="5"/>
        <v>9784</v>
      </c>
      <c r="H55" s="721">
        <f>G55/F55*100</f>
        <v>126.24516129032257</v>
      </c>
      <c r="I55" s="656"/>
      <c r="J55" s="656"/>
      <c r="K55" s="656"/>
      <c r="L55" s="656">
        <v>9784</v>
      </c>
      <c r="M55" s="656"/>
      <c r="N55" s="656"/>
      <c r="O55" s="656"/>
      <c r="P55" s="656"/>
      <c r="Q55" s="656"/>
      <c r="R55" s="656"/>
    </row>
    <row r="56" spans="1:18" s="261" customFormat="1" ht="15" customHeight="1">
      <c r="A56" s="266"/>
      <c r="B56" s="266"/>
      <c r="C56" s="285" t="s">
        <v>401</v>
      </c>
      <c r="D56" s="658"/>
      <c r="E56" s="700"/>
      <c r="F56" s="656"/>
      <c r="G56" s="303"/>
      <c r="H56" s="721"/>
      <c r="I56" s="656"/>
      <c r="J56" s="656"/>
      <c r="K56" s="656"/>
      <c r="L56" s="656"/>
      <c r="M56" s="656"/>
      <c r="N56" s="656"/>
      <c r="O56" s="656"/>
      <c r="P56" s="656"/>
      <c r="Q56" s="656"/>
      <c r="R56" s="656"/>
    </row>
    <row r="57" spans="1:18" s="261" customFormat="1" ht="15" customHeight="1">
      <c r="A57" s="266"/>
      <c r="B57" s="266"/>
      <c r="C57" s="284" t="s">
        <v>651</v>
      </c>
      <c r="D57" s="657" t="s">
        <v>263</v>
      </c>
      <c r="E57" s="699">
        <v>10160</v>
      </c>
      <c r="F57" s="656">
        <v>37948</v>
      </c>
      <c r="G57" s="303">
        <f t="shared" si="5"/>
        <v>11345</v>
      </c>
      <c r="H57" s="721">
        <f>G57/F57*100</f>
        <v>29.896173711394542</v>
      </c>
      <c r="I57" s="656"/>
      <c r="J57" s="656"/>
      <c r="K57" s="656"/>
      <c r="L57" s="656">
        <v>11345</v>
      </c>
      <c r="M57" s="656"/>
      <c r="N57" s="656"/>
      <c r="O57" s="656"/>
      <c r="P57" s="656"/>
      <c r="Q57" s="656"/>
      <c r="R57" s="656"/>
    </row>
    <row r="58" spans="1:18" s="261" customFormat="1" ht="15" customHeight="1">
      <c r="A58" s="266"/>
      <c r="B58" s="266"/>
      <c r="C58" s="277" t="s">
        <v>2185</v>
      </c>
      <c r="D58" s="657" t="s">
        <v>12</v>
      </c>
      <c r="E58" s="699">
        <v>10270</v>
      </c>
      <c r="F58" s="656">
        <v>10270</v>
      </c>
      <c r="G58" s="303">
        <f t="shared" si="5"/>
        <v>2326</v>
      </c>
      <c r="H58" s="721">
        <f>G58/F58*100</f>
        <v>22.648490749756572</v>
      </c>
      <c r="I58" s="656"/>
      <c r="J58" s="656"/>
      <c r="K58" s="656"/>
      <c r="L58" s="656">
        <v>2326</v>
      </c>
      <c r="M58" s="656"/>
      <c r="N58" s="656"/>
      <c r="O58" s="656"/>
      <c r="P58" s="656"/>
      <c r="Q58" s="656"/>
      <c r="R58" s="656"/>
    </row>
    <row r="59" spans="1:18" s="261" customFormat="1" ht="24.75" customHeight="1">
      <c r="A59" s="266"/>
      <c r="B59" s="266"/>
      <c r="C59" s="83" t="s">
        <v>158</v>
      </c>
      <c r="D59" s="659"/>
      <c r="E59" s="182"/>
      <c r="F59" s="656"/>
      <c r="G59" s="303"/>
      <c r="H59" s="721"/>
      <c r="I59" s="656"/>
      <c r="J59" s="656"/>
      <c r="K59" s="656"/>
      <c r="L59" s="656"/>
      <c r="M59" s="656"/>
      <c r="N59" s="656"/>
      <c r="O59" s="656"/>
      <c r="P59" s="656"/>
      <c r="Q59" s="656"/>
      <c r="R59" s="656"/>
    </row>
    <row r="60" spans="1:19" s="261" customFormat="1" ht="39" customHeight="1">
      <c r="A60" s="266"/>
      <c r="B60" s="266"/>
      <c r="C60" s="281" t="s">
        <v>821</v>
      </c>
      <c r="D60" s="660" t="s">
        <v>264</v>
      </c>
      <c r="E60" s="701">
        <v>279418</v>
      </c>
      <c r="F60" s="656">
        <v>172221</v>
      </c>
      <c r="G60" s="303">
        <f t="shared" si="5"/>
        <v>118563</v>
      </c>
      <c r="H60" s="721">
        <f>G60/F60*100</f>
        <v>68.8435208249865</v>
      </c>
      <c r="I60" s="656"/>
      <c r="J60" s="656">
        <v>118563</v>
      </c>
      <c r="K60" s="656"/>
      <c r="L60" s="656"/>
      <c r="M60" s="656"/>
      <c r="N60" s="656"/>
      <c r="O60" s="656"/>
      <c r="P60" s="656"/>
      <c r="Q60" s="656"/>
      <c r="R60" s="656"/>
      <c r="S60" s="661"/>
    </row>
    <row r="61" spans="1:19" s="261" customFormat="1" ht="28.5" customHeight="1">
      <c r="A61" s="266"/>
      <c r="B61" s="266"/>
      <c r="C61" s="281" t="s">
        <v>402</v>
      </c>
      <c r="D61" s="660" t="s">
        <v>264</v>
      </c>
      <c r="E61" s="701">
        <v>242428</v>
      </c>
      <c r="F61" s="656">
        <v>111023</v>
      </c>
      <c r="G61" s="303">
        <f t="shared" si="5"/>
        <v>111022</v>
      </c>
      <c r="H61" s="721">
        <f>G61/F61*100</f>
        <v>99.99909928573358</v>
      </c>
      <c r="I61" s="656"/>
      <c r="J61" s="656"/>
      <c r="K61" s="656"/>
      <c r="L61" s="656">
        <v>111022</v>
      </c>
      <c r="M61" s="656"/>
      <c r="N61" s="656"/>
      <c r="O61" s="656"/>
      <c r="P61" s="656"/>
      <c r="Q61" s="656"/>
      <c r="R61" s="656"/>
      <c r="S61" s="661"/>
    </row>
    <row r="62" spans="1:19" s="261" customFormat="1" ht="20.25" customHeight="1">
      <c r="A62" s="266"/>
      <c r="B62" s="266"/>
      <c r="C62" s="281" t="s">
        <v>13</v>
      </c>
      <c r="D62" s="660" t="s">
        <v>1904</v>
      </c>
      <c r="E62" s="701">
        <v>211836</v>
      </c>
      <c r="F62" s="656">
        <v>431098</v>
      </c>
      <c r="G62" s="303">
        <f t="shared" si="5"/>
        <v>476272</v>
      </c>
      <c r="H62" s="721">
        <f>G62/F62*100</f>
        <v>110.47882384051886</v>
      </c>
      <c r="I62" s="656"/>
      <c r="J62" s="656"/>
      <c r="K62" s="656"/>
      <c r="L62" s="656">
        <v>476272</v>
      </c>
      <c r="M62" s="656"/>
      <c r="N62" s="656"/>
      <c r="O62" s="656"/>
      <c r="P62" s="656"/>
      <c r="Q62" s="656"/>
      <c r="R62" s="656"/>
      <c r="S62" s="661"/>
    </row>
    <row r="63" spans="1:19" s="261" customFormat="1" ht="17.25" customHeight="1">
      <c r="A63" s="266"/>
      <c r="B63" s="266"/>
      <c r="C63" s="281" t="s">
        <v>257</v>
      </c>
      <c r="D63" s="660" t="s">
        <v>14</v>
      </c>
      <c r="E63" s="701">
        <v>6350</v>
      </c>
      <c r="F63" s="656">
        <v>20071</v>
      </c>
      <c r="G63" s="303">
        <f t="shared" si="5"/>
        <v>19494</v>
      </c>
      <c r="H63" s="721">
        <f>G63/F63*100</f>
        <v>97.12520552040257</v>
      </c>
      <c r="I63" s="656"/>
      <c r="J63" s="656"/>
      <c r="K63" s="656"/>
      <c r="L63" s="656">
        <v>19494</v>
      </c>
      <c r="M63" s="656"/>
      <c r="N63" s="656"/>
      <c r="O63" s="656"/>
      <c r="P63" s="656"/>
      <c r="Q63" s="656"/>
      <c r="R63" s="656"/>
      <c r="S63" s="661"/>
    </row>
    <row r="64" spans="1:19" s="261" customFormat="1" ht="17.25" customHeight="1">
      <c r="A64" s="266"/>
      <c r="B64" s="266"/>
      <c r="C64" s="281" t="s">
        <v>1881</v>
      </c>
      <c r="D64" s="660" t="s">
        <v>2179</v>
      </c>
      <c r="E64" s="701"/>
      <c r="F64" s="656"/>
      <c r="G64" s="303">
        <f t="shared" si="5"/>
        <v>109</v>
      </c>
      <c r="H64" s="721"/>
      <c r="I64" s="656"/>
      <c r="J64" s="656"/>
      <c r="K64" s="656"/>
      <c r="L64" s="656">
        <v>109</v>
      </c>
      <c r="M64" s="656"/>
      <c r="N64" s="656"/>
      <c r="O64" s="656"/>
      <c r="P64" s="656"/>
      <c r="Q64" s="656"/>
      <c r="R64" s="656"/>
      <c r="S64" s="661"/>
    </row>
    <row r="65" spans="1:19" s="261" customFormat="1" ht="17.25" customHeight="1">
      <c r="A65" s="266"/>
      <c r="B65" s="266"/>
      <c r="C65" s="74" t="s">
        <v>2351</v>
      </c>
      <c r="D65" s="660"/>
      <c r="E65" s="701"/>
      <c r="F65" s="656"/>
      <c r="G65" s="303"/>
      <c r="H65" s="721"/>
      <c r="I65" s="656"/>
      <c r="J65" s="656"/>
      <c r="K65" s="656"/>
      <c r="L65" s="656"/>
      <c r="M65" s="656"/>
      <c r="N65" s="656"/>
      <c r="O65" s="656"/>
      <c r="P65" s="656"/>
      <c r="Q65" s="656"/>
      <c r="R65" s="656"/>
      <c r="S65" s="661"/>
    </row>
    <row r="66" spans="1:19" s="261" customFormat="1" ht="17.25" customHeight="1">
      <c r="A66" s="266"/>
      <c r="B66" s="266"/>
      <c r="C66" s="74" t="s">
        <v>1883</v>
      </c>
      <c r="D66" s="660" t="s">
        <v>2180</v>
      </c>
      <c r="E66" s="701"/>
      <c r="F66" s="656"/>
      <c r="G66" s="303">
        <f t="shared" si="5"/>
        <v>2037</v>
      </c>
      <c r="H66" s="721"/>
      <c r="I66" s="656"/>
      <c r="J66" s="656"/>
      <c r="K66" s="656"/>
      <c r="L66" s="656">
        <v>2037</v>
      </c>
      <c r="M66" s="656"/>
      <c r="N66" s="656"/>
      <c r="O66" s="656"/>
      <c r="P66" s="656"/>
      <c r="Q66" s="656"/>
      <c r="R66" s="656"/>
      <c r="S66" s="661"/>
    </row>
    <row r="67" spans="1:19" s="261" customFormat="1" ht="24.75" customHeight="1">
      <c r="A67" s="266"/>
      <c r="B67" s="266"/>
      <c r="C67" s="662" t="s">
        <v>150</v>
      </c>
      <c r="D67" s="660"/>
      <c r="E67" s="701"/>
      <c r="F67" s="656"/>
      <c r="G67" s="303"/>
      <c r="H67" s="721"/>
      <c r="I67" s="656"/>
      <c r="J67" s="272"/>
      <c r="K67" s="656"/>
      <c r="L67" s="656"/>
      <c r="M67" s="656"/>
      <c r="N67" s="656"/>
      <c r="O67" s="656"/>
      <c r="P67" s="656"/>
      <c r="Q67" s="656"/>
      <c r="R67" s="656"/>
      <c r="S67" s="661"/>
    </row>
    <row r="68" spans="1:19" s="261" customFormat="1" ht="27" customHeight="1">
      <c r="A68" s="266"/>
      <c r="B68" s="266"/>
      <c r="C68" s="89" t="s">
        <v>265</v>
      </c>
      <c r="D68" s="663">
        <v>151701</v>
      </c>
      <c r="E68" s="115">
        <v>4318</v>
      </c>
      <c r="F68" s="656">
        <v>4318</v>
      </c>
      <c r="G68" s="303">
        <f t="shared" si="5"/>
        <v>4318</v>
      </c>
      <c r="H68" s="721">
        <f>G68/F68*100</f>
        <v>100</v>
      </c>
      <c r="I68" s="656"/>
      <c r="J68" s="656"/>
      <c r="K68" s="656"/>
      <c r="L68" s="656">
        <v>4318</v>
      </c>
      <c r="M68" s="656"/>
      <c r="N68" s="656"/>
      <c r="O68" s="656"/>
      <c r="P68" s="656"/>
      <c r="Q68" s="656"/>
      <c r="R68" s="656"/>
      <c r="S68" s="661"/>
    </row>
    <row r="69" spans="1:19" s="261" customFormat="1" ht="27" customHeight="1">
      <c r="A69" s="266"/>
      <c r="B69" s="266"/>
      <c r="C69" s="89" t="s">
        <v>15</v>
      </c>
      <c r="D69" s="664" t="s">
        <v>16</v>
      </c>
      <c r="E69" s="115">
        <v>25000</v>
      </c>
      <c r="F69" s="656">
        <v>0</v>
      </c>
      <c r="G69" s="303">
        <f t="shared" si="5"/>
        <v>0</v>
      </c>
      <c r="H69" s="721"/>
      <c r="I69" s="656"/>
      <c r="J69" s="656"/>
      <c r="K69" s="656"/>
      <c r="L69" s="656"/>
      <c r="M69" s="656"/>
      <c r="N69" s="656"/>
      <c r="O69" s="656"/>
      <c r="P69" s="656"/>
      <c r="Q69" s="656"/>
      <c r="R69" s="656"/>
      <c r="S69" s="661"/>
    </row>
    <row r="70" spans="1:19" s="261" customFormat="1" ht="15" customHeight="1">
      <c r="A70" s="266"/>
      <c r="B70" s="266"/>
      <c r="C70" s="21" t="s">
        <v>149</v>
      </c>
      <c r="D70" s="664"/>
      <c r="E70" s="115"/>
      <c r="F70" s="656"/>
      <c r="G70" s="303"/>
      <c r="H70" s="721"/>
      <c r="I70" s="656"/>
      <c r="J70" s="656"/>
      <c r="K70" s="656"/>
      <c r="L70" s="656"/>
      <c r="M70" s="656"/>
      <c r="N70" s="656"/>
      <c r="O70" s="656"/>
      <c r="P70" s="656"/>
      <c r="Q70" s="656"/>
      <c r="R70" s="656"/>
      <c r="S70" s="661"/>
    </row>
    <row r="71" spans="1:19" s="261" customFormat="1" ht="16.5" customHeight="1">
      <c r="A71" s="266"/>
      <c r="B71" s="266"/>
      <c r="C71" s="21" t="s">
        <v>599</v>
      </c>
      <c r="D71" s="664" t="s">
        <v>1081</v>
      </c>
      <c r="E71" s="115"/>
      <c r="F71" s="656"/>
      <c r="G71" s="303">
        <f t="shared" si="5"/>
        <v>527</v>
      </c>
      <c r="H71" s="721"/>
      <c r="I71" s="656"/>
      <c r="J71" s="656"/>
      <c r="K71" s="656"/>
      <c r="L71" s="656">
        <v>527</v>
      </c>
      <c r="M71" s="656"/>
      <c r="N71" s="656"/>
      <c r="O71" s="656"/>
      <c r="P71" s="656"/>
      <c r="Q71" s="656"/>
      <c r="R71" s="656"/>
      <c r="S71" s="661"/>
    </row>
    <row r="72" spans="1:19" s="261" customFormat="1" ht="17.25" customHeight="1">
      <c r="A72" s="266"/>
      <c r="B72" s="266"/>
      <c r="C72" s="74" t="s">
        <v>150</v>
      </c>
      <c r="D72" s="664"/>
      <c r="E72" s="115"/>
      <c r="F72" s="656"/>
      <c r="G72" s="303"/>
      <c r="H72" s="721"/>
      <c r="I72" s="656"/>
      <c r="J72" s="656"/>
      <c r="K72" s="656"/>
      <c r="L72" s="656"/>
      <c r="M72" s="656"/>
      <c r="N72" s="656"/>
      <c r="O72" s="656"/>
      <c r="P72" s="656"/>
      <c r="Q72" s="656"/>
      <c r="R72" s="656"/>
      <c r="S72" s="661"/>
    </row>
    <row r="73" spans="1:19" s="261" customFormat="1" ht="16.5" customHeight="1">
      <c r="A73" s="266"/>
      <c r="B73" s="266"/>
      <c r="C73" s="21" t="s">
        <v>1379</v>
      </c>
      <c r="D73" s="664" t="s">
        <v>1082</v>
      </c>
      <c r="E73" s="115"/>
      <c r="F73" s="656"/>
      <c r="G73" s="303">
        <f t="shared" si="5"/>
        <v>10</v>
      </c>
      <c r="H73" s="721"/>
      <c r="I73" s="656"/>
      <c r="J73" s="656"/>
      <c r="K73" s="656"/>
      <c r="L73" s="656">
        <v>10</v>
      </c>
      <c r="M73" s="656"/>
      <c r="N73" s="656"/>
      <c r="O73" s="656"/>
      <c r="P73" s="656"/>
      <c r="Q73" s="656"/>
      <c r="R73" s="656"/>
      <c r="S73" s="661"/>
    </row>
    <row r="74" spans="1:19" s="261" customFormat="1" ht="16.5" customHeight="1">
      <c r="A74" s="266"/>
      <c r="B74" s="266"/>
      <c r="C74" s="21" t="s">
        <v>1083</v>
      </c>
      <c r="D74" s="664" t="s">
        <v>1084</v>
      </c>
      <c r="E74" s="115"/>
      <c r="F74" s="656"/>
      <c r="G74" s="303">
        <f t="shared" si="5"/>
        <v>308</v>
      </c>
      <c r="H74" s="721"/>
      <c r="I74" s="656"/>
      <c r="J74" s="656"/>
      <c r="K74" s="656">
        <v>308</v>
      </c>
      <c r="L74" s="656"/>
      <c r="M74" s="656"/>
      <c r="N74" s="656"/>
      <c r="O74" s="656"/>
      <c r="P74" s="656"/>
      <c r="Q74" s="656"/>
      <c r="R74" s="656"/>
      <c r="S74" s="661"/>
    </row>
    <row r="75" spans="1:19" s="261" customFormat="1" ht="16.5" customHeight="1">
      <c r="A75" s="266"/>
      <c r="B75" s="266"/>
      <c r="C75" s="21" t="s">
        <v>2181</v>
      </c>
      <c r="D75" s="664" t="s">
        <v>2182</v>
      </c>
      <c r="E75" s="115"/>
      <c r="F75" s="656"/>
      <c r="G75" s="303">
        <f t="shared" si="5"/>
        <v>25</v>
      </c>
      <c r="H75" s="721"/>
      <c r="I75" s="656"/>
      <c r="J75" s="656"/>
      <c r="K75" s="656"/>
      <c r="L75" s="656">
        <v>25</v>
      </c>
      <c r="M75" s="656"/>
      <c r="N75" s="656"/>
      <c r="O75" s="656"/>
      <c r="P75" s="656"/>
      <c r="Q75" s="656"/>
      <c r="R75" s="656"/>
      <c r="S75" s="661"/>
    </row>
    <row r="76" spans="1:19" s="261" customFormat="1" ht="16.5" customHeight="1">
      <c r="A76" s="266"/>
      <c r="B76" s="266"/>
      <c r="C76" s="21" t="s">
        <v>2183</v>
      </c>
      <c r="D76" s="664" t="s">
        <v>2184</v>
      </c>
      <c r="E76" s="115"/>
      <c r="F76" s="656"/>
      <c r="G76" s="303">
        <f t="shared" si="5"/>
        <v>6</v>
      </c>
      <c r="H76" s="721"/>
      <c r="I76" s="656"/>
      <c r="J76" s="656"/>
      <c r="K76" s="656"/>
      <c r="L76" s="656">
        <v>6</v>
      </c>
      <c r="M76" s="656"/>
      <c r="N76" s="656"/>
      <c r="O76" s="656"/>
      <c r="P76" s="656"/>
      <c r="Q76" s="656"/>
      <c r="R76" s="656"/>
      <c r="S76" s="661"/>
    </row>
    <row r="77" spans="1:19" s="261" customFormat="1" ht="16.5" customHeight="1">
      <c r="A77" s="266"/>
      <c r="B77" s="266"/>
      <c r="C77" s="74" t="s">
        <v>156</v>
      </c>
      <c r="D77" s="664"/>
      <c r="E77" s="115"/>
      <c r="F77" s="656"/>
      <c r="G77" s="303"/>
      <c r="H77" s="721"/>
      <c r="I77" s="656"/>
      <c r="J77" s="656"/>
      <c r="K77" s="656"/>
      <c r="L77" s="656"/>
      <c r="M77" s="656"/>
      <c r="N77" s="656"/>
      <c r="O77" s="656"/>
      <c r="P77" s="656"/>
      <c r="Q77" s="656"/>
      <c r="R77" s="656"/>
      <c r="S77" s="661"/>
    </row>
    <row r="78" spans="1:19" s="261" customFormat="1" ht="16.5" customHeight="1">
      <c r="A78" s="266"/>
      <c r="B78" s="266"/>
      <c r="C78" s="74" t="s">
        <v>1855</v>
      </c>
      <c r="D78" s="664" t="s">
        <v>1085</v>
      </c>
      <c r="E78" s="115"/>
      <c r="F78" s="656">
        <v>1397</v>
      </c>
      <c r="G78" s="303">
        <f t="shared" si="5"/>
        <v>1592</v>
      </c>
      <c r="H78" s="721">
        <f>G78/F78*100</f>
        <v>113.95848246241947</v>
      </c>
      <c r="I78" s="656"/>
      <c r="J78" s="656"/>
      <c r="K78" s="656"/>
      <c r="L78" s="656">
        <v>1592</v>
      </c>
      <c r="M78" s="656"/>
      <c r="N78" s="656"/>
      <c r="O78" s="656"/>
      <c r="P78" s="656"/>
      <c r="Q78" s="656"/>
      <c r="R78" s="656"/>
      <c r="S78" s="661"/>
    </row>
    <row r="79" spans="1:18" s="261" customFormat="1" ht="26.25" customHeight="1">
      <c r="A79" s="266"/>
      <c r="B79" s="266"/>
      <c r="C79" s="83" t="s">
        <v>403</v>
      </c>
      <c r="D79" s="659"/>
      <c r="E79" s="182"/>
      <c r="F79" s="656"/>
      <c r="G79" s="303"/>
      <c r="H79" s="721"/>
      <c r="I79" s="656"/>
      <c r="J79" s="665"/>
      <c r="K79" s="656"/>
      <c r="L79" s="272"/>
      <c r="M79" s="272"/>
      <c r="N79" s="272"/>
      <c r="O79" s="272"/>
      <c r="P79" s="272"/>
      <c r="Q79" s="272"/>
      <c r="R79" s="272"/>
    </row>
    <row r="80" spans="1:18" s="261" customFormat="1" ht="24.75" customHeight="1">
      <c r="A80" s="266"/>
      <c r="B80" s="266"/>
      <c r="C80" s="281" t="s">
        <v>1660</v>
      </c>
      <c r="D80" s="660" t="s">
        <v>266</v>
      </c>
      <c r="E80" s="701">
        <v>189842</v>
      </c>
      <c r="F80" s="656">
        <v>262953</v>
      </c>
      <c r="G80" s="303">
        <f t="shared" si="5"/>
        <v>262563</v>
      </c>
      <c r="H80" s="721">
        <f>G80/F80*100</f>
        <v>99.8516845215685</v>
      </c>
      <c r="I80" s="656"/>
      <c r="J80" s="656"/>
      <c r="K80" s="656"/>
      <c r="L80" s="656">
        <v>262563</v>
      </c>
      <c r="M80" s="656"/>
      <c r="N80" s="656"/>
      <c r="O80" s="656"/>
      <c r="P80" s="656"/>
      <c r="Q80" s="656"/>
      <c r="R80" s="656"/>
    </row>
    <row r="81" spans="1:18" s="261" customFormat="1" ht="12.75" customHeight="1">
      <c r="A81" s="278"/>
      <c r="B81" s="278"/>
      <c r="C81" s="286" t="s">
        <v>62</v>
      </c>
      <c r="D81" s="666"/>
      <c r="E81" s="697">
        <f>SUM(E51:E80)</f>
        <v>1189858</v>
      </c>
      <c r="F81" s="697">
        <f aca="true" t="shared" si="6" ref="F81:R81">SUM(F51:F80)</f>
        <v>1271443</v>
      </c>
      <c r="G81" s="697">
        <f t="shared" si="6"/>
        <v>1229407</v>
      </c>
      <c r="H81" s="723">
        <f>G81/F81*100</f>
        <v>96.69383527220646</v>
      </c>
      <c r="I81" s="724">
        <f t="shared" si="6"/>
        <v>0</v>
      </c>
      <c r="J81" s="697">
        <f t="shared" si="6"/>
        <v>118563</v>
      </c>
      <c r="K81" s="697">
        <f t="shared" si="6"/>
        <v>308</v>
      </c>
      <c r="L81" s="697">
        <f t="shared" si="6"/>
        <v>1110536</v>
      </c>
      <c r="M81" s="697">
        <f t="shared" si="6"/>
        <v>0</v>
      </c>
      <c r="N81" s="697">
        <f t="shared" si="6"/>
        <v>0</v>
      </c>
      <c r="O81" s="697">
        <f t="shared" si="6"/>
        <v>0</v>
      </c>
      <c r="P81" s="697">
        <f t="shared" si="6"/>
        <v>0</v>
      </c>
      <c r="Q81" s="697">
        <f t="shared" si="6"/>
        <v>0</v>
      </c>
      <c r="R81" s="697">
        <f t="shared" si="6"/>
        <v>0</v>
      </c>
    </row>
    <row r="82" spans="1:18" s="261" customFormat="1" ht="12.75" customHeight="1">
      <c r="A82" s="266">
        <v>1</v>
      </c>
      <c r="B82" s="266" t="s">
        <v>822</v>
      </c>
      <c r="C82" s="267" t="s">
        <v>185</v>
      </c>
      <c r="D82" s="693"/>
      <c r="E82" s="300"/>
      <c r="F82" s="656"/>
      <c r="G82" s="303"/>
      <c r="H82" s="721"/>
      <c r="I82" s="656"/>
      <c r="J82" s="656"/>
      <c r="K82" s="656"/>
      <c r="L82" s="656"/>
      <c r="M82" s="656"/>
      <c r="N82" s="656"/>
      <c r="O82" s="656"/>
      <c r="P82" s="656"/>
      <c r="Q82" s="656"/>
      <c r="R82" s="656"/>
    </row>
    <row r="83" spans="1:18" s="261" customFormat="1" ht="27" customHeight="1">
      <c r="A83" s="266"/>
      <c r="B83" s="266"/>
      <c r="C83" s="83" t="s">
        <v>1662</v>
      </c>
      <c r="D83" s="445"/>
      <c r="E83" s="343"/>
      <c r="F83" s="656"/>
      <c r="G83" s="303"/>
      <c r="H83" s="721"/>
      <c r="I83" s="725"/>
      <c r="J83" s="656"/>
      <c r="K83" s="656"/>
      <c r="L83" s="656"/>
      <c r="M83" s="656"/>
      <c r="N83" s="656"/>
      <c r="O83" s="656"/>
      <c r="P83" s="656"/>
      <c r="Q83" s="656"/>
      <c r="R83" s="656"/>
    </row>
    <row r="84" spans="1:18" s="261" customFormat="1" ht="15" customHeight="1">
      <c r="A84" s="266"/>
      <c r="B84" s="266"/>
      <c r="C84" s="280" t="s">
        <v>1663</v>
      </c>
      <c r="D84" s="667">
        <v>162104</v>
      </c>
      <c r="E84" s="351">
        <v>80200</v>
      </c>
      <c r="F84" s="656">
        <v>0</v>
      </c>
      <c r="G84" s="303">
        <f>SUM(I84:R84)</f>
        <v>0</v>
      </c>
      <c r="H84" s="721"/>
      <c r="I84" s="665"/>
      <c r="J84" s="665"/>
      <c r="K84" s="665"/>
      <c r="L84" s="665"/>
      <c r="M84" s="665"/>
      <c r="N84" s="665"/>
      <c r="O84" s="665"/>
      <c r="P84" s="665"/>
      <c r="Q84" s="665"/>
      <c r="R84" s="665"/>
    </row>
    <row r="85" spans="1:18" s="261" customFormat="1" ht="28.5" customHeight="1">
      <c r="A85" s="266"/>
      <c r="B85" s="266"/>
      <c r="C85" s="281" t="s">
        <v>17</v>
      </c>
      <c r="D85" s="668">
        <v>162105</v>
      </c>
      <c r="E85" s="345"/>
      <c r="F85" s="656">
        <v>82307</v>
      </c>
      <c r="G85" s="303">
        <f aca="true" t="shared" si="7" ref="G85:G112">SUM(I85:R85)</f>
        <v>82320</v>
      </c>
      <c r="H85" s="721">
        <f>G85/F85*100</f>
        <v>100.0157945253745</v>
      </c>
      <c r="I85" s="665">
        <v>8819</v>
      </c>
      <c r="J85" s="665">
        <v>73488</v>
      </c>
      <c r="K85" s="665"/>
      <c r="L85" s="665">
        <v>13</v>
      </c>
      <c r="M85" s="665"/>
      <c r="N85" s="665"/>
      <c r="O85" s="665"/>
      <c r="P85" s="665"/>
      <c r="Q85" s="665"/>
      <c r="R85" s="665"/>
    </row>
    <row r="86" spans="1:18" s="261" customFormat="1" ht="28.5" customHeight="1">
      <c r="A86" s="266"/>
      <c r="B86" s="266"/>
      <c r="C86" s="734" t="s">
        <v>1856</v>
      </c>
      <c r="D86" s="735">
        <v>162165</v>
      </c>
      <c r="E86" s="345"/>
      <c r="F86" s="656">
        <v>6759</v>
      </c>
      <c r="G86" s="303">
        <f t="shared" si="7"/>
        <v>6759</v>
      </c>
      <c r="H86" s="721">
        <f>G86/F86*100</f>
        <v>100</v>
      </c>
      <c r="I86" s="665"/>
      <c r="J86" s="665"/>
      <c r="K86" s="665"/>
      <c r="L86" s="665"/>
      <c r="M86" s="665"/>
      <c r="N86" s="665"/>
      <c r="O86" s="665">
        <v>6759</v>
      </c>
      <c r="P86" s="665"/>
      <c r="Q86" s="665"/>
      <c r="R86" s="665"/>
    </row>
    <row r="87" spans="1:18" s="261" customFormat="1" ht="28.5" customHeight="1">
      <c r="A87" s="266"/>
      <c r="B87" s="266"/>
      <c r="C87" s="734" t="s">
        <v>1857</v>
      </c>
      <c r="D87" s="735">
        <v>162166</v>
      </c>
      <c r="E87" s="345"/>
      <c r="F87" s="656">
        <v>47650</v>
      </c>
      <c r="G87" s="303">
        <f t="shared" si="7"/>
        <v>47650</v>
      </c>
      <c r="H87" s="721">
        <f>G87/F87*100</f>
        <v>100</v>
      </c>
      <c r="I87" s="665"/>
      <c r="J87" s="665">
        <v>47650</v>
      </c>
      <c r="K87" s="665"/>
      <c r="L87" s="665"/>
      <c r="M87" s="665"/>
      <c r="N87" s="665"/>
      <c r="O87" s="665"/>
      <c r="P87" s="665"/>
      <c r="Q87" s="665"/>
      <c r="R87" s="665"/>
    </row>
    <row r="88" spans="1:18" s="261" customFormat="1" ht="30" customHeight="1">
      <c r="A88" s="266"/>
      <c r="B88" s="266"/>
      <c r="C88" s="83" t="s">
        <v>158</v>
      </c>
      <c r="D88" s="694"/>
      <c r="E88" s="703"/>
      <c r="F88" s="656"/>
      <c r="G88" s="303"/>
      <c r="H88" s="721"/>
      <c r="I88" s="665"/>
      <c r="J88" s="656"/>
      <c r="K88" s="656"/>
      <c r="L88" s="272"/>
      <c r="M88" s="272"/>
      <c r="N88" s="272"/>
      <c r="O88" s="272"/>
      <c r="P88" s="272"/>
      <c r="Q88" s="272"/>
      <c r="R88" s="272"/>
    </row>
    <row r="89" spans="1:18" s="261" customFormat="1" ht="30" customHeight="1">
      <c r="A89" s="266"/>
      <c r="B89" s="266"/>
      <c r="C89" s="669" t="s">
        <v>18</v>
      </c>
      <c r="D89" s="694">
        <v>163601</v>
      </c>
      <c r="E89" s="703">
        <v>298214</v>
      </c>
      <c r="F89" s="656">
        <v>300214</v>
      </c>
      <c r="G89" s="303">
        <f t="shared" si="7"/>
        <v>300214</v>
      </c>
      <c r="H89" s="721">
        <f aca="true" t="shared" si="8" ref="H89:H97">G89/F89*100</f>
        <v>100</v>
      </c>
      <c r="I89" s="665"/>
      <c r="J89" s="665">
        <v>300214</v>
      </c>
      <c r="K89" s="665"/>
      <c r="L89" s="665"/>
      <c r="M89" s="665"/>
      <c r="N89" s="665"/>
      <c r="O89" s="665"/>
      <c r="P89" s="665"/>
      <c r="Q89" s="665"/>
      <c r="R89" s="665"/>
    </row>
    <row r="90" spans="1:19" s="261" customFormat="1" ht="27.75" customHeight="1">
      <c r="A90" s="266"/>
      <c r="B90" s="266"/>
      <c r="C90" s="288" t="s">
        <v>19</v>
      </c>
      <c r="D90" s="670">
        <v>164910</v>
      </c>
      <c r="E90" s="702">
        <v>2000</v>
      </c>
      <c r="F90" s="656">
        <v>2000</v>
      </c>
      <c r="G90" s="303">
        <f t="shared" si="7"/>
        <v>2000</v>
      </c>
      <c r="H90" s="721">
        <f t="shared" si="8"/>
        <v>100</v>
      </c>
      <c r="I90" s="665"/>
      <c r="J90" s="665">
        <v>2000</v>
      </c>
      <c r="K90" s="665"/>
      <c r="L90" s="665"/>
      <c r="M90" s="665"/>
      <c r="N90" s="665"/>
      <c r="O90" s="665"/>
      <c r="P90" s="665"/>
      <c r="Q90" s="665"/>
      <c r="R90" s="665"/>
      <c r="S90" s="661"/>
    </row>
    <row r="91" spans="1:19" s="261" customFormat="1" ht="27" customHeight="1">
      <c r="A91" s="266"/>
      <c r="B91" s="266"/>
      <c r="C91" s="288" t="s">
        <v>1858</v>
      </c>
      <c r="D91" s="670">
        <v>164916</v>
      </c>
      <c r="E91" s="703"/>
      <c r="F91" s="656">
        <v>2000</v>
      </c>
      <c r="G91" s="303">
        <f t="shared" si="7"/>
        <v>0</v>
      </c>
      <c r="H91" s="721">
        <f t="shared" si="8"/>
        <v>0</v>
      </c>
      <c r="I91" s="665"/>
      <c r="J91" s="665"/>
      <c r="K91" s="665"/>
      <c r="L91" s="665"/>
      <c r="M91" s="665"/>
      <c r="N91" s="665"/>
      <c r="O91" s="665"/>
      <c r="P91" s="665"/>
      <c r="Q91" s="665"/>
      <c r="R91" s="665"/>
      <c r="S91" s="661"/>
    </row>
    <row r="92" spans="1:19" s="261" customFormat="1" ht="27" customHeight="1">
      <c r="A92" s="266"/>
      <c r="B92" s="266"/>
      <c r="C92" s="654" t="s">
        <v>20</v>
      </c>
      <c r="D92" s="783">
        <v>162698</v>
      </c>
      <c r="E92" s="703">
        <v>15000</v>
      </c>
      <c r="F92" s="656">
        <v>14845</v>
      </c>
      <c r="G92" s="303">
        <f t="shared" si="7"/>
        <v>14845</v>
      </c>
      <c r="H92" s="721">
        <f t="shared" si="8"/>
        <v>100</v>
      </c>
      <c r="I92" s="665"/>
      <c r="J92" s="665">
        <v>14845</v>
      </c>
      <c r="K92" s="665"/>
      <c r="L92" s="665"/>
      <c r="M92" s="665"/>
      <c r="N92" s="665"/>
      <c r="O92" s="665"/>
      <c r="P92" s="665"/>
      <c r="Q92" s="665"/>
      <c r="R92" s="665"/>
      <c r="S92" s="661"/>
    </row>
    <row r="93" spans="1:19" s="261" customFormat="1" ht="41.25" customHeight="1">
      <c r="A93" s="266"/>
      <c r="B93" s="266"/>
      <c r="C93" s="654" t="s">
        <v>1138</v>
      </c>
      <c r="D93" s="695">
        <v>162631</v>
      </c>
      <c r="E93" s="703"/>
      <c r="F93" s="656">
        <v>11352</v>
      </c>
      <c r="G93" s="303">
        <f t="shared" si="7"/>
        <v>11352</v>
      </c>
      <c r="H93" s="721">
        <f t="shared" si="8"/>
        <v>100</v>
      </c>
      <c r="I93" s="665"/>
      <c r="J93" s="665">
        <v>11352</v>
      </c>
      <c r="K93" s="665"/>
      <c r="L93" s="665"/>
      <c r="M93" s="665"/>
      <c r="N93" s="665"/>
      <c r="O93" s="665"/>
      <c r="P93" s="665"/>
      <c r="Q93" s="665"/>
      <c r="R93" s="665"/>
      <c r="S93" s="661"/>
    </row>
    <row r="94" spans="1:18" s="261" customFormat="1" ht="25.5">
      <c r="A94" s="266"/>
      <c r="B94" s="266"/>
      <c r="C94" s="671" t="s">
        <v>21</v>
      </c>
      <c r="D94" s="696">
        <v>163621</v>
      </c>
      <c r="E94" s="342">
        <v>685000</v>
      </c>
      <c r="F94" s="656">
        <v>4206309</v>
      </c>
      <c r="G94" s="303">
        <f t="shared" si="7"/>
        <v>4206309</v>
      </c>
      <c r="H94" s="721">
        <f t="shared" si="8"/>
        <v>100</v>
      </c>
      <c r="I94" s="665">
        <v>333897</v>
      </c>
      <c r="J94" s="665">
        <v>3872412</v>
      </c>
      <c r="K94" s="665"/>
      <c r="L94" s="665"/>
      <c r="M94" s="665"/>
      <c r="N94" s="665"/>
      <c r="O94" s="665"/>
      <c r="P94" s="665"/>
      <c r="Q94" s="665"/>
      <c r="R94" s="665"/>
    </row>
    <row r="95" spans="1:18" s="261" customFormat="1" ht="25.5">
      <c r="A95" s="266"/>
      <c r="B95" s="266" t="s">
        <v>1688</v>
      </c>
      <c r="C95" s="672" t="s">
        <v>22</v>
      </c>
      <c r="D95" s="696">
        <v>162630</v>
      </c>
      <c r="E95" s="342">
        <v>1500000</v>
      </c>
      <c r="F95" s="656">
        <v>1500000</v>
      </c>
      <c r="G95" s="303">
        <f t="shared" si="7"/>
        <v>1500000</v>
      </c>
      <c r="H95" s="721">
        <f t="shared" si="8"/>
        <v>100</v>
      </c>
      <c r="I95" s="665">
        <v>328898</v>
      </c>
      <c r="J95" s="665">
        <v>1171102</v>
      </c>
      <c r="K95" s="665"/>
      <c r="L95" s="665"/>
      <c r="M95" s="665"/>
      <c r="N95" s="665"/>
      <c r="O95" s="665"/>
      <c r="P95" s="665"/>
      <c r="Q95" s="665"/>
      <c r="R95" s="665"/>
    </row>
    <row r="96" spans="1:18" s="261" customFormat="1" ht="25.5">
      <c r="A96" s="266"/>
      <c r="B96" s="266"/>
      <c r="C96" s="672" t="s">
        <v>23</v>
      </c>
      <c r="D96" s="696">
        <v>162941</v>
      </c>
      <c r="E96" s="342">
        <v>60000</v>
      </c>
      <c r="F96" s="656">
        <v>102000</v>
      </c>
      <c r="G96" s="303">
        <f t="shared" si="7"/>
        <v>63000</v>
      </c>
      <c r="H96" s="721">
        <f t="shared" si="8"/>
        <v>61.76470588235294</v>
      </c>
      <c r="I96" s="665"/>
      <c r="J96" s="665">
        <v>60000</v>
      </c>
      <c r="K96" s="665"/>
      <c r="L96" s="665"/>
      <c r="M96" s="665"/>
      <c r="N96" s="665"/>
      <c r="O96" s="665">
        <v>3000</v>
      </c>
      <c r="P96" s="665"/>
      <c r="Q96" s="665"/>
      <c r="R96" s="665"/>
    </row>
    <row r="97" spans="1:18" s="261" customFormat="1" ht="25.5">
      <c r="A97" s="266"/>
      <c r="B97" s="266"/>
      <c r="C97" s="673" t="s">
        <v>1020</v>
      </c>
      <c r="D97" s="696">
        <v>164915</v>
      </c>
      <c r="E97" s="342"/>
      <c r="F97" s="656">
        <v>30944</v>
      </c>
      <c r="G97" s="303">
        <f t="shared" si="7"/>
        <v>30944</v>
      </c>
      <c r="H97" s="721">
        <f t="shared" si="8"/>
        <v>100</v>
      </c>
      <c r="I97" s="665"/>
      <c r="J97" s="665">
        <v>30944</v>
      </c>
      <c r="K97" s="665"/>
      <c r="L97" s="665"/>
      <c r="M97" s="665"/>
      <c r="N97" s="665"/>
      <c r="O97" s="665"/>
      <c r="P97" s="665"/>
      <c r="Q97" s="665"/>
      <c r="R97" s="665"/>
    </row>
    <row r="98" spans="1:18" s="261" customFormat="1" ht="26.25" customHeight="1">
      <c r="A98" s="266"/>
      <c r="B98" s="266"/>
      <c r="C98" s="673" t="s">
        <v>88</v>
      </c>
      <c r="D98" s="696">
        <v>162199</v>
      </c>
      <c r="E98" s="342"/>
      <c r="F98" s="656"/>
      <c r="G98" s="303">
        <f t="shared" si="7"/>
        <v>16122</v>
      </c>
      <c r="H98" s="721"/>
      <c r="I98" s="665"/>
      <c r="J98" s="665"/>
      <c r="K98" s="665"/>
      <c r="L98" s="665">
        <v>16122</v>
      </c>
      <c r="M98" s="665"/>
      <c r="N98" s="665"/>
      <c r="O98" s="665"/>
      <c r="P98" s="665"/>
      <c r="Q98" s="665"/>
      <c r="R98" s="665"/>
    </row>
    <row r="99" spans="1:18" s="261" customFormat="1" ht="24" customHeight="1">
      <c r="A99" s="266"/>
      <c r="B99" s="266"/>
      <c r="C99" s="673" t="s">
        <v>1137</v>
      </c>
      <c r="D99" s="696">
        <v>161903</v>
      </c>
      <c r="E99" s="342"/>
      <c r="F99" s="656"/>
      <c r="G99" s="303">
        <f t="shared" si="7"/>
        <v>334</v>
      </c>
      <c r="H99" s="721"/>
      <c r="I99" s="665"/>
      <c r="J99" s="665"/>
      <c r="K99" s="665"/>
      <c r="L99" s="665">
        <v>334</v>
      </c>
      <c r="M99" s="665"/>
      <c r="N99" s="665"/>
      <c r="O99" s="665"/>
      <c r="P99" s="665"/>
      <c r="Q99" s="665"/>
      <c r="R99" s="665"/>
    </row>
    <row r="100" spans="1:18" s="261" customFormat="1" ht="25.5">
      <c r="A100" s="266"/>
      <c r="B100" s="266"/>
      <c r="C100" s="673" t="s">
        <v>1021</v>
      </c>
      <c r="D100" s="696">
        <v>151632</v>
      </c>
      <c r="E100" s="342"/>
      <c r="F100" s="656">
        <v>1000</v>
      </c>
      <c r="G100" s="303">
        <f t="shared" si="7"/>
        <v>1000</v>
      </c>
      <c r="H100" s="721">
        <f>G100/F100*100</f>
        <v>100</v>
      </c>
      <c r="I100" s="665"/>
      <c r="J100" s="665"/>
      <c r="K100" s="665"/>
      <c r="L100" s="665"/>
      <c r="M100" s="665"/>
      <c r="N100" s="665"/>
      <c r="O100" s="665">
        <v>1000</v>
      </c>
      <c r="P100" s="665"/>
      <c r="Q100" s="665"/>
      <c r="R100" s="665"/>
    </row>
    <row r="101" spans="1:18" s="261" customFormat="1" ht="36">
      <c r="A101" s="266"/>
      <c r="B101" s="266"/>
      <c r="C101" s="785" t="s">
        <v>1859</v>
      </c>
      <c r="D101" s="786">
        <v>163623</v>
      </c>
      <c r="E101" s="784"/>
      <c r="F101" s="690">
        <v>28575</v>
      </c>
      <c r="G101" s="303">
        <f t="shared" si="7"/>
        <v>0</v>
      </c>
      <c r="H101" s="721">
        <f aca="true" t="shared" si="9" ref="H101:H112">G101/F101*100</f>
        <v>0</v>
      </c>
      <c r="I101" s="665"/>
      <c r="J101" s="691"/>
      <c r="K101" s="691"/>
      <c r="L101" s="691"/>
      <c r="M101" s="691"/>
      <c r="N101" s="691"/>
      <c r="O101" s="691"/>
      <c r="P101" s="691"/>
      <c r="Q101" s="691"/>
      <c r="R101" s="691"/>
    </row>
    <row r="102" spans="1:18" s="261" customFormat="1" ht="25.5">
      <c r="A102" s="266"/>
      <c r="B102" s="266"/>
      <c r="C102" s="673" t="s">
        <v>1860</v>
      </c>
      <c r="D102" s="786"/>
      <c r="E102" s="784"/>
      <c r="F102" s="690"/>
      <c r="G102" s="303"/>
      <c r="H102" s="721"/>
      <c r="I102" s="665"/>
      <c r="J102" s="691"/>
      <c r="K102" s="691"/>
      <c r="L102" s="691"/>
      <c r="M102" s="691"/>
      <c r="N102" s="691"/>
      <c r="O102" s="691"/>
      <c r="P102" s="691"/>
      <c r="Q102" s="691"/>
      <c r="R102" s="691"/>
    </row>
    <row r="103" spans="1:18" s="261" customFormat="1" ht="25.5">
      <c r="A103" s="266"/>
      <c r="B103" s="266"/>
      <c r="C103" s="673" t="s">
        <v>1861</v>
      </c>
      <c r="D103" s="786">
        <v>163700</v>
      </c>
      <c r="E103" s="784"/>
      <c r="F103" s="690">
        <v>41261</v>
      </c>
      <c r="G103" s="303">
        <f t="shared" si="7"/>
        <v>106</v>
      </c>
      <c r="H103" s="721">
        <f t="shared" si="9"/>
        <v>0.2569011899857008</v>
      </c>
      <c r="I103" s="665"/>
      <c r="J103" s="691"/>
      <c r="K103" s="691"/>
      <c r="L103" s="691"/>
      <c r="M103" s="691"/>
      <c r="N103" s="691">
        <v>106</v>
      </c>
      <c r="O103" s="691"/>
      <c r="P103" s="691"/>
      <c r="Q103" s="691"/>
      <c r="R103" s="691"/>
    </row>
    <row r="104" spans="1:18" s="261" customFormat="1" ht="25.5">
      <c r="A104" s="266"/>
      <c r="B104" s="266"/>
      <c r="C104" s="673" t="s">
        <v>313</v>
      </c>
      <c r="D104" s="786">
        <v>163702</v>
      </c>
      <c r="E104" s="784"/>
      <c r="F104" s="690">
        <v>938530</v>
      </c>
      <c r="G104" s="303">
        <f t="shared" si="7"/>
        <v>739000</v>
      </c>
      <c r="H104" s="721">
        <f t="shared" si="9"/>
        <v>78.74015748031496</v>
      </c>
      <c r="I104" s="665">
        <v>53000</v>
      </c>
      <c r="J104" s="691">
        <v>686000</v>
      </c>
      <c r="K104" s="691"/>
      <c r="L104" s="691"/>
      <c r="M104" s="691"/>
      <c r="N104" s="691"/>
      <c r="O104" s="691"/>
      <c r="P104" s="691"/>
      <c r="Q104" s="691"/>
      <c r="R104" s="691"/>
    </row>
    <row r="105" spans="1:18" s="261" customFormat="1" ht="36">
      <c r="A105" s="266"/>
      <c r="B105" s="266"/>
      <c r="C105" s="787" t="s">
        <v>1862</v>
      </c>
      <c r="D105" s="786">
        <v>163603</v>
      </c>
      <c r="E105" s="784"/>
      <c r="F105" s="690">
        <v>7779</v>
      </c>
      <c r="G105" s="303">
        <f t="shared" si="7"/>
        <v>7779</v>
      </c>
      <c r="H105" s="721">
        <f t="shared" si="9"/>
        <v>100</v>
      </c>
      <c r="I105" s="665"/>
      <c r="J105" s="691">
        <v>7779</v>
      </c>
      <c r="K105" s="691"/>
      <c r="L105" s="691"/>
      <c r="M105" s="691"/>
      <c r="N105" s="691"/>
      <c r="O105" s="691"/>
      <c r="P105" s="691"/>
      <c r="Q105" s="691"/>
      <c r="R105" s="691"/>
    </row>
    <row r="106" spans="1:18" s="261" customFormat="1" ht="24">
      <c r="A106" s="266"/>
      <c r="B106" s="266"/>
      <c r="C106" s="788" t="s">
        <v>1863</v>
      </c>
      <c r="D106" s="786">
        <v>163604</v>
      </c>
      <c r="E106" s="784"/>
      <c r="F106" s="690">
        <v>9885</v>
      </c>
      <c r="G106" s="303">
        <f t="shared" si="7"/>
        <v>9885</v>
      </c>
      <c r="H106" s="721">
        <f t="shared" si="9"/>
        <v>100</v>
      </c>
      <c r="I106" s="665"/>
      <c r="J106" s="691">
        <v>9885</v>
      </c>
      <c r="K106" s="691"/>
      <c r="L106" s="691"/>
      <c r="M106" s="691"/>
      <c r="N106" s="691"/>
      <c r="O106" s="691"/>
      <c r="P106" s="691"/>
      <c r="Q106" s="691"/>
      <c r="R106" s="691"/>
    </row>
    <row r="107" spans="1:18" s="261" customFormat="1" ht="38.25">
      <c r="A107" s="266"/>
      <c r="B107" s="266"/>
      <c r="C107" s="789" t="s">
        <v>745</v>
      </c>
      <c r="D107" s="786">
        <v>163626</v>
      </c>
      <c r="E107" s="784"/>
      <c r="F107" s="690">
        <v>402590</v>
      </c>
      <c r="G107" s="303">
        <f t="shared" si="7"/>
        <v>317000</v>
      </c>
      <c r="H107" s="721">
        <f t="shared" si="9"/>
        <v>78.74015748031496</v>
      </c>
      <c r="I107" s="665">
        <v>15595</v>
      </c>
      <c r="J107" s="691">
        <v>301405</v>
      </c>
      <c r="K107" s="691"/>
      <c r="L107" s="691"/>
      <c r="M107" s="691"/>
      <c r="N107" s="691"/>
      <c r="O107" s="691"/>
      <c r="P107" s="691"/>
      <c r="Q107" s="691"/>
      <c r="R107" s="691"/>
    </row>
    <row r="108" spans="1:18" s="261" customFormat="1" ht="25.5">
      <c r="A108" s="266"/>
      <c r="B108" s="266"/>
      <c r="C108" s="288" t="s">
        <v>746</v>
      </c>
      <c r="D108" s="786">
        <v>164917</v>
      </c>
      <c r="E108" s="784"/>
      <c r="F108" s="690">
        <v>13597</v>
      </c>
      <c r="G108" s="303">
        <f t="shared" si="7"/>
        <v>13597</v>
      </c>
      <c r="H108" s="721">
        <f t="shared" si="9"/>
        <v>100</v>
      </c>
      <c r="I108" s="665"/>
      <c r="J108" s="691">
        <v>13597</v>
      </c>
      <c r="K108" s="691"/>
      <c r="L108" s="691"/>
      <c r="M108" s="691"/>
      <c r="N108" s="691"/>
      <c r="O108" s="691"/>
      <c r="P108" s="691"/>
      <c r="Q108" s="691"/>
      <c r="R108" s="691"/>
    </row>
    <row r="109" spans="1:18" s="261" customFormat="1" ht="24">
      <c r="A109" s="266"/>
      <c r="B109" s="266"/>
      <c r="C109" s="538" t="s">
        <v>747</v>
      </c>
      <c r="D109" s="786">
        <v>162944</v>
      </c>
      <c r="E109" s="784"/>
      <c r="F109" s="690">
        <v>359999</v>
      </c>
      <c r="G109" s="303">
        <f t="shared" si="7"/>
        <v>359999</v>
      </c>
      <c r="H109" s="721">
        <f t="shared" si="9"/>
        <v>100</v>
      </c>
      <c r="I109" s="665"/>
      <c r="J109" s="691">
        <v>359999</v>
      </c>
      <c r="K109" s="691"/>
      <c r="L109" s="691"/>
      <c r="M109" s="691"/>
      <c r="N109" s="691"/>
      <c r="O109" s="691"/>
      <c r="P109" s="691"/>
      <c r="Q109" s="691"/>
      <c r="R109" s="691"/>
    </row>
    <row r="110" spans="1:18" s="261" customFormat="1" ht="25.5">
      <c r="A110" s="266"/>
      <c r="B110" s="266"/>
      <c r="C110" s="288" t="s">
        <v>748</v>
      </c>
      <c r="D110" s="786">
        <v>164918</v>
      </c>
      <c r="E110" s="784"/>
      <c r="F110" s="690">
        <v>5000</v>
      </c>
      <c r="G110" s="303">
        <f t="shared" si="7"/>
        <v>0</v>
      </c>
      <c r="H110" s="721">
        <f t="shared" si="9"/>
        <v>0</v>
      </c>
      <c r="I110" s="665"/>
      <c r="J110" s="691"/>
      <c r="K110" s="691"/>
      <c r="L110" s="691"/>
      <c r="M110" s="691"/>
      <c r="N110" s="691"/>
      <c r="O110" s="691"/>
      <c r="P110" s="691"/>
      <c r="Q110" s="691"/>
      <c r="R110" s="691"/>
    </row>
    <row r="111" spans="1:18" s="261" customFormat="1" ht="25.5">
      <c r="A111" s="266"/>
      <c r="B111" s="266"/>
      <c r="C111" s="288" t="s">
        <v>749</v>
      </c>
      <c r="D111" s="786">
        <v>162687</v>
      </c>
      <c r="E111" s="784"/>
      <c r="F111" s="690">
        <v>1270000</v>
      </c>
      <c r="G111" s="303">
        <f t="shared" si="7"/>
        <v>1000000</v>
      </c>
      <c r="H111" s="721">
        <f t="shared" si="9"/>
        <v>78.74015748031496</v>
      </c>
      <c r="I111" s="665">
        <v>40407</v>
      </c>
      <c r="J111" s="691">
        <v>959593</v>
      </c>
      <c r="K111" s="691"/>
      <c r="L111" s="691"/>
      <c r="M111" s="691"/>
      <c r="N111" s="691"/>
      <c r="O111" s="691"/>
      <c r="P111" s="691"/>
      <c r="Q111" s="691"/>
      <c r="R111" s="691"/>
    </row>
    <row r="112" spans="1:18" s="261" customFormat="1" ht="38.25">
      <c r="A112" s="266"/>
      <c r="B112" s="266"/>
      <c r="C112" s="790" t="s">
        <v>750</v>
      </c>
      <c r="D112" s="786">
        <v>163628</v>
      </c>
      <c r="E112" s="784"/>
      <c r="F112" s="690">
        <v>751840</v>
      </c>
      <c r="G112" s="303">
        <f t="shared" si="7"/>
        <v>0</v>
      </c>
      <c r="H112" s="721">
        <f t="shared" si="9"/>
        <v>0</v>
      </c>
      <c r="I112" s="665"/>
      <c r="J112" s="691"/>
      <c r="K112" s="691"/>
      <c r="L112" s="691"/>
      <c r="M112" s="691"/>
      <c r="N112" s="691"/>
      <c r="O112" s="691"/>
      <c r="P112" s="691"/>
      <c r="Q112" s="691"/>
      <c r="R112" s="691"/>
    </row>
    <row r="113" spans="1:18" s="261" customFormat="1" ht="12.75" customHeight="1">
      <c r="A113" s="278"/>
      <c r="B113" s="278"/>
      <c r="C113" s="286" t="s">
        <v>1022</v>
      </c>
      <c r="D113" s="278"/>
      <c r="E113" s="697">
        <f>SUM(E83:E112)</f>
        <v>2640414</v>
      </c>
      <c r="F113" s="697">
        <f>SUM(F83:F112)</f>
        <v>10136436</v>
      </c>
      <c r="G113" s="697">
        <f>SUM(G83:G112)</f>
        <v>8730215</v>
      </c>
      <c r="H113" s="723">
        <f>G113/F113*100</f>
        <v>86.12706675206158</v>
      </c>
      <c r="I113" s="724">
        <f>SUM(I83:I112)</f>
        <v>780616</v>
      </c>
      <c r="J113" s="724">
        <f aca="true" t="shared" si="10" ref="J113:R113">SUM(J83:J112)</f>
        <v>7922265</v>
      </c>
      <c r="K113" s="724">
        <f t="shared" si="10"/>
        <v>0</v>
      </c>
      <c r="L113" s="724">
        <f t="shared" si="10"/>
        <v>16469</v>
      </c>
      <c r="M113" s="724">
        <f t="shared" si="10"/>
        <v>0</v>
      </c>
      <c r="N113" s="724">
        <f t="shared" si="10"/>
        <v>106</v>
      </c>
      <c r="O113" s="724">
        <f t="shared" si="10"/>
        <v>10759</v>
      </c>
      <c r="P113" s="724">
        <f t="shared" si="10"/>
        <v>0</v>
      </c>
      <c r="Q113" s="724">
        <f t="shared" si="10"/>
        <v>0</v>
      </c>
      <c r="R113" s="724">
        <f t="shared" si="10"/>
        <v>0</v>
      </c>
    </row>
    <row r="114" spans="1:18" s="261" customFormat="1" ht="12.75" customHeight="1">
      <c r="A114" s="266">
        <v>1</v>
      </c>
      <c r="B114" s="266">
        <v>17</v>
      </c>
      <c r="C114" s="267" t="s">
        <v>590</v>
      </c>
      <c r="D114" s="268"/>
      <c r="E114" s="300"/>
      <c r="F114" s="656"/>
      <c r="G114" s="303"/>
      <c r="H114" s="721"/>
      <c r="I114" s="656"/>
      <c r="J114" s="656"/>
      <c r="K114" s="656"/>
      <c r="L114" s="656"/>
      <c r="M114" s="656"/>
      <c r="N114" s="656"/>
      <c r="O114" s="656"/>
      <c r="P114" s="656"/>
      <c r="Q114" s="656"/>
      <c r="R114" s="656"/>
    </row>
    <row r="115" spans="1:18" s="261" customFormat="1" ht="24" customHeight="1">
      <c r="A115" s="266"/>
      <c r="B115" s="266"/>
      <c r="C115" s="83" t="s">
        <v>158</v>
      </c>
      <c r="D115" s="445"/>
      <c r="E115" s="343"/>
      <c r="F115" s="656"/>
      <c r="G115" s="303"/>
      <c r="H115" s="721"/>
      <c r="I115" s="391"/>
      <c r="J115" s="656"/>
      <c r="K115" s="656"/>
      <c r="L115" s="656"/>
      <c r="M115" s="656"/>
      <c r="N115" s="656"/>
      <c r="O115" s="656"/>
      <c r="P115" s="656"/>
      <c r="Q115" s="656"/>
      <c r="R115" s="656"/>
    </row>
    <row r="116" spans="1:19" s="261" customFormat="1" ht="13.5" customHeight="1">
      <c r="A116" s="266"/>
      <c r="B116" s="266"/>
      <c r="C116" s="284" t="s">
        <v>1665</v>
      </c>
      <c r="D116" s="674">
        <v>171907</v>
      </c>
      <c r="E116" s="344">
        <v>311665</v>
      </c>
      <c r="F116" s="656">
        <v>315958</v>
      </c>
      <c r="G116" s="303">
        <f>SUM(I116:R116)</f>
        <v>311687</v>
      </c>
      <c r="H116" s="721">
        <f>G116/F116*100</f>
        <v>98.64823805695694</v>
      </c>
      <c r="I116" s="656"/>
      <c r="J116" s="656"/>
      <c r="K116" s="656"/>
      <c r="L116" s="656">
        <v>62898</v>
      </c>
      <c r="M116" s="656">
        <v>248789</v>
      </c>
      <c r="N116" s="656"/>
      <c r="O116" s="656"/>
      <c r="P116" s="656"/>
      <c r="Q116" s="656"/>
      <c r="R116" s="656"/>
      <c r="S116" s="661"/>
    </row>
    <row r="117" spans="1:19" s="261" customFormat="1" ht="13.5" customHeight="1">
      <c r="A117" s="266"/>
      <c r="B117" s="266"/>
      <c r="C117" s="277" t="s">
        <v>1023</v>
      </c>
      <c r="D117" s="675">
        <v>172901</v>
      </c>
      <c r="E117" s="346"/>
      <c r="F117" s="656">
        <v>56838</v>
      </c>
      <c r="G117" s="303">
        <f aca="true" t="shared" si="11" ref="G117:G147">SUM(I117:R117)</f>
        <v>57063</v>
      </c>
      <c r="H117" s="721">
        <f>G117/F117*100</f>
        <v>100.39586192336114</v>
      </c>
      <c r="I117" s="656"/>
      <c r="J117" s="656"/>
      <c r="K117" s="656"/>
      <c r="L117" s="656">
        <v>9838</v>
      </c>
      <c r="M117" s="656">
        <v>47225</v>
      </c>
      <c r="N117" s="656"/>
      <c r="O117" s="656"/>
      <c r="P117" s="656"/>
      <c r="Q117" s="656"/>
      <c r="R117" s="656"/>
      <c r="S117" s="661"/>
    </row>
    <row r="118" spans="1:19" s="261" customFormat="1" ht="13.5" customHeight="1">
      <c r="A118" s="266"/>
      <c r="B118" s="266"/>
      <c r="C118" s="277" t="s">
        <v>1139</v>
      </c>
      <c r="D118" s="675">
        <v>171924</v>
      </c>
      <c r="E118" s="346"/>
      <c r="F118" s="656"/>
      <c r="G118" s="303">
        <f t="shared" si="11"/>
        <v>5351</v>
      </c>
      <c r="H118" s="721"/>
      <c r="I118" s="656"/>
      <c r="J118" s="656"/>
      <c r="K118" s="656"/>
      <c r="L118" s="656">
        <v>5351</v>
      </c>
      <c r="M118" s="656"/>
      <c r="N118" s="656"/>
      <c r="O118" s="656"/>
      <c r="P118" s="656"/>
      <c r="Q118" s="656"/>
      <c r="R118" s="656"/>
      <c r="S118" s="661"/>
    </row>
    <row r="119" spans="1:18" s="261" customFormat="1" ht="25.5" customHeight="1">
      <c r="A119" s="266"/>
      <c r="B119" s="266"/>
      <c r="C119" s="280" t="s">
        <v>1666</v>
      </c>
      <c r="D119" s="676"/>
      <c r="E119" s="351"/>
      <c r="F119" s="656"/>
      <c r="G119" s="303"/>
      <c r="H119" s="721"/>
      <c r="I119" s="656"/>
      <c r="J119" s="656"/>
      <c r="K119" s="656"/>
      <c r="L119" s="272"/>
      <c r="M119" s="272"/>
      <c r="N119" s="656"/>
      <c r="O119" s="656"/>
      <c r="P119" s="656"/>
      <c r="Q119" s="656"/>
      <c r="R119" s="656"/>
    </row>
    <row r="120" spans="1:19" s="261" customFormat="1" ht="13.5" customHeight="1">
      <c r="A120" s="266"/>
      <c r="B120" s="266"/>
      <c r="C120" s="289" t="s">
        <v>207</v>
      </c>
      <c r="D120" s="677">
        <v>171980</v>
      </c>
      <c r="E120" s="353">
        <v>27940</v>
      </c>
      <c r="F120" s="656">
        <v>33020</v>
      </c>
      <c r="G120" s="303">
        <f t="shared" si="11"/>
        <v>33020</v>
      </c>
      <c r="H120" s="721">
        <f aca="true" t="shared" si="12" ref="H120:H205">G120/F120*100</f>
        <v>100</v>
      </c>
      <c r="I120" s="656"/>
      <c r="J120" s="656"/>
      <c r="K120" s="656"/>
      <c r="L120" s="656">
        <v>33020</v>
      </c>
      <c r="M120" s="656"/>
      <c r="N120" s="656"/>
      <c r="O120" s="656"/>
      <c r="P120" s="656"/>
      <c r="Q120" s="656"/>
      <c r="R120" s="656"/>
      <c r="S120" s="661"/>
    </row>
    <row r="121" spans="1:18" s="261" customFormat="1" ht="26.25" customHeight="1">
      <c r="A121" s="290"/>
      <c r="B121" s="290"/>
      <c r="C121" s="83" t="s">
        <v>158</v>
      </c>
      <c r="D121" s="445"/>
      <c r="E121" s="343"/>
      <c r="F121" s="656"/>
      <c r="G121" s="303"/>
      <c r="H121" s="721"/>
      <c r="I121" s="656"/>
      <c r="J121" s="656"/>
      <c r="K121" s="656"/>
      <c r="L121" s="272"/>
      <c r="M121" s="272"/>
      <c r="N121" s="656"/>
      <c r="O121" s="656"/>
      <c r="P121" s="656"/>
      <c r="Q121" s="656"/>
      <c r="R121" s="656"/>
    </row>
    <row r="122" spans="1:18" s="261" customFormat="1" ht="29.25" customHeight="1">
      <c r="A122" s="266"/>
      <c r="B122" s="266"/>
      <c r="C122" s="291" t="s">
        <v>268</v>
      </c>
      <c r="D122" s="674">
        <v>171905</v>
      </c>
      <c r="E122" s="344">
        <v>50000</v>
      </c>
      <c r="F122" s="656">
        <v>57620</v>
      </c>
      <c r="G122" s="303">
        <f t="shared" si="11"/>
        <v>88284</v>
      </c>
      <c r="H122" s="721">
        <f t="shared" si="12"/>
        <v>153.21763276640056</v>
      </c>
      <c r="I122" s="656"/>
      <c r="J122" s="656"/>
      <c r="K122" s="656"/>
      <c r="L122" s="656">
        <v>88284</v>
      </c>
      <c r="M122" s="656"/>
      <c r="N122" s="656"/>
      <c r="O122" s="656"/>
      <c r="P122" s="656"/>
      <c r="Q122" s="656"/>
      <c r="R122" s="656"/>
    </row>
    <row r="123" spans="1:18" s="261" customFormat="1" ht="13.5" customHeight="1">
      <c r="A123" s="262"/>
      <c r="B123" s="262"/>
      <c r="C123" s="292" t="s">
        <v>208</v>
      </c>
      <c r="D123" s="674">
        <v>171909</v>
      </c>
      <c r="E123" s="344">
        <v>3429</v>
      </c>
      <c r="F123" s="656">
        <v>3429</v>
      </c>
      <c r="G123" s="303">
        <f t="shared" si="11"/>
        <v>9060</v>
      </c>
      <c r="H123" s="721">
        <f t="shared" si="12"/>
        <v>264.2169728783902</v>
      </c>
      <c r="I123" s="656"/>
      <c r="J123" s="656"/>
      <c r="K123" s="656"/>
      <c r="L123" s="656">
        <v>9060</v>
      </c>
      <c r="M123" s="656"/>
      <c r="N123" s="656"/>
      <c r="O123" s="656"/>
      <c r="P123" s="656"/>
      <c r="Q123" s="656"/>
      <c r="R123" s="656"/>
    </row>
    <row r="124" spans="1:18" s="261" customFormat="1" ht="13.5" customHeight="1">
      <c r="A124" s="262"/>
      <c r="B124" s="262"/>
      <c r="C124" s="292" t="s">
        <v>209</v>
      </c>
      <c r="D124" s="674">
        <v>171904</v>
      </c>
      <c r="E124" s="344">
        <v>2000</v>
      </c>
      <c r="F124" s="656">
        <v>2000</v>
      </c>
      <c r="G124" s="303">
        <f t="shared" si="11"/>
        <v>81</v>
      </c>
      <c r="H124" s="721">
        <f t="shared" si="12"/>
        <v>4.05</v>
      </c>
      <c r="I124" s="656"/>
      <c r="J124" s="656"/>
      <c r="K124" s="656"/>
      <c r="L124" s="656">
        <v>81</v>
      </c>
      <c r="M124" s="656"/>
      <c r="N124" s="656"/>
      <c r="O124" s="656"/>
      <c r="P124" s="656"/>
      <c r="Q124" s="656"/>
      <c r="R124" s="656"/>
    </row>
    <row r="125" spans="1:18" s="261" customFormat="1" ht="13.5" customHeight="1">
      <c r="A125" s="262"/>
      <c r="B125" s="262"/>
      <c r="C125" s="288" t="s">
        <v>267</v>
      </c>
      <c r="D125" s="670">
        <v>151916</v>
      </c>
      <c r="E125" s="702">
        <v>3429</v>
      </c>
      <c r="F125" s="656">
        <v>3429</v>
      </c>
      <c r="G125" s="303">
        <f t="shared" si="11"/>
        <v>3429</v>
      </c>
      <c r="H125" s="721">
        <f t="shared" si="12"/>
        <v>100</v>
      </c>
      <c r="I125" s="656"/>
      <c r="J125" s="656"/>
      <c r="K125" s="656"/>
      <c r="L125" s="656">
        <v>3429</v>
      </c>
      <c r="M125" s="656"/>
      <c r="N125" s="656"/>
      <c r="O125" s="656"/>
      <c r="P125" s="656"/>
      <c r="Q125" s="656"/>
      <c r="R125" s="656"/>
    </row>
    <row r="126" spans="1:19" s="261" customFormat="1" ht="13.5" customHeight="1">
      <c r="A126" s="262"/>
      <c r="B126" s="262"/>
      <c r="C126" s="292" t="s">
        <v>1024</v>
      </c>
      <c r="D126" s="675">
        <v>172909</v>
      </c>
      <c r="E126" s="346">
        <v>25400</v>
      </c>
      <c r="F126" s="656">
        <v>25400</v>
      </c>
      <c r="G126" s="303">
        <f t="shared" si="11"/>
        <v>39991</v>
      </c>
      <c r="H126" s="721">
        <f t="shared" si="12"/>
        <v>157.44488188976376</v>
      </c>
      <c r="I126" s="656"/>
      <c r="J126" s="656"/>
      <c r="K126" s="656"/>
      <c r="L126" s="656">
        <v>39991</v>
      </c>
      <c r="M126" s="656"/>
      <c r="N126" s="656"/>
      <c r="O126" s="656"/>
      <c r="P126" s="656"/>
      <c r="Q126" s="656"/>
      <c r="R126" s="656"/>
      <c r="S126" s="678"/>
    </row>
    <row r="127" spans="1:19" s="261" customFormat="1" ht="13.5" customHeight="1">
      <c r="A127" s="262"/>
      <c r="B127" s="262"/>
      <c r="C127" s="292" t="s">
        <v>1025</v>
      </c>
      <c r="D127" s="675">
        <v>162674</v>
      </c>
      <c r="E127" s="346">
        <v>12700</v>
      </c>
      <c r="F127" s="656"/>
      <c r="G127" s="303">
        <f t="shared" si="11"/>
        <v>0</v>
      </c>
      <c r="H127" s="721"/>
      <c r="I127" s="656"/>
      <c r="J127" s="656"/>
      <c r="K127" s="656"/>
      <c r="L127" s="656"/>
      <c r="M127" s="656"/>
      <c r="N127" s="656"/>
      <c r="O127" s="656"/>
      <c r="P127" s="656"/>
      <c r="Q127" s="656"/>
      <c r="R127" s="656"/>
      <c r="S127" s="678"/>
    </row>
    <row r="128" spans="1:19" s="261" customFormat="1" ht="25.5" customHeight="1">
      <c r="A128" s="262"/>
      <c r="B128" s="262"/>
      <c r="C128" s="287" t="s">
        <v>89</v>
      </c>
      <c r="D128" s="675">
        <v>172920</v>
      </c>
      <c r="E128" s="346">
        <v>11430</v>
      </c>
      <c r="F128" s="656">
        <v>133731</v>
      </c>
      <c r="G128" s="303">
        <f t="shared" si="11"/>
        <v>122301</v>
      </c>
      <c r="H128" s="721">
        <f t="shared" si="12"/>
        <v>91.45299145299145</v>
      </c>
      <c r="I128" s="656"/>
      <c r="J128" s="656"/>
      <c r="K128" s="656"/>
      <c r="L128" s="656">
        <v>122301</v>
      </c>
      <c r="M128" s="656"/>
      <c r="N128" s="656"/>
      <c r="O128" s="656"/>
      <c r="P128" s="656"/>
      <c r="Q128" s="656"/>
      <c r="R128" s="656"/>
      <c r="S128" s="678"/>
    </row>
    <row r="129" spans="1:19" s="261" customFormat="1" ht="23.25" customHeight="1">
      <c r="A129" s="262"/>
      <c r="B129" s="262"/>
      <c r="C129" s="679" t="s">
        <v>1026</v>
      </c>
      <c r="D129" s="675">
        <v>174906</v>
      </c>
      <c r="E129" s="346"/>
      <c r="F129" s="656">
        <v>51649</v>
      </c>
      <c r="G129" s="303">
        <f t="shared" si="11"/>
        <v>51886</v>
      </c>
      <c r="H129" s="721">
        <f t="shared" si="12"/>
        <v>100.45886658018549</v>
      </c>
      <c r="I129" s="656"/>
      <c r="J129" s="656"/>
      <c r="K129" s="656"/>
      <c r="L129" s="656">
        <v>13159</v>
      </c>
      <c r="M129" s="656">
        <v>38727</v>
      </c>
      <c r="N129" s="656"/>
      <c r="O129" s="656"/>
      <c r="P129" s="656"/>
      <c r="Q129" s="656"/>
      <c r="R129" s="656"/>
      <c r="S129" s="678"/>
    </row>
    <row r="130" spans="1:19" s="261" customFormat="1" ht="15" customHeight="1">
      <c r="A130" s="262"/>
      <c r="B130" s="262"/>
      <c r="C130" s="292" t="s">
        <v>1143</v>
      </c>
      <c r="D130" s="674">
        <v>171902</v>
      </c>
      <c r="E130" s="346"/>
      <c r="F130" s="656"/>
      <c r="G130" s="303">
        <f t="shared" si="11"/>
        <v>211</v>
      </c>
      <c r="H130" s="721"/>
      <c r="I130" s="656"/>
      <c r="J130" s="656"/>
      <c r="K130" s="656"/>
      <c r="L130" s="656">
        <v>211</v>
      </c>
      <c r="M130" s="656"/>
      <c r="N130" s="656"/>
      <c r="O130" s="656"/>
      <c r="P130" s="656"/>
      <c r="Q130" s="656"/>
      <c r="R130" s="656"/>
      <c r="S130" s="678"/>
    </row>
    <row r="131" spans="1:19" s="261" customFormat="1" ht="18" customHeight="1">
      <c r="A131" s="262"/>
      <c r="B131" s="262"/>
      <c r="C131" s="732" t="s">
        <v>1144</v>
      </c>
      <c r="D131" s="675">
        <v>171956</v>
      </c>
      <c r="E131" s="346"/>
      <c r="F131" s="656"/>
      <c r="G131" s="303">
        <f t="shared" si="11"/>
        <v>276</v>
      </c>
      <c r="H131" s="721"/>
      <c r="I131" s="656"/>
      <c r="J131" s="656"/>
      <c r="K131" s="656"/>
      <c r="L131" s="656">
        <v>276</v>
      </c>
      <c r="M131" s="656"/>
      <c r="N131" s="656"/>
      <c r="O131" s="656"/>
      <c r="P131" s="656"/>
      <c r="Q131" s="656"/>
      <c r="R131" s="656"/>
      <c r="S131" s="678"/>
    </row>
    <row r="132" spans="1:18" s="261" customFormat="1" ht="24.75" customHeight="1">
      <c r="A132" s="262"/>
      <c r="B132" s="262"/>
      <c r="C132" s="287" t="s">
        <v>2354</v>
      </c>
      <c r="D132" s="676"/>
      <c r="E132" s="351"/>
      <c r="F132" s="656"/>
      <c r="G132" s="303"/>
      <c r="H132" s="721"/>
      <c r="I132" s="656"/>
      <c r="J132" s="656"/>
      <c r="K132" s="656"/>
      <c r="L132" s="656"/>
      <c r="M132" s="656"/>
      <c r="N132" s="656"/>
      <c r="O132" s="656"/>
      <c r="P132" s="656"/>
      <c r="Q132" s="656"/>
      <c r="R132" s="656"/>
    </row>
    <row r="133" spans="1:18" s="261" customFormat="1" ht="15" customHeight="1">
      <c r="A133" s="262"/>
      <c r="B133" s="262"/>
      <c r="C133" s="284" t="s">
        <v>210</v>
      </c>
      <c r="D133" s="674">
        <v>171901</v>
      </c>
      <c r="E133" s="344">
        <v>34290</v>
      </c>
      <c r="F133" s="656">
        <v>34290</v>
      </c>
      <c r="G133" s="303">
        <f t="shared" si="11"/>
        <v>34290</v>
      </c>
      <c r="H133" s="721">
        <f t="shared" si="12"/>
        <v>100</v>
      </c>
      <c r="I133" s="656"/>
      <c r="J133" s="656"/>
      <c r="K133" s="656"/>
      <c r="L133" s="656">
        <v>34290</v>
      </c>
      <c r="M133" s="656"/>
      <c r="N133" s="656"/>
      <c r="O133" s="656"/>
      <c r="P133" s="656"/>
      <c r="Q133" s="656"/>
      <c r="R133" s="656"/>
    </row>
    <row r="134" spans="1:18" s="261" customFormat="1" ht="24.75" customHeight="1">
      <c r="A134" s="266"/>
      <c r="B134" s="266"/>
      <c r="C134" s="293" t="s">
        <v>211</v>
      </c>
      <c r="D134" s="680"/>
      <c r="E134" s="358"/>
      <c r="F134" s="656"/>
      <c r="G134" s="303"/>
      <c r="H134" s="721"/>
      <c r="I134" s="656"/>
      <c r="J134" s="656"/>
      <c r="K134" s="656"/>
      <c r="L134" s="656"/>
      <c r="M134" s="656"/>
      <c r="N134" s="656"/>
      <c r="O134" s="656"/>
      <c r="P134" s="656"/>
      <c r="Q134" s="656"/>
      <c r="R134" s="656"/>
    </row>
    <row r="135" spans="1:18" s="261" customFormat="1" ht="28.5" customHeight="1">
      <c r="A135" s="266"/>
      <c r="B135" s="266"/>
      <c r="C135" s="294" t="s">
        <v>1027</v>
      </c>
      <c r="D135" s="668">
        <v>171908</v>
      </c>
      <c r="E135" s="345">
        <v>101600</v>
      </c>
      <c r="F135" s="656">
        <v>101600</v>
      </c>
      <c r="G135" s="303">
        <f t="shared" si="11"/>
        <v>101600</v>
      </c>
      <c r="H135" s="721">
        <f t="shared" si="12"/>
        <v>100</v>
      </c>
      <c r="I135" s="656"/>
      <c r="J135" s="656"/>
      <c r="K135" s="656"/>
      <c r="L135" s="656">
        <v>101600</v>
      </c>
      <c r="M135" s="656"/>
      <c r="N135" s="656"/>
      <c r="O135" s="656"/>
      <c r="P135" s="656"/>
      <c r="Q135" s="656"/>
      <c r="R135" s="656"/>
    </row>
    <row r="136" spans="1:19" s="261" customFormat="1" ht="27" customHeight="1">
      <c r="A136" s="266"/>
      <c r="B136" s="266"/>
      <c r="C136" s="294" t="s">
        <v>1028</v>
      </c>
      <c r="D136" s="668">
        <v>171908</v>
      </c>
      <c r="E136" s="345">
        <v>23816</v>
      </c>
      <c r="F136" s="656">
        <v>23816</v>
      </c>
      <c r="G136" s="303">
        <f t="shared" si="11"/>
        <v>23816</v>
      </c>
      <c r="H136" s="721">
        <f t="shared" si="12"/>
        <v>100</v>
      </c>
      <c r="I136" s="656"/>
      <c r="J136" s="656"/>
      <c r="K136" s="656"/>
      <c r="L136" s="656">
        <v>23816</v>
      </c>
      <c r="M136" s="656"/>
      <c r="N136" s="656"/>
      <c r="O136" s="656"/>
      <c r="P136" s="656"/>
      <c r="Q136" s="656"/>
      <c r="R136" s="656"/>
      <c r="S136" s="661"/>
    </row>
    <row r="137" spans="1:18" s="261" customFormat="1" ht="15.75" customHeight="1">
      <c r="A137" s="266"/>
      <c r="B137" s="266"/>
      <c r="C137" s="681" t="s">
        <v>1684</v>
      </c>
      <c r="D137" s="677">
        <v>171954</v>
      </c>
      <c r="E137" s="353"/>
      <c r="F137" s="656"/>
      <c r="G137" s="303"/>
      <c r="H137" s="721"/>
      <c r="I137" s="656"/>
      <c r="J137" s="656"/>
      <c r="K137" s="656"/>
      <c r="L137" s="656"/>
      <c r="M137" s="656"/>
      <c r="N137" s="656"/>
      <c r="O137" s="656"/>
      <c r="P137" s="656"/>
      <c r="Q137" s="656"/>
      <c r="R137" s="656"/>
    </row>
    <row r="138" spans="1:18" s="261" customFormat="1" ht="15.75" customHeight="1">
      <c r="A138" s="266"/>
      <c r="B138" s="266"/>
      <c r="C138" s="89" t="s">
        <v>1685</v>
      </c>
      <c r="D138" s="49"/>
      <c r="E138" s="71"/>
      <c r="F138" s="656"/>
      <c r="G138" s="303"/>
      <c r="H138" s="721"/>
      <c r="I138" s="656"/>
      <c r="J138" s="656"/>
      <c r="K138" s="656"/>
      <c r="L138" s="656"/>
      <c r="M138" s="656"/>
      <c r="N138" s="656"/>
      <c r="O138" s="656"/>
      <c r="P138" s="656"/>
      <c r="Q138" s="656"/>
      <c r="R138" s="656"/>
    </row>
    <row r="139" spans="1:18" s="261" customFormat="1" ht="24.75" customHeight="1">
      <c r="A139" s="266"/>
      <c r="B139" s="266"/>
      <c r="C139" s="280" t="s">
        <v>1686</v>
      </c>
      <c r="D139" s="667">
        <v>121401</v>
      </c>
      <c r="E139" s="351">
        <v>20000</v>
      </c>
      <c r="F139" s="656">
        <v>20000</v>
      </c>
      <c r="G139" s="303">
        <f t="shared" si="11"/>
        <v>19207</v>
      </c>
      <c r="H139" s="721">
        <f t="shared" si="12"/>
        <v>96.035</v>
      </c>
      <c r="I139" s="656"/>
      <c r="J139" s="656"/>
      <c r="K139" s="656"/>
      <c r="L139" s="656"/>
      <c r="M139" s="656"/>
      <c r="N139" s="656"/>
      <c r="O139" s="656">
        <v>19207</v>
      </c>
      <c r="P139" s="656"/>
      <c r="Q139" s="656"/>
      <c r="R139" s="656"/>
    </row>
    <row r="140" spans="1:18" s="261" customFormat="1" ht="24.75" customHeight="1">
      <c r="A140" s="266"/>
      <c r="B140" s="266"/>
      <c r="C140" s="311" t="s">
        <v>740</v>
      </c>
      <c r="D140" s="667"/>
      <c r="E140" s="351"/>
      <c r="F140" s="656"/>
      <c r="G140" s="303">
        <v>4458</v>
      </c>
      <c r="H140" s="721"/>
      <c r="I140" s="656"/>
      <c r="J140" s="656"/>
      <c r="K140" s="656"/>
      <c r="L140" s="656"/>
      <c r="M140" s="656"/>
      <c r="N140" s="656"/>
      <c r="O140" s="656">
        <v>4458</v>
      </c>
      <c r="P140" s="656"/>
      <c r="Q140" s="656"/>
      <c r="R140" s="656"/>
    </row>
    <row r="141" spans="1:18" s="261" customFormat="1" ht="24" customHeight="1">
      <c r="A141" s="266"/>
      <c r="B141" s="266"/>
      <c r="C141" s="280" t="s">
        <v>1140</v>
      </c>
      <c r="D141" s="667">
        <v>171950</v>
      </c>
      <c r="E141" s="351"/>
      <c r="F141" s="656"/>
      <c r="G141" s="303">
        <f t="shared" si="11"/>
        <v>673</v>
      </c>
      <c r="H141" s="721"/>
      <c r="I141" s="656"/>
      <c r="J141" s="656"/>
      <c r="K141" s="656"/>
      <c r="L141" s="656">
        <v>81</v>
      </c>
      <c r="M141" s="656"/>
      <c r="N141" s="656"/>
      <c r="O141" s="656">
        <v>592</v>
      </c>
      <c r="P141" s="656"/>
      <c r="Q141" s="656"/>
      <c r="R141" s="656"/>
    </row>
    <row r="142" spans="1:18" s="261" customFormat="1" ht="15" customHeight="1">
      <c r="A142" s="266"/>
      <c r="B142" s="266"/>
      <c r="C142" s="280" t="s">
        <v>985</v>
      </c>
      <c r="D142" s="667">
        <v>171950</v>
      </c>
      <c r="E142" s="351"/>
      <c r="F142" s="656"/>
      <c r="G142" s="303">
        <f t="shared" si="11"/>
        <v>7144</v>
      </c>
      <c r="H142" s="721"/>
      <c r="I142" s="656"/>
      <c r="J142" s="656"/>
      <c r="K142" s="656"/>
      <c r="L142" s="656"/>
      <c r="M142" s="656">
        <v>7144</v>
      </c>
      <c r="N142" s="656"/>
      <c r="O142" s="656"/>
      <c r="P142" s="656"/>
      <c r="Q142" s="656"/>
      <c r="R142" s="656"/>
    </row>
    <row r="143" spans="1:18" s="261" customFormat="1" ht="24.75" customHeight="1">
      <c r="A143" s="266"/>
      <c r="B143" s="266"/>
      <c r="C143" s="280" t="s">
        <v>1141</v>
      </c>
      <c r="D143" s="667">
        <v>171952</v>
      </c>
      <c r="E143" s="351"/>
      <c r="F143" s="656"/>
      <c r="G143" s="303">
        <f t="shared" si="11"/>
        <v>2781</v>
      </c>
      <c r="H143" s="721"/>
      <c r="I143" s="656"/>
      <c r="J143" s="656"/>
      <c r="K143" s="656"/>
      <c r="L143" s="656">
        <v>590</v>
      </c>
      <c r="M143" s="656">
        <v>2191</v>
      </c>
      <c r="N143" s="656"/>
      <c r="O143" s="656"/>
      <c r="P143" s="656"/>
      <c r="Q143" s="656"/>
      <c r="R143" s="656"/>
    </row>
    <row r="144" spans="1:18" s="261" customFormat="1" ht="18.75" customHeight="1">
      <c r="A144" s="266"/>
      <c r="B144" s="266"/>
      <c r="C144" s="730" t="s">
        <v>1142</v>
      </c>
      <c r="D144" s="731">
        <v>176903</v>
      </c>
      <c r="E144" s="351"/>
      <c r="F144" s="656"/>
      <c r="G144" s="303">
        <f t="shared" si="11"/>
        <v>1719</v>
      </c>
      <c r="H144" s="721"/>
      <c r="I144" s="656"/>
      <c r="J144" s="656"/>
      <c r="K144" s="656"/>
      <c r="L144" s="656">
        <v>1719</v>
      </c>
      <c r="M144" s="656"/>
      <c r="N144" s="656"/>
      <c r="O144" s="656"/>
      <c r="P144" s="656"/>
      <c r="Q144" s="656"/>
      <c r="R144" s="656"/>
    </row>
    <row r="145" spans="1:18" s="261" customFormat="1" ht="18.75" customHeight="1">
      <c r="A145" s="266"/>
      <c r="B145" s="266"/>
      <c r="C145" s="730" t="s">
        <v>1156</v>
      </c>
      <c r="D145" s="731">
        <v>171954</v>
      </c>
      <c r="E145" s="351"/>
      <c r="F145" s="656">
        <v>922</v>
      </c>
      <c r="G145" s="303">
        <f t="shared" si="11"/>
        <v>7863</v>
      </c>
      <c r="H145" s="721">
        <f t="shared" si="12"/>
        <v>852.819956616052</v>
      </c>
      <c r="I145" s="656"/>
      <c r="J145" s="656"/>
      <c r="K145" s="656"/>
      <c r="L145" s="656">
        <v>7863</v>
      </c>
      <c r="M145" s="656"/>
      <c r="N145" s="656"/>
      <c r="O145" s="656"/>
      <c r="P145" s="656"/>
      <c r="Q145" s="656"/>
      <c r="R145" s="656"/>
    </row>
    <row r="146" spans="1:18" s="261" customFormat="1" ht="17.25" customHeight="1">
      <c r="A146" s="266"/>
      <c r="B146" s="266"/>
      <c r="C146" s="274" t="s">
        <v>159</v>
      </c>
      <c r="D146" s="275"/>
      <c r="E146" s="302"/>
      <c r="F146" s="656"/>
      <c r="G146" s="303"/>
      <c r="H146" s="721"/>
      <c r="I146" s="656"/>
      <c r="J146" s="682"/>
      <c r="K146" s="665"/>
      <c r="L146" s="656"/>
      <c r="M146" s="656"/>
      <c r="N146" s="656"/>
      <c r="O146" s="272"/>
      <c r="P146" s="272"/>
      <c r="Q146" s="272"/>
      <c r="R146" s="272"/>
    </row>
    <row r="147" spans="1:19" s="261" customFormat="1" ht="16.5" customHeight="1">
      <c r="A147" s="266"/>
      <c r="B147" s="266"/>
      <c r="C147" s="287" t="s">
        <v>269</v>
      </c>
      <c r="D147" s="667">
        <v>176902</v>
      </c>
      <c r="E147" s="351">
        <v>223289</v>
      </c>
      <c r="F147" s="656">
        <v>293289</v>
      </c>
      <c r="G147" s="303">
        <f t="shared" si="11"/>
        <v>238601</v>
      </c>
      <c r="H147" s="721">
        <f t="shared" si="12"/>
        <v>81.35354547903263</v>
      </c>
      <c r="I147" s="656"/>
      <c r="J147" s="656"/>
      <c r="K147" s="656"/>
      <c r="L147" s="656"/>
      <c r="M147" s="656"/>
      <c r="N147" s="656"/>
      <c r="O147" s="656"/>
      <c r="P147" s="656"/>
      <c r="Q147" s="656">
        <v>238601</v>
      </c>
      <c r="R147" s="656"/>
      <c r="S147" s="661"/>
    </row>
    <row r="148" spans="1:18" s="261" customFormat="1" ht="12" customHeight="1">
      <c r="A148" s="278"/>
      <c r="B148" s="278"/>
      <c r="C148" s="286" t="s">
        <v>178</v>
      </c>
      <c r="D148" s="278"/>
      <c r="E148" s="697">
        <f>SUM(E114:E147)</f>
        <v>850988</v>
      </c>
      <c r="F148" s="697">
        <f aca="true" t="shared" si="13" ref="F148:R148">SUM(F114:F147)</f>
        <v>1156991</v>
      </c>
      <c r="G148" s="697">
        <f t="shared" si="13"/>
        <v>1164792</v>
      </c>
      <c r="H148" s="723">
        <f t="shared" si="12"/>
        <v>100.67424897860053</v>
      </c>
      <c r="I148" s="724">
        <f t="shared" si="13"/>
        <v>0</v>
      </c>
      <c r="J148" s="697">
        <f t="shared" si="13"/>
        <v>0</v>
      </c>
      <c r="K148" s="697">
        <f t="shared" si="13"/>
        <v>0</v>
      </c>
      <c r="L148" s="697">
        <f t="shared" si="13"/>
        <v>557858</v>
      </c>
      <c r="M148" s="697">
        <f t="shared" si="13"/>
        <v>344076</v>
      </c>
      <c r="N148" s="697">
        <f t="shared" si="13"/>
        <v>0</v>
      </c>
      <c r="O148" s="697">
        <f t="shared" si="13"/>
        <v>24257</v>
      </c>
      <c r="P148" s="697">
        <f t="shared" si="13"/>
        <v>0</v>
      </c>
      <c r="Q148" s="697">
        <f t="shared" si="13"/>
        <v>238601</v>
      </c>
      <c r="R148" s="697">
        <f t="shared" si="13"/>
        <v>0</v>
      </c>
    </row>
    <row r="149" spans="1:18" s="261" customFormat="1" ht="12" customHeight="1">
      <c r="A149" s="279">
        <v>1</v>
      </c>
      <c r="B149" s="279">
        <v>18</v>
      </c>
      <c r="C149" s="280" t="s">
        <v>148</v>
      </c>
      <c r="D149" s="676"/>
      <c r="E149" s="351"/>
      <c r="F149" s="648"/>
      <c r="G149" s="303"/>
      <c r="H149" s="721"/>
      <c r="I149" s="648"/>
      <c r="J149" s="648"/>
      <c r="K149" s="648"/>
      <c r="L149" s="648"/>
      <c r="M149" s="648"/>
      <c r="N149" s="648"/>
      <c r="O149" s="648"/>
      <c r="P149" s="648"/>
      <c r="Q149" s="648"/>
      <c r="R149" s="648"/>
    </row>
    <row r="150" spans="1:18" s="261" customFormat="1" ht="24.75" customHeight="1">
      <c r="A150" s="266"/>
      <c r="B150" s="266"/>
      <c r="C150" s="83" t="s">
        <v>158</v>
      </c>
      <c r="D150" s="445"/>
      <c r="E150" s="343"/>
      <c r="F150" s="656"/>
      <c r="G150" s="303"/>
      <c r="H150" s="721"/>
      <c r="I150" s="665"/>
      <c r="J150" s="665"/>
      <c r="K150" s="665"/>
      <c r="L150" s="656"/>
      <c r="M150" s="656"/>
      <c r="N150" s="656"/>
      <c r="O150" s="656"/>
      <c r="P150" s="656"/>
      <c r="Q150" s="656"/>
      <c r="R150" s="656"/>
    </row>
    <row r="151" spans="1:18" s="261" customFormat="1" ht="24.75" customHeight="1">
      <c r="A151" s="266"/>
      <c r="B151" s="266"/>
      <c r="C151" s="89" t="s">
        <v>2235</v>
      </c>
      <c r="D151" s="49" t="s">
        <v>1602</v>
      </c>
      <c r="E151" s="71">
        <v>22000</v>
      </c>
      <c r="F151" s="656">
        <v>25411</v>
      </c>
      <c r="G151" s="303">
        <f>SUM(I151:R151)</f>
        <v>26152</v>
      </c>
      <c r="H151" s="721">
        <f t="shared" si="12"/>
        <v>102.916059974027</v>
      </c>
      <c r="I151" s="665"/>
      <c r="J151" s="665"/>
      <c r="K151" s="665"/>
      <c r="L151" s="665">
        <v>26152</v>
      </c>
      <c r="M151" s="665"/>
      <c r="N151" s="665"/>
      <c r="O151" s="665"/>
      <c r="P151" s="665"/>
      <c r="Q151" s="665"/>
      <c r="R151" s="665"/>
    </row>
    <row r="152" spans="1:18" s="261" customFormat="1" ht="12" customHeight="1">
      <c r="A152" s="266"/>
      <c r="B152" s="266"/>
      <c r="C152" s="280" t="s">
        <v>270</v>
      </c>
      <c r="D152" s="667">
        <v>181905</v>
      </c>
      <c r="E152" s="351">
        <v>18000</v>
      </c>
      <c r="F152" s="656">
        <v>18394</v>
      </c>
      <c r="G152" s="303">
        <f aca="true" t="shared" si="14" ref="G152:G157">SUM(I152:R152)</f>
        <v>18394</v>
      </c>
      <c r="H152" s="721">
        <f t="shared" si="12"/>
        <v>100</v>
      </c>
      <c r="I152" s="665"/>
      <c r="J152" s="665"/>
      <c r="K152" s="665"/>
      <c r="L152" s="665">
        <v>18394</v>
      </c>
      <c r="M152" s="665"/>
      <c r="N152" s="665"/>
      <c r="O152" s="665"/>
      <c r="P152" s="665"/>
      <c r="Q152" s="665"/>
      <c r="R152" s="665"/>
    </row>
    <row r="153" spans="1:18" s="261" customFormat="1" ht="15" customHeight="1">
      <c r="A153" s="266"/>
      <c r="B153" s="266"/>
      <c r="C153" s="83" t="s">
        <v>1641</v>
      </c>
      <c r="D153" s="445">
        <v>181903</v>
      </c>
      <c r="E153" s="343">
        <v>1500</v>
      </c>
      <c r="F153" s="656">
        <v>5365</v>
      </c>
      <c r="G153" s="303">
        <f t="shared" si="14"/>
        <v>5605</v>
      </c>
      <c r="H153" s="721">
        <f t="shared" si="12"/>
        <v>104.47343895619758</v>
      </c>
      <c r="I153" s="665"/>
      <c r="J153" s="665"/>
      <c r="K153" s="665">
        <v>5605</v>
      </c>
      <c r="L153" s="665"/>
      <c r="M153" s="665"/>
      <c r="N153" s="665"/>
      <c r="O153" s="665"/>
      <c r="P153" s="665"/>
      <c r="Q153" s="665"/>
      <c r="R153" s="665"/>
    </row>
    <row r="154" spans="1:18" s="261" customFormat="1" ht="27.75" customHeight="1">
      <c r="A154" s="266"/>
      <c r="B154" s="266"/>
      <c r="C154" s="83" t="s">
        <v>1687</v>
      </c>
      <c r="D154" s="445">
        <v>181904</v>
      </c>
      <c r="E154" s="343">
        <v>100</v>
      </c>
      <c r="F154" s="656">
        <v>100</v>
      </c>
      <c r="G154" s="303">
        <f t="shared" si="14"/>
        <v>17</v>
      </c>
      <c r="H154" s="721">
        <f t="shared" si="12"/>
        <v>17</v>
      </c>
      <c r="I154" s="665"/>
      <c r="J154" s="665"/>
      <c r="K154" s="665"/>
      <c r="L154" s="665">
        <v>17</v>
      </c>
      <c r="M154" s="665"/>
      <c r="N154" s="665"/>
      <c r="O154" s="665"/>
      <c r="P154" s="665"/>
      <c r="Q154" s="665"/>
      <c r="R154" s="665"/>
    </row>
    <row r="155" spans="1:18" s="261" customFormat="1" ht="15" customHeight="1">
      <c r="A155" s="266" t="s">
        <v>1688</v>
      </c>
      <c r="B155" s="266"/>
      <c r="C155" s="280" t="s">
        <v>1642</v>
      </c>
      <c r="D155" s="667">
        <v>181902</v>
      </c>
      <c r="E155" s="351">
        <v>17000</v>
      </c>
      <c r="F155" s="656">
        <v>21362</v>
      </c>
      <c r="G155" s="303">
        <f t="shared" si="14"/>
        <v>23345</v>
      </c>
      <c r="H155" s="721">
        <f t="shared" si="12"/>
        <v>109.28283868551634</v>
      </c>
      <c r="I155" s="665"/>
      <c r="J155" s="665"/>
      <c r="K155" s="665"/>
      <c r="L155" s="665">
        <v>23345</v>
      </c>
      <c r="M155" s="665"/>
      <c r="N155" s="665"/>
      <c r="O155" s="665"/>
      <c r="P155" s="665"/>
      <c r="Q155" s="665"/>
      <c r="R155" s="665"/>
    </row>
    <row r="156" spans="1:18" s="261" customFormat="1" ht="15" customHeight="1">
      <c r="A156" s="266"/>
      <c r="B156" s="266"/>
      <c r="C156" s="280" t="s">
        <v>1145</v>
      </c>
      <c r="D156" s="667">
        <v>181907</v>
      </c>
      <c r="E156" s="733"/>
      <c r="F156" s="690">
        <v>690</v>
      </c>
      <c r="G156" s="303">
        <f t="shared" si="14"/>
        <v>668</v>
      </c>
      <c r="H156" s="721">
        <f t="shared" si="12"/>
        <v>96.81159420289856</v>
      </c>
      <c r="I156" s="665"/>
      <c r="J156" s="691"/>
      <c r="K156" s="691"/>
      <c r="L156" s="691">
        <v>668</v>
      </c>
      <c r="M156" s="691"/>
      <c r="N156" s="691"/>
      <c r="O156" s="691"/>
      <c r="P156" s="691"/>
      <c r="Q156" s="691"/>
      <c r="R156" s="691"/>
    </row>
    <row r="157" spans="1:18" s="261" customFormat="1" ht="15" customHeight="1">
      <c r="A157" s="266"/>
      <c r="B157" s="266"/>
      <c r="C157" s="280" t="s">
        <v>1146</v>
      </c>
      <c r="D157" s="667">
        <v>182909</v>
      </c>
      <c r="E157" s="733"/>
      <c r="F157" s="690">
        <v>9000</v>
      </c>
      <c r="G157" s="303">
        <f t="shared" si="14"/>
        <v>9000</v>
      </c>
      <c r="H157" s="721">
        <f t="shared" si="12"/>
        <v>100</v>
      </c>
      <c r="I157" s="665">
        <v>6840</v>
      </c>
      <c r="J157" s="691">
        <v>2160</v>
      </c>
      <c r="K157" s="691"/>
      <c r="L157" s="691"/>
      <c r="M157" s="691"/>
      <c r="N157" s="691"/>
      <c r="O157" s="691"/>
      <c r="P157" s="691"/>
      <c r="Q157" s="691"/>
      <c r="R157" s="691"/>
    </row>
    <row r="158" spans="1:18" s="261" customFormat="1" ht="14.25" customHeight="1">
      <c r="A158" s="278"/>
      <c r="B158" s="278"/>
      <c r="C158" s="286" t="s">
        <v>1689</v>
      </c>
      <c r="D158" s="278"/>
      <c r="E158" s="704">
        <f>SUM(E151:E157)</f>
        <v>58600</v>
      </c>
      <c r="F158" s="704">
        <f>SUM(F151:F157)</f>
        <v>80322</v>
      </c>
      <c r="G158" s="704">
        <f>SUM(G151:G157)</f>
        <v>83181</v>
      </c>
      <c r="H158" s="723">
        <f t="shared" si="12"/>
        <v>103.55942332113244</v>
      </c>
      <c r="I158" s="726">
        <f>SUM(I151:I157)</f>
        <v>6840</v>
      </c>
      <c r="J158" s="726">
        <f aca="true" t="shared" si="15" ref="J158:R158">SUM(J151:J157)</f>
        <v>2160</v>
      </c>
      <c r="K158" s="726">
        <f t="shared" si="15"/>
        <v>5605</v>
      </c>
      <c r="L158" s="726">
        <f t="shared" si="15"/>
        <v>68576</v>
      </c>
      <c r="M158" s="726">
        <f t="shared" si="15"/>
        <v>0</v>
      </c>
      <c r="N158" s="726">
        <f t="shared" si="15"/>
        <v>0</v>
      </c>
      <c r="O158" s="726">
        <f t="shared" si="15"/>
        <v>0</v>
      </c>
      <c r="P158" s="726">
        <f t="shared" si="15"/>
        <v>0</v>
      </c>
      <c r="Q158" s="726">
        <f t="shared" si="15"/>
        <v>0</v>
      </c>
      <c r="R158" s="726">
        <f t="shared" si="15"/>
        <v>0</v>
      </c>
    </row>
    <row r="159" spans="1:18" s="261" customFormat="1" ht="12" customHeight="1">
      <c r="A159" s="266">
        <v>1</v>
      </c>
      <c r="B159" s="266">
        <v>19</v>
      </c>
      <c r="C159" s="267" t="s">
        <v>591</v>
      </c>
      <c r="D159" s="268"/>
      <c r="E159" s="300"/>
      <c r="F159" s="656"/>
      <c r="G159" s="303"/>
      <c r="H159" s="721"/>
      <c r="I159" s="656"/>
      <c r="J159" s="656"/>
      <c r="K159" s="656"/>
      <c r="L159" s="656"/>
      <c r="M159" s="656"/>
      <c r="N159" s="656"/>
      <c r="O159" s="656"/>
      <c r="P159" s="656"/>
      <c r="Q159" s="656"/>
      <c r="R159" s="656"/>
    </row>
    <row r="160" spans="1:18" s="261" customFormat="1" ht="26.25" customHeight="1">
      <c r="A160" s="266"/>
      <c r="B160" s="266"/>
      <c r="C160" s="295" t="s">
        <v>2238</v>
      </c>
      <c r="D160" s="680"/>
      <c r="E160" s="358"/>
      <c r="F160" s="656"/>
      <c r="G160" s="303"/>
      <c r="H160" s="721"/>
      <c r="I160" s="656"/>
      <c r="J160" s="656"/>
      <c r="K160" s="656"/>
      <c r="L160" s="656"/>
      <c r="M160" s="656"/>
      <c r="N160" s="656"/>
      <c r="O160" s="656"/>
      <c r="P160" s="656"/>
      <c r="Q160" s="656"/>
      <c r="R160" s="656"/>
    </row>
    <row r="161" spans="1:19" s="261" customFormat="1" ht="24.75" customHeight="1">
      <c r="A161" s="266"/>
      <c r="B161" s="266"/>
      <c r="C161" s="281" t="s">
        <v>2239</v>
      </c>
      <c r="D161" s="668">
        <v>196911</v>
      </c>
      <c r="E161" s="345">
        <v>1024550</v>
      </c>
      <c r="F161" s="656">
        <v>1046738</v>
      </c>
      <c r="G161" s="303">
        <f>SUM(I161:R161)</f>
        <v>1024636</v>
      </c>
      <c r="H161" s="721">
        <f t="shared" si="12"/>
        <v>97.8884878546494</v>
      </c>
      <c r="I161" s="665"/>
      <c r="J161" s="665"/>
      <c r="K161" s="665"/>
      <c r="L161" s="665"/>
      <c r="M161" s="665"/>
      <c r="N161" s="665"/>
      <c r="O161" s="665"/>
      <c r="P161" s="665">
        <v>1024636</v>
      </c>
      <c r="Q161" s="665"/>
      <c r="R161" s="665"/>
      <c r="S161" s="661"/>
    </row>
    <row r="162" spans="1:19" s="261" customFormat="1" ht="17.25" customHeight="1">
      <c r="A162" s="266"/>
      <c r="B162" s="266"/>
      <c r="C162" s="281" t="s">
        <v>1029</v>
      </c>
      <c r="D162" s="668">
        <v>196908</v>
      </c>
      <c r="E162" s="345"/>
      <c r="F162" s="656">
        <v>340000</v>
      </c>
      <c r="G162" s="303">
        <f aca="true" t="shared" si="16" ref="G162:G204">SUM(I162:R162)</f>
        <v>27849</v>
      </c>
      <c r="H162" s="721">
        <f t="shared" si="12"/>
        <v>8.190882352941177</v>
      </c>
      <c r="I162" s="665"/>
      <c r="J162" s="665"/>
      <c r="K162" s="665"/>
      <c r="L162" s="665"/>
      <c r="M162" s="665"/>
      <c r="N162" s="665"/>
      <c r="O162" s="665"/>
      <c r="P162" s="665">
        <v>27849</v>
      </c>
      <c r="Q162" s="665"/>
      <c r="R162" s="665"/>
      <c r="S162" s="661"/>
    </row>
    <row r="163" spans="1:18" s="261" customFormat="1" ht="24.75" customHeight="1">
      <c r="A163" s="266"/>
      <c r="B163" s="266"/>
      <c r="C163" s="280" t="s">
        <v>823</v>
      </c>
      <c r="D163" s="275"/>
      <c r="E163" s="302"/>
      <c r="F163" s="656"/>
      <c r="G163" s="303"/>
      <c r="H163" s="721"/>
      <c r="I163" s="665"/>
      <c r="J163" s="665"/>
      <c r="K163" s="665"/>
      <c r="L163" s="656"/>
      <c r="M163" s="656"/>
      <c r="N163" s="656"/>
      <c r="O163" s="656"/>
      <c r="P163" s="272"/>
      <c r="Q163" s="272"/>
      <c r="R163" s="656"/>
    </row>
    <row r="164" spans="1:18" s="261" customFormat="1" ht="12.75">
      <c r="A164" s="266" t="s">
        <v>1688</v>
      </c>
      <c r="B164" s="266"/>
      <c r="C164" s="284" t="s">
        <v>1690</v>
      </c>
      <c r="D164" s="674">
        <v>191102</v>
      </c>
      <c r="E164" s="344">
        <v>5000</v>
      </c>
      <c r="F164" s="656">
        <v>5000</v>
      </c>
      <c r="G164" s="303">
        <f t="shared" si="16"/>
        <v>9814</v>
      </c>
      <c r="H164" s="721">
        <f t="shared" si="12"/>
        <v>196.28</v>
      </c>
      <c r="I164" s="665"/>
      <c r="J164" s="665"/>
      <c r="K164" s="665"/>
      <c r="L164" s="665">
        <v>9814</v>
      </c>
      <c r="M164" s="665"/>
      <c r="N164" s="665"/>
      <c r="O164" s="665"/>
      <c r="P164" s="665"/>
      <c r="Q164" s="665"/>
      <c r="R164" s="665"/>
    </row>
    <row r="165" spans="1:18" s="261" customFormat="1" ht="12.75">
      <c r="A165" s="266"/>
      <c r="B165" s="266"/>
      <c r="C165" s="284" t="s">
        <v>1147</v>
      </c>
      <c r="D165" s="674">
        <v>196918</v>
      </c>
      <c r="E165" s="344"/>
      <c r="F165" s="656">
        <v>8000</v>
      </c>
      <c r="G165" s="303">
        <f t="shared" si="16"/>
        <v>14352</v>
      </c>
      <c r="H165" s="721">
        <f t="shared" si="12"/>
        <v>179.4</v>
      </c>
      <c r="I165" s="665"/>
      <c r="J165" s="665"/>
      <c r="K165" s="665"/>
      <c r="L165" s="665">
        <v>14352</v>
      </c>
      <c r="M165" s="665"/>
      <c r="N165" s="665"/>
      <c r="O165" s="665"/>
      <c r="P165" s="665"/>
      <c r="Q165" s="665"/>
      <c r="R165" s="665"/>
    </row>
    <row r="166" spans="1:19" s="261" customFormat="1" ht="12.75">
      <c r="A166" s="266"/>
      <c r="B166" s="266"/>
      <c r="C166" s="277" t="s">
        <v>1691</v>
      </c>
      <c r="D166" s="675">
        <v>191103</v>
      </c>
      <c r="E166" s="346">
        <v>517485</v>
      </c>
      <c r="F166" s="656">
        <v>481903</v>
      </c>
      <c r="G166" s="303">
        <f t="shared" si="16"/>
        <v>0</v>
      </c>
      <c r="H166" s="721">
        <f t="shared" si="12"/>
        <v>0</v>
      </c>
      <c r="I166" s="665"/>
      <c r="J166" s="665"/>
      <c r="K166" s="665"/>
      <c r="L166" s="665"/>
      <c r="M166" s="665"/>
      <c r="N166" s="665"/>
      <c r="O166" s="665"/>
      <c r="P166" s="665"/>
      <c r="Q166" s="665"/>
      <c r="R166" s="665"/>
      <c r="S166" s="661"/>
    </row>
    <row r="167" spans="1:19" s="261" customFormat="1" ht="25.5">
      <c r="A167" s="266"/>
      <c r="B167" s="266"/>
      <c r="C167" s="280" t="s">
        <v>1030</v>
      </c>
      <c r="D167" s="676">
        <v>191196</v>
      </c>
      <c r="E167" s="351">
        <v>8039077</v>
      </c>
      <c r="F167" s="656">
        <v>8039047</v>
      </c>
      <c r="G167" s="303">
        <f t="shared" si="16"/>
        <v>8039047</v>
      </c>
      <c r="H167" s="721">
        <f t="shared" si="12"/>
        <v>100</v>
      </c>
      <c r="I167" s="665"/>
      <c r="J167" s="665"/>
      <c r="K167" s="665"/>
      <c r="L167" s="665"/>
      <c r="M167" s="665"/>
      <c r="N167" s="665"/>
      <c r="O167" s="665"/>
      <c r="P167" s="665"/>
      <c r="Q167" s="665">
        <v>8039047</v>
      </c>
      <c r="R167" s="665"/>
      <c r="S167" s="661"/>
    </row>
    <row r="168" spans="1:19" s="261" customFormat="1" ht="25.5">
      <c r="A168" s="266"/>
      <c r="B168" s="266"/>
      <c r="C168" s="280" t="s">
        <v>1031</v>
      </c>
      <c r="D168" s="667">
        <v>191198</v>
      </c>
      <c r="E168" s="351">
        <v>450058</v>
      </c>
      <c r="F168" s="656">
        <v>507107</v>
      </c>
      <c r="G168" s="303">
        <f t="shared" si="16"/>
        <v>407107</v>
      </c>
      <c r="H168" s="721">
        <f t="shared" si="12"/>
        <v>80.2802958744407</v>
      </c>
      <c r="I168" s="665"/>
      <c r="J168" s="665"/>
      <c r="K168" s="665"/>
      <c r="L168" s="665"/>
      <c r="M168" s="665"/>
      <c r="N168" s="665"/>
      <c r="O168" s="665"/>
      <c r="P168" s="665"/>
      <c r="Q168" s="665">
        <v>407107</v>
      </c>
      <c r="R168" s="665"/>
      <c r="S168" s="661"/>
    </row>
    <row r="169" spans="1:19" s="261" customFormat="1" ht="12.75">
      <c r="A169" s="266"/>
      <c r="B169" s="266"/>
      <c r="C169" s="281" t="s">
        <v>1032</v>
      </c>
      <c r="D169" s="683">
        <v>191193</v>
      </c>
      <c r="E169" s="345"/>
      <c r="F169" s="656">
        <v>14900</v>
      </c>
      <c r="G169" s="303">
        <f t="shared" si="16"/>
        <v>14900</v>
      </c>
      <c r="H169" s="721">
        <f t="shared" si="12"/>
        <v>100</v>
      </c>
      <c r="I169" s="665"/>
      <c r="J169" s="665"/>
      <c r="K169" s="665"/>
      <c r="L169" s="665"/>
      <c r="M169" s="665"/>
      <c r="N169" s="665">
        <v>14900</v>
      </c>
      <c r="O169" s="665"/>
      <c r="P169" s="665"/>
      <c r="Q169" s="665"/>
      <c r="R169" s="665"/>
      <c r="S169" s="661"/>
    </row>
    <row r="170" spans="1:19" s="261" customFormat="1" ht="12.75">
      <c r="A170" s="266"/>
      <c r="B170" s="266"/>
      <c r="C170" s="734" t="s">
        <v>1148</v>
      </c>
      <c r="D170" s="735">
        <v>191116</v>
      </c>
      <c r="E170" s="345"/>
      <c r="F170" s="656"/>
      <c r="G170" s="303">
        <f t="shared" si="16"/>
        <v>407</v>
      </c>
      <c r="H170" s="721"/>
      <c r="I170" s="665">
        <v>407</v>
      </c>
      <c r="J170" s="665"/>
      <c r="K170" s="665"/>
      <c r="L170" s="665"/>
      <c r="M170" s="665"/>
      <c r="N170" s="665"/>
      <c r="O170" s="665"/>
      <c r="P170" s="665"/>
      <c r="Q170" s="665"/>
      <c r="R170" s="665"/>
      <c r="S170" s="661"/>
    </row>
    <row r="171" spans="1:19" s="261" customFormat="1" ht="25.5">
      <c r="A171" s="266"/>
      <c r="B171" s="266"/>
      <c r="C171" s="280" t="s">
        <v>1149</v>
      </c>
      <c r="D171" s="667">
        <v>196901</v>
      </c>
      <c r="E171" s="345"/>
      <c r="F171" s="656"/>
      <c r="G171" s="303">
        <f t="shared" si="16"/>
        <v>2619</v>
      </c>
      <c r="H171" s="721"/>
      <c r="I171" s="665"/>
      <c r="J171" s="665"/>
      <c r="K171" s="665"/>
      <c r="L171" s="665">
        <v>11</v>
      </c>
      <c r="M171" s="665"/>
      <c r="N171" s="665"/>
      <c r="O171" s="665">
        <v>2608</v>
      </c>
      <c r="P171" s="665"/>
      <c r="Q171" s="665"/>
      <c r="R171" s="665"/>
      <c r="S171" s="661"/>
    </row>
    <row r="172" spans="1:19" s="261" customFormat="1" ht="12.75">
      <c r="A172" s="266"/>
      <c r="B172" s="266"/>
      <c r="C172" s="280" t="s">
        <v>1150</v>
      </c>
      <c r="D172" s="667">
        <v>191104</v>
      </c>
      <c r="E172" s="345"/>
      <c r="F172" s="656"/>
      <c r="G172" s="303">
        <f t="shared" si="16"/>
        <v>802</v>
      </c>
      <c r="H172" s="721"/>
      <c r="I172" s="665"/>
      <c r="J172" s="665"/>
      <c r="K172" s="665"/>
      <c r="L172" s="665">
        <v>802</v>
      </c>
      <c r="M172" s="665"/>
      <c r="N172" s="665"/>
      <c r="O172" s="665"/>
      <c r="P172" s="665"/>
      <c r="Q172" s="665"/>
      <c r="R172" s="665"/>
      <c r="S172" s="661"/>
    </row>
    <row r="173" spans="1:19" s="261" customFormat="1" ht="12.75">
      <c r="A173" s="266"/>
      <c r="B173" s="266"/>
      <c r="C173" s="280" t="s">
        <v>2186</v>
      </c>
      <c r="D173" s="667">
        <v>191125</v>
      </c>
      <c r="E173" s="345"/>
      <c r="F173" s="656"/>
      <c r="G173" s="303">
        <f t="shared" si="16"/>
        <v>16</v>
      </c>
      <c r="H173" s="721"/>
      <c r="I173" s="665"/>
      <c r="J173" s="665"/>
      <c r="K173" s="665"/>
      <c r="L173" s="665">
        <v>16</v>
      </c>
      <c r="M173" s="665"/>
      <c r="N173" s="665"/>
      <c r="O173" s="665"/>
      <c r="P173" s="665"/>
      <c r="Q173" s="665"/>
      <c r="R173" s="665"/>
      <c r="S173" s="661"/>
    </row>
    <row r="174" spans="1:19" s="261" customFormat="1" ht="12.75">
      <c r="A174" s="266"/>
      <c r="B174" s="266"/>
      <c r="C174" s="280" t="s">
        <v>2187</v>
      </c>
      <c r="D174" s="667">
        <v>191130</v>
      </c>
      <c r="E174" s="345"/>
      <c r="F174" s="656"/>
      <c r="G174" s="303">
        <f t="shared" si="16"/>
        <v>639</v>
      </c>
      <c r="H174" s="721"/>
      <c r="I174" s="665"/>
      <c r="J174" s="665"/>
      <c r="K174" s="665"/>
      <c r="L174" s="665">
        <v>639</v>
      </c>
      <c r="M174" s="665"/>
      <c r="N174" s="665"/>
      <c r="O174" s="665"/>
      <c r="P174" s="665"/>
      <c r="Q174" s="665"/>
      <c r="R174" s="665"/>
      <c r="S174" s="661"/>
    </row>
    <row r="175" spans="1:18" s="261" customFormat="1" ht="15" customHeight="1">
      <c r="A175" s="266"/>
      <c r="B175" s="266"/>
      <c r="C175" s="280" t="s">
        <v>2188</v>
      </c>
      <c r="D175" s="676">
        <v>191903</v>
      </c>
      <c r="E175" s="351"/>
      <c r="F175" s="656"/>
      <c r="G175" s="303">
        <f t="shared" si="16"/>
        <v>6919</v>
      </c>
      <c r="H175" s="721"/>
      <c r="I175" s="665">
        <v>6919</v>
      </c>
      <c r="J175" s="656"/>
      <c r="K175" s="656"/>
      <c r="L175" s="656"/>
      <c r="M175" s="656"/>
      <c r="N175" s="684"/>
      <c r="O175" s="656"/>
      <c r="P175" s="656"/>
      <c r="Q175" s="656"/>
      <c r="R175" s="656"/>
    </row>
    <row r="176" spans="1:18" s="261" customFormat="1" ht="25.5">
      <c r="A176" s="266"/>
      <c r="B176" s="266"/>
      <c r="C176" s="89" t="s">
        <v>1692</v>
      </c>
      <c r="D176" s="49">
        <v>191901</v>
      </c>
      <c r="E176" s="71">
        <v>80</v>
      </c>
      <c r="F176" s="656">
        <v>4971</v>
      </c>
      <c r="G176" s="303">
        <f t="shared" si="16"/>
        <v>4971</v>
      </c>
      <c r="H176" s="721">
        <f t="shared" si="12"/>
        <v>100</v>
      </c>
      <c r="I176" s="665">
        <v>4971</v>
      </c>
      <c r="J176" s="665"/>
      <c r="K176" s="665"/>
      <c r="L176" s="665"/>
      <c r="M176" s="665"/>
      <c r="N176" s="665"/>
      <c r="O176" s="665"/>
      <c r="P176" s="665"/>
      <c r="Q176" s="665"/>
      <c r="R176" s="665"/>
    </row>
    <row r="177" spans="1:18" s="261" customFormat="1" ht="25.5">
      <c r="A177" s="266"/>
      <c r="B177" s="266"/>
      <c r="C177" s="89" t="s">
        <v>1693</v>
      </c>
      <c r="D177" s="49">
        <v>191901</v>
      </c>
      <c r="E177" s="71">
        <v>918435</v>
      </c>
      <c r="F177" s="656">
        <v>961738</v>
      </c>
      <c r="G177" s="303">
        <f t="shared" si="16"/>
        <v>961738</v>
      </c>
      <c r="H177" s="721">
        <f t="shared" si="12"/>
        <v>100</v>
      </c>
      <c r="I177" s="665">
        <v>961738</v>
      </c>
      <c r="J177" s="665"/>
      <c r="K177" s="665"/>
      <c r="L177" s="665"/>
      <c r="M177" s="665"/>
      <c r="N177" s="665"/>
      <c r="O177" s="665"/>
      <c r="P177" s="665"/>
      <c r="Q177" s="665"/>
      <c r="R177" s="665"/>
    </row>
    <row r="178" spans="1:20" s="261" customFormat="1" ht="24" customHeight="1">
      <c r="A178" s="266"/>
      <c r="B178" s="266"/>
      <c r="C178" s="89" t="s">
        <v>1694</v>
      </c>
      <c r="D178" s="49">
        <v>191901</v>
      </c>
      <c r="E178" s="71">
        <v>755989</v>
      </c>
      <c r="F178" s="656">
        <v>885510</v>
      </c>
      <c r="G178" s="303">
        <f t="shared" si="16"/>
        <v>892733</v>
      </c>
      <c r="H178" s="721">
        <f t="shared" si="12"/>
        <v>100.81568813452135</v>
      </c>
      <c r="I178" s="665">
        <v>892733</v>
      </c>
      <c r="J178" s="665"/>
      <c r="K178" s="665"/>
      <c r="L178" s="665"/>
      <c r="M178" s="665"/>
      <c r="N178" s="665"/>
      <c r="O178" s="665"/>
      <c r="P178" s="665"/>
      <c r="Q178" s="665"/>
      <c r="R178" s="665"/>
      <c r="T178" s="661"/>
    </row>
    <row r="179" spans="1:19" s="261" customFormat="1" ht="24" customHeight="1">
      <c r="A179" s="266"/>
      <c r="B179" s="266"/>
      <c r="C179" s="89" t="s">
        <v>1695</v>
      </c>
      <c r="D179" s="49">
        <v>191901</v>
      </c>
      <c r="E179" s="71">
        <v>669719</v>
      </c>
      <c r="F179" s="656">
        <v>735442</v>
      </c>
      <c r="G179" s="303">
        <f t="shared" si="16"/>
        <v>735442</v>
      </c>
      <c r="H179" s="721">
        <f t="shared" si="12"/>
        <v>100</v>
      </c>
      <c r="I179" s="665">
        <v>735442</v>
      </c>
      <c r="J179" s="665"/>
      <c r="K179" s="665"/>
      <c r="L179" s="665"/>
      <c r="M179" s="665"/>
      <c r="N179" s="665"/>
      <c r="O179" s="665"/>
      <c r="P179" s="665"/>
      <c r="Q179" s="665"/>
      <c r="R179" s="665"/>
      <c r="S179" s="661"/>
    </row>
    <row r="180" spans="1:19" s="261" customFormat="1" ht="24" customHeight="1">
      <c r="A180" s="266"/>
      <c r="B180" s="266"/>
      <c r="C180" s="89" t="s">
        <v>2099</v>
      </c>
      <c r="D180" s="49">
        <v>191901</v>
      </c>
      <c r="E180" s="71"/>
      <c r="F180" s="656">
        <v>93891</v>
      </c>
      <c r="G180" s="303">
        <f t="shared" si="16"/>
        <v>93891</v>
      </c>
      <c r="H180" s="721">
        <f t="shared" si="12"/>
        <v>100</v>
      </c>
      <c r="I180" s="665">
        <v>93891</v>
      </c>
      <c r="J180" s="665"/>
      <c r="K180" s="665"/>
      <c r="L180" s="665"/>
      <c r="M180" s="665"/>
      <c r="N180" s="665"/>
      <c r="O180" s="665"/>
      <c r="P180" s="665"/>
      <c r="Q180" s="665"/>
      <c r="R180" s="665"/>
      <c r="S180" s="661"/>
    </row>
    <row r="181" spans="1:19" s="261" customFormat="1" ht="16.5" customHeight="1">
      <c r="A181" s="266"/>
      <c r="B181" s="266"/>
      <c r="C181" s="89" t="s">
        <v>751</v>
      </c>
      <c r="D181" s="49">
        <v>191901</v>
      </c>
      <c r="E181" s="71"/>
      <c r="F181" s="656">
        <v>13674</v>
      </c>
      <c r="G181" s="303">
        <f t="shared" si="16"/>
        <v>13674</v>
      </c>
      <c r="H181" s="721">
        <f t="shared" si="12"/>
        <v>100</v>
      </c>
      <c r="I181" s="665">
        <v>13674</v>
      </c>
      <c r="J181" s="665"/>
      <c r="K181" s="665"/>
      <c r="L181" s="665"/>
      <c r="M181" s="665"/>
      <c r="N181" s="665"/>
      <c r="O181" s="665"/>
      <c r="P181" s="665"/>
      <c r="Q181" s="665"/>
      <c r="R181" s="665"/>
      <c r="S181" s="661"/>
    </row>
    <row r="182" spans="1:19" s="261" customFormat="1" ht="15.75" customHeight="1">
      <c r="A182" s="266"/>
      <c r="B182" s="266"/>
      <c r="C182" s="89" t="s">
        <v>752</v>
      </c>
      <c r="D182" s="49">
        <v>191901</v>
      </c>
      <c r="E182" s="71"/>
      <c r="F182" s="656">
        <v>34109</v>
      </c>
      <c r="G182" s="303">
        <f t="shared" si="16"/>
        <v>34109</v>
      </c>
      <c r="H182" s="721">
        <f t="shared" si="12"/>
        <v>100</v>
      </c>
      <c r="I182" s="665"/>
      <c r="J182" s="665">
        <v>34109</v>
      </c>
      <c r="K182" s="665"/>
      <c r="L182" s="665"/>
      <c r="M182" s="665"/>
      <c r="N182" s="665"/>
      <c r="O182" s="665"/>
      <c r="P182" s="665"/>
      <c r="Q182" s="665"/>
      <c r="R182" s="665"/>
      <c r="S182" s="661"/>
    </row>
    <row r="183" spans="1:19" s="261" customFormat="1" ht="16.5" customHeight="1">
      <c r="A183" s="266"/>
      <c r="B183" s="266"/>
      <c r="C183" s="89" t="s">
        <v>1033</v>
      </c>
      <c r="D183" s="49">
        <v>191901</v>
      </c>
      <c r="E183" s="71">
        <v>4891</v>
      </c>
      <c r="F183" s="656">
        <v>0</v>
      </c>
      <c r="G183" s="303">
        <f t="shared" si="16"/>
        <v>0</v>
      </c>
      <c r="H183" s="721"/>
      <c r="I183" s="665"/>
      <c r="J183" s="665"/>
      <c r="K183" s="665"/>
      <c r="L183" s="665"/>
      <c r="M183" s="665"/>
      <c r="N183" s="665"/>
      <c r="O183" s="665"/>
      <c r="P183" s="665"/>
      <c r="Q183" s="665"/>
      <c r="R183" s="665"/>
      <c r="S183" s="661"/>
    </row>
    <row r="184" spans="1:19" s="261" customFormat="1" ht="24" customHeight="1">
      <c r="A184" s="266"/>
      <c r="B184" s="266"/>
      <c r="C184" s="89" t="s">
        <v>1034</v>
      </c>
      <c r="D184" s="49">
        <v>191901</v>
      </c>
      <c r="E184" s="71">
        <v>7692</v>
      </c>
      <c r="F184" s="656">
        <v>0</v>
      </c>
      <c r="G184" s="303">
        <f t="shared" si="16"/>
        <v>0</v>
      </c>
      <c r="H184" s="721"/>
      <c r="I184" s="665"/>
      <c r="J184" s="665"/>
      <c r="K184" s="665"/>
      <c r="L184" s="665"/>
      <c r="M184" s="665"/>
      <c r="N184" s="665"/>
      <c r="O184" s="665"/>
      <c r="P184" s="665"/>
      <c r="Q184" s="665"/>
      <c r="R184" s="665"/>
      <c r="S184" s="661"/>
    </row>
    <row r="185" spans="1:19" s="261" customFormat="1" ht="40.5" customHeight="1">
      <c r="A185" s="266"/>
      <c r="B185" s="266"/>
      <c r="C185" s="89" t="s">
        <v>1035</v>
      </c>
      <c r="D185" s="49">
        <v>191901</v>
      </c>
      <c r="E185" s="71">
        <v>3072</v>
      </c>
      <c r="F185" s="656">
        <v>0</v>
      </c>
      <c r="G185" s="303">
        <f t="shared" si="16"/>
        <v>0</v>
      </c>
      <c r="H185" s="721"/>
      <c r="I185" s="665"/>
      <c r="J185" s="665"/>
      <c r="K185" s="665"/>
      <c r="L185" s="665"/>
      <c r="M185" s="665"/>
      <c r="N185" s="665"/>
      <c r="O185" s="665"/>
      <c r="P185" s="665"/>
      <c r="Q185" s="665"/>
      <c r="R185" s="665"/>
      <c r="S185" s="661"/>
    </row>
    <row r="186" spans="1:19" s="261" customFormat="1" ht="15" customHeight="1">
      <c r="A186" s="266"/>
      <c r="B186" s="266"/>
      <c r="C186" s="89" t="s">
        <v>753</v>
      </c>
      <c r="D186" s="49">
        <v>191901</v>
      </c>
      <c r="E186" s="71"/>
      <c r="F186" s="656">
        <v>46353</v>
      </c>
      <c r="G186" s="303">
        <f t="shared" si="16"/>
        <v>120902</v>
      </c>
      <c r="H186" s="721">
        <f t="shared" si="12"/>
        <v>260.82885681617154</v>
      </c>
      <c r="I186" s="665"/>
      <c r="J186" s="665"/>
      <c r="K186" s="665"/>
      <c r="L186" s="665"/>
      <c r="M186" s="665"/>
      <c r="N186" s="665"/>
      <c r="O186" s="665"/>
      <c r="P186" s="665"/>
      <c r="Q186" s="665"/>
      <c r="R186" s="665">
        <v>120902</v>
      </c>
      <c r="S186" s="661"/>
    </row>
    <row r="187" spans="1:19" s="261" customFormat="1" ht="28.5" customHeight="1">
      <c r="A187" s="266"/>
      <c r="B187" s="266"/>
      <c r="C187" s="280" t="s">
        <v>1696</v>
      </c>
      <c r="D187" s="676"/>
      <c r="E187" s="351"/>
      <c r="F187" s="656"/>
      <c r="G187" s="303"/>
      <c r="H187" s="721"/>
      <c r="I187" s="665"/>
      <c r="J187" s="656"/>
      <c r="K187" s="656"/>
      <c r="L187" s="656"/>
      <c r="M187" s="656"/>
      <c r="N187" s="272"/>
      <c r="O187" s="656"/>
      <c r="P187" s="656"/>
      <c r="Q187" s="656"/>
      <c r="R187" s="656"/>
      <c r="S187" s="661"/>
    </row>
    <row r="188" spans="1:18" s="261" customFormat="1" ht="13.5" customHeight="1">
      <c r="A188" s="266"/>
      <c r="B188" s="266"/>
      <c r="C188" s="284" t="s">
        <v>31</v>
      </c>
      <c r="D188" s="674">
        <v>191907</v>
      </c>
      <c r="E188" s="344">
        <v>4200000</v>
      </c>
      <c r="F188" s="656">
        <v>3945000</v>
      </c>
      <c r="G188" s="303">
        <f t="shared" si="16"/>
        <v>3867704</v>
      </c>
      <c r="H188" s="721">
        <f t="shared" si="12"/>
        <v>98.04065906210393</v>
      </c>
      <c r="I188" s="665"/>
      <c r="J188" s="665"/>
      <c r="K188" s="665">
        <v>3867704</v>
      </c>
      <c r="L188" s="665"/>
      <c r="M188" s="665"/>
      <c r="N188" s="665"/>
      <c r="O188" s="665"/>
      <c r="P188" s="665"/>
      <c r="Q188" s="665"/>
      <c r="R188" s="665"/>
    </row>
    <row r="189" spans="1:18" s="261" customFormat="1" ht="13.5" customHeight="1">
      <c r="A189" s="266"/>
      <c r="B189" s="266"/>
      <c r="C189" s="284" t="s">
        <v>1697</v>
      </c>
      <c r="D189" s="674">
        <v>191907</v>
      </c>
      <c r="E189" s="344">
        <v>256000</v>
      </c>
      <c r="F189" s="656">
        <v>256000</v>
      </c>
      <c r="G189" s="303">
        <f t="shared" si="16"/>
        <v>265550</v>
      </c>
      <c r="H189" s="721">
        <f t="shared" si="12"/>
        <v>103.73046875</v>
      </c>
      <c r="I189" s="665"/>
      <c r="J189" s="665"/>
      <c r="K189" s="665">
        <v>265550</v>
      </c>
      <c r="L189" s="665"/>
      <c r="M189" s="665"/>
      <c r="N189" s="665"/>
      <c r="O189" s="665"/>
      <c r="P189" s="665"/>
      <c r="Q189" s="665"/>
      <c r="R189" s="665"/>
    </row>
    <row r="190" spans="1:18" s="261" customFormat="1" ht="13.5" customHeight="1">
      <c r="A190" s="266"/>
      <c r="B190" s="266"/>
      <c r="C190" s="284" t="s">
        <v>1698</v>
      </c>
      <c r="D190" s="674">
        <v>191907</v>
      </c>
      <c r="E190" s="344">
        <v>15000</v>
      </c>
      <c r="F190" s="656">
        <v>19000</v>
      </c>
      <c r="G190" s="303">
        <f t="shared" si="16"/>
        <v>19912</v>
      </c>
      <c r="H190" s="721">
        <f t="shared" si="12"/>
        <v>104.80000000000001</v>
      </c>
      <c r="I190" s="665"/>
      <c r="J190" s="665"/>
      <c r="K190" s="665">
        <v>19912</v>
      </c>
      <c r="L190" s="665"/>
      <c r="M190" s="665"/>
      <c r="N190" s="665"/>
      <c r="O190" s="665"/>
      <c r="P190" s="665"/>
      <c r="Q190" s="665"/>
      <c r="R190" s="665"/>
    </row>
    <row r="191" spans="1:18" s="261" customFormat="1" ht="13.5" customHeight="1">
      <c r="A191" s="266"/>
      <c r="B191" s="266"/>
      <c r="C191" s="284" t="s">
        <v>1699</v>
      </c>
      <c r="D191" s="674">
        <v>191907</v>
      </c>
      <c r="E191" s="344">
        <v>7000</v>
      </c>
      <c r="F191" s="656">
        <v>7000</v>
      </c>
      <c r="G191" s="303">
        <v>7805</v>
      </c>
      <c r="H191" s="721">
        <f t="shared" si="12"/>
        <v>111.5</v>
      </c>
      <c r="I191" s="665"/>
      <c r="J191" s="665"/>
      <c r="K191" s="665">
        <v>7805</v>
      </c>
      <c r="L191" s="665"/>
      <c r="M191" s="665"/>
      <c r="N191" s="665"/>
      <c r="O191" s="665"/>
      <c r="P191" s="665"/>
      <c r="Q191" s="665"/>
      <c r="R191" s="665"/>
    </row>
    <row r="192" spans="1:18" s="261" customFormat="1" ht="13.5" customHeight="1">
      <c r="A192" s="266"/>
      <c r="B192" s="266"/>
      <c r="C192" s="284" t="s">
        <v>271</v>
      </c>
      <c r="D192" s="674">
        <v>191907</v>
      </c>
      <c r="E192" s="344">
        <v>950000</v>
      </c>
      <c r="F192" s="656">
        <v>967000</v>
      </c>
      <c r="G192" s="303">
        <f t="shared" si="16"/>
        <v>966999</v>
      </c>
      <c r="H192" s="721">
        <f t="shared" si="12"/>
        <v>99.99989658738366</v>
      </c>
      <c r="I192" s="665"/>
      <c r="J192" s="665"/>
      <c r="K192" s="665">
        <v>966999</v>
      </c>
      <c r="L192" s="665"/>
      <c r="M192" s="665"/>
      <c r="N192" s="665"/>
      <c r="O192" s="665"/>
      <c r="P192" s="665"/>
      <c r="Q192" s="665"/>
      <c r="R192" s="665"/>
    </row>
    <row r="193" spans="1:18" s="261" customFormat="1" ht="13.5" customHeight="1">
      <c r="A193" s="266"/>
      <c r="B193" s="266"/>
      <c r="C193" s="284" t="s">
        <v>272</v>
      </c>
      <c r="D193" s="674">
        <v>191907</v>
      </c>
      <c r="E193" s="344">
        <v>3500</v>
      </c>
      <c r="F193" s="656">
        <v>37500</v>
      </c>
      <c r="G193" s="303">
        <f t="shared" si="16"/>
        <v>37702</v>
      </c>
      <c r="H193" s="721">
        <f t="shared" si="12"/>
        <v>100.53866666666667</v>
      </c>
      <c r="I193" s="665"/>
      <c r="J193" s="665"/>
      <c r="K193" s="665">
        <v>37702</v>
      </c>
      <c r="L193" s="665"/>
      <c r="M193" s="665"/>
      <c r="N193" s="665"/>
      <c r="O193" s="665"/>
      <c r="P193" s="665"/>
      <c r="Q193" s="665"/>
      <c r="R193" s="665"/>
    </row>
    <row r="194" spans="1:18" s="261" customFormat="1" ht="13.5" customHeight="1">
      <c r="A194" s="266"/>
      <c r="B194" s="266"/>
      <c r="C194" s="277" t="s">
        <v>1151</v>
      </c>
      <c r="D194" s="674">
        <v>191907</v>
      </c>
      <c r="E194" s="344"/>
      <c r="F194" s="656"/>
      <c r="G194" s="303">
        <f t="shared" si="16"/>
        <v>108</v>
      </c>
      <c r="H194" s="721"/>
      <c r="I194" s="665"/>
      <c r="J194" s="665"/>
      <c r="K194" s="665">
        <v>108</v>
      </c>
      <c r="L194" s="665"/>
      <c r="M194" s="665"/>
      <c r="N194" s="665"/>
      <c r="O194" s="665"/>
      <c r="P194" s="665"/>
      <c r="Q194" s="665"/>
      <c r="R194" s="665"/>
    </row>
    <row r="195" spans="1:18" s="261" customFormat="1" ht="13.5" customHeight="1">
      <c r="A195" s="266"/>
      <c r="B195" s="266"/>
      <c r="C195" s="277" t="s">
        <v>820</v>
      </c>
      <c r="D195" s="675">
        <v>191907</v>
      </c>
      <c r="E195" s="346"/>
      <c r="F195" s="272"/>
      <c r="G195" s="303">
        <v>10</v>
      </c>
      <c r="H195" s="721"/>
      <c r="I195" s="665"/>
      <c r="J195" s="665"/>
      <c r="K195" s="665">
        <v>10</v>
      </c>
      <c r="L195" s="665"/>
      <c r="M195" s="665"/>
      <c r="N195" s="665"/>
      <c r="O195" s="665"/>
      <c r="P195" s="665"/>
      <c r="Q195" s="665"/>
      <c r="R195" s="665"/>
    </row>
    <row r="196" spans="1:18" s="261" customFormat="1" ht="13.5" customHeight="1">
      <c r="A196" s="266"/>
      <c r="B196" s="266"/>
      <c r="C196" s="277" t="s">
        <v>1152</v>
      </c>
      <c r="D196" s="674">
        <v>191907</v>
      </c>
      <c r="E196" s="344"/>
      <c r="F196" s="656">
        <v>33000</v>
      </c>
      <c r="G196" s="303">
        <f t="shared" si="16"/>
        <v>42524</v>
      </c>
      <c r="H196" s="721">
        <f t="shared" si="12"/>
        <v>128.86060606060605</v>
      </c>
      <c r="I196" s="665"/>
      <c r="J196" s="665"/>
      <c r="K196" s="665">
        <v>42524</v>
      </c>
      <c r="L196" s="665"/>
      <c r="M196" s="665"/>
      <c r="N196" s="665"/>
      <c r="O196" s="665"/>
      <c r="P196" s="665"/>
      <c r="Q196" s="665"/>
      <c r="R196" s="665"/>
    </row>
    <row r="197" spans="1:18" s="261" customFormat="1" ht="13.5" customHeight="1">
      <c r="A197" s="266"/>
      <c r="B197" s="266"/>
      <c r="C197" s="281" t="s">
        <v>824</v>
      </c>
      <c r="D197" s="674"/>
      <c r="E197" s="344"/>
      <c r="F197" s="656"/>
      <c r="G197" s="303"/>
      <c r="H197" s="721"/>
      <c r="I197" s="665"/>
      <c r="J197" s="665"/>
      <c r="K197" s="665"/>
      <c r="L197" s="665"/>
      <c r="M197" s="665"/>
      <c r="N197" s="665"/>
      <c r="O197" s="665"/>
      <c r="P197" s="665"/>
      <c r="Q197" s="665"/>
      <c r="R197" s="665"/>
    </row>
    <row r="198" spans="1:18" s="261" customFormat="1" ht="24.75" customHeight="1">
      <c r="A198" s="266"/>
      <c r="B198" s="266"/>
      <c r="C198" s="736" t="s">
        <v>1153</v>
      </c>
      <c r="D198" s="677">
        <v>191605</v>
      </c>
      <c r="E198" s="344"/>
      <c r="F198" s="656">
        <v>780</v>
      </c>
      <c r="G198" s="303">
        <f t="shared" si="16"/>
        <v>780</v>
      </c>
      <c r="H198" s="721">
        <f t="shared" si="12"/>
        <v>100</v>
      </c>
      <c r="I198" s="665">
        <v>780</v>
      </c>
      <c r="J198" s="665"/>
      <c r="K198" s="665"/>
      <c r="L198" s="665"/>
      <c r="M198" s="665"/>
      <c r="N198" s="665"/>
      <c r="O198" s="665"/>
      <c r="P198" s="665"/>
      <c r="Q198" s="665"/>
      <c r="R198" s="665"/>
    </row>
    <row r="199" spans="1:18" s="261" customFormat="1" ht="24.75" customHeight="1">
      <c r="A199" s="266"/>
      <c r="B199" s="266"/>
      <c r="C199" s="89" t="s">
        <v>1700</v>
      </c>
      <c r="D199" s="165"/>
      <c r="E199" s="115"/>
      <c r="F199" s="656"/>
      <c r="G199" s="303"/>
      <c r="H199" s="721"/>
      <c r="I199" s="665"/>
      <c r="J199" s="656"/>
      <c r="K199" s="656"/>
      <c r="L199" s="656"/>
      <c r="M199" s="656"/>
      <c r="N199" s="656"/>
      <c r="O199" s="656"/>
      <c r="P199" s="656"/>
      <c r="Q199" s="656"/>
      <c r="R199" s="656"/>
    </row>
    <row r="200" spans="1:18" s="261" customFormat="1" ht="29.25" customHeight="1">
      <c r="A200" s="266"/>
      <c r="B200" s="266"/>
      <c r="C200" s="662" t="s">
        <v>1701</v>
      </c>
      <c r="D200" s="165">
        <v>191158</v>
      </c>
      <c r="E200" s="115">
        <v>19000</v>
      </c>
      <c r="F200" s="656">
        <v>19000</v>
      </c>
      <c r="G200" s="303">
        <f t="shared" si="16"/>
        <v>19000</v>
      </c>
      <c r="H200" s="721">
        <f t="shared" si="12"/>
        <v>100</v>
      </c>
      <c r="I200" s="665">
        <v>19000</v>
      </c>
      <c r="J200" s="665"/>
      <c r="K200" s="665"/>
      <c r="L200" s="665"/>
      <c r="M200" s="665"/>
      <c r="N200" s="665"/>
      <c r="O200" s="665"/>
      <c r="P200" s="665"/>
      <c r="Q200" s="665"/>
      <c r="R200" s="665"/>
    </row>
    <row r="201" spans="1:18" s="261" customFormat="1" ht="15" customHeight="1">
      <c r="A201" s="266"/>
      <c r="B201" s="266"/>
      <c r="C201" s="662" t="s">
        <v>273</v>
      </c>
      <c r="D201" s="165"/>
      <c r="E201" s="115"/>
      <c r="F201" s="656"/>
      <c r="G201" s="303"/>
      <c r="H201" s="721"/>
      <c r="I201" s="665"/>
      <c r="J201" s="656"/>
      <c r="K201" s="656"/>
      <c r="L201" s="656"/>
      <c r="M201" s="656"/>
      <c r="N201" s="656"/>
      <c r="O201" s="656"/>
      <c r="P201" s="656"/>
      <c r="Q201" s="656"/>
      <c r="R201" s="656"/>
    </row>
    <row r="202" spans="1:18" s="261" customFormat="1" ht="24.75" customHeight="1">
      <c r="A202" s="266"/>
      <c r="B202" s="266"/>
      <c r="C202" s="280" t="s">
        <v>274</v>
      </c>
      <c r="D202" s="676">
        <v>191906</v>
      </c>
      <c r="E202" s="351">
        <v>37000</v>
      </c>
      <c r="F202" s="656">
        <v>37000</v>
      </c>
      <c r="G202" s="303">
        <f t="shared" si="16"/>
        <v>0</v>
      </c>
      <c r="H202" s="721">
        <f t="shared" si="12"/>
        <v>0</v>
      </c>
      <c r="I202" s="665"/>
      <c r="J202" s="665"/>
      <c r="K202" s="665"/>
      <c r="L202" s="665"/>
      <c r="M202" s="665"/>
      <c r="N202" s="665"/>
      <c r="O202" s="665"/>
      <c r="P202" s="665"/>
      <c r="Q202" s="665"/>
      <c r="R202" s="665"/>
    </row>
    <row r="203" spans="1:18" s="261" customFormat="1" ht="24.75" customHeight="1">
      <c r="A203" s="266"/>
      <c r="B203" s="266"/>
      <c r="C203" s="239" t="s">
        <v>754</v>
      </c>
      <c r="D203" s="791"/>
      <c r="E203" s="733"/>
      <c r="F203" s="690"/>
      <c r="G203" s="303"/>
      <c r="H203" s="721"/>
      <c r="I203" s="665"/>
      <c r="J203" s="691"/>
      <c r="K203" s="691"/>
      <c r="L203" s="691"/>
      <c r="M203" s="691"/>
      <c r="N203" s="691"/>
      <c r="O203" s="691"/>
      <c r="P203" s="691"/>
      <c r="Q203" s="691"/>
      <c r="R203" s="691"/>
    </row>
    <row r="204" spans="1:18" s="261" customFormat="1" ht="24.75" customHeight="1">
      <c r="A204" s="266"/>
      <c r="B204" s="266"/>
      <c r="C204" s="239" t="s">
        <v>755</v>
      </c>
      <c r="D204" s="791">
        <v>192909</v>
      </c>
      <c r="E204" s="733"/>
      <c r="F204" s="690">
        <v>800</v>
      </c>
      <c r="G204" s="303">
        <f t="shared" si="16"/>
        <v>800</v>
      </c>
      <c r="H204" s="721">
        <f t="shared" si="12"/>
        <v>100</v>
      </c>
      <c r="I204" s="665"/>
      <c r="J204" s="691"/>
      <c r="K204" s="691"/>
      <c r="L204" s="691"/>
      <c r="M204" s="691"/>
      <c r="N204" s="691"/>
      <c r="O204" s="691">
        <v>800</v>
      </c>
      <c r="P204" s="691"/>
      <c r="Q204" s="691"/>
      <c r="R204" s="691"/>
    </row>
    <row r="205" spans="1:18" s="261" customFormat="1" ht="15.75" customHeight="1">
      <c r="A205" s="296"/>
      <c r="B205" s="278"/>
      <c r="C205" s="286" t="s">
        <v>592</v>
      </c>
      <c r="D205" s="278"/>
      <c r="E205" s="697">
        <f>SUM(E160:E204)</f>
        <v>17883548</v>
      </c>
      <c r="F205" s="697">
        <f>SUM(F160:F204)</f>
        <v>18540463</v>
      </c>
      <c r="G205" s="697">
        <f>SUM(G160:G204)</f>
        <v>17635461</v>
      </c>
      <c r="H205" s="723">
        <f t="shared" si="12"/>
        <v>95.11877346320856</v>
      </c>
      <c r="I205" s="724">
        <f>SUM(I160:I204)</f>
        <v>2729555</v>
      </c>
      <c r="J205" s="724">
        <f aca="true" t="shared" si="17" ref="J205:R205">SUM(J160:J204)</f>
        <v>34109</v>
      </c>
      <c r="K205" s="724">
        <f t="shared" si="17"/>
        <v>5208314</v>
      </c>
      <c r="L205" s="724">
        <f t="shared" si="17"/>
        <v>25634</v>
      </c>
      <c r="M205" s="724">
        <f t="shared" si="17"/>
        <v>0</v>
      </c>
      <c r="N205" s="724">
        <f t="shared" si="17"/>
        <v>14900</v>
      </c>
      <c r="O205" s="724">
        <f t="shared" si="17"/>
        <v>3408</v>
      </c>
      <c r="P205" s="724">
        <f t="shared" si="17"/>
        <v>1052485</v>
      </c>
      <c r="Q205" s="724">
        <f t="shared" si="17"/>
        <v>8446154</v>
      </c>
      <c r="R205" s="724">
        <f t="shared" si="17"/>
        <v>120902</v>
      </c>
    </row>
    <row r="206" spans="1:18" s="261" customFormat="1" ht="27.75" customHeight="1">
      <c r="A206" s="276">
        <v>1</v>
      </c>
      <c r="B206" s="279">
        <v>20</v>
      </c>
      <c r="C206" s="83" t="s">
        <v>158</v>
      </c>
      <c r="D206" s="445"/>
      <c r="E206" s="343"/>
      <c r="F206" s="648"/>
      <c r="G206" s="303"/>
      <c r="H206" s="721"/>
      <c r="I206" s="399"/>
      <c r="J206" s="648"/>
      <c r="K206" s="648"/>
      <c r="L206" s="648"/>
      <c r="M206" s="648"/>
      <c r="N206" s="648"/>
      <c r="O206" s="648"/>
      <c r="P206" s="648"/>
      <c r="Q206" s="648"/>
      <c r="R206" s="648"/>
    </row>
    <row r="207" spans="1:18" s="261" customFormat="1" ht="15" customHeight="1">
      <c r="A207" s="296"/>
      <c r="B207" s="278"/>
      <c r="C207" s="191" t="s">
        <v>1702</v>
      </c>
      <c r="D207" s="685">
        <v>201901</v>
      </c>
      <c r="E207" s="354"/>
      <c r="F207" s="646"/>
      <c r="G207" s="692">
        <v>125</v>
      </c>
      <c r="H207" s="722"/>
      <c r="I207" s="727"/>
      <c r="J207" s="646"/>
      <c r="K207" s="646">
        <v>125</v>
      </c>
      <c r="L207" s="646"/>
      <c r="M207" s="646"/>
      <c r="N207" s="646"/>
      <c r="O207" s="646"/>
      <c r="P207" s="646"/>
      <c r="Q207" s="646"/>
      <c r="R207" s="646"/>
    </row>
    <row r="208" spans="1:18" s="261" customFormat="1" ht="10.5" customHeight="1">
      <c r="A208" s="276">
        <v>1</v>
      </c>
      <c r="B208" s="279">
        <v>22</v>
      </c>
      <c r="C208" s="297" t="s">
        <v>1821</v>
      </c>
      <c r="D208" s="279"/>
      <c r="E208" s="347"/>
      <c r="F208" s="648"/>
      <c r="G208" s="303"/>
      <c r="H208" s="721"/>
      <c r="I208" s="648"/>
      <c r="J208" s="648"/>
      <c r="K208" s="648"/>
      <c r="L208" s="648"/>
      <c r="M208" s="648"/>
      <c r="N208" s="648"/>
      <c r="O208" s="648"/>
      <c r="P208" s="648"/>
      <c r="Q208" s="648"/>
      <c r="R208" s="648"/>
    </row>
    <row r="209" spans="1:18" s="261" customFormat="1" ht="15" customHeight="1">
      <c r="A209" s="276"/>
      <c r="B209" s="279"/>
      <c r="C209" s="468" t="s">
        <v>150</v>
      </c>
      <c r="D209" s="279"/>
      <c r="E209" s="347"/>
      <c r="F209" s="648"/>
      <c r="G209" s="303"/>
      <c r="H209" s="721"/>
      <c r="I209" s="648"/>
      <c r="J209" s="648"/>
      <c r="K209" s="648"/>
      <c r="L209" s="648"/>
      <c r="M209" s="648"/>
      <c r="N209" s="648"/>
      <c r="O209" s="648"/>
      <c r="P209" s="648"/>
      <c r="Q209" s="648"/>
      <c r="R209" s="648"/>
    </row>
    <row r="210" spans="1:18" s="261" customFormat="1" ht="12.75" customHeight="1">
      <c r="A210" s="276"/>
      <c r="B210" s="279"/>
      <c r="C210" s="686" t="s">
        <v>601</v>
      </c>
      <c r="D210" s="276" t="s">
        <v>2236</v>
      </c>
      <c r="E210" s="346"/>
      <c r="F210" s="272">
        <v>26</v>
      </c>
      <c r="G210" s="303">
        <f>SUM(I210:R210)</f>
        <v>15</v>
      </c>
      <c r="H210" s="721">
        <f>G210/F210*100</f>
        <v>57.692307692307686</v>
      </c>
      <c r="I210" s="272"/>
      <c r="J210" s="272"/>
      <c r="K210" s="272"/>
      <c r="L210" s="272">
        <v>15</v>
      </c>
      <c r="M210" s="272"/>
      <c r="N210" s="272"/>
      <c r="O210" s="272"/>
      <c r="P210" s="272"/>
      <c r="Q210" s="272"/>
      <c r="R210" s="272"/>
    </row>
    <row r="211" spans="1:18" s="261" customFormat="1" ht="12.75" customHeight="1">
      <c r="A211" s="276"/>
      <c r="B211" s="279"/>
      <c r="C211" s="151" t="s">
        <v>756</v>
      </c>
      <c r="D211" s="792">
        <v>151508</v>
      </c>
      <c r="E211" s="737"/>
      <c r="F211" s="688">
        <v>5210</v>
      </c>
      <c r="G211" s="303">
        <f aca="true" t="shared" si="18" ref="G211:G217">SUM(I211:R211)</f>
        <v>5210</v>
      </c>
      <c r="H211" s="721">
        <f>G211/F211*100</f>
        <v>100</v>
      </c>
      <c r="I211" s="272"/>
      <c r="J211" s="272"/>
      <c r="K211" s="272"/>
      <c r="L211" s="272">
        <v>1442</v>
      </c>
      <c r="M211" s="272"/>
      <c r="N211" s="272">
        <v>642</v>
      </c>
      <c r="O211" s="272">
        <v>3126</v>
      </c>
      <c r="P211" s="272"/>
      <c r="Q211" s="272"/>
      <c r="R211" s="272"/>
    </row>
    <row r="212" spans="1:18" s="261" customFormat="1" ht="23.25" customHeight="1">
      <c r="A212" s="276"/>
      <c r="B212" s="279"/>
      <c r="C212" s="274" t="s">
        <v>823</v>
      </c>
      <c r="D212" s="276"/>
      <c r="E212" s="737"/>
      <c r="F212" s="688"/>
      <c r="G212" s="303"/>
      <c r="H212" s="721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</row>
    <row r="213" spans="1:18" s="261" customFormat="1" ht="15" customHeight="1">
      <c r="A213" s="276"/>
      <c r="B213" s="279"/>
      <c r="C213" s="79" t="s">
        <v>1154</v>
      </c>
      <c r="D213" s="112">
        <v>222911</v>
      </c>
      <c r="E213" s="737"/>
      <c r="F213" s="688"/>
      <c r="G213" s="303">
        <f t="shared" si="18"/>
        <v>175</v>
      </c>
      <c r="H213" s="721"/>
      <c r="I213" s="272"/>
      <c r="J213" s="272"/>
      <c r="K213" s="272"/>
      <c r="L213" s="272"/>
      <c r="M213" s="272">
        <v>175</v>
      </c>
      <c r="N213" s="272"/>
      <c r="O213" s="272"/>
      <c r="P213" s="272"/>
      <c r="Q213" s="272"/>
      <c r="R213" s="272"/>
    </row>
    <row r="214" spans="1:18" s="261" customFormat="1" ht="26.25" customHeight="1">
      <c r="A214" s="276"/>
      <c r="B214" s="279"/>
      <c r="C214" s="413" t="s">
        <v>1155</v>
      </c>
      <c r="D214" s="276">
        <v>221951</v>
      </c>
      <c r="E214" s="737"/>
      <c r="F214" s="688">
        <v>50</v>
      </c>
      <c r="G214" s="303">
        <f t="shared" si="18"/>
        <v>50</v>
      </c>
      <c r="H214" s="721">
        <f aca="true" t="shared" si="19" ref="H214:H221">G214/F214*100</f>
        <v>100</v>
      </c>
      <c r="I214" s="272">
        <v>11</v>
      </c>
      <c r="J214" s="272"/>
      <c r="K214" s="272"/>
      <c r="L214" s="272"/>
      <c r="M214" s="272"/>
      <c r="N214" s="272">
        <v>39</v>
      </c>
      <c r="O214" s="272"/>
      <c r="P214" s="272"/>
      <c r="Q214" s="272"/>
      <c r="R214" s="272"/>
    </row>
    <row r="215" spans="1:18" s="261" customFormat="1" ht="21.75" customHeight="1">
      <c r="A215" s="276"/>
      <c r="B215" s="279"/>
      <c r="C215" s="82" t="s">
        <v>1864</v>
      </c>
      <c r="D215" s="276">
        <v>221942</v>
      </c>
      <c r="E215" s="737"/>
      <c r="F215" s="688">
        <v>2000</v>
      </c>
      <c r="G215" s="303">
        <f t="shared" si="18"/>
        <v>2000</v>
      </c>
      <c r="H215" s="721">
        <f t="shared" si="19"/>
        <v>100</v>
      </c>
      <c r="I215" s="272"/>
      <c r="J215" s="272"/>
      <c r="K215" s="272"/>
      <c r="L215" s="272"/>
      <c r="M215" s="272"/>
      <c r="N215" s="272">
        <v>2000</v>
      </c>
      <c r="O215" s="272"/>
      <c r="P215" s="272"/>
      <c r="Q215" s="272"/>
      <c r="R215" s="272"/>
    </row>
    <row r="216" spans="1:18" s="261" customFormat="1" ht="15" customHeight="1">
      <c r="A216" s="276"/>
      <c r="B216" s="279"/>
      <c r="C216" s="82" t="s">
        <v>757</v>
      </c>
      <c r="D216" s="792">
        <v>191110</v>
      </c>
      <c r="E216" s="737"/>
      <c r="F216" s="688">
        <v>1500</v>
      </c>
      <c r="G216" s="303">
        <f t="shared" si="18"/>
        <v>1500</v>
      </c>
      <c r="H216" s="721">
        <f t="shared" si="19"/>
        <v>100</v>
      </c>
      <c r="I216" s="272">
        <v>1500</v>
      </c>
      <c r="J216" s="272"/>
      <c r="K216" s="272"/>
      <c r="L216" s="272"/>
      <c r="M216" s="272"/>
      <c r="N216" s="272"/>
      <c r="O216" s="272"/>
      <c r="P216" s="272"/>
      <c r="Q216" s="272"/>
      <c r="R216" s="272"/>
    </row>
    <row r="217" spans="1:18" s="261" customFormat="1" ht="16.5" customHeight="1">
      <c r="A217" s="276"/>
      <c r="B217" s="279"/>
      <c r="C217" s="15" t="s">
        <v>2301</v>
      </c>
      <c r="D217" s="793">
        <v>221901</v>
      </c>
      <c r="E217" s="737"/>
      <c r="F217" s="688">
        <v>600</v>
      </c>
      <c r="G217" s="303">
        <f t="shared" si="18"/>
        <v>600</v>
      </c>
      <c r="H217" s="721">
        <f t="shared" si="19"/>
        <v>100</v>
      </c>
      <c r="I217" s="272">
        <v>600</v>
      </c>
      <c r="J217" s="272"/>
      <c r="K217" s="272"/>
      <c r="L217" s="272"/>
      <c r="M217" s="272"/>
      <c r="N217" s="272"/>
      <c r="O217" s="272"/>
      <c r="P217" s="272"/>
      <c r="Q217" s="272"/>
      <c r="R217" s="272"/>
    </row>
    <row r="218" spans="1:18" s="261" customFormat="1" ht="15.75" customHeight="1">
      <c r="A218" s="296"/>
      <c r="B218" s="278"/>
      <c r="C218" s="286" t="s">
        <v>1703</v>
      </c>
      <c r="D218" s="278"/>
      <c r="E218" s="697">
        <f>SUM(E210)</f>
        <v>0</v>
      </c>
      <c r="F218" s="689">
        <f>SUM(F210:F217)</f>
        <v>9386</v>
      </c>
      <c r="G218" s="689">
        <f>SUM(G210:G217)</f>
        <v>9550</v>
      </c>
      <c r="H218" s="723">
        <f t="shared" si="19"/>
        <v>101.74728318772641</v>
      </c>
      <c r="I218" s="646">
        <f>SUM(I210:I217)</f>
        <v>2111</v>
      </c>
      <c r="J218" s="646">
        <f aca="true" t="shared" si="20" ref="J218:R218">SUM(J210:J217)</f>
        <v>0</v>
      </c>
      <c r="K218" s="646">
        <f t="shared" si="20"/>
        <v>0</v>
      </c>
      <c r="L218" s="646">
        <f t="shared" si="20"/>
        <v>1457</v>
      </c>
      <c r="M218" s="646">
        <f t="shared" si="20"/>
        <v>175</v>
      </c>
      <c r="N218" s="646">
        <f t="shared" si="20"/>
        <v>2681</v>
      </c>
      <c r="O218" s="646">
        <f t="shared" si="20"/>
        <v>3126</v>
      </c>
      <c r="P218" s="646">
        <f t="shared" si="20"/>
        <v>0</v>
      </c>
      <c r="Q218" s="646">
        <f t="shared" si="20"/>
        <v>0</v>
      </c>
      <c r="R218" s="646">
        <f t="shared" si="20"/>
        <v>0</v>
      </c>
    </row>
    <row r="219" spans="1:18" s="261" customFormat="1" ht="24.75" customHeight="1">
      <c r="A219" s="278"/>
      <c r="B219" s="278"/>
      <c r="C219" s="304" t="s">
        <v>176</v>
      </c>
      <c r="D219" s="260"/>
      <c r="E219" s="697">
        <f>SUM(E22+E42+E49+E81+E113+E148+E158+E205+E207+E218)</f>
        <v>23095743</v>
      </c>
      <c r="F219" s="689">
        <f>SUM(F22+F42+F49+F81+F113+F148+F158+F205+F207+F218)</f>
        <v>31751834</v>
      </c>
      <c r="G219" s="689">
        <f>SUM(G22+G42+G49+G81+G113+G148+G158+G205+G207+G218)</f>
        <v>29334627</v>
      </c>
      <c r="H219" s="723">
        <f t="shared" si="19"/>
        <v>92.38718935101514</v>
      </c>
      <c r="I219" s="646">
        <f aca="true" t="shared" si="21" ref="I219:R219">SUM(I22+I42+I49+I81+I113+I148+I158+I205+I207+I218)</f>
        <v>3566644</v>
      </c>
      <c r="J219" s="689">
        <f t="shared" si="21"/>
        <v>8363289</v>
      </c>
      <c r="K219" s="689">
        <f t="shared" si="21"/>
        <v>5214663</v>
      </c>
      <c r="L219" s="689">
        <f t="shared" si="21"/>
        <v>1924661</v>
      </c>
      <c r="M219" s="689">
        <f t="shared" si="21"/>
        <v>344251</v>
      </c>
      <c r="N219" s="689">
        <f t="shared" si="21"/>
        <v>21253</v>
      </c>
      <c r="O219" s="689">
        <f t="shared" si="21"/>
        <v>41724</v>
      </c>
      <c r="P219" s="689">
        <f t="shared" si="21"/>
        <v>1052485</v>
      </c>
      <c r="Q219" s="689">
        <f t="shared" si="21"/>
        <v>8684755</v>
      </c>
      <c r="R219" s="689">
        <f t="shared" si="21"/>
        <v>120902</v>
      </c>
    </row>
    <row r="220" spans="1:18" s="261" customFormat="1" ht="15.75" customHeight="1">
      <c r="A220" s="266">
        <v>2</v>
      </c>
      <c r="B220" s="266"/>
      <c r="C220" s="687" t="s">
        <v>193</v>
      </c>
      <c r="D220" s="271"/>
      <c r="E220" s="301">
        <v>1626845</v>
      </c>
      <c r="F220" s="656">
        <v>2026127</v>
      </c>
      <c r="G220" s="303">
        <f>SUM(I220:R220)</f>
        <v>2031247</v>
      </c>
      <c r="H220" s="721">
        <f t="shared" si="19"/>
        <v>100.25269886833352</v>
      </c>
      <c r="I220" s="656">
        <f>7!G21</f>
        <v>420935</v>
      </c>
      <c r="J220" s="656">
        <f>7!H21</f>
        <v>24030</v>
      </c>
      <c r="K220" s="656">
        <f>7!I21</f>
        <v>0</v>
      </c>
      <c r="L220" s="656">
        <f>7!J21</f>
        <v>1114688</v>
      </c>
      <c r="M220" s="656">
        <f>7!K21</f>
        <v>892</v>
      </c>
      <c r="N220" s="656">
        <f>7!L21</f>
        <v>121295</v>
      </c>
      <c r="O220" s="656">
        <f>7!M21</f>
        <v>400</v>
      </c>
      <c r="P220" s="656"/>
      <c r="Q220" s="656">
        <f>7!N21</f>
        <v>349007</v>
      </c>
      <c r="R220" s="272"/>
    </row>
    <row r="221" spans="1:18" s="261" customFormat="1" ht="15.75" customHeight="1">
      <c r="A221" s="278"/>
      <c r="B221" s="278"/>
      <c r="C221" s="305" t="s">
        <v>182</v>
      </c>
      <c r="D221" s="278"/>
      <c r="E221" s="697">
        <f>SUM(E219:E220)</f>
        <v>24722588</v>
      </c>
      <c r="F221" s="697">
        <f>SUM(F219:F220)</f>
        <v>33777961</v>
      </c>
      <c r="G221" s="697">
        <f>SUM(G219:G220)</f>
        <v>31365874</v>
      </c>
      <c r="H221" s="723">
        <f t="shared" si="19"/>
        <v>92.85899169579834</v>
      </c>
      <c r="I221" s="724">
        <f aca="true" t="shared" si="22" ref="I221:R221">SUM(I219:I220)</f>
        <v>3987579</v>
      </c>
      <c r="J221" s="697">
        <f t="shared" si="22"/>
        <v>8387319</v>
      </c>
      <c r="K221" s="697">
        <f t="shared" si="22"/>
        <v>5214663</v>
      </c>
      <c r="L221" s="697">
        <f t="shared" si="22"/>
        <v>3039349</v>
      </c>
      <c r="M221" s="697">
        <f t="shared" si="22"/>
        <v>345143</v>
      </c>
      <c r="N221" s="697">
        <f t="shared" si="22"/>
        <v>142548</v>
      </c>
      <c r="O221" s="697">
        <f t="shared" si="22"/>
        <v>42124</v>
      </c>
      <c r="P221" s="697">
        <f t="shared" si="22"/>
        <v>1052485</v>
      </c>
      <c r="Q221" s="697">
        <f t="shared" si="22"/>
        <v>9033762</v>
      </c>
      <c r="R221" s="697">
        <f t="shared" si="22"/>
        <v>120902</v>
      </c>
    </row>
    <row r="222" ht="12.75">
      <c r="I222" s="728"/>
    </row>
    <row r="223" spans="7:18" ht="12.75">
      <c r="G223" s="738"/>
      <c r="H223" s="738"/>
      <c r="I223" s="738"/>
      <c r="J223" s="738"/>
      <c r="K223" s="738"/>
      <c r="L223" s="738"/>
      <c r="M223" s="738"/>
      <c r="N223" s="738"/>
      <c r="O223" s="738"/>
      <c r="P223" s="738"/>
      <c r="Q223" s="738"/>
      <c r="R223" s="814"/>
    </row>
    <row r="224" ht="12.75">
      <c r="I224" s="729"/>
    </row>
    <row r="225" ht="12.75">
      <c r="I225" s="729"/>
    </row>
    <row r="226" ht="12.75">
      <c r="I226" s="729"/>
    </row>
    <row r="227" ht="12.75">
      <c r="I227" s="729"/>
    </row>
    <row r="228" ht="12.75">
      <c r="I228" s="729"/>
    </row>
    <row r="229" ht="12.75">
      <c r="I229" s="729"/>
    </row>
  </sheetData>
  <sheetProtection/>
  <mergeCells count="8">
    <mergeCell ref="I1:O1"/>
    <mergeCell ref="P1:R1"/>
    <mergeCell ref="E1:F1"/>
    <mergeCell ref="G1:H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73" r:id="rId1"/>
  <headerFooter alignWithMargins="0">
    <oddHeader>&amp;C&amp;"Times New Roman,Félkövér dőlt" ZALAEGERSZEG MEGYEI JOGÚ VÁROS ÖNKORMÁNYZATA
BEVÉTELI ELŐIRÁNYZATAINAK TELJESÍTÉSE  2017. ÉVBEN&amp;R&amp;"Times New Roman,Félkövér dőlt"5.a tábla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pane ySplit="2" topLeftCell="BM3" activePane="bottomLeft" state="frozen"/>
      <selection pane="topLeft" activeCell="B1" sqref="B1"/>
      <selection pane="bottomLeft" activeCell="H16" sqref="H16:K16"/>
    </sheetView>
  </sheetViews>
  <sheetFormatPr defaultColWidth="9.00390625" defaultRowHeight="12.75"/>
  <cols>
    <col min="1" max="1" width="4.375" style="28" customWidth="1"/>
    <col min="2" max="2" width="4.00390625" style="28" customWidth="1"/>
    <col min="3" max="3" width="19.50390625" style="28" customWidth="1"/>
    <col min="4" max="4" width="10.375" style="28" customWidth="1"/>
    <col min="5" max="5" width="10.625" style="28" customWidth="1"/>
    <col min="6" max="6" width="11.00390625" style="28" customWidth="1"/>
    <col min="7" max="7" width="5.625" style="28" customWidth="1"/>
    <col min="8" max="8" width="9.875" style="28" customWidth="1"/>
    <col min="9" max="9" width="9.50390625" style="28" customWidth="1"/>
    <col min="10" max="10" width="9.625" style="28" customWidth="1"/>
    <col min="11" max="11" width="9.375" style="28" customWidth="1"/>
    <col min="12" max="12" width="9.125" style="28" customWidth="1"/>
    <col min="13" max="13" width="10.125" style="28" customWidth="1"/>
    <col min="14" max="14" width="10.625" style="28" customWidth="1"/>
    <col min="15" max="15" width="8.625" style="28" customWidth="1"/>
    <col min="16" max="16" width="7.375" style="28" customWidth="1"/>
    <col min="17" max="17" width="9.875" style="28" customWidth="1"/>
    <col min="18" max="16384" width="9.375" style="28" customWidth="1"/>
  </cols>
  <sheetData>
    <row r="1" spans="1:17" ht="26.25" customHeight="1">
      <c r="A1" s="1524" t="s">
        <v>593</v>
      </c>
      <c r="B1" s="1524" t="s">
        <v>594</v>
      </c>
      <c r="C1" s="1524" t="s">
        <v>588</v>
      </c>
      <c r="D1" s="1525" t="s">
        <v>160</v>
      </c>
      <c r="E1" s="1526"/>
      <c r="F1" s="1525" t="s">
        <v>163</v>
      </c>
      <c r="G1" s="1526"/>
      <c r="H1" s="1522" t="s">
        <v>602</v>
      </c>
      <c r="I1" s="1522"/>
      <c r="J1" s="1522"/>
      <c r="K1" s="1522"/>
      <c r="L1" s="1522"/>
      <c r="M1" s="1522"/>
      <c r="N1" s="1522"/>
      <c r="O1" s="1522"/>
      <c r="P1" s="1523" t="s">
        <v>605</v>
      </c>
      <c r="Q1" s="1523"/>
    </row>
    <row r="2" spans="1:17" s="29" customFormat="1" ht="60" customHeight="1">
      <c r="A2" s="1524"/>
      <c r="B2" s="1524"/>
      <c r="C2" s="1524"/>
      <c r="D2" s="212" t="s">
        <v>161</v>
      </c>
      <c r="E2" s="212" t="s">
        <v>162</v>
      </c>
      <c r="F2" s="212" t="s">
        <v>165</v>
      </c>
      <c r="G2" s="212" t="s">
        <v>164</v>
      </c>
      <c r="H2" s="212" t="s">
        <v>1443</v>
      </c>
      <c r="I2" s="212" t="s">
        <v>1341</v>
      </c>
      <c r="J2" s="212" t="s">
        <v>186</v>
      </c>
      <c r="K2" s="212" t="s">
        <v>603</v>
      </c>
      <c r="L2" s="212" t="s">
        <v>133</v>
      </c>
      <c r="M2" s="212" t="s">
        <v>137</v>
      </c>
      <c r="N2" s="212" t="s">
        <v>138</v>
      </c>
      <c r="O2" s="212" t="s">
        <v>1342</v>
      </c>
      <c r="P2" s="212" t="s">
        <v>1345</v>
      </c>
      <c r="Q2" s="212" t="s">
        <v>386</v>
      </c>
    </row>
    <row r="3" spans="1:17" s="29" customFormat="1" ht="15" customHeight="1">
      <c r="A3" s="2">
        <v>1</v>
      </c>
      <c r="B3" s="2"/>
      <c r="C3" s="100" t="s">
        <v>192</v>
      </c>
      <c r="D3" s="100"/>
      <c r="E3" s="100"/>
      <c r="F3" s="100"/>
      <c r="G3" s="100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9" customFormat="1" ht="15" customHeight="1">
      <c r="A4" s="2">
        <v>1</v>
      </c>
      <c r="B4" s="2">
        <v>1</v>
      </c>
      <c r="C4" s="9" t="s">
        <v>145</v>
      </c>
      <c r="D4" s="9"/>
      <c r="E4" s="9"/>
      <c r="F4" s="9"/>
      <c r="G4" s="9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30" customFormat="1" ht="24.75" customHeight="1">
      <c r="A5" s="5"/>
      <c r="B5" s="5">
        <v>12</v>
      </c>
      <c r="C5" s="102" t="s">
        <v>143</v>
      </c>
      <c r="D5" s="174">
        <v>209755</v>
      </c>
      <c r="E5" s="6">
        <v>210035</v>
      </c>
      <c r="F5" s="174">
        <f>SUM(H5:Q5)</f>
        <v>162874</v>
      </c>
      <c r="G5" s="179">
        <f>F5/E5*100</f>
        <v>77.54612326517008</v>
      </c>
      <c r="H5" s="6">
        <f>'6.a'!K48</f>
        <v>19</v>
      </c>
      <c r="I5" s="6">
        <f>'6.a'!L48</f>
        <v>4644</v>
      </c>
      <c r="J5" s="6">
        <f>'6.a'!M48</f>
        <v>21994</v>
      </c>
      <c r="K5" s="6">
        <f>'6.a'!N48</f>
        <v>100424</v>
      </c>
      <c r="L5" s="6">
        <f>'6.a'!O48</f>
        <v>6318</v>
      </c>
      <c r="M5" s="6">
        <f>'6.a'!P48</f>
        <v>0</v>
      </c>
      <c r="N5" s="6">
        <f>'6.a'!Q48</f>
        <v>0</v>
      </c>
      <c r="O5" s="6">
        <f>'6.a'!R48</f>
        <v>29475</v>
      </c>
      <c r="P5" s="6">
        <f>'6.a'!S48</f>
        <v>0</v>
      </c>
      <c r="Q5" s="6">
        <f>'6.a'!T48</f>
        <v>0</v>
      </c>
    </row>
    <row r="6" spans="1:17" s="30" customFormat="1" ht="13.5" customHeight="1">
      <c r="A6" s="5"/>
      <c r="B6" s="5">
        <v>13</v>
      </c>
      <c r="C6" s="100" t="s">
        <v>144</v>
      </c>
      <c r="D6" s="175">
        <v>1017043</v>
      </c>
      <c r="E6" s="175">
        <v>1022621</v>
      </c>
      <c r="F6" s="174">
        <f aca="true" t="shared" si="0" ref="F6:F15">SUM(H6:Q6)</f>
        <v>986633</v>
      </c>
      <c r="G6" s="179">
        <f aca="true" t="shared" si="1" ref="G6:G18">F6/E6*100</f>
        <v>96.48080765014605</v>
      </c>
      <c r="H6" s="6">
        <f>'6.a'!K222</f>
        <v>4503</v>
      </c>
      <c r="I6" s="6">
        <f>'6.a'!L222</f>
        <v>1648</v>
      </c>
      <c r="J6" s="6">
        <f>'6.a'!M222</f>
        <v>73278</v>
      </c>
      <c r="K6" s="6">
        <f>'6.a'!N222</f>
        <v>14756</v>
      </c>
      <c r="L6" s="6">
        <f>'6.a'!O222</f>
        <v>664142</v>
      </c>
      <c r="M6" s="6">
        <f>'6.a'!P222</f>
        <v>184545</v>
      </c>
      <c r="N6" s="6">
        <f>'6.a'!Q222</f>
        <v>5222</v>
      </c>
      <c r="O6" s="6">
        <f>'6.a'!R222</f>
        <v>38539</v>
      </c>
      <c r="P6" s="6">
        <f>'6.a'!S222</f>
        <v>0</v>
      </c>
      <c r="Q6" s="6">
        <f>'6.a'!T222</f>
        <v>0</v>
      </c>
    </row>
    <row r="7" spans="1:17" s="30" customFormat="1" ht="13.5" customHeight="1">
      <c r="A7" s="5"/>
      <c r="B7" s="5">
        <v>14</v>
      </c>
      <c r="C7" s="100" t="s">
        <v>1346</v>
      </c>
      <c r="D7" s="175">
        <v>341402</v>
      </c>
      <c r="E7" s="175">
        <v>389960</v>
      </c>
      <c r="F7" s="174">
        <f t="shared" si="0"/>
        <v>378893</v>
      </c>
      <c r="G7" s="179">
        <f t="shared" si="1"/>
        <v>97.16201661708894</v>
      </c>
      <c r="H7" s="6">
        <f>'6.a'!K235</f>
        <v>0</v>
      </c>
      <c r="I7" s="6">
        <f>'6.a'!L235</f>
        <v>0</v>
      </c>
      <c r="J7" s="6">
        <f>'6.a'!M235</f>
        <v>121398</v>
      </c>
      <c r="K7" s="6">
        <f>'6.a'!N235</f>
        <v>0</v>
      </c>
      <c r="L7" s="6">
        <f>'6.a'!O235</f>
        <v>0</v>
      </c>
      <c r="M7" s="6">
        <f>'6.a'!P235</f>
        <v>249472</v>
      </c>
      <c r="N7" s="6">
        <f>'6.a'!Q235</f>
        <v>0</v>
      </c>
      <c r="O7" s="6">
        <f>'6.a'!R235</f>
        <v>8023</v>
      </c>
      <c r="P7" s="6">
        <f>'6.a'!S235</f>
        <v>0</v>
      </c>
      <c r="Q7" s="6">
        <f>'6.a'!T235</f>
        <v>0</v>
      </c>
    </row>
    <row r="8" spans="1:17" s="30" customFormat="1" ht="13.5" customHeight="1">
      <c r="A8" s="5"/>
      <c r="B8" s="5">
        <v>15</v>
      </c>
      <c r="C8" s="33" t="s">
        <v>589</v>
      </c>
      <c r="D8" s="6">
        <v>2527970</v>
      </c>
      <c r="E8" s="6">
        <v>2422179</v>
      </c>
      <c r="F8" s="174">
        <f t="shared" si="0"/>
        <v>2073960</v>
      </c>
      <c r="G8" s="179">
        <f t="shared" si="1"/>
        <v>85.62372970783744</v>
      </c>
      <c r="H8" s="6">
        <f>'6.a'!K466</f>
        <v>7544</v>
      </c>
      <c r="I8" s="6">
        <f>'6.a'!L466</f>
        <v>2073</v>
      </c>
      <c r="J8" s="6">
        <f>'6.a'!M466</f>
        <v>1347738</v>
      </c>
      <c r="K8" s="6">
        <f>'6.a'!N466</f>
        <v>0</v>
      </c>
      <c r="L8" s="6">
        <f>'6.a'!O466</f>
        <v>256793</v>
      </c>
      <c r="M8" s="6">
        <f>'6.a'!P466</f>
        <v>113045</v>
      </c>
      <c r="N8" s="6">
        <f>'6.a'!Q466</f>
        <v>261993</v>
      </c>
      <c r="O8" s="6">
        <f>'6.a'!R466</f>
        <v>84774</v>
      </c>
      <c r="P8" s="6">
        <f>'6.a'!S466</f>
        <v>0</v>
      </c>
      <c r="Q8" s="6">
        <f>'6.a'!T466</f>
        <v>0</v>
      </c>
    </row>
    <row r="9" spans="1:17" s="30" customFormat="1" ht="13.5" customHeight="1">
      <c r="A9" s="5"/>
      <c r="B9" s="5">
        <v>16</v>
      </c>
      <c r="C9" s="33" t="s">
        <v>185</v>
      </c>
      <c r="D9" s="6">
        <v>11092912</v>
      </c>
      <c r="E9" s="6">
        <v>19142278</v>
      </c>
      <c r="F9" s="174">
        <f t="shared" si="0"/>
        <v>3426503</v>
      </c>
      <c r="G9" s="179">
        <f t="shared" si="1"/>
        <v>17.900184084673725</v>
      </c>
      <c r="H9" s="6">
        <f>'6.a'!K636</f>
        <v>687</v>
      </c>
      <c r="I9" s="6">
        <f>'6.a'!L636</f>
        <v>148</v>
      </c>
      <c r="J9" s="6">
        <f>'6.a'!M636</f>
        <v>425851</v>
      </c>
      <c r="K9" s="6">
        <f>'6.a'!N636</f>
        <v>0</v>
      </c>
      <c r="L9" s="6">
        <f>'6.a'!O636</f>
        <v>16571</v>
      </c>
      <c r="M9" s="6">
        <f>'6.a'!P636</f>
        <v>1584215</v>
      </c>
      <c r="N9" s="6">
        <f>'6.a'!Q636</f>
        <v>1106597</v>
      </c>
      <c r="O9" s="6">
        <f>'6.a'!R636</f>
        <v>292434</v>
      </c>
      <c r="P9" s="6">
        <f>'6.a'!S636</f>
        <v>0</v>
      </c>
      <c r="Q9" s="6">
        <f>'6.a'!T636</f>
        <v>0</v>
      </c>
    </row>
    <row r="10" spans="1:17" s="30" customFormat="1" ht="13.5" customHeight="1">
      <c r="A10" s="5"/>
      <c r="B10" s="5">
        <v>17</v>
      </c>
      <c r="C10" s="33" t="s">
        <v>590</v>
      </c>
      <c r="D10" s="6">
        <v>1133422</v>
      </c>
      <c r="E10" s="6">
        <v>1421740</v>
      </c>
      <c r="F10" s="174">
        <f t="shared" si="0"/>
        <v>1343612</v>
      </c>
      <c r="G10" s="179">
        <f t="shared" si="1"/>
        <v>94.50476177078791</v>
      </c>
      <c r="H10" s="6">
        <f>'6.a'!K670</f>
        <v>0</v>
      </c>
      <c r="I10" s="6">
        <f>'6.a'!L670</f>
        <v>0</v>
      </c>
      <c r="J10" s="6">
        <f>'6.a'!M670</f>
        <v>217649</v>
      </c>
      <c r="K10" s="6">
        <f>'6.a'!N670</f>
        <v>0</v>
      </c>
      <c r="L10" s="6">
        <f>'6.a'!O670</f>
        <v>0</v>
      </c>
      <c r="M10" s="6">
        <f>'6.a'!P670</f>
        <v>1058299</v>
      </c>
      <c r="N10" s="6">
        <f>'6.a'!Q670</f>
        <v>0</v>
      </c>
      <c r="O10" s="6">
        <f>'6.a'!R670</f>
        <v>42664</v>
      </c>
      <c r="P10" s="6">
        <f>'6.a'!S670</f>
        <v>0</v>
      </c>
      <c r="Q10" s="6">
        <f>'6.a'!T670</f>
        <v>25000</v>
      </c>
    </row>
    <row r="11" spans="1:17" s="30" customFormat="1" ht="13.5" customHeight="1">
      <c r="A11" s="5"/>
      <c r="B11" s="5">
        <v>18</v>
      </c>
      <c r="C11" s="108" t="s">
        <v>33</v>
      </c>
      <c r="D11" s="88">
        <v>241719</v>
      </c>
      <c r="E11" s="88">
        <v>260722</v>
      </c>
      <c r="F11" s="174">
        <f t="shared" si="0"/>
        <v>224293</v>
      </c>
      <c r="G11" s="179">
        <f t="shared" si="1"/>
        <v>86.02764630526</v>
      </c>
      <c r="H11" s="6">
        <f>'6.a'!K697</f>
        <v>110444</v>
      </c>
      <c r="I11" s="6">
        <f>'6.a'!L697</f>
        <v>24356</v>
      </c>
      <c r="J11" s="6">
        <f>'6.a'!M697</f>
        <v>39750</v>
      </c>
      <c r="K11" s="6">
        <f>'6.a'!N697</f>
        <v>0</v>
      </c>
      <c r="L11" s="6">
        <f>'6.a'!O697</f>
        <v>45557</v>
      </c>
      <c r="M11" s="6">
        <f>'6.a'!P697</f>
        <v>3536</v>
      </c>
      <c r="N11" s="6">
        <f>'6.a'!Q697</f>
        <v>0</v>
      </c>
      <c r="O11" s="6">
        <f>'6.a'!R697</f>
        <v>650</v>
      </c>
      <c r="P11" s="6">
        <f>'6.a'!S697</f>
        <v>0</v>
      </c>
      <c r="Q11" s="6">
        <f>'6.a'!T697</f>
        <v>0</v>
      </c>
    </row>
    <row r="12" spans="1:17" s="30" customFormat="1" ht="13.5" customHeight="1">
      <c r="A12" s="5"/>
      <c r="B12" s="5">
        <v>19</v>
      </c>
      <c r="C12" s="32" t="s">
        <v>591</v>
      </c>
      <c r="D12" s="176">
        <v>866749</v>
      </c>
      <c r="E12" s="176">
        <v>1109165</v>
      </c>
      <c r="F12" s="174">
        <f t="shared" si="0"/>
        <v>794300</v>
      </c>
      <c r="G12" s="179">
        <f t="shared" si="1"/>
        <v>71.61242916969071</v>
      </c>
      <c r="H12" s="6">
        <f>'6.a'!K729</f>
        <v>0</v>
      </c>
      <c r="I12" s="6">
        <f>'6.a'!L729</f>
        <v>0</v>
      </c>
      <c r="J12" s="6">
        <f>'6.a'!M729</f>
        <v>126439</v>
      </c>
      <c r="K12" s="6">
        <f>'6.a'!N729</f>
        <v>0</v>
      </c>
      <c r="L12" s="6">
        <f>'6.a'!O729</f>
        <v>540787</v>
      </c>
      <c r="M12" s="6">
        <f>'6.a'!P729</f>
        <v>0</v>
      </c>
      <c r="N12" s="6">
        <f>'6.a'!Q729</f>
        <v>0</v>
      </c>
      <c r="O12" s="6">
        <f>'6.a'!R729</f>
        <v>6500</v>
      </c>
      <c r="P12" s="6">
        <f>'6.a'!S729</f>
        <v>1200</v>
      </c>
      <c r="Q12" s="6">
        <f>'6.a'!T729</f>
        <v>119374</v>
      </c>
    </row>
    <row r="13" spans="1:17" s="30" customFormat="1" ht="25.5" customHeight="1">
      <c r="A13" s="5"/>
      <c r="B13" s="5">
        <v>20</v>
      </c>
      <c r="C13" s="32" t="s">
        <v>63</v>
      </c>
      <c r="D13" s="176"/>
      <c r="E13" s="176">
        <v>0</v>
      </c>
      <c r="F13" s="174"/>
      <c r="G13" s="179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0" customFormat="1" ht="27" customHeight="1">
      <c r="A14" s="5"/>
      <c r="B14" s="5">
        <v>21</v>
      </c>
      <c r="C14" s="109" t="s">
        <v>1347</v>
      </c>
      <c r="D14" s="177">
        <v>532829</v>
      </c>
      <c r="E14" s="177">
        <v>534854</v>
      </c>
      <c r="F14" s="174">
        <f t="shared" si="0"/>
        <v>480391</v>
      </c>
      <c r="G14" s="179">
        <f t="shared" si="1"/>
        <v>89.81722114820118</v>
      </c>
      <c r="H14" s="6">
        <f>'6.a'!K783</f>
        <v>32878</v>
      </c>
      <c r="I14" s="6">
        <f>'6.a'!L783</f>
        <v>15697</v>
      </c>
      <c r="J14" s="6">
        <f>'6.a'!M783</f>
        <v>129535</v>
      </c>
      <c r="K14" s="6">
        <f>'6.a'!N783</f>
        <v>0</v>
      </c>
      <c r="L14" s="6">
        <f>'6.a'!O783</f>
        <v>258810</v>
      </c>
      <c r="M14" s="6">
        <f>'6.a'!P783</f>
        <v>37160</v>
      </c>
      <c r="N14" s="6">
        <f>'6.a'!Q783</f>
        <v>0</v>
      </c>
      <c r="O14" s="6">
        <f>'6.a'!R783</f>
        <v>6311</v>
      </c>
      <c r="P14" s="6">
        <f>'6.a'!S783</f>
        <v>0</v>
      </c>
      <c r="Q14" s="6">
        <f>'6.a'!T783</f>
        <v>0</v>
      </c>
    </row>
    <row r="15" spans="1:17" s="30" customFormat="1" ht="12.75" customHeight="1">
      <c r="A15" s="5"/>
      <c r="B15" s="5">
        <v>30</v>
      </c>
      <c r="C15" s="7" t="s">
        <v>241</v>
      </c>
      <c r="D15" s="6">
        <v>337040</v>
      </c>
      <c r="E15" s="6">
        <v>150153</v>
      </c>
      <c r="F15" s="174">
        <f t="shared" si="0"/>
        <v>0</v>
      </c>
      <c r="G15" s="179">
        <f t="shared" si="1"/>
        <v>0</v>
      </c>
      <c r="H15" s="6">
        <f>'6.a'!K807</f>
        <v>0</v>
      </c>
      <c r="I15" s="6">
        <f>'6.a'!L807</f>
        <v>0</v>
      </c>
      <c r="J15" s="6">
        <f>'6.a'!M807</f>
        <v>0</v>
      </c>
      <c r="K15" s="6">
        <f>'6.a'!N807</f>
        <v>0</v>
      </c>
      <c r="L15" s="6">
        <f>'6.a'!O807</f>
        <v>0</v>
      </c>
      <c r="M15" s="6">
        <f>'6.a'!P807</f>
        <v>0</v>
      </c>
      <c r="N15" s="6">
        <f>'6.a'!Q807</f>
        <v>0</v>
      </c>
      <c r="O15" s="6">
        <f>'6.a'!R807</f>
        <v>0</v>
      </c>
      <c r="P15" s="6">
        <f>'6.a'!S807</f>
        <v>0</v>
      </c>
      <c r="Q15" s="6">
        <f>'6.a'!T807</f>
        <v>0</v>
      </c>
    </row>
    <row r="16" spans="1:17" s="31" customFormat="1" ht="34.5" customHeight="1">
      <c r="A16" s="213"/>
      <c r="B16" s="213"/>
      <c r="C16" s="197" t="s">
        <v>826</v>
      </c>
      <c r="D16" s="214">
        <f>SUM(D5:D15)</f>
        <v>18300841</v>
      </c>
      <c r="E16" s="214">
        <f>SUM(E5:E15)</f>
        <v>26663707</v>
      </c>
      <c r="F16" s="214">
        <f>SUM(F5:F15)</f>
        <v>9871459</v>
      </c>
      <c r="G16" s="254">
        <f t="shared" si="1"/>
        <v>37.02208023813043</v>
      </c>
      <c r="H16" s="215">
        <f>SUM(H3:H15)</f>
        <v>156075</v>
      </c>
      <c r="I16" s="215">
        <f>SUM(I3:I15)</f>
        <v>48566</v>
      </c>
      <c r="J16" s="215">
        <f aca="true" t="shared" si="2" ref="J16:Q16">SUM(J5:J15)</f>
        <v>2503632</v>
      </c>
      <c r="K16" s="215">
        <f t="shared" si="2"/>
        <v>115180</v>
      </c>
      <c r="L16" s="215">
        <f t="shared" si="2"/>
        <v>1788978</v>
      </c>
      <c r="M16" s="215">
        <f t="shared" si="2"/>
        <v>3230272</v>
      </c>
      <c r="N16" s="215">
        <f t="shared" si="2"/>
        <v>1373812</v>
      </c>
      <c r="O16" s="215">
        <f t="shared" si="2"/>
        <v>509370</v>
      </c>
      <c r="P16" s="215">
        <f t="shared" si="2"/>
        <v>1200</v>
      </c>
      <c r="Q16" s="215">
        <f t="shared" si="2"/>
        <v>144374</v>
      </c>
    </row>
    <row r="17" spans="1:17" s="31" customFormat="1" ht="21" customHeight="1">
      <c r="A17" s="10">
        <v>2</v>
      </c>
      <c r="B17" s="10"/>
      <c r="C17" s="110" t="s">
        <v>193</v>
      </c>
      <c r="D17" s="178">
        <v>6421747</v>
      </c>
      <c r="E17" s="9">
        <v>7114254</v>
      </c>
      <c r="F17" s="178">
        <f>SUM(H17:Q17)</f>
        <v>6651834</v>
      </c>
      <c r="G17" s="179">
        <f t="shared" si="1"/>
        <v>93.50009150643201</v>
      </c>
      <c r="H17" s="9">
        <f>'6.a'!K809</f>
        <v>3445835</v>
      </c>
      <c r="I17" s="9">
        <f>'6.a'!L809</f>
        <v>823114</v>
      </c>
      <c r="J17" s="9">
        <f>'6.a'!M809</f>
        <v>2180448</v>
      </c>
      <c r="K17" s="9">
        <f>'6.a'!N809</f>
        <v>8585</v>
      </c>
      <c r="L17" s="9">
        <f>'6.a'!O809</f>
        <v>35411</v>
      </c>
      <c r="M17" s="9">
        <f>'6.a'!P809</f>
        <v>106834</v>
      </c>
      <c r="N17" s="9">
        <f>'6.a'!Q809</f>
        <v>49699</v>
      </c>
      <c r="O17" s="9">
        <f>'6.a'!R809</f>
        <v>1908</v>
      </c>
      <c r="P17" s="9">
        <f>'6.a'!S809</f>
        <v>0</v>
      </c>
      <c r="Q17" s="9">
        <f>'6.a'!T809</f>
        <v>0</v>
      </c>
    </row>
    <row r="18" spans="1:17" s="31" customFormat="1" ht="24.75" customHeight="1">
      <c r="A18" s="213"/>
      <c r="B18" s="213"/>
      <c r="C18" s="216" t="s">
        <v>182</v>
      </c>
      <c r="D18" s="215">
        <f>SUM(D16:D17)</f>
        <v>24722588</v>
      </c>
      <c r="E18" s="215">
        <f>SUM(E16:E17)</f>
        <v>33777961</v>
      </c>
      <c r="F18" s="215">
        <f>SUM(F16:F17)</f>
        <v>16523293</v>
      </c>
      <c r="G18" s="254">
        <f t="shared" si="1"/>
        <v>48.91737840540464</v>
      </c>
      <c r="H18" s="215">
        <f aca="true" t="shared" si="3" ref="H18:Q18">SUM(H16:H17)</f>
        <v>3601910</v>
      </c>
      <c r="I18" s="215">
        <f t="shared" si="3"/>
        <v>871680</v>
      </c>
      <c r="J18" s="215">
        <f t="shared" si="3"/>
        <v>4684080</v>
      </c>
      <c r="K18" s="215">
        <f t="shared" si="3"/>
        <v>123765</v>
      </c>
      <c r="L18" s="215">
        <f t="shared" si="3"/>
        <v>1824389</v>
      </c>
      <c r="M18" s="215">
        <f t="shared" si="3"/>
        <v>3337106</v>
      </c>
      <c r="N18" s="215">
        <f t="shared" si="3"/>
        <v>1423511</v>
      </c>
      <c r="O18" s="215">
        <f t="shared" si="3"/>
        <v>511278</v>
      </c>
      <c r="P18" s="215">
        <f t="shared" si="3"/>
        <v>1200</v>
      </c>
      <c r="Q18" s="215">
        <f t="shared" si="3"/>
        <v>144374</v>
      </c>
    </row>
  </sheetData>
  <sheetProtection/>
  <mergeCells count="7">
    <mergeCell ref="H1:O1"/>
    <mergeCell ref="P1:Q1"/>
    <mergeCell ref="A1:A2"/>
    <mergeCell ref="B1:B2"/>
    <mergeCell ref="C1:C2"/>
    <mergeCell ref="D1:E1"/>
    <mergeCell ref="F1:G1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9" r:id="rId1"/>
  <headerFooter alignWithMargins="0">
    <oddHeader>&amp;C&amp;"Times New Roman CE,Félkövér dőlt"ZALAEGERSZEG MEGYEI JOGÚ VÁROS ÖNKORMÁNYZATÁNAK
2017.  ÉVI KIADÁSI ELŐIRÁNYZATAINAK TELJESÍTÉSE 
CÍMENKÉNTI BONTÁSBAN&amp;R&amp;"Times New Roman CE,Félkövér dőlt"6. tábla
Adatok: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813"/>
  <sheetViews>
    <sheetView zoomScale="95" zoomScaleNormal="95" zoomScaleSheetLayoutView="120" zoomScalePageLayoutView="0" workbookViewId="0" topLeftCell="C1">
      <pane ySplit="2" topLeftCell="BM787" activePane="bottomLeft" state="frozen"/>
      <selection pane="topLeft" activeCell="A1" sqref="A1"/>
      <selection pane="bottomLeft" activeCell="I279" sqref="I279"/>
    </sheetView>
  </sheetViews>
  <sheetFormatPr defaultColWidth="9.00390625" defaultRowHeight="12.75"/>
  <cols>
    <col min="1" max="2" width="4.00390625" style="1" customWidth="1"/>
    <col min="3" max="3" width="5.50390625" style="1" customWidth="1"/>
    <col min="4" max="4" width="49.125" style="1" customWidth="1"/>
    <col min="5" max="5" width="3.125" style="1" customWidth="1"/>
    <col min="6" max="6" width="8.625" style="1" customWidth="1"/>
    <col min="7" max="7" width="10.625" style="1" customWidth="1"/>
    <col min="8" max="8" width="11.125" style="1" customWidth="1"/>
    <col min="9" max="9" width="11.50390625" style="1" customWidth="1"/>
    <col min="10" max="10" width="8.625" style="1" customWidth="1"/>
    <col min="11" max="13" width="11.00390625" style="1" customWidth="1"/>
    <col min="14" max="14" width="9.625" style="1" customWidth="1"/>
    <col min="15" max="15" width="11.125" style="1" customWidth="1"/>
    <col min="16" max="16" width="11.875" style="1" customWidth="1"/>
    <col min="17" max="17" width="10.50390625" style="579" customWidth="1"/>
    <col min="18" max="18" width="8.875" style="579" customWidth="1"/>
    <col min="19" max="19" width="10.00390625" style="1" customWidth="1"/>
    <col min="20" max="20" width="9.875" style="1" customWidth="1"/>
    <col min="21" max="16384" width="9.375" style="1" customWidth="1"/>
  </cols>
  <sheetData>
    <row r="1" spans="1:20" ht="25.5" customHeight="1" thickBot="1">
      <c r="A1" s="1493" t="s">
        <v>593</v>
      </c>
      <c r="B1" s="1493" t="s">
        <v>594</v>
      </c>
      <c r="C1" s="1493" t="s">
        <v>2233</v>
      </c>
      <c r="D1" s="1488" t="s">
        <v>588</v>
      </c>
      <c r="E1" s="1499" t="s">
        <v>190</v>
      </c>
      <c r="F1" s="1496" t="s">
        <v>2237</v>
      </c>
      <c r="G1" s="1524" t="s">
        <v>160</v>
      </c>
      <c r="H1" s="1528"/>
      <c r="I1" s="1524" t="s">
        <v>163</v>
      </c>
      <c r="J1" s="1498"/>
      <c r="K1" s="1497" t="s">
        <v>602</v>
      </c>
      <c r="L1" s="1495"/>
      <c r="M1" s="1495"/>
      <c r="N1" s="1495"/>
      <c r="O1" s="1495"/>
      <c r="P1" s="1495"/>
      <c r="Q1" s="1495"/>
      <c r="R1" s="1495"/>
      <c r="S1" s="1495" t="s">
        <v>605</v>
      </c>
      <c r="T1" s="1495"/>
    </row>
    <row r="2" spans="1:20" ht="65.25" customHeight="1" thickBot="1">
      <c r="A2" s="1494"/>
      <c r="B2" s="1494"/>
      <c r="C2" s="1494"/>
      <c r="D2" s="1489"/>
      <c r="E2" s="1500"/>
      <c r="F2" s="1496"/>
      <c r="G2" s="580" t="s">
        <v>161</v>
      </c>
      <c r="H2" s="580" t="s">
        <v>162</v>
      </c>
      <c r="I2" s="580" t="s">
        <v>165</v>
      </c>
      <c r="J2" s="585" t="s">
        <v>164</v>
      </c>
      <c r="K2" s="581" t="s">
        <v>1443</v>
      </c>
      <c r="L2" s="387" t="s">
        <v>1341</v>
      </c>
      <c r="M2" s="387" t="s">
        <v>186</v>
      </c>
      <c r="N2" s="387" t="s">
        <v>603</v>
      </c>
      <c r="O2" s="387" t="s">
        <v>133</v>
      </c>
      <c r="P2" s="387" t="s">
        <v>137</v>
      </c>
      <c r="Q2" s="387" t="s">
        <v>138</v>
      </c>
      <c r="R2" s="387" t="s">
        <v>1342</v>
      </c>
      <c r="S2" s="387" t="s">
        <v>1345</v>
      </c>
      <c r="T2" s="387" t="s">
        <v>386</v>
      </c>
    </row>
    <row r="3" spans="1:20" ht="16.5" customHeight="1">
      <c r="A3" s="77">
        <v>1</v>
      </c>
      <c r="B3" s="2"/>
      <c r="C3" s="306"/>
      <c r="D3" s="3" t="s">
        <v>195</v>
      </c>
      <c r="E3" s="78"/>
      <c r="F3" s="162"/>
      <c r="G3" s="180"/>
      <c r="H3" s="180"/>
      <c r="I3" s="180"/>
      <c r="J3" s="595"/>
      <c r="K3" s="596"/>
      <c r="L3" s="597"/>
      <c r="M3" s="597"/>
      <c r="N3" s="597"/>
      <c r="O3" s="597"/>
      <c r="P3" s="597"/>
      <c r="Q3" s="597"/>
      <c r="R3" s="597"/>
      <c r="S3" s="597"/>
      <c r="T3" s="597"/>
    </row>
    <row r="4" spans="1:20" ht="12.75" customHeight="1">
      <c r="A4" s="2">
        <v>1</v>
      </c>
      <c r="B4" s="2">
        <v>1</v>
      </c>
      <c r="C4" s="2"/>
      <c r="D4" s="3" t="s">
        <v>145</v>
      </c>
      <c r="E4" s="22"/>
      <c r="F4" s="20"/>
      <c r="G4" s="26"/>
      <c r="H4" s="26"/>
      <c r="I4" s="26"/>
      <c r="J4" s="598"/>
      <c r="K4" s="599"/>
      <c r="L4" s="600"/>
      <c r="M4" s="600"/>
      <c r="N4" s="600"/>
      <c r="O4" s="600"/>
      <c r="P4" s="600"/>
      <c r="Q4" s="600"/>
      <c r="R4" s="600"/>
      <c r="S4" s="600"/>
      <c r="T4" s="600"/>
    </row>
    <row r="5" spans="1:20" ht="12" customHeight="1">
      <c r="A5" s="8">
        <v>1</v>
      </c>
      <c r="B5" s="8">
        <v>12</v>
      </c>
      <c r="C5" s="8"/>
      <c r="D5" s="307" t="s">
        <v>143</v>
      </c>
      <c r="E5" s="116"/>
      <c r="F5" s="10"/>
      <c r="G5" s="111"/>
      <c r="H5" s="111"/>
      <c r="I5" s="111"/>
      <c r="J5" s="601"/>
      <c r="K5" s="336"/>
      <c r="L5" s="88"/>
      <c r="M5" s="88"/>
      <c r="N5" s="88"/>
      <c r="O5" s="88"/>
      <c r="P5" s="88"/>
      <c r="Q5" s="88"/>
      <c r="R5" s="88"/>
      <c r="S5" s="88"/>
      <c r="T5" s="88"/>
    </row>
    <row r="6" spans="1:20" ht="14.25" customHeight="1">
      <c r="A6" s="8"/>
      <c r="B6" s="8"/>
      <c r="C6" s="117"/>
      <c r="D6" s="90" t="s">
        <v>154</v>
      </c>
      <c r="E6" s="118"/>
      <c r="F6" s="308"/>
      <c r="G6" s="26"/>
      <c r="H6" s="26"/>
      <c r="I6" s="26"/>
      <c r="J6" s="598"/>
      <c r="K6" s="336"/>
      <c r="L6" s="88"/>
      <c r="M6" s="88"/>
      <c r="N6" s="88"/>
      <c r="O6" s="88"/>
      <c r="P6" s="88"/>
      <c r="Q6" s="88"/>
      <c r="R6" s="88"/>
      <c r="S6" s="88"/>
      <c r="T6" s="88"/>
    </row>
    <row r="7" spans="1:20" ht="14.25" customHeight="1">
      <c r="A7" s="8"/>
      <c r="B7" s="8"/>
      <c r="C7" s="117"/>
      <c r="D7" s="11" t="s">
        <v>1704</v>
      </c>
      <c r="E7" s="119">
        <v>2</v>
      </c>
      <c r="F7" s="8">
        <v>121103</v>
      </c>
      <c r="G7" s="88">
        <v>5500</v>
      </c>
      <c r="H7" s="88">
        <v>6500</v>
      </c>
      <c r="I7" s="88">
        <f>SUM(K7:T7)</f>
        <v>6035</v>
      </c>
      <c r="J7" s="641">
        <f>I7/H7*100</f>
        <v>92.84615384615384</v>
      </c>
      <c r="K7" s="336"/>
      <c r="L7" s="88"/>
      <c r="M7" s="88"/>
      <c r="N7" s="88">
        <v>6035</v>
      </c>
      <c r="O7" s="88"/>
      <c r="P7" s="88"/>
      <c r="Q7" s="88"/>
      <c r="R7" s="88"/>
      <c r="S7" s="88"/>
      <c r="T7" s="88"/>
    </row>
    <row r="8" spans="1:20" ht="14.25" customHeight="1">
      <c r="A8" s="8"/>
      <c r="B8" s="8"/>
      <c r="C8" s="117"/>
      <c r="D8" s="11" t="s">
        <v>686</v>
      </c>
      <c r="E8" s="119"/>
      <c r="F8" s="8"/>
      <c r="G8" s="88"/>
      <c r="H8" s="88"/>
      <c r="I8" s="88"/>
      <c r="J8" s="641"/>
      <c r="K8" s="336"/>
      <c r="L8" s="88"/>
      <c r="M8" s="88"/>
      <c r="N8" s="88"/>
      <c r="O8" s="88"/>
      <c r="P8" s="88"/>
      <c r="Q8" s="88"/>
      <c r="R8" s="88"/>
      <c r="S8" s="88"/>
      <c r="T8" s="88"/>
    </row>
    <row r="9" spans="1:20" ht="14.25" customHeight="1">
      <c r="A9" s="8"/>
      <c r="B9" s="8"/>
      <c r="C9" s="117"/>
      <c r="D9" s="11" t="s">
        <v>1707</v>
      </c>
      <c r="E9" s="119">
        <v>2</v>
      </c>
      <c r="F9" s="8">
        <v>121104</v>
      </c>
      <c r="G9" s="88">
        <v>28475</v>
      </c>
      <c r="H9" s="88">
        <v>37775</v>
      </c>
      <c r="I9" s="88">
        <f aca="true" t="shared" si="0" ref="I9:I41">SUM(K9:T9)</f>
        <v>37768</v>
      </c>
      <c r="J9" s="641">
        <f aca="true" t="shared" si="1" ref="J9:J73">I9/H9*100</f>
        <v>99.98146922567835</v>
      </c>
      <c r="K9" s="336"/>
      <c r="L9" s="88"/>
      <c r="M9" s="88"/>
      <c r="N9" s="88">
        <v>37768</v>
      </c>
      <c r="O9" s="88"/>
      <c r="P9" s="88"/>
      <c r="Q9" s="88"/>
      <c r="R9" s="88"/>
      <c r="S9" s="88"/>
      <c r="T9" s="88"/>
    </row>
    <row r="10" spans="1:20" ht="14.25" customHeight="1">
      <c r="A10" s="8"/>
      <c r="B10" s="8"/>
      <c r="C10" s="117"/>
      <c r="D10" s="11" t="s">
        <v>597</v>
      </c>
      <c r="E10" s="119"/>
      <c r="F10" s="8"/>
      <c r="G10" s="88"/>
      <c r="H10" s="88"/>
      <c r="I10" s="88"/>
      <c r="J10" s="641"/>
      <c r="K10" s="336"/>
      <c r="L10" s="88"/>
      <c r="M10" s="88"/>
      <c r="N10" s="88"/>
      <c r="O10" s="88"/>
      <c r="P10" s="88"/>
      <c r="Q10" s="88"/>
      <c r="R10" s="88"/>
      <c r="S10" s="88"/>
      <c r="T10" s="88"/>
    </row>
    <row r="11" spans="1:20" ht="14.25" customHeight="1">
      <c r="A11" s="8"/>
      <c r="B11" s="8"/>
      <c r="C11" s="117"/>
      <c r="D11" s="11" t="s">
        <v>1705</v>
      </c>
      <c r="E11" s="119">
        <v>2</v>
      </c>
      <c r="F11" s="8">
        <v>121111</v>
      </c>
      <c r="G11" s="88">
        <v>1500</v>
      </c>
      <c r="H11" s="88">
        <v>1800</v>
      </c>
      <c r="I11" s="88">
        <f t="shared" si="0"/>
        <v>1737</v>
      </c>
      <c r="J11" s="641">
        <f t="shared" si="1"/>
        <v>96.5</v>
      </c>
      <c r="K11" s="336"/>
      <c r="L11" s="88"/>
      <c r="M11" s="88"/>
      <c r="N11" s="88">
        <v>1737</v>
      </c>
      <c r="O11" s="88"/>
      <c r="P11" s="88"/>
      <c r="Q11" s="88"/>
      <c r="R11" s="88"/>
      <c r="S11" s="88"/>
      <c r="T11" s="88"/>
    </row>
    <row r="12" spans="1:20" ht="14.25" customHeight="1">
      <c r="A12" s="8"/>
      <c r="B12" s="8"/>
      <c r="C12" s="117"/>
      <c r="D12" s="11" t="s">
        <v>275</v>
      </c>
      <c r="E12" s="119">
        <v>2</v>
      </c>
      <c r="F12" s="308">
        <v>121127</v>
      </c>
      <c r="G12" s="26">
        <v>7500</v>
      </c>
      <c r="H12" s="26">
        <v>5576</v>
      </c>
      <c r="I12" s="88">
        <f t="shared" si="0"/>
        <v>5575</v>
      </c>
      <c r="J12" s="641">
        <f t="shared" si="1"/>
        <v>99.98206599713056</v>
      </c>
      <c r="K12" s="336"/>
      <c r="L12" s="88"/>
      <c r="M12" s="88"/>
      <c r="N12" s="88">
        <v>5575</v>
      </c>
      <c r="O12" s="88"/>
      <c r="P12" s="88"/>
      <c r="Q12" s="88"/>
      <c r="R12" s="88"/>
      <c r="S12" s="88"/>
      <c r="T12" s="88"/>
    </row>
    <row r="13" spans="1:20" ht="14.25" customHeight="1">
      <c r="A13" s="8"/>
      <c r="B13" s="8"/>
      <c r="C13" s="117"/>
      <c r="D13" s="11" t="s">
        <v>276</v>
      </c>
      <c r="E13" s="119">
        <v>2</v>
      </c>
      <c r="F13" s="308">
        <v>121128</v>
      </c>
      <c r="G13" s="26">
        <v>1425</v>
      </c>
      <c r="H13" s="26">
        <v>1425</v>
      </c>
      <c r="I13" s="88">
        <f t="shared" si="0"/>
        <v>1241</v>
      </c>
      <c r="J13" s="641">
        <f t="shared" si="1"/>
        <v>87.08771929824562</v>
      </c>
      <c r="K13" s="336"/>
      <c r="L13" s="88"/>
      <c r="M13" s="88"/>
      <c r="N13" s="88">
        <v>1241</v>
      </c>
      <c r="O13" s="88"/>
      <c r="P13" s="88"/>
      <c r="Q13" s="88"/>
      <c r="R13" s="88"/>
      <c r="S13" s="88"/>
      <c r="T13" s="88"/>
    </row>
    <row r="14" spans="1:20" ht="14.25" customHeight="1">
      <c r="A14" s="8"/>
      <c r="B14" s="8"/>
      <c r="C14" s="117"/>
      <c r="D14" s="11" t="s">
        <v>1561</v>
      </c>
      <c r="E14" s="119">
        <v>2</v>
      </c>
      <c r="F14" s="308">
        <v>121129</v>
      </c>
      <c r="G14" s="26">
        <v>10000</v>
      </c>
      <c r="H14" s="26">
        <v>5247</v>
      </c>
      <c r="I14" s="88">
        <f t="shared" si="0"/>
        <v>5148</v>
      </c>
      <c r="J14" s="641">
        <f t="shared" si="1"/>
        <v>98.11320754716981</v>
      </c>
      <c r="K14" s="336"/>
      <c r="L14" s="88"/>
      <c r="M14" s="88"/>
      <c r="N14" s="88">
        <v>5148</v>
      </c>
      <c r="O14" s="88"/>
      <c r="P14" s="88"/>
      <c r="Q14" s="88"/>
      <c r="R14" s="88"/>
      <c r="S14" s="88"/>
      <c r="T14" s="88"/>
    </row>
    <row r="15" spans="1:20" ht="14.25" customHeight="1">
      <c r="A15" s="8"/>
      <c r="B15" s="8"/>
      <c r="C15" s="117"/>
      <c r="D15" s="388" t="s">
        <v>1708</v>
      </c>
      <c r="E15" s="119">
        <v>2</v>
      </c>
      <c r="F15" s="389">
        <v>121106</v>
      </c>
      <c r="G15" s="52">
        <v>1500</v>
      </c>
      <c r="H15" s="52">
        <v>1977</v>
      </c>
      <c r="I15" s="88">
        <f t="shared" si="0"/>
        <v>1977</v>
      </c>
      <c r="J15" s="641">
        <f t="shared" si="1"/>
        <v>100</v>
      </c>
      <c r="K15" s="336"/>
      <c r="L15" s="88"/>
      <c r="M15" s="88"/>
      <c r="N15" s="88">
        <v>1977</v>
      </c>
      <c r="O15" s="88"/>
      <c r="P15" s="88"/>
      <c r="Q15" s="88"/>
      <c r="R15" s="88"/>
      <c r="S15" s="88"/>
      <c r="T15" s="88"/>
    </row>
    <row r="16" spans="1:20" ht="27" customHeight="1">
      <c r="A16" s="8"/>
      <c r="B16" s="8"/>
      <c r="C16" s="117"/>
      <c r="D16" s="390" t="s">
        <v>1562</v>
      </c>
      <c r="E16" s="119"/>
      <c r="F16" s="308"/>
      <c r="G16" s="26"/>
      <c r="H16" s="26"/>
      <c r="I16" s="88"/>
      <c r="J16" s="641"/>
      <c r="K16" s="336"/>
      <c r="L16" s="88"/>
      <c r="M16" s="88"/>
      <c r="N16" s="88"/>
      <c r="O16" s="88"/>
      <c r="P16" s="88"/>
      <c r="Q16" s="88"/>
      <c r="R16" s="88"/>
      <c r="S16" s="88"/>
      <c r="T16" s="88"/>
    </row>
    <row r="17" spans="1:20" ht="14.25" customHeight="1">
      <c r="A17" s="8"/>
      <c r="B17" s="8"/>
      <c r="C17" s="117"/>
      <c r="D17" s="11" t="s">
        <v>1563</v>
      </c>
      <c r="E17" s="119">
        <v>2</v>
      </c>
      <c r="F17" s="308">
        <v>121131</v>
      </c>
      <c r="G17" s="26">
        <v>3000</v>
      </c>
      <c r="H17" s="26">
        <v>1750</v>
      </c>
      <c r="I17" s="88">
        <f t="shared" si="0"/>
        <v>1607</v>
      </c>
      <c r="J17" s="641">
        <f t="shared" si="1"/>
        <v>91.82857142857142</v>
      </c>
      <c r="K17" s="336"/>
      <c r="L17" s="88"/>
      <c r="M17" s="88"/>
      <c r="N17" s="88">
        <v>1607</v>
      </c>
      <c r="O17" s="88"/>
      <c r="P17" s="88"/>
      <c r="Q17" s="88"/>
      <c r="R17" s="88"/>
      <c r="S17" s="88"/>
      <c r="T17" s="88"/>
    </row>
    <row r="18" spans="1:20" ht="14.25" customHeight="1">
      <c r="A18" s="8"/>
      <c r="B18" s="8"/>
      <c r="C18" s="117"/>
      <c r="D18" s="11" t="s">
        <v>686</v>
      </c>
      <c r="E18" s="119"/>
      <c r="F18" s="308"/>
      <c r="G18" s="26"/>
      <c r="H18" s="26"/>
      <c r="I18" s="88"/>
      <c r="J18" s="641"/>
      <c r="K18" s="336"/>
      <c r="L18" s="88"/>
      <c r="M18" s="88"/>
      <c r="N18" s="88"/>
      <c r="O18" s="88"/>
      <c r="P18" s="88"/>
      <c r="Q18" s="88"/>
      <c r="R18" s="88"/>
      <c r="S18" s="88"/>
      <c r="T18" s="88"/>
    </row>
    <row r="19" spans="1:20" ht="14.25" customHeight="1">
      <c r="A19" s="8"/>
      <c r="B19" s="8"/>
      <c r="C19" s="117"/>
      <c r="D19" s="11" t="s">
        <v>1564</v>
      </c>
      <c r="E19" s="119">
        <v>2</v>
      </c>
      <c r="F19" s="308">
        <v>121130</v>
      </c>
      <c r="G19" s="26">
        <v>5000</v>
      </c>
      <c r="H19" s="26">
        <v>5000</v>
      </c>
      <c r="I19" s="88">
        <f t="shared" si="0"/>
        <v>0</v>
      </c>
      <c r="J19" s="641">
        <f t="shared" si="1"/>
        <v>0</v>
      </c>
      <c r="K19" s="336"/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14.25" customHeight="1">
      <c r="A20" s="8"/>
      <c r="B20" s="8"/>
      <c r="C20" s="117"/>
      <c r="D20" s="11" t="s">
        <v>597</v>
      </c>
      <c r="E20" s="119"/>
      <c r="F20" s="308"/>
      <c r="G20" s="26"/>
      <c r="H20" s="26"/>
      <c r="I20" s="88"/>
      <c r="J20" s="641"/>
      <c r="K20" s="336"/>
      <c r="L20" s="88"/>
      <c r="M20" s="88"/>
      <c r="N20" s="88"/>
      <c r="O20" s="88"/>
      <c r="P20" s="88"/>
      <c r="Q20" s="88"/>
      <c r="R20" s="88"/>
      <c r="S20" s="88"/>
      <c r="T20" s="88"/>
    </row>
    <row r="21" spans="1:20" ht="14.25" customHeight="1">
      <c r="A21" s="8"/>
      <c r="B21" s="8"/>
      <c r="C21" s="117"/>
      <c r="D21" s="11" t="s">
        <v>1706</v>
      </c>
      <c r="E21" s="119">
        <v>1</v>
      </c>
      <c r="F21" s="8">
        <v>121204</v>
      </c>
      <c r="G21" s="88">
        <v>14000</v>
      </c>
      <c r="H21" s="88">
        <v>9200</v>
      </c>
      <c r="I21" s="88">
        <f t="shared" si="0"/>
        <v>9124</v>
      </c>
      <c r="J21" s="641">
        <f t="shared" si="1"/>
        <v>99.17391304347825</v>
      </c>
      <c r="K21" s="336"/>
      <c r="L21" s="88"/>
      <c r="M21" s="88"/>
      <c r="N21" s="88">
        <v>9124</v>
      </c>
      <c r="O21" s="88"/>
      <c r="P21" s="88"/>
      <c r="Q21" s="88"/>
      <c r="R21" s="88"/>
      <c r="S21" s="88"/>
      <c r="T21" s="88"/>
    </row>
    <row r="22" spans="1:20" ht="14.25" customHeight="1">
      <c r="A22" s="8"/>
      <c r="B22" s="8"/>
      <c r="C22" s="117"/>
      <c r="D22" s="11" t="s">
        <v>1709</v>
      </c>
      <c r="E22" s="144"/>
      <c r="F22" s="8">
        <v>121132</v>
      </c>
      <c r="G22" s="88"/>
      <c r="H22" s="88">
        <v>400</v>
      </c>
      <c r="I22" s="88">
        <f t="shared" si="0"/>
        <v>304</v>
      </c>
      <c r="J22" s="641">
        <f t="shared" si="1"/>
        <v>76</v>
      </c>
      <c r="K22" s="336"/>
      <c r="L22" s="88"/>
      <c r="M22" s="88"/>
      <c r="N22" s="88">
        <v>304</v>
      </c>
      <c r="O22" s="88"/>
      <c r="P22" s="88"/>
      <c r="Q22" s="88"/>
      <c r="R22" s="88"/>
      <c r="S22" s="88"/>
      <c r="T22" s="88"/>
    </row>
    <row r="23" spans="1:20" ht="14.25" customHeight="1">
      <c r="A23" s="8"/>
      <c r="B23" s="8"/>
      <c r="C23" s="117"/>
      <c r="D23" s="72" t="s">
        <v>2343</v>
      </c>
      <c r="E23" s="119">
        <v>1</v>
      </c>
      <c r="F23" s="8">
        <v>121203</v>
      </c>
      <c r="G23" s="88">
        <v>5000</v>
      </c>
      <c r="H23" s="88">
        <v>4900</v>
      </c>
      <c r="I23" s="88">
        <f t="shared" si="0"/>
        <v>3952</v>
      </c>
      <c r="J23" s="641">
        <f t="shared" si="1"/>
        <v>80.6530612244898</v>
      </c>
      <c r="K23" s="336"/>
      <c r="L23" s="88"/>
      <c r="M23" s="88">
        <v>840</v>
      </c>
      <c r="N23" s="88">
        <v>3112</v>
      </c>
      <c r="O23" s="88"/>
      <c r="P23" s="88"/>
      <c r="Q23" s="88"/>
      <c r="R23" s="88"/>
      <c r="S23" s="88"/>
      <c r="T23" s="88"/>
    </row>
    <row r="24" spans="1:20" ht="14.25" customHeight="1">
      <c r="A24" s="8"/>
      <c r="B24" s="8"/>
      <c r="C24" s="117"/>
      <c r="D24" s="72" t="s">
        <v>758</v>
      </c>
      <c r="E24" s="119">
        <v>2</v>
      </c>
      <c r="F24" s="8">
        <v>121115</v>
      </c>
      <c r="G24" s="88"/>
      <c r="H24" s="88">
        <v>4300</v>
      </c>
      <c r="I24" s="88">
        <f t="shared" si="0"/>
        <v>4283</v>
      </c>
      <c r="J24" s="641">
        <f t="shared" si="1"/>
        <v>99.6046511627907</v>
      </c>
      <c r="K24" s="336"/>
      <c r="L24" s="88"/>
      <c r="M24" s="88"/>
      <c r="N24" s="88">
        <v>4283</v>
      </c>
      <c r="O24" s="88"/>
      <c r="P24" s="88"/>
      <c r="Q24" s="88"/>
      <c r="R24" s="88"/>
      <c r="S24" s="88"/>
      <c r="T24" s="88"/>
    </row>
    <row r="25" spans="1:20" ht="14.25" customHeight="1">
      <c r="A25" s="8"/>
      <c r="B25" s="8"/>
      <c r="C25" s="117"/>
      <c r="D25" s="15" t="s">
        <v>2345</v>
      </c>
      <c r="E25" s="119"/>
      <c r="F25" s="12"/>
      <c r="G25" s="52"/>
      <c r="H25" s="52"/>
      <c r="I25" s="88"/>
      <c r="J25" s="641"/>
      <c r="K25" s="336"/>
      <c r="L25" s="88"/>
      <c r="M25" s="88"/>
      <c r="N25" s="88" t="s">
        <v>1688</v>
      </c>
      <c r="O25" s="88"/>
      <c r="P25" s="88"/>
      <c r="Q25" s="88"/>
      <c r="R25" s="88"/>
      <c r="S25" s="88"/>
      <c r="T25" s="88"/>
    </row>
    <row r="26" spans="1:20" ht="14.25" customHeight="1">
      <c r="A26" s="8"/>
      <c r="B26" s="8"/>
      <c r="C26" s="117"/>
      <c r="D26" s="11" t="s">
        <v>1787</v>
      </c>
      <c r="E26" s="119">
        <v>2</v>
      </c>
      <c r="F26" s="8">
        <v>121504</v>
      </c>
      <c r="G26" s="88">
        <v>6000</v>
      </c>
      <c r="H26" s="88">
        <v>4250</v>
      </c>
      <c r="I26" s="88">
        <f t="shared" si="0"/>
        <v>4250</v>
      </c>
      <c r="J26" s="641">
        <f t="shared" si="1"/>
        <v>100</v>
      </c>
      <c r="K26" s="336"/>
      <c r="L26" s="88"/>
      <c r="M26" s="88"/>
      <c r="N26" s="88">
        <v>4250</v>
      </c>
      <c r="O26" s="88"/>
      <c r="P26" s="88"/>
      <c r="Q26" s="88"/>
      <c r="R26" s="88"/>
      <c r="S26" s="88"/>
      <c r="T26" s="88"/>
    </row>
    <row r="27" spans="1:20" ht="14.25" customHeight="1">
      <c r="A27" s="8"/>
      <c r="B27" s="8"/>
      <c r="C27" s="117"/>
      <c r="D27" s="11" t="s">
        <v>1685</v>
      </c>
      <c r="E27" s="119"/>
      <c r="F27" s="8"/>
      <c r="G27" s="88"/>
      <c r="H27" s="88"/>
      <c r="I27" s="88"/>
      <c r="J27" s="641"/>
      <c r="K27" s="336"/>
      <c r="L27" s="88"/>
      <c r="M27" s="88"/>
      <c r="N27" s="88"/>
      <c r="O27" s="88"/>
      <c r="P27" s="88"/>
      <c r="Q27" s="88"/>
      <c r="R27" s="88"/>
      <c r="S27" s="602"/>
      <c r="T27" s="602"/>
    </row>
    <row r="28" spans="1:20" ht="12" customHeight="1">
      <c r="A28" s="12"/>
      <c r="B28" s="120"/>
      <c r="C28" s="121"/>
      <c r="D28" s="14" t="s">
        <v>1788</v>
      </c>
      <c r="E28" s="119">
        <v>1</v>
      </c>
      <c r="F28" s="12">
        <v>121403</v>
      </c>
      <c r="G28" s="52">
        <v>100</v>
      </c>
      <c r="H28" s="52">
        <v>100</v>
      </c>
      <c r="I28" s="88">
        <f t="shared" si="0"/>
        <v>24</v>
      </c>
      <c r="J28" s="641">
        <f t="shared" si="1"/>
        <v>24</v>
      </c>
      <c r="K28" s="336"/>
      <c r="L28" s="88"/>
      <c r="M28" s="88">
        <v>24</v>
      </c>
      <c r="N28" s="88"/>
      <c r="O28" s="88"/>
      <c r="P28" s="88"/>
      <c r="Q28" s="88"/>
      <c r="R28" s="88"/>
      <c r="S28" s="88"/>
      <c r="T28" s="88"/>
    </row>
    <row r="29" spans="1:20" ht="12" customHeight="1">
      <c r="A29" s="12"/>
      <c r="B29" s="120"/>
      <c r="C29" s="121"/>
      <c r="D29" s="14" t="s">
        <v>1789</v>
      </c>
      <c r="E29" s="14"/>
      <c r="F29" s="12"/>
      <c r="G29" s="52"/>
      <c r="H29" s="52"/>
      <c r="I29" s="88"/>
      <c r="J29" s="641"/>
      <c r="K29" s="336"/>
      <c r="L29" s="88"/>
      <c r="M29" s="88"/>
      <c r="N29" s="88"/>
      <c r="O29" s="88"/>
      <c r="P29" s="88"/>
      <c r="Q29" s="52"/>
      <c r="R29" s="52"/>
      <c r="S29" s="52"/>
      <c r="T29" s="52"/>
    </row>
    <row r="30" spans="1:20" ht="12" customHeight="1">
      <c r="A30" s="12"/>
      <c r="B30" s="12"/>
      <c r="C30" s="96"/>
      <c r="D30" s="15" t="s">
        <v>1790</v>
      </c>
      <c r="E30" s="14">
        <v>1</v>
      </c>
      <c r="F30" s="12">
        <v>121301</v>
      </c>
      <c r="G30" s="52">
        <v>2400</v>
      </c>
      <c r="H30" s="52">
        <v>0</v>
      </c>
      <c r="I30" s="88">
        <f t="shared" si="0"/>
        <v>0</v>
      </c>
      <c r="J30" s="641"/>
      <c r="K30" s="336"/>
      <c r="L30" s="88"/>
      <c r="M30" s="88"/>
      <c r="N30" s="88"/>
      <c r="O30" s="88"/>
      <c r="P30" s="88"/>
      <c r="Q30" s="88"/>
      <c r="R30" s="88"/>
      <c r="S30" s="88"/>
      <c r="T30" s="88"/>
    </row>
    <row r="31" spans="1:20" ht="12" customHeight="1">
      <c r="A31" s="12"/>
      <c r="B31" s="12"/>
      <c r="C31" s="96"/>
      <c r="D31" s="734" t="s">
        <v>1849</v>
      </c>
      <c r="E31" s="14"/>
      <c r="F31" s="12"/>
      <c r="G31" s="52"/>
      <c r="H31" s="52"/>
      <c r="I31" s="88"/>
      <c r="J31" s="641"/>
      <c r="K31" s="336"/>
      <c r="L31" s="88"/>
      <c r="M31" s="88"/>
      <c r="N31" s="88"/>
      <c r="O31" s="88"/>
      <c r="P31" s="88"/>
      <c r="Q31" s="88"/>
      <c r="R31" s="88"/>
      <c r="S31" s="88"/>
      <c r="T31" s="88"/>
    </row>
    <row r="32" spans="1:20" ht="26.25" customHeight="1">
      <c r="A32" s="12"/>
      <c r="B32" s="12"/>
      <c r="C32" s="96"/>
      <c r="D32" s="734" t="s">
        <v>1850</v>
      </c>
      <c r="E32" s="14">
        <v>1</v>
      </c>
      <c r="F32" s="12">
        <v>121124</v>
      </c>
      <c r="G32" s="52"/>
      <c r="H32" s="52">
        <v>6676</v>
      </c>
      <c r="I32" s="88">
        <f t="shared" si="0"/>
        <v>6676</v>
      </c>
      <c r="J32" s="641">
        <f t="shared" si="1"/>
        <v>100</v>
      </c>
      <c r="K32" s="336"/>
      <c r="L32" s="88"/>
      <c r="M32" s="88"/>
      <c r="N32" s="88">
        <v>6676</v>
      </c>
      <c r="O32" s="88"/>
      <c r="P32" s="88"/>
      <c r="Q32" s="88"/>
      <c r="R32" s="88"/>
      <c r="S32" s="88"/>
      <c r="T32" s="88"/>
    </row>
    <row r="33" spans="1:20" ht="12" customHeight="1">
      <c r="A33" s="12"/>
      <c r="B33" s="12"/>
      <c r="C33" s="96"/>
      <c r="D33" s="309" t="s">
        <v>823</v>
      </c>
      <c r="E33" s="119"/>
      <c r="F33" s="12"/>
      <c r="G33" s="52"/>
      <c r="H33" s="52"/>
      <c r="I33" s="88"/>
      <c r="J33" s="641"/>
      <c r="K33" s="336"/>
      <c r="L33" s="88"/>
      <c r="M33" s="88"/>
      <c r="N33" s="88"/>
      <c r="O33" s="88"/>
      <c r="P33" s="88"/>
      <c r="Q33" s="52"/>
      <c r="R33" s="52"/>
      <c r="S33" s="52"/>
      <c r="T33" s="52"/>
    </row>
    <row r="34" spans="1:20" ht="12" customHeight="1">
      <c r="A34" s="12"/>
      <c r="B34" s="12"/>
      <c r="C34" s="96"/>
      <c r="D34" s="75" t="s">
        <v>2344</v>
      </c>
      <c r="E34" s="119">
        <v>2</v>
      </c>
      <c r="F34" s="12">
        <v>221902</v>
      </c>
      <c r="G34" s="52">
        <v>27924</v>
      </c>
      <c r="H34" s="52">
        <v>26160</v>
      </c>
      <c r="I34" s="88">
        <f t="shared" si="0"/>
        <v>20442</v>
      </c>
      <c r="J34" s="641">
        <f t="shared" si="1"/>
        <v>78.14220183486239</v>
      </c>
      <c r="K34" s="336"/>
      <c r="L34" s="88"/>
      <c r="M34" s="88">
        <v>20442</v>
      </c>
      <c r="N34" s="88"/>
      <c r="O34" s="88"/>
      <c r="P34" s="88"/>
      <c r="Q34" s="88"/>
      <c r="R34" s="88"/>
      <c r="S34" s="88"/>
      <c r="T34" s="88"/>
    </row>
    <row r="35" spans="1:20" ht="12" customHeight="1">
      <c r="A35" s="12"/>
      <c r="B35" s="12"/>
      <c r="C35" s="96"/>
      <c r="D35" s="122" t="s">
        <v>153</v>
      </c>
      <c r="E35" s="119">
        <v>2</v>
      </c>
      <c r="F35" s="12" t="s">
        <v>1710</v>
      </c>
      <c r="G35" s="52">
        <v>24202</v>
      </c>
      <c r="H35" s="52">
        <v>17348</v>
      </c>
      <c r="I35" s="88">
        <f t="shared" si="0"/>
        <v>16354</v>
      </c>
      <c r="J35" s="641">
        <f t="shared" si="1"/>
        <v>94.27023287987087</v>
      </c>
      <c r="K35" s="336"/>
      <c r="L35" s="88">
        <v>4632</v>
      </c>
      <c r="M35" s="88">
        <v>135</v>
      </c>
      <c r="N35" s="88">
        <v>11587</v>
      </c>
      <c r="O35" s="88"/>
      <c r="P35" s="88"/>
      <c r="Q35" s="88"/>
      <c r="R35" s="88"/>
      <c r="S35" s="88"/>
      <c r="T35" s="88"/>
    </row>
    <row r="36" spans="1:20" ht="13.5" customHeight="1">
      <c r="A36" s="12"/>
      <c r="B36" s="12"/>
      <c r="C36" s="96"/>
      <c r="D36" s="123" t="s">
        <v>1791</v>
      </c>
      <c r="E36" s="119"/>
      <c r="F36" s="20"/>
      <c r="G36" s="26"/>
      <c r="H36" s="26"/>
      <c r="I36" s="88"/>
      <c r="J36" s="641"/>
      <c r="K36" s="336"/>
      <c r="L36" s="88"/>
      <c r="M36" s="88"/>
      <c r="N36" s="88"/>
      <c r="O36" s="88"/>
      <c r="P36" s="88"/>
      <c r="Q36" s="26"/>
      <c r="R36" s="26"/>
      <c r="S36" s="26"/>
      <c r="T36" s="26"/>
    </row>
    <row r="37" spans="1:20" ht="13.5" customHeight="1">
      <c r="A37" s="12"/>
      <c r="B37" s="12"/>
      <c r="C37" s="96"/>
      <c r="D37" s="21" t="s">
        <v>1792</v>
      </c>
      <c r="E37" s="119">
        <v>1</v>
      </c>
      <c r="F37" s="20">
        <v>121601</v>
      </c>
      <c r="G37" s="26">
        <v>800</v>
      </c>
      <c r="H37" s="26">
        <v>800</v>
      </c>
      <c r="I37" s="88">
        <f t="shared" si="0"/>
        <v>584</v>
      </c>
      <c r="J37" s="641">
        <f t="shared" si="1"/>
        <v>73</v>
      </c>
      <c r="K37" s="336">
        <v>19</v>
      </c>
      <c r="L37" s="88">
        <v>12</v>
      </c>
      <c r="M37" s="88">
        <v>553</v>
      </c>
      <c r="N37" s="88"/>
      <c r="O37" s="88"/>
      <c r="P37" s="88"/>
      <c r="Q37" s="88"/>
      <c r="R37" s="88"/>
      <c r="S37" s="88"/>
      <c r="T37" s="88"/>
    </row>
    <row r="38" spans="1:20" ht="13.5" customHeight="1">
      <c r="A38" s="12"/>
      <c r="B38" s="12"/>
      <c r="C38" s="96"/>
      <c r="D38" s="82" t="s">
        <v>699</v>
      </c>
      <c r="E38" s="119"/>
      <c r="F38" s="310"/>
      <c r="G38" s="184"/>
      <c r="H38" s="184"/>
      <c r="I38" s="88"/>
      <c r="J38" s="641"/>
      <c r="K38" s="336"/>
      <c r="L38" s="88"/>
      <c r="M38" s="88"/>
      <c r="N38" s="88"/>
      <c r="O38" s="88"/>
      <c r="P38" s="88"/>
      <c r="Q38" s="52"/>
      <c r="R38" s="52"/>
      <c r="S38" s="52"/>
      <c r="T38" s="52"/>
    </row>
    <row r="39" spans="1:20" ht="13.5" customHeight="1">
      <c r="A39" s="12"/>
      <c r="B39" s="12"/>
      <c r="C39" s="96"/>
      <c r="D39" s="15" t="s">
        <v>1565</v>
      </c>
      <c r="E39" s="391">
        <v>2</v>
      </c>
      <c r="F39" s="20">
        <v>121517</v>
      </c>
      <c r="G39" s="26">
        <v>3000</v>
      </c>
      <c r="H39" s="26">
        <v>3000</v>
      </c>
      <c r="I39" s="88">
        <f t="shared" si="0"/>
        <v>3000</v>
      </c>
      <c r="J39" s="641">
        <f t="shared" si="1"/>
        <v>100</v>
      </c>
      <c r="K39" s="336"/>
      <c r="L39" s="88"/>
      <c r="M39" s="88"/>
      <c r="N39" s="88"/>
      <c r="O39" s="88">
        <v>3000</v>
      </c>
      <c r="P39" s="88"/>
      <c r="Q39" s="88"/>
      <c r="R39" s="88"/>
      <c r="S39" s="88"/>
      <c r="T39" s="88"/>
    </row>
    <row r="40" spans="1:20" ht="13.5" customHeight="1">
      <c r="A40" s="12"/>
      <c r="B40" s="12"/>
      <c r="C40" s="96"/>
      <c r="D40" s="15" t="s">
        <v>316</v>
      </c>
      <c r="E40" s="392"/>
      <c r="F40" s="163"/>
      <c r="G40" s="181"/>
      <c r="H40" s="181"/>
      <c r="I40" s="88"/>
      <c r="J40" s="641"/>
      <c r="K40" s="336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13.5" customHeight="1">
      <c r="A41" s="12"/>
      <c r="B41" s="12"/>
      <c r="C41" s="96"/>
      <c r="D41" s="15" t="s">
        <v>1711</v>
      </c>
      <c r="E41" s="392">
        <v>2</v>
      </c>
      <c r="F41" s="163">
        <v>128901</v>
      </c>
      <c r="G41" s="181"/>
      <c r="H41" s="181">
        <v>3422</v>
      </c>
      <c r="I41" s="88">
        <f t="shared" si="0"/>
        <v>3393</v>
      </c>
      <c r="J41" s="641">
        <f t="shared" si="1"/>
        <v>99.15254237288136</v>
      </c>
      <c r="K41" s="336"/>
      <c r="L41" s="88"/>
      <c r="M41" s="88"/>
      <c r="N41" s="88"/>
      <c r="O41" s="88">
        <v>3318</v>
      </c>
      <c r="P41" s="88"/>
      <c r="Q41" s="88"/>
      <c r="R41" s="88">
        <v>75</v>
      </c>
      <c r="S41" s="88"/>
      <c r="T41" s="88"/>
    </row>
    <row r="42" spans="1:20" ht="13.5">
      <c r="A42" s="16"/>
      <c r="B42" s="16"/>
      <c r="C42" s="217"/>
      <c r="D42" s="218" t="s">
        <v>1793</v>
      </c>
      <c r="E42" s="219"/>
      <c r="F42" s="220"/>
      <c r="G42" s="603">
        <f>SUM(G7:G41)</f>
        <v>147326</v>
      </c>
      <c r="H42" s="603">
        <f>SUM(H7:H41)</f>
        <v>147606</v>
      </c>
      <c r="I42" s="603">
        <f>SUM(I7:I41)</f>
        <v>133474</v>
      </c>
      <c r="J42" s="642">
        <f t="shared" si="1"/>
        <v>90.42586344728534</v>
      </c>
      <c r="K42" s="603">
        <f>SUM(K7:K41)</f>
        <v>19</v>
      </c>
      <c r="L42" s="348">
        <f aca="true" t="shared" si="2" ref="L42:T42">SUM(L7:L41)</f>
        <v>4644</v>
      </c>
      <c r="M42" s="348">
        <f t="shared" si="2"/>
        <v>21994</v>
      </c>
      <c r="N42" s="348">
        <f t="shared" si="2"/>
        <v>100424</v>
      </c>
      <c r="O42" s="348">
        <f t="shared" si="2"/>
        <v>6318</v>
      </c>
      <c r="P42" s="348">
        <f t="shared" si="2"/>
        <v>0</v>
      </c>
      <c r="Q42" s="348">
        <f t="shared" si="2"/>
        <v>0</v>
      </c>
      <c r="R42" s="348">
        <f t="shared" si="2"/>
        <v>75</v>
      </c>
      <c r="S42" s="348">
        <f t="shared" si="2"/>
        <v>0</v>
      </c>
      <c r="T42" s="348">
        <f t="shared" si="2"/>
        <v>0</v>
      </c>
    </row>
    <row r="43" spans="1:20" s="27" customFormat="1" ht="13.5">
      <c r="A43" s="85"/>
      <c r="B43" s="85"/>
      <c r="C43" s="96"/>
      <c r="D43" s="15" t="s">
        <v>1794</v>
      </c>
      <c r="E43" s="13"/>
      <c r="F43" s="163"/>
      <c r="G43" s="181"/>
      <c r="H43" s="181"/>
      <c r="I43" s="88"/>
      <c r="J43" s="641"/>
      <c r="K43" s="604"/>
      <c r="L43" s="349"/>
      <c r="M43" s="349"/>
      <c r="N43" s="349"/>
      <c r="O43" s="349"/>
      <c r="P43" s="349"/>
      <c r="Q43" s="349"/>
      <c r="R43" s="349"/>
      <c r="S43" s="349"/>
      <c r="T43" s="349"/>
    </row>
    <row r="44" spans="1:20" s="27" customFormat="1" ht="24">
      <c r="A44" s="85"/>
      <c r="B44" s="85"/>
      <c r="C44" s="96" t="s">
        <v>74</v>
      </c>
      <c r="D44" s="124" t="s">
        <v>1632</v>
      </c>
      <c r="E44" s="14"/>
      <c r="F44" s="12">
        <v>121401</v>
      </c>
      <c r="G44" s="52">
        <v>18210</v>
      </c>
      <c r="H44" s="52">
        <v>18210</v>
      </c>
      <c r="I44" s="88">
        <f>SUM(K44:T44)</f>
        <v>11100</v>
      </c>
      <c r="J44" s="641">
        <f t="shared" si="1"/>
        <v>60.95551894563427</v>
      </c>
      <c r="K44" s="605"/>
      <c r="L44" s="350"/>
      <c r="M44" s="350"/>
      <c r="N44" s="350"/>
      <c r="O44" s="350"/>
      <c r="P44" s="350"/>
      <c r="Q44" s="350"/>
      <c r="R44" s="350">
        <v>11100</v>
      </c>
      <c r="S44" s="350"/>
      <c r="T44" s="350"/>
    </row>
    <row r="45" spans="1:20" s="27" customFormat="1" ht="12.75">
      <c r="A45" s="85"/>
      <c r="B45" s="85"/>
      <c r="C45" s="96" t="s">
        <v>1634</v>
      </c>
      <c r="D45" s="311" t="s">
        <v>1712</v>
      </c>
      <c r="E45" s="14"/>
      <c r="F45" s="12">
        <v>121405</v>
      </c>
      <c r="G45" s="52">
        <v>21700</v>
      </c>
      <c r="H45" s="52">
        <v>21700</v>
      </c>
      <c r="I45" s="88">
        <f>SUM(K45:T45)</f>
        <v>18300</v>
      </c>
      <c r="J45" s="641">
        <f t="shared" si="1"/>
        <v>84.33179723502305</v>
      </c>
      <c r="K45" s="605"/>
      <c r="L45" s="350"/>
      <c r="M45" s="350"/>
      <c r="N45" s="350"/>
      <c r="O45" s="350"/>
      <c r="P45" s="350"/>
      <c r="Q45" s="350"/>
      <c r="R45" s="350">
        <v>18300</v>
      </c>
      <c r="S45" s="350"/>
      <c r="T45" s="350"/>
    </row>
    <row r="46" spans="1:20" s="27" customFormat="1" ht="12.75">
      <c r="A46" s="85"/>
      <c r="B46" s="85"/>
      <c r="C46" s="96"/>
      <c r="D46" s="15" t="s">
        <v>1713</v>
      </c>
      <c r="E46" s="14"/>
      <c r="F46" s="12"/>
      <c r="G46" s="52"/>
      <c r="H46" s="52"/>
      <c r="I46" s="88"/>
      <c r="J46" s="641"/>
      <c r="K46" s="605"/>
      <c r="L46" s="350"/>
      <c r="M46" s="350"/>
      <c r="N46" s="350"/>
      <c r="O46" s="350"/>
      <c r="P46" s="350"/>
      <c r="Q46" s="350"/>
      <c r="R46" s="52"/>
      <c r="S46" s="52"/>
      <c r="T46" s="52"/>
    </row>
    <row r="47" spans="1:20" s="27" customFormat="1" ht="24">
      <c r="A47" s="85"/>
      <c r="B47" s="85"/>
      <c r="C47" s="96" t="s">
        <v>197</v>
      </c>
      <c r="D47" s="76" t="s">
        <v>1633</v>
      </c>
      <c r="E47" s="14"/>
      <c r="F47" s="12">
        <v>121402</v>
      </c>
      <c r="G47" s="52">
        <v>22519</v>
      </c>
      <c r="H47" s="52">
        <v>22519</v>
      </c>
      <c r="I47" s="88">
        <f>SUM(K47:T47)</f>
        <v>0</v>
      </c>
      <c r="J47" s="641">
        <f t="shared" si="1"/>
        <v>0</v>
      </c>
      <c r="K47" s="605"/>
      <c r="L47" s="350"/>
      <c r="M47" s="350"/>
      <c r="N47" s="350"/>
      <c r="O47" s="350"/>
      <c r="P47" s="350"/>
      <c r="Q47" s="350"/>
      <c r="R47" s="350"/>
      <c r="S47" s="350"/>
      <c r="T47" s="350"/>
    </row>
    <row r="48" spans="1:20" ht="13.5">
      <c r="A48" s="16"/>
      <c r="B48" s="16"/>
      <c r="C48" s="217"/>
      <c r="D48" s="218" t="s">
        <v>170</v>
      </c>
      <c r="E48" s="219"/>
      <c r="F48" s="220"/>
      <c r="G48" s="603">
        <f>SUM(G42:G47)</f>
        <v>209755</v>
      </c>
      <c r="H48" s="603">
        <f>SUM(H42:H47)</f>
        <v>210035</v>
      </c>
      <c r="I48" s="603">
        <f>SUM(I42:I47)</f>
        <v>162874</v>
      </c>
      <c r="J48" s="642">
        <f t="shared" si="1"/>
        <v>77.54612326517008</v>
      </c>
      <c r="K48" s="603">
        <f aca="true" t="shared" si="3" ref="K48:T48">SUM(K42:K47)</f>
        <v>19</v>
      </c>
      <c r="L48" s="348">
        <f t="shared" si="3"/>
        <v>4644</v>
      </c>
      <c r="M48" s="348">
        <f t="shared" si="3"/>
        <v>21994</v>
      </c>
      <c r="N48" s="348">
        <f t="shared" si="3"/>
        <v>100424</v>
      </c>
      <c r="O48" s="348">
        <f t="shared" si="3"/>
        <v>6318</v>
      </c>
      <c r="P48" s="348">
        <f t="shared" si="3"/>
        <v>0</v>
      </c>
      <c r="Q48" s="348">
        <f t="shared" si="3"/>
        <v>0</v>
      </c>
      <c r="R48" s="348">
        <f t="shared" si="3"/>
        <v>29475</v>
      </c>
      <c r="S48" s="348">
        <f t="shared" si="3"/>
        <v>0</v>
      </c>
      <c r="T48" s="348">
        <f t="shared" si="3"/>
        <v>0</v>
      </c>
    </row>
    <row r="49" spans="1:20" ht="12" customHeight="1">
      <c r="A49" s="12">
        <v>1</v>
      </c>
      <c r="B49" s="12">
        <v>13</v>
      </c>
      <c r="C49" s="12"/>
      <c r="D49" s="307" t="s">
        <v>144</v>
      </c>
      <c r="E49" s="17" t="s">
        <v>1795</v>
      </c>
      <c r="F49" s="85"/>
      <c r="G49" s="154"/>
      <c r="H49" s="154"/>
      <c r="I49" s="88"/>
      <c r="J49" s="641"/>
      <c r="K49" s="185"/>
      <c r="L49" s="88"/>
      <c r="M49" s="88"/>
      <c r="N49" s="88"/>
      <c r="O49" s="88"/>
      <c r="P49" s="88"/>
      <c r="Q49" s="154"/>
      <c r="R49" s="154"/>
      <c r="S49" s="154"/>
      <c r="T49" s="154"/>
    </row>
    <row r="50" spans="1:20" ht="12">
      <c r="A50" s="12"/>
      <c r="B50" s="12"/>
      <c r="C50" s="96"/>
      <c r="D50" s="312" t="s">
        <v>188</v>
      </c>
      <c r="E50" s="17"/>
      <c r="F50" s="85"/>
      <c r="G50" s="154"/>
      <c r="H50" s="154"/>
      <c r="I50" s="88"/>
      <c r="J50" s="641"/>
      <c r="K50" s="185"/>
      <c r="L50" s="88"/>
      <c r="M50" s="88"/>
      <c r="N50" s="88"/>
      <c r="O50" s="88"/>
      <c r="P50" s="88"/>
      <c r="Q50" s="154"/>
      <c r="R50" s="154"/>
      <c r="S50" s="154"/>
      <c r="T50" s="154"/>
    </row>
    <row r="51" spans="1:20" ht="12" customHeight="1">
      <c r="A51" s="12"/>
      <c r="B51" s="12"/>
      <c r="C51" s="96"/>
      <c r="D51" s="72" t="s">
        <v>824</v>
      </c>
      <c r="E51" s="119"/>
      <c r="F51" s="308"/>
      <c r="G51" s="26"/>
      <c r="H51" s="26"/>
      <c r="I51" s="88"/>
      <c r="J51" s="641"/>
      <c r="K51" s="181"/>
      <c r="L51" s="88"/>
      <c r="M51" s="88"/>
      <c r="N51" s="88"/>
      <c r="O51" s="88"/>
      <c r="P51" s="88"/>
      <c r="Q51" s="52"/>
      <c r="R51" s="52"/>
      <c r="S51" s="52"/>
      <c r="T51" s="52"/>
    </row>
    <row r="52" spans="1:20" ht="27" customHeight="1">
      <c r="A52" s="12"/>
      <c r="B52" s="12"/>
      <c r="C52" s="96"/>
      <c r="D52" s="82" t="s">
        <v>1714</v>
      </c>
      <c r="E52" s="14">
        <v>2</v>
      </c>
      <c r="F52" s="12">
        <v>131112</v>
      </c>
      <c r="G52" s="52">
        <v>21761</v>
      </c>
      <c r="H52" s="52">
        <v>21790</v>
      </c>
      <c r="I52" s="88">
        <f>SUM(K52:T52)</f>
        <v>21790</v>
      </c>
      <c r="J52" s="641">
        <f t="shared" si="1"/>
        <v>100</v>
      </c>
      <c r="K52" s="181"/>
      <c r="L52" s="52"/>
      <c r="M52" s="52"/>
      <c r="N52" s="52">
        <v>9590</v>
      </c>
      <c r="O52" s="52">
        <v>12200</v>
      </c>
      <c r="P52" s="52"/>
      <c r="Q52" s="52"/>
      <c r="R52" s="52"/>
      <c r="S52" s="52"/>
      <c r="T52" s="52"/>
    </row>
    <row r="53" spans="1:20" ht="24.75" customHeight="1">
      <c r="A53" s="12"/>
      <c r="B53" s="12"/>
      <c r="C53" s="96"/>
      <c r="D53" s="95" t="s">
        <v>1715</v>
      </c>
      <c r="E53" s="14">
        <v>2</v>
      </c>
      <c r="F53" s="12">
        <v>131123</v>
      </c>
      <c r="G53" s="52">
        <v>9000</v>
      </c>
      <c r="H53" s="52">
        <v>5476</v>
      </c>
      <c r="I53" s="88">
        <f aca="true" t="shared" si="4" ref="I53:I116">SUM(K53:T53)</f>
        <v>5321</v>
      </c>
      <c r="J53" s="641">
        <f t="shared" si="1"/>
        <v>97.16946676406137</v>
      </c>
      <c r="K53" s="181"/>
      <c r="L53" s="52"/>
      <c r="M53" s="52">
        <v>307</v>
      </c>
      <c r="N53" s="52"/>
      <c r="O53" s="52">
        <v>5014</v>
      </c>
      <c r="P53" s="52"/>
      <c r="Q53" s="52"/>
      <c r="R53" s="52"/>
      <c r="S53" s="52"/>
      <c r="T53" s="52"/>
    </row>
    <row r="54" spans="1:20" ht="15" customHeight="1">
      <c r="A54" s="12"/>
      <c r="B54" s="12"/>
      <c r="C54" s="96"/>
      <c r="D54" s="95" t="s">
        <v>1796</v>
      </c>
      <c r="E54" s="14">
        <v>2</v>
      </c>
      <c r="F54" s="12">
        <v>131122</v>
      </c>
      <c r="G54" s="52">
        <v>1800</v>
      </c>
      <c r="H54" s="52">
        <v>1940</v>
      </c>
      <c r="I54" s="88">
        <f t="shared" si="4"/>
        <v>1940</v>
      </c>
      <c r="J54" s="641">
        <f t="shared" si="1"/>
        <v>100</v>
      </c>
      <c r="K54" s="181">
        <v>1085</v>
      </c>
      <c r="L54" s="52">
        <v>474</v>
      </c>
      <c r="M54" s="52">
        <v>31</v>
      </c>
      <c r="N54" s="52"/>
      <c r="O54" s="52">
        <v>350</v>
      </c>
      <c r="P54" s="52"/>
      <c r="Q54" s="52"/>
      <c r="R54" s="52"/>
      <c r="S54" s="52"/>
      <c r="T54" s="52"/>
    </row>
    <row r="55" spans="1:20" ht="15" customHeight="1">
      <c r="A55" s="12"/>
      <c r="B55" s="12"/>
      <c r="C55" s="96"/>
      <c r="D55" s="21" t="s">
        <v>1799</v>
      </c>
      <c r="E55" s="14">
        <v>2</v>
      </c>
      <c r="F55" s="12">
        <v>131107</v>
      </c>
      <c r="G55" s="52">
        <v>68566</v>
      </c>
      <c r="H55" s="52">
        <v>68566</v>
      </c>
      <c r="I55" s="88">
        <f t="shared" si="4"/>
        <v>68566</v>
      </c>
      <c r="J55" s="641">
        <f t="shared" si="1"/>
        <v>100</v>
      </c>
      <c r="K55" s="181"/>
      <c r="L55" s="52"/>
      <c r="M55" s="52"/>
      <c r="N55" s="52"/>
      <c r="O55" s="52">
        <v>68566</v>
      </c>
      <c r="P55" s="52"/>
      <c r="Q55" s="52"/>
      <c r="R55" s="52"/>
      <c r="S55" s="52"/>
      <c r="T55" s="52"/>
    </row>
    <row r="56" spans="1:20" ht="15" customHeight="1">
      <c r="A56" s="12"/>
      <c r="B56" s="12"/>
      <c r="C56" s="96"/>
      <c r="D56" s="21" t="s">
        <v>1716</v>
      </c>
      <c r="E56" s="14">
        <v>2</v>
      </c>
      <c r="F56" s="12">
        <v>131116</v>
      </c>
      <c r="G56" s="52">
        <v>10000</v>
      </c>
      <c r="H56" s="52">
        <v>10000</v>
      </c>
      <c r="I56" s="88">
        <f t="shared" si="4"/>
        <v>10000</v>
      </c>
      <c r="J56" s="641">
        <f t="shared" si="1"/>
        <v>100</v>
      </c>
      <c r="K56" s="181"/>
      <c r="L56" s="52"/>
      <c r="M56" s="52"/>
      <c r="N56" s="52"/>
      <c r="O56" s="52">
        <v>10000</v>
      </c>
      <c r="P56" s="52"/>
      <c r="Q56" s="52"/>
      <c r="R56" s="52"/>
      <c r="S56" s="52"/>
      <c r="T56" s="52"/>
    </row>
    <row r="57" spans="1:20" ht="15" customHeight="1">
      <c r="A57" s="12"/>
      <c r="B57" s="12"/>
      <c r="C57" s="96"/>
      <c r="D57" s="21" t="s">
        <v>1717</v>
      </c>
      <c r="E57" s="14">
        <v>2</v>
      </c>
      <c r="F57" s="12">
        <v>131128</v>
      </c>
      <c r="G57" s="52">
        <v>6000</v>
      </c>
      <c r="H57" s="52">
        <v>0</v>
      </c>
      <c r="I57" s="88">
        <f t="shared" si="4"/>
        <v>0</v>
      </c>
      <c r="J57" s="641"/>
      <c r="K57" s="181"/>
      <c r="L57" s="52"/>
      <c r="M57" s="52"/>
      <c r="N57" s="52"/>
      <c r="O57" s="52"/>
      <c r="P57" s="52"/>
      <c r="Q57" s="52"/>
      <c r="R57" s="52"/>
      <c r="S57" s="52"/>
      <c r="T57" s="52"/>
    </row>
    <row r="58" spans="1:20" ht="15" customHeight="1">
      <c r="A58" s="12"/>
      <c r="B58" s="12"/>
      <c r="C58" s="96"/>
      <c r="D58" s="313" t="s">
        <v>1566</v>
      </c>
      <c r="E58" s="314">
        <v>2</v>
      </c>
      <c r="F58" s="12">
        <v>131108</v>
      </c>
      <c r="G58" s="52">
        <v>800</v>
      </c>
      <c r="H58" s="52">
        <v>800</v>
      </c>
      <c r="I58" s="88">
        <f t="shared" si="4"/>
        <v>800</v>
      </c>
      <c r="J58" s="641">
        <f t="shared" si="1"/>
        <v>100</v>
      </c>
      <c r="K58" s="181"/>
      <c r="L58" s="52"/>
      <c r="M58" s="52"/>
      <c r="N58" s="52"/>
      <c r="O58" s="52">
        <v>800</v>
      </c>
      <c r="P58" s="52"/>
      <c r="Q58" s="52"/>
      <c r="R58" s="52"/>
      <c r="S58" s="52"/>
      <c r="T58" s="52"/>
    </row>
    <row r="59" spans="1:20" ht="15" customHeight="1">
      <c r="A59" s="12"/>
      <c r="B59" s="12"/>
      <c r="C59" s="96"/>
      <c r="D59" s="313" t="s">
        <v>1567</v>
      </c>
      <c r="E59" s="314">
        <v>2</v>
      </c>
      <c r="F59" s="12">
        <v>131109</v>
      </c>
      <c r="G59" s="52">
        <v>500</v>
      </c>
      <c r="H59" s="52">
        <v>500</v>
      </c>
      <c r="I59" s="88">
        <f t="shared" si="4"/>
        <v>500</v>
      </c>
      <c r="J59" s="641">
        <f t="shared" si="1"/>
        <v>100</v>
      </c>
      <c r="K59" s="181"/>
      <c r="L59" s="52"/>
      <c r="M59" s="52"/>
      <c r="N59" s="52"/>
      <c r="O59" s="52">
        <v>500</v>
      </c>
      <c r="P59" s="52"/>
      <c r="Q59" s="52"/>
      <c r="R59" s="52"/>
      <c r="S59" s="52"/>
      <c r="T59" s="52"/>
    </row>
    <row r="60" spans="1:20" ht="35.25" customHeight="1">
      <c r="A60" s="12"/>
      <c r="B60" s="12"/>
      <c r="C60" s="96"/>
      <c r="D60" s="313" t="s">
        <v>1718</v>
      </c>
      <c r="E60" s="314">
        <v>2</v>
      </c>
      <c r="F60" s="12">
        <v>131113</v>
      </c>
      <c r="G60" s="52">
        <v>500</v>
      </c>
      <c r="H60" s="52">
        <v>500</v>
      </c>
      <c r="I60" s="88">
        <f t="shared" si="4"/>
        <v>500</v>
      </c>
      <c r="J60" s="641">
        <f t="shared" si="1"/>
        <v>100</v>
      </c>
      <c r="K60" s="181"/>
      <c r="L60" s="52"/>
      <c r="M60" s="52"/>
      <c r="N60" s="52"/>
      <c r="O60" s="52">
        <v>500</v>
      </c>
      <c r="P60" s="52"/>
      <c r="Q60" s="52"/>
      <c r="R60" s="52"/>
      <c r="S60" s="52"/>
      <c r="T60" s="52"/>
    </row>
    <row r="61" spans="1:20" ht="15.75" customHeight="1">
      <c r="A61" s="12"/>
      <c r="B61" s="12"/>
      <c r="C61" s="96"/>
      <c r="D61" s="95" t="s">
        <v>1797</v>
      </c>
      <c r="E61" s="14"/>
      <c r="F61" s="12"/>
      <c r="G61" s="52"/>
      <c r="H61" s="52"/>
      <c r="I61" s="88"/>
      <c r="J61" s="641"/>
      <c r="K61" s="181"/>
      <c r="L61" s="88"/>
      <c r="M61" s="88"/>
      <c r="N61" s="88"/>
      <c r="O61" s="88"/>
      <c r="P61" s="88"/>
      <c r="Q61" s="52"/>
      <c r="R61" s="52"/>
      <c r="S61" s="52"/>
      <c r="T61" s="52"/>
    </row>
    <row r="62" spans="1:20" ht="24.75" customHeight="1">
      <c r="A62" s="12"/>
      <c r="B62" s="12"/>
      <c r="C62" s="96"/>
      <c r="D62" s="95" t="s">
        <v>1798</v>
      </c>
      <c r="E62" s="14">
        <v>2</v>
      </c>
      <c r="F62" s="12">
        <v>131110</v>
      </c>
      <c r="G62" s="52">
        <v>3000</v>
      </c>
      <c r="H62" s="52">
        <v>0</v>
      </c>
      <c r="I62" s="88"/>
      <c r="J62" s="641"/>
      <c r="K62" s="181"/>
      <c r="L62" s="52"/>
      <c r="M62" s="52"/>
      <c r="N62" s="52"/>
      <c r="O62" s="52"/>
      <c r="P62" s="52"/>
      <c r="Q62" s="52"/>
      <c r="R62" s="52"/>
      <c r="S62" s="52"/>
      <c r="T62" s="52"/>
    </row>
    <row r="63" spans="1:20" ht="13.5" customHeight="1">
      <c r="A63" s="12"/>
      <c r="B63" s="12"/>
      <c r="C63" s="96"/>
      <c r="D63" s="125" t="s">
        <v>189</v>
      </c>
      <c r="E63" s="393"/>
      <c r="F63" s="394"/>
      <c r="G63" s="591"/>
      <c r="H63" s="591"/>
      <c r="I63" s="88"/>
      <c r="J63" s="641"/>
      <c r="K63" s="181"/>
      <c r="L63" s="88"/>
      <c r="M63" s="88"/>
      <c r="N63" s="88"/>
      <c r="O63" s="88"/>
      <c r="P63" s="88"/>
      <c r="Q63" s="26"/>
      <c r="R63" s="26"/>
      <c r="S63" s="52"/>
      <c r="T63" s="52"/>
    </row>
    <row r="64" spans="1:20" ht="24.75" customHeight="1">
      <c r="A64" s="12"/>
      <c r="B64" s="12"/>
      <c r="C64" s="96"/>
      <c r="D64" s="95" t="s">
        <v>1800</v>
      </c>
      <c r="E64" s="126"/>
      <c r="F64" s="316"/>
      <c r="G64" s="182"/>
      <c r="H64" s="182"/>
      <c r="I64" s="88"/>
      <c r="J64" s="641"/>
      <c r="K64" s="181"/>
      <c r="L64" s="88"/>
      <c r="M64" s="88"/>
      <c r="N64" s="88"/>
      <c r="O64" s="88"/>
      <c r="P64" s="88"/>
      <c r="Q64" s="52"/>
      <c r="R64" s="52"/>
      <c r="S64" s="52"/>
      <c r="T64" s="52"/>
    </row>
    <row r="65" spans="1:20" ht="15" customHeight="1">
      <c r="A65" s="12"/>
      <c r="B65" s="12"/>
      <c r="C65" s="96"/>
      <c r="D65" s="15" t="s">
        <v>135</v>
      </c>
      <c r="E65" s="14">
        <v>2</v>
      </c>
      <c r="F65" s="12">
        <v>131201</v>
      </c>
      <c r="G65" s="52">
        <v>2000</v>
      </c>
      <c r="H65" s="52">
        <v>1354</v>
      </c>
      <c r="I65" s="88">
        <f t="shared" si="4"/>
        <v>1353</v>
      </c>
      <c r="J65" s="641">
        <f t="shared" si="1"/>
        <v>99.9261447562777</v>
      </c>
      <c r="K65" s="181">
        <v>141</v>
      </c>
      <c r="L65" s="52">
        <v>74</v>
      </c>
      <c r="M65" s="52">
        <v>1018</v>
      </c>
      <c r="N65" s="52"/>
      <c r="O65" s="52">
        <v>120</v>
      </c>
      <c r="P65" s="52"/>
      <c r="Q65" s="52"/>
      <c r="R65" s="52"/>
      <c r="S65" s="52"/>
      <c r="T65" s="52"/>
    </row>
    <row r="66" spans="1:20" ht="15" customHeight="1">
      <c r="A66" s="12"/>
      <c r="B66" s="12"/>
      <c r="C66" s="96"/>
      <c r="D66" s="15" t="s">
        <v>687</v>
      </c>
      <c r="E66" s="14">
        <v>2</v>
      </c>
      <c r="F66" s="12">
        <v>131202</v>
      </c>
      <c r="G66" s="52">
        <v>1000</v>
      </c>
      <c r="H66" s="52">
        <v>900</v>
      </c>
      <c r="I66" s="88">
        <f t="shared" si="4"/>
        <v>674</v>
      </c>
      <c r="J66" s="641">
        <f t="shared" si="1"/>
        <v>74.8888888888889</v>
      </c>
      <c r="K66" s="181">
        <v>257</v>
      </c>
      <c r="L66" s="52">
        <v>98</v>
      </c>
      <c r="M66" s="52">
        <v>319</v>
      </c>
      <c r="N66" s="52"/>
      <c r="O66" s="52"/>
      <c r="P66" s="52"/>
      <c r="Q66" s="52"/>
      <c r="R66" s="52"/>
      <c r="S66" s="52"/>
      <c r="T66" s="52"/>
    </row>
    <row r="67" spans="1:20" ht="15" customHeight="1">
      <c r="A67" s="12"/>
      <c r="B67" s="12"/>
      <c r="C67" s="96"/>
      <c r="D67" s="15" t="s">
        <v>1568</v>
      </c>
      <c r="E67" s="14">
        <v>2</v>
      </c>
      <c r="F67" s="12">
        <v>131205</v>
      </c>
      <c r="G67" s="52">
        <v>1700</v>
      </c>
      <c r="H67" s="52">
        <v>1644</v>
      </c>
      <c r="I67" s="88">
        <f t="shared" si="4"/>
        <v>1643</v>
      </c>
      <c r="J67" s="641">
        <f t="shared" si="1"/>
        <v>99.93917274939173</v>
      </c>
      <c r="K67" s="181">
        <v>51</v>
      </c>
      <c r="L67" s="52">
        <v>28</v>
      </c>
      <c r="M67" s="52">
        <v>64</v>
      </c>
      <c r="N67" s="52"/>
      <c r="O67" s="52">
        <v>1500</v>
      </c>
      <c r="P67" s="52"/>
      <c r="Q67" s="52"/>
      <c r="R67" s="52"/>
      <c r="S67" s="52"/>
      <c r="T67" s="52"/>
    </row>
    <row r="68" spans="1:20" ht="15" customHeight="1">
      <c r="A68" s="12"/>
      <c r="B68" s="12"/>
      <c r="C68" s="96"/>
      <c r="D68" s="15" t="s">
        <v>1719</v>
      </c>
      <c r="E68" s="14">
        <v>2</v>
      </c>
      <c r="F68" s="12">
        <v>131206</v>
      </c>
      <c r="G68" s="52">
        <v>1000</v>
      </c>
      <c r="H68" s="52">
        <v>1000</v>
      </c>
      <c r="I68" s="88">
        <f t="shared" si="4"/>
        <v>1000</v>
      </c>
      <c r="J68" s="641">
        <f t="shared" si="1"/>
        <v>100</v>
      </c>
      <c r="K68" s="181"/>
      <c r="L68" s="52"/>
      <c r="M68" s="52"/>
      <c r="N68" s="52"/>
      <c r="O68" s="52">
        <v>1000</v>
      </c>
      <c r="P68" s="52"/>
      <c r="Q68" s="52"/>
      <c r="R68" s="52"/>
      <c r="S68" s="52"/>
      <c r="T68" s="52"/>
    </row>
    <row r="69" spans="1:20" ht="15" customHeight="1">
      <c r="A69" s="12"/>
      <c r="B69" s="12"/>
      <c r="C69" s="96"/>
      <c r="D69" s="72" t="s">
        <v>688</v>
      </c>
      <c r="E69" s="14">
        <v>2</v>
      </c>
      <c r="F69" s="12">
        <v>131209</v>
      </c>
      <c r="G69" s="52">
        <v>1500</v>
      </c>
      <c r="H69" s="52">
        <v>900</v>
      </c>
      <c r="I69" s="88">
        <f t="shared" si="4"/>
        <v>874</v>
      </c>
      <c r="J69" s="641">
        <f t="shared" si="1"/>
        <v>97.11111111111111</v>
      </c>
      <c r="K69" s="181">
        <v>155</v>
      </c>
      <c r="L69" s="52">
        <v>69</v>
      </c>
      <c r="M69" s="52">
        <v>550</v>
      </c>
      <c r="N69" s="52"/>
      <c r="O69" s="52">
        <v>100</v>
      </c>
      <c r="P69" s="52"/>
      <c r="Q69" s="52"/>
      <c r="R69" s="52"/>
      <c r="S69" s="52"/>
      <c r="T69" s="52"/>
    </row>
    <row r="70" spans="1:20" ht="13.5" customHeight="1">
      <c r="A70" s="12"/>
      <c r="B70" s="12"/>
      <c r="C70" s="96"/>
      <c r="D70" s="15" t="s">
        <v>2345</v>
      </c>
      <c r="E70" s="14"/>
      <c r="F70" s="12"/>
      <c r="G70" s="52"/>
      <c r="H70" s="52"/>
      <c r="I70" s="88"/>
      <c r="J70" s="641"/>
      <c r="K70" s="181"/>
      <c r="L70" s="88"/>
      <c r="M70" s="88"/>
      <c r="N70" s="88"/>
      <c r="O70" s="88"/>
      <c r="P70" s="88"/>
      <c r="Q70" s="52"/>
      <c r="R70" s="52"/>
      <c r="S70" s="52"/>
      <c r="T70" s="52"/>
    </row>
    <row r="71" spans="1:20" ht="13.5" customHeight="1">
      <c r="A71" s="12"/>
      <c r="B71" s="12"/>
      <c r="C71" s="96"/>
      <c r="D71" s="72" t="s">
        <v>1720</v>
      </c>
      <c r="E71" s="14">
        <v>2</v>
      </c>
      <c r="F71" s="12">
        <v>131101</v>
      </c>
      <c r="G71" s="52">
        <v>20000</v>
      </c>
      <c r="H71" s="52">
        <v>20000</v>
      </c>
      <c r="I71" s="88">
        <f t="shared" si="4"/>
        <v>14675</v>
      </c>
      <c r="J71" s="641">
        <f t="shared" si="1"/>
        <v>73.375</v>
      </c>
      <c r="K71" s="181"/>
      <c r="L71" s="52"/>
      <c r="M71" s="52"/>
      <c r="N71" s="88">
        <v>4700</v>
      </c>
      <c r="O71" s="88">
        <v>9975</v>
      </c>
      <c r="P71" s="52"/>
      <c r="Q71" s="52"/>
      <c r="R71" s="52"/>
      <c r="S71" s="52"/>
      <c r="T71" s="52"/>
    </row>
    <row r="72" spans="1:20" ht="13.5" customHeight="1">
      <c r="A72" s="12"/>
      <c r="B72" s="12"/>
      <c r="C72" s="96"/>
      <c r="D72" s="72" t="s">
        <v>1801</v>
      </c>
      <c r="E72" s="14"/>
      <c r="F72" s="12"/>
      <c r="G72" s="52"/>
      <c r="H72" s="52"/>
      <c r="I72" s="88"/>
      <c r="J72" s="641"/>
      <c r="K72" s="181"/>
      <c r="L72" s="88"/>
      <c r="M72" s="88"/>
      <c r="N72" s="88"/>
      <c r="O72" s="88"/>
      <c r="P72" s="88"/>
      <c r="Q72" s="52"/>
      <c r="R72" s="52"/>
      <c r="S72" s="52"/>
      <c r="T72" s="52"/>
    </row>
    <row r="73" spans="1:20" ht="13.5" customHeight="1">
      <c r="A73" s="12"/>
      <c r="B73" s="12"/>
      <c r="C73" s="96"/>
      <c r="D73" s="15" t="s">
        <v>1802</v>
      </c>
      <c r="E73" s="14">
        <v>2</v>
      </c>
      <c r="F73" s="12">
        <v>131120</v>
      </c>
      <c r="G73" s="52">
        <v>374</v>
      </c>
      <c r="H73" s="52">
        <v>94</v>
      </c>
      <c r="I73" s="88">
        <f t="shared" si="4"/>
        <v>63</v>
      </c>
      <c r="J73" s="641">
        <f t="shared" si="1"/>
        <v>67.02127659574468</v>
      </c>
      <c r="K73" s="181"/>
      <c r="L73" s="52"/>
      <c r="M73" s="52">
        <v>63</v>
      </c>
      <c r="N73" s="52"/>
      <c r="O73" s="52"/>
      <c r="P73" s="52"/>
      <c r="Q73" s="52"/>
      <c r="R73" s="52"/>
      <c r="S73" s="52"/>
      <c r="T73" s="52"/>
    </row>
    <row r="74" spans="1:20" ht="13.5" customHeight="1">
      <c r="A74" s="12"/>
      <c r="B74" s="12"/>
      <c r="C74" s="96"/>
      <c r="D74" s="15" t="s">
        <v>825</v>
      </c>
      <c r="E74" s="119"/>
      <c r="F74" s="308"/>
      <c r="G74" s="26"/>
      <c r="H74" s="26"/>
      <c r="I74" s="88"/>
      <c r="J74" s="641"/>
      <c r="K74" s="181"/>
      <c r="L74" s="88"/>
      <c r="M74" s="88"/>
      <c r="N74" s="88"/>
      <c r="O74" s="88"/>
      <c r="P74" s="88"/>
      <c r="Q74" s="52"/>
      <c r="R74" s="52"/>
      <c r="S74" s="52"/>
      <c r="T74" s="52"/>
    </row>
    <row r="75" spans="1:20" ht="13.5" customHeight="1">
      <c r="A75" s="12"/>
      <c r="B75" s="12"/>
      <c r="C75" s="96"/>
      <c r="D75" s="15" t="s">
        <v>1721</v>
      </c>
      <c r="E75" s="14">
        <v>2</v>
      </c>
      <c r="F75" s="12">
        <v>131346</v>
      </c>
      <c r="G75" s="52">
        <v>1500</v>
      </c>
      <c r="H75" s="52">
        <v>1500</v>
      </c>
      <c r="I75" s="88">
        <f t="shared" si="4"/>
        <v>1474</v>
      </c>
      <c r="J75" s="641">
        <f aca="true" t="shared" si="5" ref="J75:J139">I75/H75*100</f>
        <v>98.26666666666667</v>
      </c>
      <c r="K75" s="181">
        <v>95</v>
      </c>
      <c r="L75" s="52">
        <v>42</v>
      </c>
      <c r="M75" s="52">
        <v>232</v>
      </c>
      <c r="N75" s="52"/>
      <c r="O75" s="52">
        <v>1105</v>
      </c>
      <c r="P75" s="52"/>
      <c r="Q75" s="52"/>
      <c r="R75" s="52"/>
      <c r="S75" s="52"/>
      <c r="T75" s="52"/>
    </row>
    <row r="76" spans="1:20" ht="13.5" customHeight="1">
      <c r="A76" s="12"/>
      <c r="B76" s="12"/>
      <c r="C76" s="96"/>
      <c r="D76" s="15" t="s">
        <v>1803</v>
      </c>
      <c r="E76" s="14">
        <v>2</v>
      </c>
      <c r="F76" s="12">
        <v>131302</v>
      </c>
      <c r="G76" s="52">
        <v>500</v>
      </c>
      <c r="H76" s="52">
        <v>500</v>
      </c>
      <c r="I76" s="88">
        <f t="shared" si="4"/>
        <v>500</v>
      </c>
      <c r="J76" s="641">
        <f t="shared" si="5"/>
        <v>100</v>
      </c>
      <c r="K76" s="181"/>
      <c r="L76" s="52"/>
      <c r="M76" s="52"/>
      <c r="N76" s="52"/>
      <c r="O76" s="52">
        <v>500</v>
      </c>
      <c r="P76" s="52"/>
      <c r="Q76" s="52"/>
      <c r="R76" s="52"/>
      <c r="S76" s="52"/>
      <c r="T76" s="52"/>
    </row>
    <row r="77" spans="1:20" ht="13.5" customHeight="1">
      <c r="A77" s="12"/>
      <c r="B77" s="12"/>
      <c r="C77" s="96"/>
      <c r="D77" s="15" t="s">
        <v>1570</v>
      </c>
      <c r="E77" s="14">
        <v>2</v>
      </c>
      <c r="F77" s="12">
        <v>131305</v>
      </c>
      <c r="G77" s="52">
        <v>1000</v>
      </c>
      <c r="H77" s="52">
        <v>1000</v>
      </c>
      <c r="I77" s="88">
        <f t="shared" si="4"/>
        <v>1000</v>
      </c>
      <c r="J77" s="641">
        <f t="shared" si="5"/>
        <v>100</v>
      </c>
      <c r="K77" s="181"/>
      <c r="L77" s="52"/>
      <c r="M77" s="52"/>
      <c r="N77" s="52"/>
      <c r="O77" s="52">
        <v>1000</v>
      </c>
      <c r="P77" s="52"/>
      <c r="Q77" s="52"/>
      <c r="R77" s="52"/>
      <c r="S77" s="52"/>
      <c r="T77" s="52"/>
    </row>
    <row r="78" spans="1:20" ht="13.5" customHeight="1">
      <c r="A78" s="12"/>
      <c r="B78" s="12"/>
      <c r="C78" s="96"/>
      <c r="D78" s="82" t="s">
        <v>1368</v>
      </c>
      <c r="E78" s="14">
        <v>2</v>
      </c>
      <c r="F78" s="12">
        <v>131325</v>
      </c>
      <c r="G78" s="52">
        <v>901</v>
      </c>
      <c r="H78" s="52">
        <v>901</v>
      </c>
      <c r="I78" s="88">
        <f t="shared" si="4"/>
        <v>516</v>
      </c>
      <c r="J78" s="641">
        <f t="shared" si="5"/>
        <v>57.26970033296337</v>
      </c>
      <c r="K78" s="181"/>
      <c r="L78" s="52"/>
      <c r="M78" s="52">
        <v>516</v>
      </c>
      <c r="N78" s="52"/>
      <c r="O78" s="52"/>
      <c r="P78" s="52"/>
      <c r="Q78" s="52"/>
      <c r="R78" s="52"/>
      <c r="S78" s="52"/>
      <c r="T78" s="52"/>
    </row>
    <row r="79" spans="1:20" ht="24" customHeight="1">
      <c r="A79" s="12"/>
      <c r="B79" s="12"/>
      <c r="C79" s="96"/>
      <c r="D79" s="82" t="s">
        <v>1369</v>
      </c>
      <c r="E79" s="14">
        <v>2</v>
      </c>
      <c r="F79" s="12">
        <v>131308</v>
      </c>
      <c r="G79" s="52">
        <v>6000</v>
      </c>
      <c r="H79" s="52">
        <v>6000</v>
      </c>
      <c r="I79" s="88">
        <f t="shared" si="4"/>
        <v>6000</v>
      </c>
      <c r="J79" s="641">
        <f t="shared" si="5"/>
        <v>100</v>
      </c>
      <c r="K79" s="181"/>
      <c r="L79" s="52"/>
      <c r="M79" s="52"/>
      <c r="N79" s="52"/>
      <c r="O79" s="52">
        <v>6000</v>
      </c>
      <c r="P79" s="52"/>
      <c r="Q79" s="52"/>
      <c r="R79" s="52"/>
      <c r="S79" s="52"/>
      <c r="T79" s="52"/>
    </row>
    <row r="80" spans="1:20" ht="13.5" customHeight="1">
      <c r="A80" s="12"/>
      <c r="B80" s="12"/>
      <c r="C80" s="96"/>
      <c r="D80" s="15" t="s">
        <v>1370</v>
      </c>
      <c r="E80" s="14">
        <v>2</v>
      </c>
      <c r="F80" s="12">
        <v>131306</v>
      </c>
      <c r="G80" s="52">
        <v>700</v>
      </c>
      <c r="H80" s="52">
        <v>700</v>
      </c>
      <c r="I80" s="88">
        <f t="shared" si="4"/>
        <v>700</v>
      </c>
      <c r="J80" s="641">
        <f t="shared" si="5"/>
        <v>100</v>
      </c>
      <c r="K80" s="181"/>
      <c r="L80" s="52"/>
      <c r="M80" s="52"/>
      <c r="N80" s="52"/>
      <c r="O80" s="52">
        <v>700</v>
      </c>
      <c r="P80" s="52"/>
      <c r="Q80" s="52"/>
      <c r="R80" s="52"/>
      <c r="S80" s="52"/>
      <c r="T80" s="52"/>
    </row>
    <row r="81" spans="1:20" ht="13.5" customHeight="1">
      <c r="A81" s="12"/>
      <c r="B81" s="12"/>
      <c r="C81" s="96"/>
      <c r="D81" s="82" t="s">
        <v>1571</v>
      </c>
      <c r="E81" s="14">
        <v>2</v>
      </c>
      <c r="F81" s="12">
        <v>131321</v>
      </c>
      <c r="G81" s="52">
        <v>84000</v>
      </c>
      <c r="H81" s="52">
        <v>87460</v>
      </c>
      <c r="I81" s="88">
        <f t="shared" si="4"/>
        <v>87460</v>
      </c>
      <c r="J81" s="641">
        <f t="shared" si="5"/>
        <v>100</v>
      </c>
      <c r="K81" s="181"/>
      <c r="L81" s="52"/>
      <c r="M81" s="52"/>
      <c r="N81" s="52"/>
      <c r="O81" s="52">
        <v>87460</v>
      </c>
      <c r="P81" s="52"/>
      <c r="Q81" s="52"/>
      <c r="R81" s="52"/>
      <c r="S81" s="52"/>
      <c r="T81" s="52"/>
    </row>
    <row r="82" spans="1:20" ht="13.5" customHeight="1">
      <c r="A82" s="12"/>
      <c r="B82" s="12"/>
      <c r="C82" s="96"/>
      <c r="D82" s="95" t="s">
        <v>1371</v>
      </c>
      <c r="E82" s="14">
        <v>2</v>
      </c>
      <c r="F82" s="12">
        <v>131501</v>
      </c>
      <c r="G82" s="52">
        <v>1000</v>
      </c>
      <c r="H82" s="52">
        <v>1000</v>
      </c>
      <c r="I82" s="88">
        <f t="shared" si="4"/>
        <v>162</v>
      </c>
      <c r="J82" s="641">
        <f t="shared" si="5"/>
        <v>16.2</v>
      </c>
      <c r="K82" s="181">
        <v>135</v>
      </c>
      <c r="L82" s="52">
        <v>27</v>
      </c>
      <c r="M82" s="52"/>
      <c r="N82" s="52"/>
      <c r="O82" s="52"/>
      <c r="P82" s="52"/>
      <c r="Q82" s="52"/>
      <c r="R82" s="52"/>
      <c r="S82" s="52"/>
      <c r="T82" s="52"/>
    </row>
    <row r="83" spans="1:20" ht="13.5" customHeight="1">
      <c r="A83" s="12"/>
      <c r="B83" s="12"/>
      <c r="C83" s="96"/>
      <c r="D83" s="95" t="s">
        <v>1372</v>
      </c>
      <c r="E83" s="14">
        <v>2</v>
      </c>
      <c r="F83" s="12">
        <v>131307</v>
      </c>
      <c r="G83" s="52">
        <v>1000</v>
      </c>
      <c r="H83" s="52">
        <v>1000</v>
      </c>
      <c r="I83" s="88">
        <f t="shared" si="4"/>
        <v>1000</v>
      </c>
      <c r="J83" s="641">
        <f t="shared" si="5"/>
        <v>100</v>
      </c>
      <c r="K83" s="181"/>
      <c r="L83" s="52"/>
      <c r="M83" s="52"/>
      <c r="N83" s="52"/>
      <c r="O83" s="52">
        <v>1000</v>
      </c>
      <c r="P83" s="52"/>
      <c r="Q83" s="52"/>
      <c r="R83" s="52"/>
      <c r="S83" s="52"/>
      <c r="T83" s="52"/>
    </row>
    <row r="84" spans="1:20" ht="13.5" customHeight="1">
      <c r="A84" s="12"/>
      <c r="B84" s="12"/>
      <c r="C84" s="96"/>
      <c r="D84" s="82" t="s">
        <v>152</v>
      </c>
      <c r="E84" s="14">
        <v>1</v>
      </c>
      <c r="F84" s="12">
        <v>131322</v>
      </c>
      <c r="G84" s="52">
        <v>67</v>
      </c>
      <c r="H84" s="52">
        <v>41</v>
      </c>
      <c r="I84" s="88">
        <f t="shared" si="4"/>
        <v>35</v>
      </c>
      <c r="J84" s="641">
        <f t="shared" si="5"/>
        <v>85.36585365853658</v>
      </c>
      <c r="K84" s="181"/>
      <c r="L84" s="52"/>
      <c r="M84" s="52">
        <v>35</v>
      </c>
      <c r="N84" s="52"/>
      <c r="O84" s="52"/>
      <c r="P84" s="52"/>
      <c r="Q84" s="52"/>
      <c r="R84" s="52"/>
      <c r="S84" s="52"/>
      <c r="T84" s="52"/>
    </row>
    <row r="85" spans="1:20" ht="14.25" customHeight="1">
      <c r="A85" s="12"/>
      <c r="B85" s="12"/>
      <c r="C85" s="96"/>
      <c r="D85" s="82" t="s">
        <v>1373</v>
      </c>
      <c r="E85" s="14">
        <v>2</v>
      </c>
      <c r="F85" s="12">
        <v>131323</v>
      </c>
      <c r="G85" s="52">
        <v>1000</v>
      </c>
      <c r="H85" s="52">
        <v>1000</v>
      </c>
      <c r="I85" s="88">
        <f t="shared" si="4"/>
        <v>1000</v>
      </c>
      <c r="J85" s="641">
        <f t="shared" si="5"/>
        <v>100</v>
      </c>
      <c r="K85" s="181"/>
      <c r="L85" s="52"/>
      <c r="M85" s="52"/>
      <c r="N85" s="52"/>
      <c r="O85" s="52">
        <v>1000</v>
      </c>
      <c r="P85" s="52"/>
      <c r="Q85" s="52"/>
      <c r="R85" s="52"/>
      <c r="S85" s="52"/>
      <c r="T85" s="52"/>
    </row>
    <row r="86" spans="1:20" ht="15" customHeight="1">
      <c r="A86" s="12"/>
      <c r="B86" s="12"/>
      <c r="C86" s="96"/>
      <c r="D86" s="95" t="s">
        <v>1722</v>
      </c>
      <c r="E86" s="14">
        <v>2</v>
      </c>
      <c r="F86" s="12">
        <v>131326</v>
      </c>
      <c r="G86" s="52">
        <v>2000</v>
      </c>
      <c r="H86" s="52">
        <v>2000</v>
      </c>
      <c r="I86" s="88">
        <f t="shared" si="4"/>
        <v>2000</v>
      </c>
      <c r="J86" s="641">
        <f t="shared" si="5"/>
        <v>100</v>
      </c>
      <c r="K86" s="181"/>
      <c r="L86" s="52"/>
      <c r="M86" s="52"/>
      <c r="N86" s="52"/>
      <c r="O86" s="52">
        <v>2000</v>
      </c>
      <c r="P86" s="52"/>
      <c r="Q86" s="52"/>
      <c r="R86" s="52"/>
      <c r="S86" s="52"/>
      <c r="T86" s="52"/>
    </row>
    <row r="87" spans="1:20" ht="15" customHeight="1">
      <c r="A87" s="12"/>
      <c r="B87" s="12"/>
      <c r="C87" s="96"/>
      <c r="D87" s="141" t="s">
        <v>1572</v>
      </c>
      <c r="E87" s="14">
        <v>2</v>
      </c>
      <c r="F87" s="12">
        <v>131340</v>
      </c>
      <c r="G87" s="52">
        <v>1000</v>
      </c>
      <c r="H87" s="52">
        <v>1000</v>
      </c>
      <c r="I87" s="88">
        <f t="shared" si="4"/>
        <v>0</v>
      </c>
      <c r="J87" s="641">
        <f t="shared" si="5"/>
        <v>0</v>
      </c>
      <c r="K87" s="181"/>
      <c r="L87" s="52"/>
      <c r="M87" s="52"/>
      <c r="N87" s="52"/>
      <c r="O87" s="52"/>
      <c r="P87" s="52"/>
      <c r="Q87" s="52"/>
      <c r="R87" s="52"/>
      <c r="S87" s="52"/>
      <c r="T87" s="52"/>
    </row>
    <row r="88" spans="1:20" ht="15" customHeight="1">
      <c r="A88" s="12"/>
      <c r="B88" s="12"/>
      <c r="C88" s="96"/>
      <c r="D88" s="141" t="s">
        <v>1723</v>
      </c>
      <c r="E88" s="14">
        <v>2</v>
      </c>
      <c r="F88" s="12">
        <v>131347</v>
      </c>
      <c r="G88" s="52">
        <v>1000</v>
      </c>
      <c r="H88" s="52">
        <v>1000</v>
      </c>
      <c r="I88" s="88">
        <f t="shared" si="4"/>
        <v>1000</v>
      </c>
      <c r="J88" s="641">
        <f t="shared" si="5"/>
        <v>100</v>
      </c>
      <c r="K88" s="181"/>
      <c r="L88" s="52"/>
      <c r="M88" s="52"/>
      <c r="N88" s="52"/>
      <c r="O88" s="52">
        <v>1000</v>
      </c>
      <c r="P88" s="52"/>
      <c r="Q88" s="52"/>
      <c r="R88" s="52"/>
      <c r="S88" s="52"/>
      <c r="T88" s="52"/>
    </row>
    <row r="89" spans="1:20" ht="15" customHeight="1">
      <c r="A89" s="12"/>
      <c r="B89" s="12"/>
      <c r="C89" s="96"/>
      <c r="D89" s="141" t="s">
        <v>1573</v>
      </c>
      <c r="E89" s="14">
        <v>2</v>
      </c>
      <c r="F89" s="12">
        <v>131343</v>
      </c>
      <c r="G89" s="52">
        <v>500</v>
      </c>
      <c r="H89" s="52">
        <v>500</v>
      </c>
      <c r="I89" s="88">
        <f t="shared" si="4"/>
        <v>500</v>
      </c>
      <c r="J89" s="641">
        <f t="shared" si="5"/>
        <v>100</v>
      </c>
      <c r="K89" s="181"/>
      <c r="L89" s="52"/>
      <c r="M89" s="52"/>
      <c r="N89" s="52"/>
      <c r="O89" s="52">
        <v>500</v>
      </c>
      <c r="P89" s="52"/>
      <c r="Q89" s="52"/>
      <c r="R89" s="52"/>
      <c r="S89" s="52"/>
      <c r="T89" s="52"/>
    </row>
    <row r="90" spans="1:20" ht="15" customHeight="1">
      <c r="A90" s="12"/>
      <c r="B90" s="12"/>
      <c r="C90" s="96"/>
      <c r="D90" s="141" t="s">
        <v>1574</v>
      </c>
      <c r="E90" s="14">
        <v>2</v>
      </c>
      <c r="F90" s="12">
        <v>131344</v>
      </c>
      <c r="G90" s="52">
        <v>500</v>
      </c>
      <c r="H90" s="52">
        <v>500</v>
      </c>
      <c r="I90" s="88">
        <f t="shared" si="4"/>
        <v>500</v>
      </c>
      <c r="J90" s="641">
        <f t="shared" si="5"/>
        <v>100</v>
      </c>
      <c r="K90" s="181"/>
      <c r="L90" s="52"/>
      <c r="M90" s="52"/>
      <c r="N90" s="52"/>
      <c r="O90" s="52">
        <v>500</v>
      </c>
      <c r="P90" s="52"/>
      <c r="Q90" s="52"/>
      <c r="R90" s="52"/>
      <c r="S90" s="52"/>
      <c r="T90" s="52"/>
    </row>
    <row r="91" spans="1:20" ht="15" customHeight="1">
      <c r="A91" s="12"/>
      <c r="B91" s="12"/>
      <c r="C91" s="96"/>
      <c r="D91" s="141" t="s">
        <v>1724</v>
      </c>
      <c r="E91" s="14">
        <v>2</v>
      </c>
      <c r="F91" s="12">
        <v>131314</v>
      </c>
      <c r="G91" s="52">
        <v>1500</v>
      </c>
      <c r="H91" s="52">
        <v>1500</v>
      </c>
      <c r="I91" s="88">
        <f t="shared" si="4"/>
        <v>1500</v>
      </c>
      <c r="J91" s="641">
        <f t="shared" si="5"/>
        <v>100</v>
      </c>
      <c r="K91" s="181"/>
      <c r="L91" s="52"/>
      <c r="M91" s="52"/>
      <c r="N91" s="52"/>
      <c r="O91" s="52">
        <v>1500</v>
      </c>
      <c r="P91" s="52"/>
      <c r="Q91" s="52"/>
      <c r="R91" s="52"/>
      <c r="S91" s="52"/>
      <c r="T91" s="52"/>
    </row>
    <row r="92" spans="1:20" ht="15" customHeight="1">
      <c r="A92" s="12"/>
      <c r="B92" s="12"/>
      <c r="C92" s="96"/>
      <c r="D92" s="141" t="s">
        <v>1725</v>
      </c>
      <c r="E92" s="14">
        <v>2</v>
      </c>
      <c r="F92" s="12">
        <v>131348</v>
      </c>
      <c r="G92" s="52">
        <v>5000</v>
      </c>
      <c r="H92" s="52">
        <v>5000</v>
      </c>
      <c r="I92" s="88">
        <f t="shared" si="4"/>
        <v>5000</v>
      </c>
      <c r="J92" s="641">
        <f t="shared" si="5"/>
        <v>100</v>
      </c>
      <c r="K92" s="181"/>
      <c r="L92" s="52"/>
      <c r="M92" s="52"/>
      <c r="N92" s="52"/>
      <c r="O92" s="52">
        <v>5000</v>
      </c>
      <c r="P92" s="52"/>
      <c r="Q92" s="52"/>
      <c r="R92" s="52"/>
      <c r="S92" s="52"/>
      <c r="T92" s="52"/>
    </row>
    <row r="93" spans="1:20" ht="23.25" customHeight="1">
      <c r="A93" s="12"/>
      <c r="B93" s="12"/>
      <c r="C93" s="96"/>
      <c r="D93" s="141" t="s">
        <v>1575</v>
      </c>
      <c r="E93" s="14">
        <v>2</v>
      </c>
      <c r="F93" s="12">
        <v>131345</v>
      </c>
      <c r="G93" s="52">
        <v>1000</v>
      </c>
      <c r="H93" s="52">
        <v>1000</v>
      </c>
      <c r="I93" s="88">
        <f t="shared" si="4"/>
        <v>1000</v>
      </c>
      <c r="J93" s="641">
        <f t="shared" si="5"/>
        <v>100</v>
      </c>
      <c r="K93" s="181"/>
      <c r="L93" s="52"/>
      <c r="M93" s="52"/>
      <c r="N93" s="52"/>
      <c r="O93" s="52">
        <v>1000</v>
      </c>
      <c r="P93" s="52"/>
      <c r="Q93" s="52"/>
      <c r="R93" s="52"/>
      <c r="S93" s="52"/>
      <c r="T93" s="52"/>
    </row>
    <row r="94" spans="1:20" ht="13.5" customHeight="1">
      <c r="A94" s="12"/>
      <c r="B94" s="12"/>
      <c r="C94" s="96"/>
      <c r="D94" s="95" t="s">
        <v>314</v>
      </c>
      <c r="E94" s="14">
        <v>2</v>
      </c>
      <c r="F94" s="12">
        <v>131337</v>
      </c>
      <c r="G94" s="52">
        <v>350</v>
      </c>
      <c r="H94" s="52">
        <v>0</v>
      </c>
      <c r="I94" s="88"/>
      <c r="J94" s="641"/>
      <c r="K94" s="181"/>
      <c r="L94" s="52"/>
      <c r="M94" s="52"/>
      <c r="N94" s="52"/>
      <c r="O94" s="52"/>
      <c r="P94" s="52"/>
      <c r="Q94" s="52"/>
      <c r="R94" s="52"/>
      <c r="S94" s="52"/>
      <c r="T94" s="52"/>
    </row>
    <row r="95" spans="1:20" ht="13.5" customHeight="1">
      <c r="A95" s="12"/>
      <c r="B95" s="12"/>
      <c r="C95" s="96"/>
      <c r="D95" s="95" t="s">
        <v>315</v>
      </c>
      <c r="E95" s="14">
        <v>2</v>
      </c>
      <c r="F95" s="12">
        <v>131338</v>
      </c>
      <c r="G95" s="52">
        <v>2500</v>
      </c>
      <c r="H95" s="52">
        <v>2500</v>
      </c>
      <c r="I95" s="88">
        <f t="shared" si="4"/>
        <v>2500</v>
      </c>
      <c r="J95" s="641">
        <f t="shared" si="5"/>
        <v>100</v>
      </c>
      <c r="K95" s="181"/>
      <c r="L95" s="52"/>
      <c r="M95" s="52"/>
      <c r="N95" s="52"/>
      <c r="O95" s="52">
        <v>2500</v>
      </c>
      <c r="P95" s="52"/>
      <c r="Q95" s="52"/>
      <c r="R95" s="52"/>
      <c r="S95" s="52"/>
      <c r="T95" s="52"/>
    </row>
    <row r="96" spans="1:20" ht="28.5" customHeight="1">
      <c r="A96" s="12"/>
      <c r="B96" s="12"/>
      <c r="C96" s="96"/>
      <c r="D96" s="395" t="s">
        <v>1726</v>
      </c>
      <c r="E96" s="144">
        <v>2</v>
      </c>
      <c r="F96" s="12">
        <v>131349</v>
      </c>
      <c r="G96" s="52"/>
      <c r="H96" s="52">
        <v>150</v>
      </c>
      <c r="I96" s="88">
        <f t="shared" si="4"/>
        <v>150</v>
      </c>
      <c r="J96" s="641">
        <f t="shared" si="5"/>
        <v>100</v>
      </c>
      <c r="K96" s="181"/>
      <c r="L96" s="52"/>
      <c r="M96" s="52"/>
      <c r="N96" s="52"/>
      <c r="O96" s="52">
        <v>150</v>
      </c>
      <c r="P96" s="52"/>
      <c r="Q96" s="52"/>
      <c r="R96" s="52"/>
      <c r="S96" s="52"/>
      <c r="T96" s="52"/>
    </row>
    <row r="97" spans="1:20" ht="15" customHeight="1">
      <c r="A97" s="12"/>
      <c r="B97" s="12"/>
      <c r="C97" s="96"/>
      <c r="D97" s="395" t="s">
        <v>759</v>
      </c>
      <c r="E97" s="144">
        <v>2</v>
      </c>
      <c r="F97" s="12">
        <v>131350</v>
      </c>
      <c r="G97" s="52"/>
      <c r="H97" s="52">
        <v>1000</v>
      </c>
      <c r="I97" s="88">
        <f t="shared" si="4"/>
        <v>1000</v>
      </c>
      <c r="J97" s="641">
        <f t="shared" si="5"/>
        <v>100</v>
      </c>
      <c r="K97" s="181"/>
      <c r="L97" s="52"/>
      <c r="M97" s="52"/>
      <c r="N97" s="52"/>
      <c r="O97" s="52">
        <v>1000</v>
      </c>
      <c r="P97" s="52"/>
      <c r="Q97" s="52"/>
      <c r="R97" s="52"/>
      <c r="S97" s="52"/>
      <c r="T97" s="52"/>
    </row>
    <row r="98" spans="1:20" ht="15" customHeight="1">
      <c r="A98" s="12"/>
      <c r="B98" s="12"/>
      <c r="C98" s="96"/>
      <c r="D98" s="395" t="s">
        <v>760</v>
      </c>
      <c r="E98" s="144">
        <v>2</v>
      </c>
      <c r="F98" s="12">
        <v>131320</v>
      </c>
      <c r="G98" s="52"/>
      <c r="H98" s="52">
        <v>3655</v>
      </c>
      <c r="I98" s="88">
        <f t="shared" si="4"/>
        <v>3655</v>
      </c>
      <c r="J98" s="641">
        <f t="shared" si="5"/>
        <v>100</v>
      </c>
      <c r="K98" s="181"/>
      <c r="L98" s="52"/>
      <c r="M98" s="52"/>
      <c r="N98" s="52"/>
      <c r="O98" s="52"/>
      <c r="P98" s="52"/>
      <c r="Q98" s="52"/>
      <c r="R98" s="52">
        <v>3655</v>
      </c>
      <c r="S98" s="52"/>
      <c r="T98" s="52"/>
    </row>
    <row r="99" spans="1:20" ht="13.5" customHeight="1">
      <c r="A99" s="12"/>
      <c r="B99" s="12"/>
      <c r="C99" s="96"/>
      <c r="D99" s="15" t="s">
        <v>316</v>
      </c>
      <c r="E99" s="119"/>
      <c r="F99" s="389"/>
      <c r="G99" s="52"/>
      <c r="H99" s="52"/>
      <c r="I99" s="88"/>
      <c r="J99" s="641"/>
      <c r="K99" s="181"/>
      <c r="L99" s="88"/>
      <c r="M99" s="88"/>
      <c r="N99" s="88"/>
      <c r="O99" s="88"/>
      <c r="P99" s="88"/>
      <c r="Q99" s="52"/>
      <c r="R99" s="52"/>
      <c r="S99" s="52"/>
      <c r="T99" s="52"/>
    </row>
    <row r="100" spans="1:20" ht="24.75" customHeight="1">
      <c r="A100" s="12"/>
      <c r="B100" s="12"/>
      <c r="C100" s="96"/>
      <c r="D100" s="82" t="s">
        <v>317</v>
      </c>
      <c r="E100" s="119">
        <v>2</v>
      </c>
      <c r="F100" s="12">
        <v>131401</v>
      </c>
      <c r="G100" s="52">
        <v>2500</v>
      </c>
      <c r="H100" s="52">
        <v>2500</v>
      </c>
      <c r="I100" s="88">
        <f t="shared" si="4"/>
        <v>2500</v>
      </c>
      <c r="J100" s="641">
        <f t="shared" si="5"/>
        <v>100</v>
      </c>
      <c r="K100" s="181"/>
      <c r="L100" s="52"/>
      <c r="M100" s="52"/>
      <c r="N100" s="52"/>
      <c r="O100" s="52">
        <v>2500</v>
      </c>
      <c r="P100" s="52"/>
      <c r="Q100" s="52"/>
      <c r="R100" s="52"/>
      <c r="S100" s="52"/>
      <c r="T100" s="52"/>
    </row>
    <row r="101" spans="1:20" ht="13.5" customHeight="1">
      <c r="A101" s="12"/>
      <c r="B101" s="12"/>
      <c r="C101" s="127"/>
      <c r="D101" s="128" t="s">
        <v>1071</v>
      </c>
      <c r="E101" s="119">
        <v>2</v>
      </c>
      <c r="F101" s="12">
        <v>131402</v>
      </c>
      <c r="G101" s="52">
        <v>5000</v>
      </c>
      <c r="H101" s="52">
        <v>5000</v>
      </c>
      <c r="I101" s="88">
        <f t="shared" si="4"/>
        <v>5000</v>
      </c>
      <c r="J101" s="641">
        <f t="shared" si="5"/>
        <v>100</v>
      </c>
      <c r="K101" s="181"/>
      <c r="L101" s="52"/>
      <c r="M101" s="52"/>
      <c r="N101" s="52"/>
      <c r="O101" s="52">
        <v>5000</v>
      </c>
      <c r="P101" s="52"/>
      <c r="Q101" s="52"/>
      <c r="R101" s="52"/>
      <c r="S101" s="52"/>
      <c r="T101" s="52"/>
    </row>
    <row r="102" spans="1:20" ht="31.5" customHeight="1">
      <c r="A102" s="12"/>
      <c r="B102" s="12"/>
      <c r="C102" s="127"/>
      <c r="D102" s="42" t="s">
        <v>6</v>
      </c>
      <c r="E102" s="27">
        <v>2</v>
      </c>
      <c r="F102" s="14">
        <v>131407</v>
      </c>
      <c r="G102" s="52"/>
      <c r="H102" s="52">
        <v>2250</v>
      </c>
      <c r="I102" s="88">
        <f t="shared" si="4"/>
        <v>2250</v>
      </c>
      <c r="J102" s="641">
        <f t="shared" si="5"/>
        <v>100</v>
      </c>
      <c r="K102" s="181"/>
      <c r="L102" s="52"/>
      <c r="M102" s="52"/>
      <c r="N102" s="52"/>
      <c r="O102" s="52">
        <v>2250</v>
      </c>
      <c r="P102" s="52"/>
      <c r="Q102" s="52"/>
      <c r="R102" s="52"/>
      <c r="S102" s="52"/>
      <c r="T102" s="52"/>
    </row>
    <row r="103" spans="1:20" ht="13.5" customHeight="1">
      <c r="A103" s="12"/>
      <c r="B103" s="12"/>
      <c r="C103" s="96"/>
      <c r="D103" s="15" t="s">
        <v>1072</v>
      </c>
      <c r="E103" s="119">
        <v>2</v>
      </c>
      <c r="F103" s="12">
        <v>131403</v>
      </c>
      <c r="G103" s="52">
        <v>10000</v>
      </c>
      <c r="H103" s="52">
        <v>9800</v>
      </c>
      <c r="I103" s="88">
        <f t="shared" si="4"/>
        <v>9800</v>
      </c>
      <c r="J103" s="641">
        <f t="shared" si="5"/>
        <v>100</v>
      </c>
      <c r="K103" s="181"/>
      <c r="L103" s="52"/>
      <c r="M103" s="52"/>
      <c r="N103" s="52"/>
      <c r="O103" s="52">
        <v>9800</v>
      </c>
      <c r="P103" s="52"/>
      <c r="Q103" s="52"/>
      <c r="R103" s="52"/>
      <c r="S103" s="52"/>
      <c r="T103" s="52"/>
    </row>
    <row r="104" spans="1:20" ht="13.5" customHeight="1">
      <c r="A104" s="12"/>
      <c r="B104" s="12"/>
      <c r="C104" s="96"/>
      <c r="D104" s="15" t="s">
        <v>1073</v>
      </c>
      <c r="E104" s="119">
        <v>2</v>
      </c>
      <c r="F104" s="12">
        <v>131404</v>
      </c>
      <c r="G104" s="52">
        <v>7000</v>
      </c>
      <c r="H104" s="52">
        <v>6550</v>
      </c>
      <c r="I104" s="88">
        <f t="shared" si="4"/>
        <v>6550</v>
      </c>
      <c r="J104" s="641">
        <f t="shared" si="5"/>
        <v>100</v>
      </c>
      <c r="K104" s="181"/>
      <c r="L104" s="52"/>
      <c r="M104" s="52"/>
      <c r="N104" s="52"/>
      <c r="O104" s="52">
        <v>6550</v>
      </c>
      <c r="P104" s="52"/>
      <c r="Q104" s="52"/>
      <c r="R104" s="52"/>
      <c r="S104" s="52"/>
      <c r="T104" s="52"/>
    </row>
    <row r="105" spans="1:20" ht="13.5" customHeight="1">
      <c r="A105" s="12"/>
      <c r="B105" s="12"/>
      <c r="C105" s="96"/>
      <c r="D105" s="15" t="s">
        <v>1074</v>
      </c>
      <c r="E105" s="119">
        <v>2</v>
      </c>
      <c r="F105" s="12">
        <v>131330</v>
      </c>
      <c r="G105" s="52">
        <v>3000</v>
      </c>
      <c r="H105" s="52">
        <v>3000</v>
      </c>
      <c r="I105" s="88">
        <f t="shared" si="4"/>
        <v>3000</v>
      </c>
      <c r="J105" s="641">
        <f t="shared" si="5"/>
        <v>100</v>
      </c>
      <c r="K105" s="181"/>
      <c r="L105" s="52"/>
      <c r="M105" s="52"/>
      <c r="N105" s="52"/>
      <c r="O105" s="52">
        <v>3000</v>
      </c>
      <c r="P105" s="52"/>
      <c r="Q105" s="52"/>
      <c r="R105" s="52"/>
      <c r="S105" s="52"/>
      <c r="T105" s="52"/>
    </row>
    <row r="106" spans="1:20" ht="13.5" customHeight="1">
      <c r="A106" s="12"/>
      <c r="B106" s="12"/>
      <c r="C106" s="96"/>
      <c r="D106" s="15" t="s">
        <v>1576</v>
      </c>
      <c r="E106" s="119">
        <v>2</v>
      </c>
      <c r="F106" s="12">
        <v>131507</v>
      </c>
      <c r="G106" s="52">
        <v>3000</v>
      </c>
      <c r="H106" s="52">
        <v>3000</v>
      </c>
      <c r="I106" s="88">
        <f t="shared" si="4"/>
        <v>3000</v>
      </c>
      <c r="J106" s="641">
        <f t="shared" si="5"/>
        <v>100</v>
      </c>
      <c r="K106" s="181"/>
      <c r="L106" s="52"/>
      <c r="M106" s="52"/>
      <c r="N106" s="52"/>
      <c r="O106" s="52">
        <v>3000</v>
      </c>
      <c r="P106" s="52"/>
      <c r="Q106" s="52"/>
      <c r="R106" s="52"/>
      <c r="S106" s="52"/>
      <c r="T106" s="52"/>
    </row>
    <row r="107" spans="1:20" ht="13.5" customHeight="1">
      <c r="A107" s="12"/>
      <c r="B107" s="12"/>
      <c r="C107" s="127"/>
      <c r="D107" s="396" t="s">
        <v>1577</v>
      </c>
      <c r="E107" s="119">
        <v>2</v>
      </c>
      <c r="F107" s="12">
        <v>171943</v>
      </c>
      <c r="G107" s="52">
        <v>400</v>
      </c>
      <c r="H107" s="52">
        <v>400</v>
      </c>
      <c r="I107" s="88">
        <f t="shared" si="4"/>
        <v>400</v>
      </c>
      <c r="J107" s="641">
        <f t="shared" si="5"/>
        <v>100</v>
      </c>
      <c r="K107" s="181"/>
      <c r="L107" s="52"/>
      <c r="M107" s="52"/>
      <c r="N107" s="52"/>
      <c r="O107" s="52">
        <v>400</v>
      </c>
      <c r="P107" s="52"/>
      <c r="Q107" s="52"/>
      <c r="R107" s="52"/>
      <c r="S107" s="52"/>
      <c r="T107" s="52"/>
    </row>
    <row r="108" spans="1:20" ht="13.5" customHeight="1">
      <c r="A108" s="12"/>
      <c r="B108" s="12"/>
      <c r="C108" s="12"/>
      <c r="D108" s="15" t="s">
        <v>1727</v>
      </c>
      <c r="E108" s="119">
        <v>2</v>
      </c>
      <c r="F108" s="12">
        <v>131409</v>
      </c>
      <c r="G108" s="52">
        <v>2000</v>
      </c>
      <c r="H108" s="52">
        <v>2000</v>
      </c>
      <c r="I108" s="88">
        <f t="shared" si="4"/>
        <v>2000</v>
      </c>
      <c r="J108" s="641">
        <f t="shared" si="5"/>
        <v>100</v>
      </c>
      <c r="K108" s="181"/>
      <c r="L108" s="52"/>
      <c r="M108" s="52"/>
      <c r="N108" s="52"/>
      <c r="O108" s="52">
        <v>2000</v>
      </c>
      <c r="P108" s="52"/>
      <c r="Q108" s="52"/>
      <c r="R108" s="52"/>
      <c r="S108" s="52"/>
      <c r="T108" s="52"/>
    </row>
    <row r="109" spans="1:20" ht="13.5" customHeight="1">
      <c r="A109" s="12"/>
      <c r="B109" s="12"/>
      <c r="C109" s="12"/>
      <c r="D109" s="15" t="s">
        <v>1728</v>
      </c>
      <c r="E109" s="119">
        <v>2</v>
      </c>
      <c r="F109" s="12">
        <v>131410</v>
      </c>
      <c r="G109" s="52">
        <v>200</v>
      </c>
      <c r="H109" s="52">
        <v>200</v>
      </c>
      <c r="I109" s="88">
        <f t="shared" si="4"/>
        <v>200</v>
      </c>
      <c r="J109" s="641">
        <f t="shared" si="5"/>
        <v>100</v>
      </c>
      <c r="K109" s="181"/>
      <c r="L109" s="52"/>
      <c r="M109" s="52"/>
      <c r="N109" s="52"/>
      <c r="O109" s="52">
        <v>200</v>
      </c>
      <c r="P109" s="52"/>
      <c r="Q109" s="52"/>
      <c r="R109" s="52"/>
      <c r="S109" s="52"/>
      <c r="T109" s="52"/>
    </row>
    <row r="110" spans="1:20" ht="13.5" customHeight="1">
      <c r="A110" s="12"/>
      <c r="B110" s="12"/>
      <c r="C110" s="96"/>
      <c r="D110" s="95" t="s">
        <v>1075</v>
      </c>
      <c r="E110" s="126"/>
      <c r="F110" s="323"/>
      <c r="G110" s="115"/>
      <c r="H110" s="115"/>
      <c r="I110" s="88">
        <f t="shared" si="4"/>
        <v>0</v>
      </c>
      <c r="J110" s="641"/>
      <c r="K110" s="181"/>
      <c r="L110" s="88"/>
      <c r="M110" s="88"/>
      <c r="N110" s="88"/>
      <c r="O110" s="88"/>
      <c r="P110" s="88"/>
      <c r="Q110" s="52"/>
      <c r="R110" s="52"/>
      <c r="S110" s="52"/>
      <c r="T110" s="52"/>
    </row>
    <row r="111" spans="1:20" ht="13.5" customHeight="1">
      <c r="A111" s="12"/>
      <c r="B111" s="12"/>
      <c r="C111" s="96"/>
      <c r="D111" s="95" t="s">
        <v>1076</v>
      </c>
      <c r="E111" s="115">
        <v>2</v>
      </c>
      <c r="F111" s="165">
        <v>131502</v>
      </c>
      <c r="G111" s="115">
        <v>800</v>
      </c>
      <c r="H111" s="115">
        <v>800</v>
      </c>
      <c r="I111" s="88">
        <f t="shared" si="4"/>
        <v>466</v>
      </c>
      <c r="J111" s="641">
        <f t="shared" si="5"/>
        <v>58.25</v>
      </c>
      <c r="K111" s="181"/>
      <c r="L111" s="52"/>
      <c r="M111" s="52"/>
      <c r="N111" s="52">
        <v>466</v>
      </c>
      <c r="O111" s="52"/>
      <c r="P111" s="52"/>
      <c r="Q111" s="52"/>
      <c r="R111" s="52"/>
      <c r="S111" s="52"/>
      <c r="T111" s="52"/>
    </row>
    <row r="112" spans="1:20" ht="13.5" customHeight="1">
      <c r="A112" s="12"/>
      <c r="B112" s="12"/>
      <c r="C112" s="96"/>
      <c r="D112" s="129" t="s">
        <v>187</v>
      </c>
      <c r="E112" s="397"/>
      <c r="F112" s="398"/>
      <c r="G112" s="592"/>
      <c r="H112" s="592"/>
      <c r="I112" s="88"/>
      <c r="J112" s="641"/>
      <c r="K112" s="181"/>
      <c r="L112" s="88"/>
      <c r="M112" s="88"/>
      <c r="N112" s="88"/>
      <c r="O112" s="88"/>
      <c r="P112" s="88"/>
      <c r="Q112" s="52"/>
      <c r="R112" s="52"/>
      <c r="S112" s="52"/>
      <c r="T112" s="52"/>
    </row>
    <row r="113" spans="1:20" ht="13.5" customHeight="1">
      <c r="A113" s="12"/>
      <c r="B113" s="12"/>
      <c r="C113" s="96"/>
      <c r="D113" s="15" t="s">
        <v>690</v>
      </c>
      <c r="E113" s="119"/>
      <c r="F113" s="389"/>
      <c r="G113" s="52"/>
      <c r="H113" s="52"/>
      <c r="I113" s="88"/>
      <c r="J113" s="641"/>
      <c r="K113" s="181"/>
      <c r="L113" s="88"/>
      <c r="M113" s="88"/>
      <c r="N113" s="88"/>
      <c r="O113" s="88"/>
      <c r="P113" s="88"/>
      <c r="Q113" s="52"/>
      <c r="R113" s="52"/>
      <c r="S113" s="606"/>
      <c r="T113" s="606"/>
    </row>
    <row r="114" spans="1:20" ht="13.5" customHeight="1">
      <c r="A114" s="12"/>
      <c r="B114" s="12"/>
      <c r="C114" s="96"/>
      <c r="D114" s="15" t="s">
        <v>691</v>
      </c>
      <c r="E114" s="14">
        <v>2</v>
      </c>
      <c r="F114" s="12">
        <v>131701</v>
      </c>
      <c r="G114" s="52">
        <v>2000</v>
      </c>
      <c r="H114" s="52">
        <v>1170</v>
      </c>
      <c r="I114" s="88">
        <f t="shared" si="4"/>
        <v>1067</v>
      </c>
      <c r="J114" s="641">
        <f t="shared" si="5"/>
        <v>91.19658119658119</v>
      </c>
      <c r="K114" s="181">
        <v>132</v>
      </c>
      <c r="L114" s="52"/>
      <c r="M114" s="52">
        <v>935</v>
      </c>
      <c r="N114" s="52"/>
      <c r="O114" s="52"/>
      <c r="P114" s="52"/>
      <c r="Q114" s="52"/>
      <c r="R114" s="52"/>
      <c r="S114" s="52"/>
      <c r="T114" s="52"/>
    </row>
    <row r="115" spans="1:20" ht="13.5" customHeight="1">
      <c r="A115" s="12"/>
      <c r="B115" s="12"/>
      <c r="C115" s="96"/>
      <c r="D115" s="11" t="s">
        <v>1077</v>
      </c>
      <c r="E115" s="119"/>
      <c r="F115" s="389"/>
      <c r="G115" s="52"/>
      <c r="H115" s="52"/>
      <c r="I115" s="88"/>
      <c r="J115" s="641"/>
      <c r="K115" s="181"/>
      <c r="L115" s="88"/>
      <c r="M115" s="88"/>
      <c r="N115" s="88"/>
      <c r="O115" s="88"/>
      <c r="P115" s="88"/>
      <c r="Q115" s="52"/>
      <c r="R115" s="52"/>
      <c r="S115" s="52"/>
      <c r="T115" s="52"/>
    </row>
    <row r="116" spans="1:20" ht="13.5" customHeight="1">
      <c r="A116" s="12"/>
      <c r="B116" s="12"/>
      <c r="C116" s="96"/>
      <c r="D116" s="11" t="s">
        <v>1078</v>
      </c>
      <c r="E116" s="119">
        <v>1</v>
      </c>
      <c r="F116" s="12">
        <v>131703</v>
      </c>
      <c r="G116" s="52">
        <v>20962</v>
      </c>
      <c r="H116" s="52">
        <v>20962</v>
      </c>
      <c r="I116" s="88">
        <f t="shared" si="4"/>
        <v>20899</v>
      </c>
      <c r="J116" s="641">
        <f t="shared" si="5"/>
        <v>99.69945615876348</v>
      </c>
      <c r="K116" s="181"/>
      <c r="L116" s="52"/>
      <c r="M116" s="52">
        <v>20899</v>
      </c>
      <c r="N116" s="52"/>
      <c r="O116" s="52"/>
      <c r="P116" s="52"/>
      <c r="Q116" s="52"/>
      <c r="R116" s="52"/>
      <c r="S116" s="52"/>
      <c r="T116" s="52"/>
    </row>
    <row r="117" spans="1:20" ht="15" customHeight="1">
      <c r="A117" s="12"/>
      <c r="B117" s="12"/>
      <c r="C117" s="96"/>
      <c r="D117" s="72" t="s">
        <v>731</v>
      </c>
      <c r="E117" s="119">
        <v>1</v>
      </c>
      <c r="F117" s="12">
        <v>121319</v>
      </c>
      <c r="G117" s="52">
        <v>2465</v>
      </c>
      <c r="H117" s="52">
        <v>2465</v>
      </c>
      <c r="I117" s="88">
        <f aca="true" t="shared" si="6" ref="I117:I178">SUM(K117:T117)</f>
        <v>0</v>
      </c>
      <c r="J117" s="641">
        <f t="shared" si="5"/>
        <v>0</v>
      </c>
      <c r="K117" s="181"/>
      <c r="L117" s="52"/>
      <c r="M117" s="52"/>
      <c r="N117" s="52"/>
      <c r="O117" s="52"/>
      <c r="P117" s="52"/>
      <c r="Q117" s="52"/>
      <c r="R117" s="52"/>
      <c r="S117" s="52"/>
      <c r="T117" s="52"/>
    </row>
    <row r="118" spans="1:20" ht="15" customHeight="1">
      <c r="A118" s="12"/>
      <c r="B118" s="12"/>
      <c r="C118" s="96"/>
      <c r="D118" s="318" t="s">
        <v>1729</v>
      </c>
      <c r="E118" s="119">
        <v>2</v>
      </c>
      <c r="F118" s="12">
        <v>131711</v>
      </c>
      <c r="G118" s="52">
        <v>1200</v>
      </c>
      <c r="H118" s="52">
        <v>200</v>
      </c>
      <c r="I118" s="88">
        <f t="shared" si="6"/>
        <v>118</v>
      </c>
      <c r="J118" s="641">
        <f t="shared" si="5"/>
        <v>59</v>
      </c>
      <c r="K118" s="181"/>
      <c r="L118" s="52"/>
      <c r="M118" s="52"/>
      <c r="N118" s="52"/>
      <c r="O118" s="52"/>
      <c r="P118" s="52"/>
      <c r="Q118" s="52"/>
      <c r="R118" s="52">
        <v>118</v>
      </c>
      <c r="S118" s="52"/>
      <c r="T118" s="52"/>
    </row>
    <row r="119" spans="1:20" ht="27" customHeight="1">
      <c r="A119" s="12"/>
      <c r="B119" s="12"/>
      <c r="C119" s="96"/>
      <c r="D119" s="283" t="s">
        <v>698</v>
      </c>
      <c r="E119" s="14"/>
      <c r="F119" s="12"/>
      <c r="G119" s="52"/>
      <c r="H119" s="52"/>
      <c r="I119" s="88"/>
      <c r="J119" s="641"/>
      <c r="K119" s="181"/>
      <c r="L119" s="88"/>
      <c r="M119" s="88"/>
      <c r="N119" s="88"/>
      <c r="O119" s="88"/>
      <c r="P119" s="88"/>
      <c r="Q119" s="88"/>
      <c r="R119" s="88"/>
      <c r="S119" s="88"/>
      <c r="T119" s="88"/>
    </row>
    <row r="120" spans="1:20" ht="24.75" customHeight="1">
      <c r="A120" s="12"/>
      <c r="B120" s="12"/>
      <c r="C120" s="96"/>
      <c r="D120" s="283" t="s">
        <v>732</v>
      </c>
      <c r="E120" s="14">
        <v>2</v>
      </c>
      <c r="F120" s="12">
        <v>131506</v>
      </c>
      <c r="G120" s="52">
        <v>2000</v>
      </c>
      <c r="H120" s="52">
        <v>1300</v>
      </c>
      <c r="I120" s="88">
        <f t="shared" si="6"/>
        <v>1298</v>
      </c>
      <c r="J120" s="641">
        <f t="shared" si="5"/>
        <v>99.84615384615385</v>
      </c>
      <c r="K120" s="181">
        <v>686</v>
      </c>
      <c r="L120" s="52">
        <v>217</v>
      </c>
      <c r="M120" s="52">
        <v>395</v>
      </c>
      <c r="N120" s="52"/>
      <c r="O120" s="52"/>
      <c r="P120" s="52"/>
      <c r="Q120" s="52"/>
      <c r="R120" s="52"/>
      <c r="S120" s="52"/>
      <c r="T120" s="52"/>
    </row>
    <row r="121" spans="1:20" ht="15" customHeight="1">
      <c r="A121" s="12"/>
      <c r="B121" s="12"/>
      <c r="C121" s="96"/>
      <c r="D121" s="15" t="s">
        <v>733</v>
      </c>
      <c r="E121" s="14"/>
      <c r="F121" s="12"/>
      <c r="G121" s="52"/>
      <c r="H121" s="52"/>
      <c r="I121" s="88"/>
      <c r="J121" s="641"/>
      <c r="K121" s="181"/>
      <c r="L121" s="88"/>
      <c r="M121" s="88"/>
      <c r="N121" s="88"/>
      <c r="O121" s="88"/>
      <c r="P121" s="88"/>
      <c r="Q121" s="88"/>
      <c r="R121" s="88"/>
      <c r="S121" s="88"/>
      <c r="T121" s="88"/>
    </row>
    <row r="122" spans="1:20" ht="15" customHeight="1">
      <c r="A122" s="12"/>
      <c r="B122" s="12"/>
      <c r="C122" s="96"/>
      <c r="D122" s="15" t="s">
        <v>1730</v>
      </c>
      <c r="E122" s="14">
        <v>2</v>
      </c>
      <c r="F122" s="12">
        <v>131707</v>
      </c>
      <c r="G122" s="52">
        <v>11500</v>
      </c>
      <c r="H122" s="52">
        <v>11500</v>
      </c>
      <c r="I122" s="88">
        <f t="shared" si="6"/>
        <v>11500</v>
      </c>
      <c r="J122" s="641">
        <f t="shared" si="5"/>
        <v>100</v>
      </c>
      <c r="K122" s="181"/>
      <c r="L122" s="52"/>
      <c r="M122" s="52"/>
      <c r="N122" s="52"/>
      <c r="O122" s="52">
        <v>11500</v>
      </c>
      <c r="P122" s="52"/>
      <c r="Q122" s="52"/>
      <c r="R122" s="52"/>
      <c r="S122" s="52"/>
      <c r="T122" s="52"/>
    </row>
    <row r="123" spans="1:20" ht="15" customHeight="1">
      <c r="A123" s="12"/>
      <c r="B123" s="12"/>
      <c r="C123" s="96"/>
      <c r="D123" s="15" t="s">
        <v>1731</v>
      </c>
      <c r="E123" s="14">
        <v>2</v>
      </c>
      <c r="F123" s="12">
        <v>131713</v>
      </c>
      <c r="G123" s="52">
        <v>3000</v>
      </c>
      <c r="H123" s="52">
        <v>3000</v>
      </c>
      <c r="I123" s="88">
        <f t="shared" si="6"/>
        <v>3000</v>
      </c>
      <c r="J123" s="641">
        <f t="shared" si="5"/>
        <v>100</v>
      </c>
      <c r="K123" s="181"/>
      <c r="L123" s="52"/>
      <c r="M123" s="52"/>
      <c r="N123" s="52"/>
      <c r="O123" s="52">
        <v>3000</v>
      </c>
      <c r="P123" s="52"/>
      <c r="Q123" s="52"/>
      <c r="R123" s="52"/>
      <c r="S123" s="52"/>
      <c r="T123" s="52"/>
    </row>
    <row r="124" spans="1:20" ht="16.5" customHeight="1">
      <c r="A124" s="12"/>
      <c r="B124" s="12"/>
      <c r="C124" s="96"/>
      <c r="D124" s="82" t="s">
        <v>699</v>
      </c>
      <c r="E124" s="399"/>
      <c r="F124" s="232"/>
      <c r="G124" s="71"/>
      <c r="H124" s="71"/>
      <c r="I124" s="88"/>
      <c r="J124" s="641"/>
      <c r="K124" s="181"/>
      <c r="L124" s="88"/>
      <c r="M124" s="88"/>
      <c r="N124" s="88"/>
      <c r="O124" s="88"/>
      <c r="P124" s="88"/>
      <c r="Q124" s="52"/>
      <c r="R124" s="52"/>
      <c r="S124" s="52"/>
      <c r="T124" s="52"/>
    </row>
    <row r="125" spans="1:20" ht="15" customHeight="1">
      <c r="A125" s="12"/>
      <c r="B125" s="12"/>
      <c r="C125" s="96"/>
      <c r="D125" s="15" t="s">
        <v>1732</v>
      </c>
      <c r="E125" s="391">
        <v>2</v>
      </c>
      <c r="F125" s="112">
        <v>131706</v>
      </c>
      <c r="G125" s="350">
        <v>2288</v>
      </c>
      <c r="H125" s="350">
        <v>2358</v>
      </c>
      <c r="I125" s="88">
        <f t="shared" si="6"/>
        <v>2314</v>
      </c>
      <c r="J125" s="641">
        <f t="shared" si="5"/>
        <v>98.13401187446989</v>
      </c>
      <c r="K125" s="181">
        <v>516</v>
      </c>
      <c r="L125" s="52">
        <v>204</v>
      </c>
      <c r="M125" s="52">
        <v>79</v>
      </c>
      <c r="N125" s="52"/>
      <c r="O125" s="52">
        <v>1515</v>
      </c>
      <c r="P125" s="52"/>
      <c r="Q125" s="52"/>
      <c r="R125" s="52"/>
      <c r="S125" s="52"/>
      <c r="T125" s="52"/>
    </row>
    <row r="126" spans="1:20" ht="15" customHeight="1">
      <c r="A126" s="12"/>
      <c r="B126" s="12"/>
      <c r="C126" s="96"/>
      <c r="D126" s="21" t="s">
        <v>1733</v>
      </c>
      <c r="E126" s="391">
        <v>2</v>
      </c>
      <c r="F126" s="112">
        <v>131712</v>
      </c>
      <c r="G126" s="350">
        <v>810</v>
      </c>
      <c r="H126" s="350">
        <v>290</v>
      </c>
      <c r="I126" s="88">
        <f t="shared" si="6"/>
        <v>284</v>
      </c>
      <c r="J126" s="641">
        <f t="shared" si="5"/>
        <v>97.93103448275862</v>
      </c>
      <c r="K126" s="181">
        <v>22</v>
      </c>
      <c r="L126" s="52">
        <v>12</v>
      </c>
      <c r="M126" s="52">
        <v>250</v>
      </c>
      <c r="N126" s="52"/>
      <c r="O126" s="52"/>
      <c r="P126" s="52"/>
      <c r="Q126" s="52"/>
      <c r="R126" s="52"/>
      <c r="S126" s="52"/>
      <c r="T126" s="52"/>
    </row>
    <row r="127" spans="1:20" ht="15" customHeight="1">
      <c r="A127" s="12"/>
      <c r="B127" s="12"/>
      <c r="C127" s="96"/>
      <c r="D127" s="93" t="s">
        <v>1734</v>
      </c>
      <c r="E127" s="391">
        <v>2</v>
      </c>
      <c r="F127" s="112">
        <v>131714</v>
      </c>
      <c r="G127" s="350">
        <v>3000</v>
      </c>
      <c r="H127" s="350">
        <v>144</v>
      </c>
      <c r="I127" s="88">
        <f t="shared" si="6"/>
        <v>0</v>
      </c>
      <c r="J127" s="641">
        <f t="shared" si="5"/>
        <v>0</v>
      </c>
      <c r="K127" s="181"/>
      <c r="L127" s="52"/>
      <c r="M127" s="52"/>
      <c r="N127" s="52"/>
      <c r="O127" s="52"/>
      <c r="P127" s="52"/>
      <c r="Q127" s="52"/>
      <c r="R127" s="52"/>
      <c r="S127" s="52"/>
      <c r="T127" s="52"/>
    </row>
    <row r="128" spans="1:20" ht="15" customHeight="1">
      <c r="A128" s="12"/>
      <c r="B128" s="12"/>
      <c r="C128" s="96"/>
      <c r="D128" s="129" t="s">
        <v>661</v>
      </c>
      <c r="E128" s="14"/>
      <c r="F128" s="12"/>
      <c r="G128" s="52"/>
      <c r="H128" s="52"/>
      <c r="I128" s="88"/>
      <c r="J128" s="641"/>
      <c r="K128" s="181"/>
      <c r="L128" s="88"/>
      <c r="M128" s="88"/>
      <c r="N128" s="88"/>
      <c r="O128" s="88"/>
      <c r="P128" s="88"/>
      <c r="Q128" s="52"/>
      <c r="R128" s="52"/>
      <c r="S128" s="52"/>
      <c r="T128" s="52"/>
    </row>
    <row r="129" spans="1:20" ht="15" customHeight="1">
      <c r="A129" s="12"/>
      <c r="B129" s="12"/>
      <c r="C129" s="96"/>
      <c r="D129" s="72" t="s">
        <v>700</v>
      </c>
      <c r="E129" s="119"/>
      <c r="F129" s="389"/>
      <c r="G129" s="52"/>
      <c r="H129" s="52"/>
      <c r="I129" s="88"/>
      <c r="J129" s="641"/>
      <c r="K129" s="181"/>
      <c r="L129" s="88"/>
      <c r="M129" s="88"/>
      <c r="N129" s="88"/>
      <c r="O129" s="88"/>
      <c r="P129" s="88"/>
      <c r="Q129" s="52"/>
      <c r="R129" s="52"/>
      <c r="S129" s="52"/>
      <c r="T129" s="52"/>
    </row>
    <row r="130" spans="1:20" ht="15" customHeight="1">
      <c r="A130" s="12"/>
      <c r="B130" s="12"/>
      <c r="C130" s="96"/>
      <c r="D130" s="15" t="s">
        <v>2142</v>
      </c>
      <c r="E130" s="14">
        <v>2</v>
      </c>
      <c r="F130" s="12">
        <v>131803</v>
      </c>
      <c r="G130" s="52">
        <v>150671</v>
      </c>
      <c r="H130" s="52">
        <v>150761</v>
      </c>
      <c r="I130" s="88">
        <f t="shared" si="6"/>
        <v>150761</v>
      </c>
      <c r="J130" s="641">
        <f t="shared" si="5"/>
        <v>100</v>
      </c>
      <c r="K130" s="181"/>
      <c r="L130" s="52"/>
      <c r="M130" s="52"/>
      <c r="N130" s="52"/>
      <c r="O130" s="52">
        <v>150761</v>
      </c>
      <c r="P130" s="52"/>
      <c r="Q130" s="52"/>
      <c r="R130" s="52"/>
      <c r="S130" s="52"/>
      <c r="T130" s="52"/>
    </row>
    <row r="131" spans="1:20" ht="15" customHeight="1">
      <c r="A131" s="12"/>
      <c r="B131" s="12"/>
      <c r="C131" s="96"/>
      <c r="D131" s="15" t="s">
        <v>2143</v>
      </c>
      <c r="E131" s="14">
        <v>2</v>
      </c>
      <c r="F131" s="12">
        <v>131804</v>
      </c>
      <c r="G131" s="52">
        <v>65000</v>
      </c>
      <c r="H131" s="52">
        <v>48750</v>
      </c>
      <c r="I131" s="88">
        <f t="shared" si="6"/>
        <v>48750</v>
      </c>
      <c r="J131" s="641">
        <f t="shared" si="5"/>
        <v>100</v>
      </c>
      <c r="K131" s="181"/>
      <c r="L131" s="52"/>
      <c r="M131" s="52"/>
      <c r="N131" s="52"/>
      <c r="O131" s="52">
        <v>48750</v>
      </c>
      <c r="P131" s="52"/>
      <c r="Q131" s="52"/>
      <c r="R131" s="52"/>
      <c r="S131" s="52"/>
      <c r="T131" s="52"/>
    </row>
    <row r="132" spans="1:20" ht="15" customHeight="1">
      <c r="A132" s="12"/>
      <c r="B132" s="12"/>
      <c r="C132" s="96"/>
      <c r="D132" s="15" t="s">
        <v>1735</v>
      </c>
      <c r="E132" s="14">
        <v>2</v>
      </c>
      <c r="F132" s="12">
        <v>131804</v>
      </c>
      <c r="G132" s="52"/>
      <c r="H132" s="52">
        <v>16250</v>
      </c>
      <c r="I132" s="88">
        <f t="shared" si="6"/>
        <v>16250</v>
      </c>
      <c r="J132" s="641">
        <f t="shared" si="5"/>
        <v>100</v>
      </c>
      <c r="K132" s="181"/>
      <c r="L132" s="52"/>
      <c r="M132" s="52"/>
      <c r="N132" s="52"/>
      <c r="O132" s="52">
        <v>16250</v>
      </c>
      <c r="P132" s="52"/>
      <c r="Q132" s="52"/>
      <c r="R132" s="52"/>
      <c r="S132" s="52"/>
      <c r="T132" s="52"/>
    </row>
    <row r="133" spans="1:20" ht="15" customHeight="1">
      <c r="A133" s="12"/>
      <c r="B133" s="12"/>
      <c r="C133" s="96"/>
      <c r="D133" s="15" t="s">
        <v>2144</v>
      </c>
      <c r="E133" s="14">
        <v>2</v>
      </c>
      <c r="F133" s="12">
        <v>131805</v>
      </c>
      <c r="G133" s="52">
        <v>10000</v>
      </c>
      <c r="H133" s="52">
        <v>10000</v>
      </c>
      <c r="I133" s="88">
        <f t="shared" si="6"/>
        <v>10000</v>
      </c>
      <c r="J133" s="641">
        <f t="shared" si="5"/>
        <v>100</v>
      </c>
      <c r="K133" s="181"/>
      <c r="L133" s="52"/>
      <c r="M133" s="52"/>
      <c r="N133" s="52"/>
      <c r="O133" s="52">
        <v>10000</v>
      </c>
      <c r="P133" s="52"/>
      <c r="Q133" s="52"/>
      <c r="R133" s="52"/>
      <c r="S133" s="52"/>
      <c r="T133" s="52"/>
    </row>
    <row r="134" spans="1:20" ht="15" customHeight="1">
      <c r="A134" s="12"/>
      <c r="B134" s="12"/>
      <c r="C134" s="96"/>
      <c r="D134" s="72" t="s">
        <v>662</v>
      </c>
      <c r="E134" s="119"/>
      <c r="F134" s="389"/>
      <c r="G134" s="52"/>
      <c r="H134" s="52"/>
      <c r="I134" s="88"/>
      <c r="J134" s="641"/>
      <c r="K134" s="181"/>
      <c r="L134" s="88"/>
      <c r="M134" s="88"/>
      <c r="N134" s="88"/>
      <c r="O134" s="88"/>
      <c r="P134" s="88"/>
      <c r="Q134" s="52"/>
      <c r="R134" s="52"/>
      <c r="S134" s="52"/>
      <c r="T134" s="52"/>
    </row>
    <row r="135" spans="1:20" ht="15" customHeight="1">
      <c r="A135" s="12"/>
      <c r="B135" s="12"/>
      <c r="C135" s="96"/>
      <c r="D135" s="21" t="s">
        <v>701</v>
      </c>
      <c r="E135" s="119">
        <v>1</v>
      </c>
      <c r="F135" s="12">
        <v>131808</v>
      </c>
      <c r="G135" s="52">
        <v>1979</v>
      </c>
      <c r="H135" s="52">
        <v>1729</v>
      </c>
      <c r="I135" s="88">
        <f t="shared" si="6"/>
        <v>1478</v>
      </c>
      <c r="J135" s="641">
        <f t="shared" si="5"/>
        <v>85.48293811451705</v>
      </c>
      <c r="K135" s="181">
        <v>430</v>
      </c>
      <c r="L135" s="52">
        <v>115</v>
      </c>
      <c r="M135" s="52">
        <v>933</v>
      </c>
      <c r="N135" s="52"/>
      <c r="O135" s="52"/>
      <c r="P135" s="52"/>
      <c r="Q135" s="52"/>
      <c r="R135" s="52"/>
      <c r="S135" s="52"/>
      <c r="T135" s="52"/>
    </row>
    <row r="136" spans="1:20" ht="15" customHeight="1">
      <c r="A136" s="12"/>
      <c r="B136" s="12"/>
      <c r="C136" s="96"/>
      <c r="D136" s="21" t="s">
        <v>663</v>
      </c>
      <c r="E136" s="22">
        <v>1</v>
      </c>
      <c r="F136" s="12">
        <v>131807</v>
      </c>
      <c r="G136" s="52">
        <v>1620</v>
      </c>
      <c r="H136" s="52">
        <v>1947</v>
      </c>
      <c r="I136" s="88">
        <f t="shared" si="6"/>
        <v>1892</v>
      </c>
      <c r="J136" s="641">
        <f t="shared" si="5"/>
        <v>97.17514124293785</v>
      </c>
      <c r="K136" s="181">
        <v>155</v>
      </c>
      <c r="L136" s="52">
        <v>63</v>
      </c>
      <c r="M136" s="52">
        <v>674</v>
      </c>
      <c r="N136" s="52"/>
      <c r="O136" s="52">
        <v>1000</v>
      </c>
      <c r="P136" s="52"/>
      <c r="Q136" s="52"/>
      <c r="R136" s="52"/>
      <c r="S136" s="52"/>
      <c r="T136" s="52"/>
    </row>
    <row r="137" spans="1:20" ht="15" customHeight="1">
      <c r="A137" s="12"/>
      <c r="B137" s="12"/>
      <c r="C137" s="96"/>
      <c r="D137" s="21" t="s">
        <v>1736</v>
      </c>
      <c r="E137" s="119">
        <v>1</v>
      </c>
      <c r="F137" s="12">
        <v>131809</v>
      </c>
      <c r="G137" s="52">
        <v>450</v>
      </c>
      <c r="H137" s="52">
        <v>450</v>
      </c>
      <c r="I137" s="88">
        <f t="shared" si="6"/>
        <v>450</v>
      </c>
      <c r="J137" s="641">
        <f t="shared" si="5"/>
        <v>100</v>
      </c>
      <c r="K137" s="181"/>
      <c r="L137" s="52"/>
      <c r="M137" s="52"/>
      <c r="N137" s="52"/>
      <c r="O137" s="52">
        <v>450</v>
      </c>
      <c r="P137" s="52"/>
      <c r="Q137" s="52"/>
      <c r="R137" s="52"/>
      <c r="S137" s="52"/>
      <c r="T137" s="52"/>
    </row>
    <row r="138" spans="1:20" ht="15" customHeight="1">
      <c r="A138" s="12"/>
      <c r="B138" s="12"/>
      <c r="C138" s="96"/>
      <c r="D138" s="95" t="s">
        <v>2145</v>
      </c>
      <c r="E138" s="14">
        <v>2</v>
      </c>
      <c r="F138" s="12">
        <v>131835</v>
      </c>
      <c r="G138" s="52">
        <v>500</v>
      </c>
      <c r="H138" s="52">
        <v>2903</v>
      </c>
      <c r="I138" s="88">
        <f t="shared" si="6"/>
        <v>500</v>
      </c>
      <c r="J138" s="641">
        <f t="shared" si="5"/>
        <v>17.223561832586977</v>
      </c>
      <c r="K138" s="181"/>
      <c r="L138" s="52"/>
      <c r="M138" s="52"/>
      <c r="N138" s="52"/>
      <c r="O138" s="52">
        <v>500</v>
      </c>
      <c r="P138" s="52"/>
      <c r="Q138" s="52"/>
      <c r="R138" s="52"/>
      <c r="S138" s="52"/>
      <c r="T138" s="52"/>
    </row>
    <row r="139" spans="1:20" ht="15" customHeight="1">
      <c r="A139" s="12"/>
      <c r="B139" s="12"/>
      <c r="C139" s="96"/>
      <c r="D139" s="95" t="s">
        <v>1737</v>
      </c>
      <c r="E139" s="14">
        <v>2</v>
      </c>
      <c r="F139" s="12">
        <v>131858</v>
      </c>
      <c r="G139" s="52">
        <v>6000</v>
      </c>
      <c r="H139" s="52">
        <v>6000</v>
      </c>
      <c r="I139" s="88">
        <f t="shared" si="6"/>
        <v>6000</v>
      </c>
      <c r="J139" s="641">
        <f t="shared" si="5"/>
        <v>100</v>
      </c>
      <c r="K139" s="181"/>
      <c r="L139" s="52"/>
      <c r="M139" s="52">
        <v>6000</v>
      </c>
      <c r="N139" s="52"/>
      <c r="O139" s="52"/>
      <c r="P139" s="52"/>
      <c r="Q139" s="52"/>
      <c r="R139" s="52"/>
      <c r="S139" s="52"/>
      <c r="T139" s="52"/>
    </row>
    <row r="140" spans="1:20" ht="15" customHeight="1">
      <c r="A140" s="12"/>
      <c r="B140" s="12"/>
      <c r="C140" s="96"/>
      <c r="D140" s="74" t="s">
        <v>702</v>
      </c>
      <c r="E140" s="119"/>
      <c r="F140" s="389"/>
      <c r="G140" s="52"/>
      <c r="H140" s="52"/>
      <c r="I140" s="88"/>
      <c r="J140" s="641"/>
      <c r="K140" s="181"/>
      <c r="L140" s="88"/>
      <c r="M140" s="88"/>
      <c r="N140" s="88"/>
      <c r="O140" s="88"/>
      <c r="P140" s="88"/>
      <c r="Q140" s="26"/>
      <c r="R140" s="26"/>
      <c r="S140" s="26"/>
      <c r="T140" s="26"/>
    </row>
    <row r="141" spans="1:20" ht="15" customHeight="1">
      <c r="A141" s="12"/>
      <c r="B141" s="12"/>
      <c r="C141" s="96"/>
      <c r="D141" s="21" t="s">
        <v>703</v>
      </c>
      <c r="E141" s="22">
        <v>1</v>
      </c>
      <c r="F141" s="12">
        <v>131811</v>
      </c>
      <c r="G141" s="52">
        <v>13000</v>
      </c>
      <c r="H141" s="52">
        <v>20000</v>
      </c>
      <c r="I141" s="88">
        <f t="shared" si="6"/>
        <v>20000</v>
      </c>
      <c r="J141" s="641">
        <f aca="true" t="shared" si="7" ref="J141:J203">I141/H141*100</f>
        <v>100</v>
      </c>
      <c r="K141" s="181"/>
      <c r="L141" s="52"/>
      <c r="M141" s="52"/>
      <c r="N141" s="52"/>
      <c r="O141" s="52">
        <v>20000</v>
      </c>
      <c r="P141" s="52"/>
      <c r="Q141" s="52"/>
      <c r="R141" s="52"/>
      <c r="S141" s="52"/>
      <c r="T141" s="52"/>
    </row>
    <row r="142" spans="1:20" ht="15" customHeight="1">
      <c r="A142" s="12"/>
      <c r="B142" s="12"/>
      <c r="C142" s="96"/>
      <c r="D142" s="21" t="s">
        <v>2146</v>
      </c>
      <c r="E142" s="22">
        <v>1</v>
      </c>
      <c r="F142" s="12">
        <v>131812</v>
      </c>
      <c r="G142" s="52">
        <v>10000</v>
      </c>
      <c r="H142" s="52">
        <v>4000</v>
      </c>
      <c r="I142" s="88">
        <f t="shared" si="6"/>
        <v>4000</v>
      </c>
      <c r="J142" s="641">
        <f t="shared" si="7"/>
        <v>100</v>
      </c>
      <c r="K142" s="181"/>
      <c r="L142" s="52"/>
      <c r="M142" s="52"/>
      <c r="N142" s="52"/>
      <c r="O142" s="52">
        <v>4000</v>
      </c>
      <c r="P142" s="52"/>
      <c r="Q142" s="52"/>
      <c r="R142" s="52"/>
      <c r="S142" s="52"/>
      <c r="T142" s="52"/>
    </row>
    <row r="143" spans="1:20" ht="15" customHeight="1">
      <c r="A143" s="12"/>
      <c r="B143" s="12"/>
      <c r="C143" s="96"/>
      <c r="D143" s="21" t="s">
        <v>2147</v>
      </c>
      <c r="E143" s="22">
        <v>1</v>
      </c>
      <c r="F143" s="12">
        <v>131813</v>
      </c>
      <c r="G143" s="52">
        <v>2000</v>
      </c>
      <c r="H143" s="52">
        <v>2000</v>
      </c>
      <c r="I143" s="88">
        <f t="shared" si="6"/>
        <v>2000</v>
      </c>
      <c r="J143" s="641">
        <f t="shared" si="7"/>
        <v>100</v>
      </c>
      <c r="K143" s="181"/>
      <c r="L143" s="52"/>
      <c r="M143" s="52"/>
      <c r="N143" s="52"/>
      <c r="O143" s="52">
        <v>2000</v>
      </c>
      <c r="P143" s="52"/>
      <c r="Q143" s="52"/>
      <c r="R143" s="52"/>
      <c r="S143" s="52"/>
      <c r="T143" s="52"/>
    </row>
    <row r="144" spans="1:20" ht="15" customHeight="1">
      <c r="A144" s="12"/>
      <c r="B144" s="12"/>
      <c r="C144" s="96"/>
      <c r="D144" s="21" t="s">
        <v>2148</v>
      </c>
      <c r="E144" s="22">
        <v>1</v>
      </c>
      <c r="F144" s="12">
        <v>131815</v>
      </c>
      <c r="G144" s="52">
        <v>300</v>
      </c>
      <c r="H144" s="52">
        <v>300</v>
      </c>
      <c r="I144" s="88">
        <f t="shared" si="6"/>
        <v>0</v>
      </c>
      <c r="J144" s="641">
        <f t="shared" si="7"/>
        <v>0</v>
      </c>
      <c r="K144" s="181"/>
      <c r="L144" s="52"/>
      <c r="M144" s="52"/>
      <c r="N144" s="52"/>
      <c r="O144" s="52"/>
      <c r="P144" s="52"/>
      <c r="Q144" s="52"/>
      <c r="R144" s="52"/>
      <c r="S144" s="52"/>
      <c r="T144" s="52"/>
    </row>
    <row r="145" spans="1:20" ht="15" customHeight="1">
      <c r="A145" s="12"/>
      <c r="B145" s="12"/>
      <c r="C145" s="96"/>
      <c r="D145" s="21" t="s">
        <v>1738</v>
      </c>
      <c r="E145" s="22">
        <v>1</v>
      </c>
      <c r="F145" s="12">
        <v>131816</v>
      </c>
      <c r="G145" s="52">
        <v>1500</v>
      </c>
      <c r="H145" s="52">
        <v>1500</v>
      </c>
      <c r="I145" s="88">
        <f t="shared" si="6"/>
        <v>1500</v>
      </c>
      <c r="J145" s="641">
        <f t="shared" si="7"/>
        <v>100</v>
      </c>
      <c r="K145" s="181"/>
      <c r="L145" s="52"/>
      <c r="M145" s="52"/>
      <c r="N145" s="52"/>
      <c r="O145" s="52">
        <v>1500</v>
      </c>
      <c r="P145" s="52"/>
      <c r="Q145" s="52"/>
      <c r="R145" s="52"/>
      <c r="S145" s="52"/>
      <c r="T145" s="52"/>
    </row>
    <row r="146" spans="1:20" ht="15" customHeight="1">
      <c r="A146" s="12"/>
      <c r="B146" s="12"/>
      <c r="C146" s="96"/>
      <c r="D146" s="21" t="s">
        <v>2149</v>
      </c>
      <c r="E146" s="22">
        <v>1</v>
      </c>
      <c r="F146" s="12">
        <v>131817</v>
      </c>
      <c r="G146" s="52">
        <v>1100</v>
      </c>
      <c r="H146" s="52">
        <v>1100</v>
      </c>
      <c r="I146" s="88">
        <f t="shared" si="6"/>
        <v>1100</v>
      </c>
      <c r="J146" s="641">
        <f t="shared" si="7"/>
        <v>100</v>
      </c>
      <c r="K146" s="181"/>
      <c r="L146" s="52"/>
      <c r="M146" s="52"/>
      <c r="N146" s="52"/>
      <c r="O146" s="52">
        <v>1100</v>
      </c>
      <c r="P146" s="52"/>
      <c r="Q146" s="52"/>
      <c r="R146" s="52"/>
      <c r="S146" s="52"/>
      <c r="T146" s="52"/>
    </row>
    <row r="147" spans="1:20" ht="15" customHeight="1">
      <c r="A147" s="12"/>
      <c r="B147" s="12"/>
      <c r="C147" s="96"/>
      <c r="D147" s="21" t="s">
        <v>2150</v>
      </c>
      <c r="E147" s="22">
        <v>1</v>
      </c>
      <c r="F147" s="12">
        <v>131818</v>
      </c>
      <c r="G147" s="52">
        <v>500</v>
      </c>
      <c r="H147" s="52">
        <v>500</v>
      </c>
      <c r="I147" s="88">
        <f t="shared" si="6"/>
        <v>500</v>
      </c>
      <c r="J147" s="641">
        <f t="shared" si="7"/>
        <v>100</v>
      </c>
      <c r="K147" s="181"/>
      <c r="L147" s="52"/>
      <c r="M147" s="52"/>
      <c r="N147" s="52"/>
      <c r="O147" s="52">
        <v>500</v>
      </c>
      <c r="P147" s="52"/>
      <c r="Q147" s="52"/>
      <c r="R147" s="52"/>
      <c r="S147" s="52"/>
      <c r="T147" s="52"/>
    </row>
    <row r="148" spans="1:20" ht="15" customHeight="1">
      <c r="A148" s="12"/>
      <c r="B148" s="12"/>
      <c r="C148" s="96"/>
      <c r="D148" s="21" t="s">
        <v>1578</v>
      </c>
      <c r="E148" s="22">
        <v>1</v>
      </c>
      <c r="F148" s="12">
        <v>131819</v>
      </c>
      <c r="G148" s="52">
        <v>600</v>
      </c>
      <c r="H148" s="52">
        <v>600</v>
      </c>
      <c r="I148" s="88">
        <f t="shared" si="6"/>
        <v>600</v>
      </c>
      <c r="J148" s="641">
        <f t="shared" si="7"/>
        <v>100</v>
      </c>
      <c r="K148" s="181"/>
      <c r="L148" s="52"/>
      <c r="M148" s="52"/>
      <c r="N148" s="52"/>
      <c r="O148" s="52">
        <v>600</v>
      </c>
      <c r="P148" s="52"/>
      <c r="Q148" s="52"/>
      <c r="R148" s="52"/>
      <c r="S148" s="52"/>
      <c r="T148" s="52"/>
    </row>
    <row r="149" spans="1:20" ht="15" customHeight="1">
      <c r="A149" s="12"/>
      <c r="B149" s="12"/>
      <c r="C149" s="96"/>
      <c r="D149" s="21" t="s">
        <v>2151</v>
      </c>
      <c r="E149" s="22">
        <v>1</v>
      </c>
      <c r="F149" s="12">
        <v>131832</v>
      </c>
      <c r="G149" s="52">
        <v>300</v>
      </c>
      <c r="H149" s="52">
        <v>300</v>
      </c>
      <c r="I149" s="88">
        <f t="shared" si="6"/>
        <v>300</v>
      </c>
      <c r="J149" s="641">
        <f t="shared" si="7"/>
        <v>100</v>
      </c>
      <c r="K149" s="181"/>
      <c r="L149" s="52"/>
      <c r="M149" s="52"/>
      <c r="N149" s="52"/>
      <c r="O149" s="52">
        <v>300</v>
      </c>
      <c r="P149" s="52"/>
      <c r="Q149" s="52"/>
      <c r="R149" s="52"/>
      <c r="S149" s="52"/>
      <c r="T149" s="52"/>
    </row>
    <row r="150" spans="1:20" ht="15" customHeight="1">
      <c r="A150" s="12"/>
      <c r="B150" s="12"/>
      <c r="C150" s="96"/>
      <c r="D150" s="21" t="s">
        <v>1805</v>
      </c>
      <c r="E150" s="22">
        <v>1</v>
      </c>
      <c r="F150" s="12">
        <v>131820</v>
      </c>
      <c r="G150" s="52">
        <v>2000</v>
      </c>
      <c r="H150" s="52">
        <v>3590</v>
      </c>
      <c r="I150" s="88">
        <f t="shared" si="6"/>
        <v>3553</v>
      </c>
      <c r="J150" s="641">
        <f t="shared" si="7"/>
        <v>98.96935933147633</v>
      </c>
      <c r="K150" s="181">
        <v>157</v>
      </c>
      <c r="L150" s="52">
        <v>55</v>
      </c>
      <c r="M150" s="52">
        <v>343</v>
      </c>
      <c r="N150" s="52"/>
      <c r="O150" s="52">
        <v>2223</v>
      </c>
      <c r="P150" s="52">
        <v>350</v>
      </c>
      <c r="Q150" s="52"/>
      <c r="R150" s="52">
        <v>425</v>
      </c>
      <c r="S150" s="52"/>
      <c r="T150" s="52"/>
    </row>
    <row r="151" spans="1:20" ht="15" customHeight="1">
      <c r="A151" s="12"/>
      <c r="B151" s="12"/>
      <c r="C151" s="96"/>
      <c r="D151" s="21" t="s">
        <v>2152</v>
      </c>
      <c r="E151" s="22"/>
      <c r="F151" s="12"/>
      <c r="G151" s="52"/>
      <c r="H151" s="52"/>
      <c r="I151" s="88"/>
      <c r="J151" s="641"/>
      <c r="K151" s="181"/>
      <c r="L151" s="88"/>
      <c r="M151" s="88"/>
      <c r="N151" s="88"/>
      <c r="O151" s="26"/>
      <c r="P151" s="88"/>
      <c r="Q151" s="26"/>
      <c r="R151" s="26"/>
      <c r="S151" s="26"/>
      <c r="T151" s="26"/>
    </row>
    <row r="152" spans="1:20" ht="15" customHeight="1">
      <c r="A152" s="12"/>
      <c r="B152" s="12"/>
      <c r="C152" s="96"/>
      <c r="D152" s="21" t="s">
        <v>2153</v>
      </c>
      <c r="E152" s="119">
        <v>2</v>
      </c>
      <c r="F152" s="12">
        <v>131821</v>
      </c>
      <c r="G152" s="52">
        <v>6500</v>
      </c>
      <c r="H152" s="52">
        <v>6500</v>
      </c>
      <c r="I152" s="88">
        <f t="shared" si="6"/>
        <v>6500</v>
      </c>
      <c r="J152" s="641">
        <f t="shared" si="7"/>
        <v>100</v>
      </c>
      <c r="K152" s="181"/>
      <c r="L152" s="52"/>
      <c r="M152" s="52"/>
      <c r="N152" s="52"/>
      <c r="O152" s="52">
        <v>6500</v>
      </c>
      <c r="P152" s="52"/>
      <c r="Q152" s="52"/>
      <c r="R152" s="52"/>
      <c r="S152" s="52"/>
      <c r="T152" s="52"/>
    </row>
    <row r="153" spans="1:20" ht="15" customHeight="1">
      <c r="A153" s="12"/>
      <c r="B153" s="12"/>
      <c r="C153" s="96"/>
      <c r="D153" s="21" t="s">
        <v>2154</v>
      </c>
      <c r="E153" s="119">
        <v>2</v>
      </c>
      <c r="F153" s="12">
        <v>131822</v>
      </c>
      <c r="G153" s="52">
        <v>500</v>
      </c>
      <c r="H153" s="52">
        <v>500</v>
      </c>
      <c r="I153" s="88">
        <f t="shared" si="6"/>
        <v>500</v>
      </c>
      <c r="J153" s="641">
        <f t="shared" si="7"/>
        <v>100</v>
      </c>
      <c r="K153" s="181"/>
      <c r="L153" s="52"/>
      <c r="M153" s="52"/>
      <c r="N153" s="52"/>
      <c r="O153" s="52">
        <v>500</v>
      </c>
      <c r="P153" s="52"/>
      <c r="Q153" s="52"/>
      <c r="R153" s="52"/>
      <c r="S153" s="52"/>
      <c r="T153" s="52"/>
    </row>
    <row r="154" spans="1:20" ht="15" customHeight="1">
      <c r="A154" s="12"/>
      <c r="B154" s="12"/>
      <c r="C154" s="96"/>
      <c r="D154" s="131" t="s">
        <v>1739</v>
      </c>
      <c r="E154" s="132">
        <v>2</v>
      </c>
      <c r="F154" s="12">
        <v>131823</v>
      </c>
      <c r="G154" s="52">
        <v>25000</v>
      </c>
      <c r="H154" s="52">
        <v>25000</v>
      </c>
      <c r="I154" s="88">
        <f t="shared" si="6"/>
        <v>25000</v>
      </c>
      <c r="J154" s="641">
        <f t="shared" si="7"/>
        <v>100</v>
      </c>
      <c r="K154" s="181"/>
      <c r="L154" s="52"/>
      <c r="M154" s="52"/>
      <c r="N154" s="52"/>
      <c r="O154" s="52">
        <v>25000</v>
      </c>
      <c r="P154" s="52"/>
      <c r="Q154" s="52"/>
      <c r="R154" s="52"/>
      <c r="S154" s="52"/>
      <c r="T154" s="52"/>
    </row>
    <row r="155" spans="1:20" ht="15" customHeight="1">
      <c r="A155" s="12"/>
      <c r="B155" s="12"/>
      <c r="C155" s="96"/>
      <c r="D155" s="131" t="s">
        <v>2155</v>
      </c>
      <c r="E155" s="133">
        <v>2</v>
      </c>
      <c r="F155" s="12">
        <v>131824</v>
      </c>
      <c r="G155" s="52">
        <v>2500</v>
      </c>
      <c r="H155" s="52">
        <v>2500</v>
      </c>
      <c r="I155" s="88">
        <f t="shared" si="6"/>
        <v>2500</v>
      </c>
      <c r="J155" s="641">
        <f t="shared" si="7"/>
        <v>100</v>
      </c>
      <c r="K155" s="181"/>
      <c r="L155" s="52"/>
      <c r="M155" s="52"/>
      <c r="N155" s="52"/>
      <c r="O155" s="52">
        <v>2500</v>
      </c>
      <c r="P155" s="52"/>
      <c r="Q155" s="52"/>
      <c r="R155" s="52"/>
      <c r="S155" s="52"/>
      <c r="T155" s="52"/>
    </row>
    <row r="156" spans="1:20" ht="15" customHeight="1">
      <c r="A156" s="12"/>
      <c r="B156" s="12"/>
      <c r="C156" s="96"/>
      <c r="D156" s="131" t="s">
        <v>2156</v>
      </c>
      <c r="E156" s="133">
        <v>2</v>
      </c>
      <c r="F156" s="400">
        <v>131833</v>
      </c>
      <c r="G156" s="586">
        <v>3000</v>
      </c>
      <c r="H156" s="586">
        <v>3000</v>
      </c>
      <c r="I156" s="88">
        <f t="shared" si="6"/>
        <v>3000</v>
      </c>
      <c r="J156" s="641">
        <f t="shared" si="7"/>
        <v>100</v>
      </c>
      <c r="K156" s="181"/>
      <c r="L156" s="52"/>
      <c r="M156" s="52"/>
      <c r="N156" s="52"/>
      <c r="O156" s="52">
        <v>3000</v>
      </c>
      <c r="P156" s="52"/>
      <c r="Q156" s="52"/>
      <c r="R156" s="52"/>
      <c r="S156" s="52"/>
      <c r="T156" s="52"/>
    </row>
    <row r="157" spans="1:20" ht="15" customHeight="1">
      <c r="A157" s="12"/>
      <c r="B157" s="12"/>
      <c r="C157" s="96"/>
      <c r="D157" s="131" t="s">
        <v>2157</v>
      </c>
      <c r="E157" s="133">
        <v>2</v>
      </c>
      <c r="F157" s="166">
        <v>131834</v>
      </c>
      <c r="G157" s="183">
        <v>4000</v>
      </c>
      <c r="H157" s="183">
        <v>4000</v>
      </c>
      <c r="I157" s="88">
        <f t="shared" si="6"/>
        <v>4000</v>
      </c>
      <c r="J157" s="641">
        <f t="shared" si="7"/>
        <v>100</v>
      </c>
      <c r="K157" s="181"/>
      <c r="L157" s="52"/>
      <c r="M157" s="52"/>
      <c r="N157" s="52"/>
      <c r="O157" s="52">
        <v>4000</v>
      </c>
      <c r="P157" s="52"/>
      <c r="Q157" s="52"/>
      <c r="R157" s="52"/>
      <c r="S157" s="52"/>
      <c r="T157" s="52"/>
    </row>
    <row r="158" spans="1:20" ht="15" customHeight="1">
      <c r="A158" s="12"/>
      <c r="B158" s="12"/>
      <c r="C158" s="96"/>
      <c r="D158" s="131" t="s">
        <v>2158</v>
      </c>
      <c r="E158" s="133">
        <v>2</v>
      </c>
      <c r="F158" s="166">
        <v>131836</v>
      </c>
      <c r="G158" s="183">
        <v>8000</v>
      </c>
      <c r="H158" s="183">
        <v>8000</v>
      </c>
      <c r="I158" s="88">
        <f t="shared" si="6"/>
        <v>8000</v>
      </c>
      <c r="J158" s="641">
        <f t="shared" si="7"/>
        <v>100</v>
      </c>
      <c r="K158" s="181"/>
      <c r="L158" s="52"/>
      <c r="M158" s="52"/>
      <c r="N158" s="52"/>
      <c r="O158" s="52">
        <v>8000</v>
      </c>
      <c r="P158" s="52"/>
      <c r="Q158" s="52"/>
      <c r="R158" s="52"/>
      <c r="S158" s="52"/>
      <c r="T158" s="52"/>
    </row>
    <row r="159" spans="1:20" ht="15" customHeight="1">
      <c r="A159" s="12"/>
      <c r="B159" s="12"/>
      <c r="C159" s="96"/>
      <c r="D159" s="131" t="s">
        <v>1740</v>
      </c>
      <c r="E159" s="133">
        <v>2</v>
      </c>
      <c r="F159" s="166">
        <v>131837</v>
      </c>
      <c r="G159" s="183">
        <v>7000</v>
      </c>
      <c r="H159" s="183">
        <v>7000</v>
      </c>
      <c r="I159" s="88">
        <f t="shared" si="6"/>
        <v>7000</v>
      </c>
      <c r="J159" s="641">
        <f t="shared" si="7"/>
        <v>100</v>
      </c>
      <c r="K159" s="181"/>
      <c r="L159" s="52"/>
      <c r="M159" s="52"/>
      <c r="N159" s="52"/>
      <c r="O159" s="52">
        <v>7000</v>
      </c>
      <c r="P159" s="52"/>
      <c r="Q159" s="52"/>
      <c r="R159" s="52"/>
      <c r="S159" s="52"/>
      <c r="T159" s="52"/>
    </row>
    <row r="160" spans="1:20" ht="15" customHeight="1">
      <c r="A160" s="12"/>
      <c r="B160" s="12"/>
      <c r="C160" s="96"/>
      <c r="D160" s="131" t="s">
        <v>113</v>
      </c>
      <c r="E160" s="133">
        <v>2</v>
      </c>
      <c r="F160" s="166">
        <v>131838</v>
      </c>
      <c r="G160" s="183">
        <v>12000</v>
      </c>
      <c r="H160" s="183">
        <v>12000</v>
      </c>
      <c r="I160" s="88">
        <f t="shared" si="6"/>
        <v>12000</v>
      </c>
      <c r="J160" s="641">
        <f t="shared" si="7"/>
        <v>100</v>
      </c>
      <c r="K160" s="181"/>
      <c r="L160" s="52"/>
      <c r="M160" s="52"/>
      <c r="N160" s="52"/>
      <c r="O160" s="52">
        <v>12000</v>
      </c>
      <c r="P160" s="52"/>
      <c r="Q160" s="52"/>
      <c r="R160" s="52"/>
      <c r="S160" s="52"/>
      <c r="T160" s="52"/>
    </row>
    <row r="161" spans="1:20" ht="15" customHeight="1">
      <c r="A161" s="12"/>
      <c r="B161" s="12"/>
      <c r="C161" s="96"/>
      <c r="D161" s="131" t="s">
        <v>114</v>
      </c>
      <c r="E161" s="133">
        <v>2</v>
      </c>
      <c r="F161" s="166">
        <v>131839</v>
      </c>
      <c r="G161" s="183">
        <v>1500</v>
      </c>
      <c r="H161" s="183">
        <v>0</v>
      </c>
      <c r="I161" s="88"/>
      <c r="J161" s="641"/>
      <c r="K161" s="181"/>
      <c r="L161" s="52"/>
      <c r="M161" s="52"/>
      <c r="N161" s="52"/>
      <c r="O161" s="52"/>
      <c r="P161" s="52"/>
      <c r="Q161" s="52"/>
      <c r="R161" s="52"/>
      <c r="S161" s="52"/>
      <c r="T161" s="52"/>
    </row>
    <row r="162" spans="1:20" ht="15" customHeight="1">
      <c r="A162" s="12"/>
      <c r="B162" s="12"/>
      <c r="C162" s="96"/>
      <c r="D162" s="131" t="s">
        <v>2159</v>
      </c>
      <c r="E162" s="133">
        <v>2</v>
      </c>
      <c r="F162" s="166">
        <v>131840</v>
      </c>
      <c r="G162" s="183">
        <v>1500</v>
      </c>
      <c r="H162" s="183">
        <v>1500</v>
      </c>
      <c r="I162" s="88">
        <f t="shared" si="6"/>
        <v>1500</v>
      </c>
      <c r="J162" s="641">
        <f t="shared" si="7"/>
        <v>100</v>
      </c>
      <c r="K162" s="181"/>
      <c r="L162" s="52"/>
      <c r="M162" s="52"/>
      <c r="N162" s="52"/>
      <c r="O162" s="52">
        <v>1500</v>
      </c>
      <c r="P162" s="52"/>
      <c r="Q162" s="52"/>
      <c r="R162" s="52"/>
      <c r="S162" s="52"/>
      <c r="T162" s="52"/>
    </row>
    <row r="163" spans="1:20" ht="15" customHeight="1">
      <c r="A163" s="12"/>
      <c r="B163" s="12"/>
      <c r="C163" s="96"/>
      <c r="D163" s="131" t="s">
        <v>2160</v>
      </c>
      <c r="E163" s="133">
        <v>2</v>
      </c>
      <c r="F163" s="166">
        <v>131841</v>
      </c>
      <c r="G163" s="183">
        <v>500</v>
      </c>
      <c r="H163" s="183">
        <v>500</v>
      </c>
      <c r="I163" s="88">
        <f t="shared" si="6"/>
        <v>500</v>
      </c>
      <c r="J163" s="641">
        <f t="shared" si="7"/>
        <v>100</v>
      </c>
      <c r="K163" s="181"/>
      <c r="L163" s="52"/>
      <c r="M163" s="52"/>
      <c r="N163" s="52"/>
      <c r="O163" s="52">
        <v>500</v>
      </c>
      <c r="P163" s="52"/>
      <c r="Q163" s="52"/>
      <c r="R163" s="52"/>
      <c r="S163" s="52"/>
      <c r="T163" s="52"/>
    </row>
    <row r="164" spans="1:20" ht="15" customHeight="1">
      <c r="A164" s="12"/>
      <c r="B164" s="12"/>
      <c r="C164" s="96"/>
      <c r="D164" s="131" t="s">
        <v>2161</v>
      </c>
      <c r="E164" s="133">
        <v>2</v>
      </c>
      <c r="F164" s="166">
        <v>131825</v>
      </c>
      <c r="G164" s="183">
        <v>3000</v>
      </c>
      <c r="H164" s="183">
        <v>3000</v>
      </c>
      <c r="I164" s="88">
        <f t="shared" si="6"/>
        <v>3000</v>
      </c>
      <c r="J164" s="641">
        <f t="shared" si="7"/>
        <v>100</v>
      </c>
      <c r="K164" s="181"/>
      <c r="L164" s="52"/>
      <c r="M164" s="52"/>
      <c r="N164" s="52"/>
      <c r="O164" s="52">
        <v>3000</v>
      </c>
      <c r="P164" s="52"/>
      <c r="Q164" s="52"/>
      <c r="R164" s="52"/>
      <c r="S164" s="52"/>
      <c r="T164" s="52"/>
    </row>
    <row r="165" spans="1:20" ht="15" customHeight="1">
      <c r="A165" s="12"/>
      <c r="B165" s="12"/>
      <c r="C165" s="96"/>
      <c r="D165" s="131" t="s">
        <v>2162</v>
      </c>
      <c r="E165" s="133">
        <v>2</v>
      </c>
      <c r="F165" s="166">
        <v>131843</v>
      </c>
      <c r="G165" s="183">
        <v>2500</v>
      </c>
      <c r="H165" s="183">
        <v>2500</v>
      </c>
      <c r="I165" s="88">
        <f t="shared" si="6"/>
        <v>2500</v>
      </c>
      <c r="J165" s="641">
        <f t="shared" si="7"/>
        <v>100</v>
      </c>
      <c r="K165" s="181"/>
      <c r="L165" s="52"/>
      <c r="M165" s="52"/>
      <c r="N165" s="52"/>
      <c r="O165" s="52">
        <v>2500</v>
      </c>
      <c r="P165" s="52"/>
      <c r="Q165" s="52"/>
      <c r="R165" s="52"/>
      <c r="S165" s="52"/>
      <c r="T165" s="52"/>
    </row>
    <row r="166" spans="1:20" ht="15" customHeight="1">
      <c r="A166" s="12"/>
      <c r="B166" s="12"/>
      <c r="C166" s="12"/>
      <c r="D166" s="22" t="s">
        <v>1579</v>
      </c>
      <c r="E166" s="133">
        <v>2</v>
      </c>
      <c r="F166" s="166">
        <v>131847</v>
      </c>
      <c r="G166" s="183">
        <v>1500</v>
      </c>
      <c r="H166" s="183">
        <v>1500</v>
      </c>
      <c r="I166" s="88">
        <f t="shared" si="6"/>
        <v>1500</v>
      </c>
      <c r="J166" s="641">
        <f t="shared" si="7"/>
        <v>100</v>
      </c>
      <c r="K166" s="181"/>
      <c r="L166" s="52"/>
      <c r="M166" s="52"/>
      <c r="N166" s="52"/>
      <c r="O166" s="52">
        <v>1500</v>
      </c>
      <c r="P166" s="52"/>
      <c r="Q166" s="52"/>
      <c r="R166" s="52"/>
      <c r="S166" s="52"/>
      <c r="T166" s="52"/>
    </row>
    <row r="167" spans="1:20" ht="15" customHeight="1">
      <c r="A167" s="12"/>
      <c r="B167" s="12"/>
      <c r="C167" s="12"/>
      <c r="D167" s="319" t="s">
        <v>1580</v>
      </c>
      <c r="E167" s="133">
        <v>2</v>
      </c>
      <c r="F167" s="166">
        <v>131848</v>
      </c>
      <c r="G167" s="183">
        <v>500</v>
      </c>
      <c r="H167" s="183">
        <v>500</v>
      </c>
      <c r="I167" s="88">
        <f t="shared" si="6"/>
        <v>500</v>
      </c>
      <c r="J167" s="641">
        <f t="shared" si="7"/>
        <v>100</v>
      </c>
      <c r="K167" s="181"/>
      <c r="L167" s="52"/>
      <c r="M167" s="52"/>
      <c r="N167" s="52"/>
      <c r="O167" s="52">
        <v>500</v>
      </c>
      <c r="P167" s="52"/>
      <c r="Q167" s="52"/>
      <c r="R167" s="52"/>
      <c r="S167" s="52"/>
      <c r="T167" s="52"/>
    </row>
    <row r="168" spans="1:20" ht="15" customHeight="1">
      <c r="A168" s="12"/>
      <c r="B168" s="12"/>
      <c r="C168" s="12"/>
      <c r="D168" s="319" t="s">
        <v>1581</v>
      </c>
      <c r="E168" s="133">
        <v>2</v>
      </c>
      <c r="F168" s="166">
        <v>131849</v>
      </c>
      <c r="G168" s="183">
        <v>1500</v>
      </c>
      <c r="H168" s="183">
        <v>1500</v>
      </c>
      <c r="I168" s="88">
        <f t="shared" si="6"/>
        <v>0</v>
      </c>
      <c r="J168" s="641">
        <f t="shared" si="7"/>
        <v>0</v>
      </c>
      <c r="K168" s="181"/>
      <c r="L168" s="52"/>
      <c r="M168" s="52"/>
      <c r="N168" s="52"/>
      <c r="O168" s="52"/>
      <c r="P168" s="52"/>
      <c r="Q168" s="52"/>
      <c r="R168" s="52"/>
      <c r="S168" s="52"/>
      <c r="T168" s="52"/>
    </row>
    <row r="169" spans="1:20" ht="15" customHeight="1">
      <c r="A169" s="12"/>
      <c r="B169" s="12"/>
      <c r="C169" s="12"/>
      <c r="D169" s="319" t="s">
        <v>1582</v>
      </c>
      <c r="E169" s="133">
        <v>2</v>
      </c>
      <c r="F169" s="166">
        <v>131850</v>
      </c>
      <c r="G169" s="183">
        <v>1000</v>
      </c>
      <c r="H169" s="183">
        <v>1000</v>
      </c>
      <c r="I169" s="88">
        <f t="shared" si="6"/>
        <v>0</v>
      </c>
      <c r="J169" s="641">
        <f t="shared" si="7"/>
        <v>0</v>
      </c>
      <c r="K169" s="181"/>
      <c r="L169" s="52"/>
      <c r="M169" s="52"/>
      <c r="N169" s="52"/>
      <c r="O169" s="52"/>
      <c r="P169" s="52"/>
      <c r="Q169" s="52"/>
      <c r="R169" s="52"/>
      <c r="S169" s="52"/>
      <c r="T169" s="52"/>
    </row>
    <row r="170" spans="1:20" ht="15" customHeight="1">
      <c r="A170" s="12"/>
      <c r="B170" s="12"/>
      <c r="C170" s="12"/>
      <c r="D170" s="319" t="s">
        <v>1583</v>
      </c>
      <c r="E170" s="133">
        <v>2</v>
      </c>
      <c r="F170" s="166">
        <v>131851</v>
      </c>
      <c r="G170" s="183">
        <v>1000</v>
      </c>
      <c r="H170" s="183">
        <v>1000</v>
      </c>
      <c r="I170" s="88">
        <f t="shared" si="6"/>
        <v>1000</v>
      </c>
      <c r="J170" s="641">
        <f t="shared" si="7"/>
        <v>100</v>
      </c>
      <c r="K170" s="181"/>
      <c r="L170" s="52"/>
      <c r="M170" s="52"/>
      <c r="N170" s="52"/>
      <c r="O170" s="52">
        <v>1000</v>
      </c>
      <c r="P170" s="52"/>
      <c r="Q170" s="52"/>
      <c r="R170" s="52"/>
      <c r="S170" s="52"/>
      <c r="T170" s="52"/>
    </row>
    <row r="171" spans="1:20" ht="15" customHeight="1">
      <c r="A171" s="12"/>
      <c r="B171" s="12"/>
      <c r="C171" s="12"/>
      <c r="D171" s="401" t="s">
        <v>1584</v>
      </c>
      <c r="E171" s="133">
        <v>2</v>
      </c>
      <c r="F171" s="166">
        <v>131852</v>
      </c>
      <c r="G171" s="183">
        <v>5000</v>
      </c>
      <c r="H171" s="183">
        <v>5000</v>
      </c>
      <c r="I171" s="88">
        <f t="shared" si="6"/>
        <v>5000</v>
      </c>
      <c r="J171" s="641">
        <f t="shared" si="7"/>
        <v>100</v>
      </c>
      <c r="K171" s="181"/>
      <c r="L171" s="52"/>
      <c r="M171" s="52"/>
      <c r="N171" s="52"/>
      <c r="O171" s="52">
        <v>5000</v>
      </c>
      <c r="P171" s="52"/>
      <c r="Q171" s="52"/>
      <c r="R171" s="52"/>
      <c r="S171" s="52"/>
      <c r="T171" s="52"/>
    </row>
    <row r="172" spans="1:20" ht="15" customHeight="1">
      <c r="A172" s="12"/>
      <c r="B172" s="12"/>
      <c r="C172" s="12"/>
      <c r="D172" s="22" t="s">
        <v>115</v>
      </c>
      <c r="E172" s="133">
        <v>2</v>
      </c>
      <c r="F172" s="400">
        <v>131854</v>
      </c>
      <c r="G172" s="586">
        <v>15000</v>
      </c>
      <c r="H172" s="586">
        <v>15000</v>
      </c>
      <c r="I172" s="88">
        <f t="shared" si="6"/>
        <v>15000</v>
      </c>
      <c r="J172" s="641">
        <f t="shared" si="7"/>
        <v>100</v>
      </c>
      <c r="K172" s="181"/>
      <c r="L172" s="52"/>
      <c r="M172" s="52"/>
      <c r="N172" s="52"/>
      <c r="O172" s="52">
        <v>15000</v>
      </c>
      <c r="P172" s="52"/>
      <c r="Q172" s="52"/>
      <c r="R172" s="52"/>
      <c r="S172" s="52"/>
      <c r="T172" s="52"/>
    </row>
    <row r="173" spans="1:20" ht="15" customHeight="1">
      <c r="A173" s="12"/>
      <c r="B173" s="12"/>
      <c r="C173" s="12"/>
      <c r="D173" s="22" t="s">
        <v>116</v>
      </c>
      <c r="E173" s="133">
        <v>2</v>
      </c>
      <c r="F173" s="400">
        <v>131855</v>
      </c>
      <c r="G173" s="586">
        <v>200</v>
      </c>
      <c r="H173" s="586">
        <v>200</v>
      </c>
      <c r="I173" s="88">
        <f t="shared" si="6"/>
        <v>200</v>
      </c>
      <c r="J173" s="641">
        <f t="shared" si="7"/>
        <v>100</v>
      </c>
      <c r="K173" s="181"/>
      <c r="L173" s="52"/>
      <c r="M173" s="52"/>
      <c r="N173" s="52"/>
      <c r="O173" s="52">
        <v>200</v>
      </c>
      <c r="P173" s="52"/>
      <c r="Q173" s="52"/>
      <c r="R173" s="52"/>
      <c r="S173" s="52"/>
      <c r="T173" s="52"/>
    </row>
    <row r="174" spans="1:20" ht="15" customHeight="1">
      <c r="A174" s="12"/>
      <c r="B174" s="12"/>
      <c r="C174" s="12"/>
      <c r="D174" s="22" t="s">
        <v>117</v>
      </c>
      <c r="E174" s="133">
        <v>2</v>
      </c>
      <c r="F174" s="400">
        <v>131856</v>
      </c>
      <c r="G174" s="586">
        <v>100</v>
      </c>
      <c r="H174" s="586">
        <v>100</v>
      </c>
      <c r="I174" s="88">
        <f t="shared" si="6"/>
        <v>0</v>
      </c>
      <c r="J174" s="641">
        <f t="shared" si="7"/>
        <v>0</v>
      </c>
      <c r="K174" s="181"/>
      <c r="L174" s="52"/>
      <c r="M174" s="52"/>
      <c r="N174" s="52"/>
      <c r="O174" s="52"/>
      <c r="P174" s="52"/>
      <c r="Q174" s="52"/>
      <c r="R174" s="52"/>
      <c r="S174" s="52"/>
      <c r="T174" s="52"/>
    </row>
    <row r="175" spans="1:20" ht="15" customHeight="1">
      <c r="A175" s="12"/>
      <c r="B175" s="12"/>
      <c r="C175" s="12"/>
      <c r="D175" s="72" t="s">
        <v>1806</v>
      </c>
      <c r="E175" s="144">
        <v>2</v>
      </c>
      <c r="F175" s="12">
        <v>131829</v>
      </c>
      <c r="G175" s="52"/>
      <c r="H175" s="52">
        <v>3500</v>
      </c>
      <c r="I175" s="88">
        <f t="shared" si="6"/>
        <v>3342</v>
      </c>
      <c r="J175" s="641">
        <f t="shared" si="7"/>
        <v>95.48571428571428</v>
      </c>
      <c r="K175" s="181">
        <v>486</v>
      </c>
      <c r="L175" s="52">
        <v>170</v>
      </c>
      <c r="M175" s="52">
        <v>602</v>
      </c>
      <c r="N175" s="52"/>
      <c r="O175" s="52">
        <v>2084</v>
      </c>
      <c r="P175" s="52"/>
      <c r="Q175" s="52"/>
      <c r="R175" s="52"/>
      <c r="S175" s="52"/>
      <c r="T175" s="52"/>
    </row>
    <row r="176" spans="1:20" ht="15" customHeight="1">
      <c r="A176" s="12"/>
      <c r="B176" s="12"/>
      <c r="C176" s="12"/>
      <c r="D176" s="22" t="s">
        <v>1664</v>
      </c>
      <c r="E176" s="119"/>
      <c r="F176" s="12"/>
      <c r="G176" s="52"/>
      <c r="H176" s="52"/>
      <c r="I176" s="88"/>
      <c r="J176" s="641"/>
      <c r="K176" s="181"/>
      <c r="L176" s="88"/>
      <c r="M176" s="88"/>
      <c r="N176" s="88"/>
      <c r="O176" s="88"/>
      <c r="P176" s="88"/>
      <c r="Q176" s="26"/>
      <c r="R176" s="26"/>
      <c r="S176" s="26"/>
      <c r="T176" s="26"/>
    </row>
    <row r="177" spans="1:20" ht="15" customHeight="1">
      <c r="A177" s="12"/>
      <c r="B177" s="12"/>
      <c r="C177" s="96"/>
      <c r="D177" s="21" t="s">
        <v>2163</v>
      </c>
      <c r="E177" s="119">
        <v>1</v>
      </c>
      <c r="F177" s="12">
        <v>131827</v>
      </c>
      <c r="G177" s="52">
        <v>30000</v>
      </c>
      <c r="H177" s="52">
        <v>31050</v>
      </c>
      <c r="I177" s="88">
        <f t="shared" si="6"/>
        <v>30953</v>
      </c>
      <c r="J177" s="641">
        <f t="shared" si="7"/>
        <v>99.68760064412238</v>
      </c>
      <c r="K177" s="181"/>
      <c r="L177" s="52"/>
      <c r="M177" s="52">
        <v>30953</v>
      </c>
      <c r="N177" s="52"/>
      <c r="O177" s="52"/>
      <c r="P177" s="52"/>
      <c r="Q177" s="52"/>
      <c r="R177" s="52"/>
      <c r="S177" s="52"/>
      <c r="T177" s="52"/>
    </row>
    <row r="178" spans="1:20" ht="15" customHeight="1">
      <c r="A178" s="12"/>
      <c r="B178" s="12"/>
      <c r="C178" s="96"/>
      <c r="D178" s="15" t="s">
        <v>118</v>
      </c>
      <c r="E178" s="14">
        <v>2</v>
      </c>
      <c r="F178" s="12">
        <v>131857</v>
      </c>
      <c r="G178" s="52">
        <v>25000</v>
      </c>
      <c r="H178" s="52">
        <v>23000</v>
      </c>
      <c r="I178" s="88">
        <f t="shared" si="6"/>
        <v>23000</v>
      </c>
      <c r="J178" s="641">
        <f t="shared" si="7"/>
        <v>100</v>
      </c>
      <c r="K178" s="181"/>
      <c r="L178" s="52"/>
      <c r="M178" s="52"/>
      <c r="N178" s="52"/>
      <c r="O178" s="52">
        <v>23000</v>
      </c>
      <c r="P178" s="52"/>
      <c r="Q178" s="52"/>
      <c r="R178" s="52"/>
      <c r="S178" s="52"/>
      <c r="T178" s="52"/>
    </row>
    <row r="179" spans="1:20" ht="12" customHeight="1">
      <c r="A179" s="16"/>
      <c r="B179" s="16"/>
      <c r="C179" s="217"/>
      <c r="D179" s="218" t="s">
        <v>171</v>
      </c>
      <c r="E179" s="219"/>
      <c r="F179" s="220"/>
      <c r="G179" s="226">
        <f>SUM(G52:G178)</f>
        <v>771464</v>
      </c>
      <c r="H179" s="226">
        <f>SUM(H52:H178)</f>
        <v>767290</v>
      </c>
      <c r="I179" s="226">
        <f>SUM(I52:I178)</f>
        <v>750126</v>
      </c>
      <c r="J179" s="643">
        <f t="shared" si="7"/>
        <v>97.76303614018168</v>
      </c>
      <c r="K179" s="226">
        <f aca="true" t="shared" si="8" ref="K179:T179">SUM(K52:K178)</f>
        <v>4503</v>
      </c>
      <c r="L179" s="226">
        <f t="shared" si="8"/>
        <v>1648</v>
      </c>
      <c r="M179" s="226">
        <f t="shared" si="8"/>
        <v>65198</v>
      </c>
      <c r="N179" s="226">
        <f t="shared" si="8"/>
        <v>14756</v>
      </c>
      <c r="O179" s="226">
        <f t="shared" si="8"/>
        <v>659473</v>
      </c>
      <c r="P179" s="226">
        <f t="shared" si="8"/>
        <v>350</v>
      </c>
      <c r="Q179" s="226">
        <f t="shared" si="8"/>
        <v>0</v>
      </c>
      <c r="R179" s="226">
        <f t="shared" si="8"/>
        <v>4198</v>
      </c>
      <c r="S179" s="226">
        <f t="shared" si="8"/>
        <v>0</v>
      </c>
      <c r="T179" s="226">
        <f t="shared" si="8"/>
        <v>0</v>
      </c>
    </row>
    <row r="180" spans="1:20" s="27" customFormat="1" ht="12" customHeight="1">
      <c r="A180" s="85"/>
      <c r="B180" s="85"/>
      <c r="C180" s="134"/>
      <c r="D180" s="129" t="s">
        <v>1794</v>
      </c>
      <c r="E180" s="19"/>
      <c r="F180" s="168"/>
      <c r="G180" s="185"/>
      <c r="H180" s="185"/>
      <c r="I180" s="88"/>
      <c r="J180" s="641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</row>
    <row r="181" spans="1:20" s="27" customFormat="1" ht="15" customHeight="1">
      <c r="A181" s="85"/>
      <c r="B181" s="85"/>
      <c r="C181" s="402" t="s">
        <v>36</v>
      </c>
      <c r="D181" s="403" t="s">
        <v>188</v>
      </c>
      <c r="E181" s="19"/>
      <c r="F181" s="168"/>
      <c r="G181" s="185"/>
      <c r="H181" s="185"/>
      <c r="I181" s="88"/>
      <c r="J181" s="641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</row>
    <row r="182" spans="1:20" s="27" customFormat="1" ht="15" customHeight="1">
      <c r="A182" s="85"/>
      <c r="B182" s="85"/>
      <c r="C182" s="404" t="s">
        <v>2164</v>
      </c>
      <c r="D182" s="405" t="s">
        <v>2165</v>
      </c>
      <c r="E182" s="19"/>
      <c r="F182" s="168"/>
      <c r="G182" s="185"/>
      <c r="H182" s="185"/>
      <c r="I182" s="88"/>
      <c r="J182" s="64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</row>
    <row r="183" spans="1:20" s="27" customFormat="1" ht="15" customHeight="1">
      <c r="A183" s="85"/>
      <c r="B183" s="85"/>
      <c r="C183" s="112" t="s">
        <v>119</v>
      </c>
      <c r="D183" s="406" t="s">
        <v>2234</v>
      </c>
      <c r="E183" s="40"/>
      <c r="F183" s="12">
        <v>134903</v>
      </c>
      <c r="G183" s="52">
        <v>8964</v>
      </c>
      <c r="H183" s="52">
        <v>7426</v>
      </c>
      <c r="I183" s="88">
        <f>SUM(K183:T183)</f>
        <v>7362</v>
      </c>
      <c r="J183" s="641">
        <f t="shared" si="7"/>
        <v>99.13816321034204</v>
      </c>
      <c r="K183" s="181"/>
      <c r="L183" s="52"/>
      <c r="M183" s="52">
        <v>138</v>
      </c>
      <c r="N183" s="52"/>
      <c r="O183" s="52">
        <v>4629</v>
      </c>
      <c r="P183" s="52"/>
      <c r="Q183" s="52">
        <v>552</v>
      </c>
      <c r="R183" s="52">
        <v>2043</v>
      </c>
      <c r="S183" s="52"/>
      <c r="T183" s="52"/>
    </row>
    <row r="184" spans="1:20" s="27" customFormat="1" ht="15" customHeight="1">
      <c r="A184" s="85"/>
      <c r="B184" s="85"/>
      <c r="C184" s="407" t="s">
        <v>120</v>
      </c>
      <c r="D184" s="408" t="s">
        <v>1585</v>
      </c>
      <c r="E184" s="409"/>
      <c r="F184" s="12">
        <v>134906</v>
      </c>
      <c r="G184" s="52">
        <v>500</v>
      </c>
      <c r="H184" s="52">
        <v>500</v>
      </c>
      <c r="I184" s="88">
        <f aca="true" t="shared" si="9" ref="I184:I221">SUM(K184:T184)</f>
        <v>500</v>
      </c>
      <c r="J184" s="641">
        <f t="shared" si="7"/>
        <v>100</v>
      </c>
      <c r="K184" s="181"/>
      <c r="L184" s="52"/>
      <c r="M184" s="52"/>
      <c r="N184" s="52"/>
      <c r="O184" s="52"/>
      <c r="P184" s="52"/>
      <c r="Q184" s="52"/>
      <c r="R184" s="52">
        <v>500</v>
      </c>
      <c r="S184" s="52"/>
      <c r="T184" s="52"/>
    </row>
    <row r="185" spans="1:20" s="27" customFormat="1" ht="15" customHeight="1">
      <c r="A185" s="85"/>
      <c r="B185" s="85"/>
      <c r="C185" s="407" t="s">
        <v>121</v>
      </c>
      <c r="D185" s="410" t="s">
        <v>1586</v>
      </c>
      <c r="E185" s="411"/>
      <c r="F185" s="12">
        <v>134958</v>
      </c>
      <c r="G185" s="52">
        <v>500</v>
      </c>
      <c r="H185" s="52">
        <v>500</v>
      </c>
      <c r="I185" s="88">
        <f t="shared" si="9"/>
        <v>500</v>
      </c>
      <c r="J185" s="641">
        <f t="shared" si="7"/>
        <v>100</v>
      </c>
      <c r="K185" s="181"/>
      <c r="L185" s="52"/>
      <c r="M185" s="52"/>
      <c r="N185" s="52"/>
      <c r="O185" s="52"/>
      <c r="P185" s="52"/>
      <c r="Q185" s="52"/>
      <c r="R185" s="52">
        <v>500</v>
      </c>
      <c r="S185" s="52"/>
      <c r="T185" s="52"/>
    </row>
    <row r="186" spans="1:20" s="27" customFormat="1" ht="15" customHeight="1">
      <c r="A186" s="85"/>
      <c r="B186" s="85"/>
      <c r="C186" s="407" t="s">
        <v>122</v>
      </c>
      <c r="D186" s="412" t="s">
        <v>123</v>
      </c>
      <c r="E186" s="13"/>
      <c r="F186" s="12">
        <v>134952</v>
      </c>
      <c r="G186" s="52">
        <v>1500</v>
      </c>
      <c r="H186" s="52">
        <v>1530</v>
      </c>
      <c r="I186" s="88">
        <f t="shared" si="9"/>
        <v>1530</v>
      </c>
      <c r="J186" s="641">
        <f t="shared" si="7"/>
        <v>100</v>
      </c>
      <c r="K186" s="181"/>
      <c r="L186" s="52"/>
      <c r="M186" s="52"/>
      <c r="N186" s="52"/>
      <c r="O186" s="52"/>
      <c r="P186" s="52"/>
      <c r="Q186" s="52">
        <v>1530</v>
      </c>
      <c r="R186" s="52"/>
      <c r="S186" s="52"/>
      <c r="T186" s="52"/>
    </row>
    <row r="187" spans="1:20" s="27" customFormat="1" ht="15" customHeight="1">
      <c r="A187" s="85"/>
      <c r="B187" s="85"/>
      <c r="C187" s="407" t="s">
        <v>124</v>
      </c>
      <c r="D187" s="412" t="s">
        <v>125</v>
      </c>
      <c r="E187" s="13"/>
      <c r="F187" s="12">
        <v>134980</v>
      </c>
      <c r="G187" s="52">
        <v>500</v>
      </c>
      <c r="H187" s="52">
        <v>0</v>
      </c>
      <c r="I187" s="88"/>
      <c r="J187" s="641"/>
      <c r="K187" s="181"/>
      <c r="L187" s="52"/>
      <c r="M187" s="52"/>
      <c r="N187" s="52"/>
      <c r="O187" s="52"/>
      <c r="P187" s="52"/>
      <c r="Q187" s="52"/>
      <c r="R187" s="52"/>
      <c r="S187" s="52"/>
      <c r="T187" s="52"/>
    </row>
    <row r="188" spans="1:20" s="27" customFormat="1" ht="15" customHeight="1">
      <c r="A188" s="85"/>
      <c r="B188" s="85"/>
      <c r="C188" s="407" t="s">
        <v>126</v>
      </c>
      <c r="D188" s="412" t="s">
        <v>127</v>
      </c>
      <c r="E188" s="13"/>
      <c r="F188" s="12">
        <v>134981</v>
      </c>
      <c r="G188" s="52">
        <v>1000</v>
      </c>
      <c r="H188" s="52">
        <v>423</v>
      </c>
      <c r="I188" s="88">
        <f t="shared" si="9"/>
        <v>423</v>
      </c>
      <c r="J188" s="641">
        <f t="shared" si="7"/>
        <v>100</v>
      </c>
      <c r="K188" s="181"/>
      <c r="L188" s="52"/>
      <c r="M188" s="52"/>
      <c r="N188" s="52"/>
      <c r="O188" s="52"/>
      <c r="P188" s="52">
        <v>423</v>
      </c>
      <c r="Q188" s="52"/>
      <c r="R188" s="52"/>
      <c r="S188" s="52"/>
      <c r="T188" s="52"/>
    </row>
    <row r="189" spans="1:20" s="27" customFormat="1" ht="15" customHeight="1">
      <c r="A189" s="85"/>
      <c r="B189" s="85"/>
      <c r="C189" s="407" t="s">
        <v>128</v>
      </c>
      <c r="D189" s="412" t="s">
        <v>129</v>
      </c>
      <c r="E189" s="13"/>
      <c r="F189" s="12">
        <v>134982</v>
      </c>
      <c r="G189" s="52">
        <v>500</v>
      </c>
      <c r="H189" s="52">
        <v>500</v>
      </c>
      <c r="I189" s="88">
        <f t="shared" si="9"/>
        <v>500</v>
      </c>
      <c r="J189" s="641">
        <f t="shared" si="7"/>
        <v>100</v>
      </c>
      <c r="K189" s="181"/>
      <c r="L189" s="52"/>
      <c r="M189" s="52"/>
      <c r="N189" s="52"/>
      <c r="O189" s="52"/>
      <c r="P189" s="52"/>
      <c r="Q189" s="52"/>
      <c r="R189" s="52">
        <v>500</v>
      </c>
      <c r="S189" s="52"/>
      <c r="T189" s="52"/>
    </row>
    <row r="190" spans="1:20" s="27" customFormat="1" ht="27.75" customHeight="1">
      <c r="A190" s="85"/>
      <c r="B190" s="85"/>
      <c r="C190" s="407" t="s">
        <v>130</v>
      </c>
      <c r="D190" s="413" t="s">
        <v>306</v>
      </c>
      <c r="E190" s="19"/>
      <c r="F190" s="12">
        <v>134983</v>
      </c>
      <c r="G190" s="52">
        <v>2000</v>
      </c>
      <c r="H190" s="52">
        <v>2000</v>
      </c>
      <c r="I190" s="88">
        <f t="shared" si="9"/>
        <v>0</v>
      </c>
      <c r="J190" s="641">
        <f t="shared" si="7"/>
        <v>0</v>
      </c>
      <c r="K190" s="181"/>
      <c r="L190" s="52"/>
      <c r="M190" s="52"/>
      <c r="N190" s="52"/>
      <c r="O190" s="52"/>
      <c r="P190" s="52"/>
      <c r="Q190" s="52"/>
      <c r="R190" s="52"/>
      <c r="S190" s="52"/>
      <c r="T190" s="52"/>
    </row>
    <row r="191" spans="1:20" s="27" customFormat="1" ht="19.5" customHeight="1">
      <c r="A191" s="85"/>
      <c r="B191" s="85"/>
      <c r="C191" s="407" t="s">
        <v>307</v>
      </c>
      <c r="D191" s="413" t="s">
        <v>308</v>
      </c>
      <c r="E191" s="37"/>
      <c r="F191" s="12">
        <v>134984</v>
      </c>
      <c r="G191" s="52">
        <v>1000</v>
      </c>
      <c r="H191" s="52">
        <v>1000</v>
      </c>
      <c r="I191" s="88">
        <f t="shared" si="9"/>
        <v>1000</v>
      </c>
      <c r="J191" s="641">
        <f t="shared" si="7"/>
        <v>100</v>
      </c>
      <c r="K191" s="181"/>
      <c r="L191" s="52"/>
      <c r="M191" s="52"/>
      <c r="N191" s="52"/>
      <c r="O191" s="52"/>
      <c r="P191" s="52"/>
      <c r="Q191" s="52"/>
      <c r="R191" s="52">
        <v>1000</v>
      </c>
      <c r="S191" s="52"/>
      <c r="T191" s="52"/>
    </row>
    <row r="192" spans="1:20" s="27" customFormat="1" ht="39" customHeight="1">
      <c r="A192" s="85"/>
      <c r="B192" s="85"/>
      <c r="C192" s="407" t="s">
        <v>309</v>
      </c>
      <c r="D192" s="413" t="s">
        <v>279</v>
      </c>
      <c r="E192" s="37"/>
      <c r="F192" s="12">
        <v>134985</v>
      </c>
      <c r="G192" s="52">
        <v>5700</v>
      </c>
      <c r="H192" s="52">
        <v>5914</v>
      </c>
      <c r="I192" s="88">
        <f t="shared" si="9"/>
        <v>5914</v>
      </c>
      <c r="J192" s="641">
        <f t="shared" si="7"/>
        <v>100</v>
      </c>
      <c r="K192" s="181"/>
      <c r="L192" s="52"/>
      <c r="M192" s="52"/>
      <c r="N192" s="52"/>
      <c r="O192" s="52"/>
      <c r="P192" s="52">
        <v>214</v>
      </c>
      <c r="Q192" s="52"/>
      <c r="R192" s="52">
        <v>5700</v>
      </c>
      <c r="S192" s="52"/>
      <c r="T192" s="52"/>
    </row>
    <row r="193" spans="1:20" s="27" customFormat="1" ht="15" customHeight="1">
      <c r="A193" s="85"/>
      <c r="B193" s="85"/>
      <c r="C193" s="407" t="s">
        <v>280</v>
      </c>
      <c r="D193" s="413" t="s">
        <v>281</v>
      </c>
      <c r="E193" s="37"/>
      <c r="F193" s="12">
        <v>134986</v>
      </c>
      <c r="G193" s="52">
        <v>1500</v>
      </c>
      <c r="H193" s="52">
        <v>2724</v>
      </c>
      <c r="I193" s="88">
        <f t="shared" si="9"/>
        <v>2402</v>
      </c>
      <c r="J193" s="641">
        <f t="shared" si="7"/>
        <v>88.1791483113069</v>
      </c>
      <c r="K193" s="181"/>
      <c r="L193" s="52"/>
      <c r="M193" s="52">
        <v>51</v>
      </c>
      <c r="N193" s="52"/>
      <c r="O193" s="52">
        <v>40</v>
      </c>
      <c r="P193" s="52"/>
      <c r="Q193" s="52">
        <v>1241</v>
      </c>
      <c r="R193" s="52">
        <v>1070</v>
      </c>
      <c r="S193" s="52"/>
      <c r="T193" s="52"/>
    </row>
    <row r="194" spans="1:20" s="27" customFormat="1" ht="15" customHeight="1">
      <c r="A194" s="85"/>
      <c r="B194" s="85"/>
      <c r="C194" s="85" t="s">
        <v>1634</v>
      </c>
      <c r="D194" s="414" t="s">
        <v>1635</v>
      </c>
      <c r="E194" s="409"/>
      <c r="F194" s="12"/>
      <c r="G194" s="52"/>
      <c r="H194" s="52"/>
      <c r="I194" s="88"/>
      <c r="J194" s="641"/>
      <c r="K194" s="181"/>
      <c r="L194" s="52"/>
      <c r="M194" s="52"/>
      <c r="N194" s="181"/>
      <c r="O194" s="181"/>
      <c r="P194" s="181"/>
      <c r="Q194" s="181"/>
      <c r="R194" s="181"/>
      <c r="S194" s="181"/>
      <c r="T194" s="181"/>
    </row>
    <row r="195" spans="1:20" s="27" customFormat="1" ht="15" customHeight="1">
      <c r="A195" s="85"/>
      <c r="B195" s="85"/>
      <c r="C195" s="415" t="s">
        <v>2166</v>
      </c>
      <c r="D195" s="416" t="s">
        <v>282</v>
      </c>
      <c r="E195" s="409"/>
      <c r="F195" s="12">
        <v>132912</v>
      </c>
      <c r="G195" s="52">
        <v>1000</v>
      </c>
      <c r="H195" s="52">
        <v>1000</v>
      </c>
      <c r="I195" s="88">
        <f t="shared" si="9"/>
        <v>1000</v>
      </c>
      <c r="J195" s="641">
        <f t="shared" si="7"/>
        <v>100</v>
      </c>
      <c r="K195" s="181"/>
      <c r="L195" s="52"/>
      <c r="M195" s="52"/>
      <c r="N195" s="52"/>
      <c r="O195" s="52"/>
      <c r="P195" s="52"/>
      <c r="Q195" s="52"/>
      <c r="R195" s="52">
        <v>1000</v>
      </c>
      <c r="S195" s="52"/>
      <c r="T195" s="52"/>
    </row>
    <row r="196" spans="1:20" s="27" customFormat="1" ht="15" customHeight="1">
      <c r="A196" s="85"/>
      <c r="B196" s="85"/>
      <c r="C196" s="417" t="s">
        <v>2167</v>
      </c>
      <c r="D196" s="418" t="s">
        <v>283</v>
      </c>
      <c r="E196" s="409"/>
      <c r="F196" s="12">
        <v>134914</v>
      </c>
      <c r="G196" s="52">
        <v>500</v>
      </c>
      <c r="H196" s="52">
        <v>500</v>
      </c>
      <c r="I196" s="88">
        <f t="shared" si="9"/>
        <v>500</v>
      </c>
      <c r="J196" s="641">
        <f t="shared" si="7"/>
        <v>100</v>
      </c>
      <c r="K196" s="181"/>
      <c r="L196" s="52"/>
      <c r="M196" s="52"/>
      <c r="N196" s="52"/>
      <c r="O196" s="52"/>
      <c r="P196" s="52"/>
      <c r="Q196" s="52"/>
      <c r="R196" s="52">
        <v>500</v>
      </c>
      <c r="S196" s="52"/>
      <c r="T196" s="52"/>
    </row>
    <row r="197" spans="1:20" s="27" customFormat="1" ht="15" customHeight="1">
      <c r="A197" s="85"/>
      <c r="B197" s="85"/>
      <c r="C197" s="417" t="s">
        <v>2168</v>
      </c>
      <c r="D197" s="408" t="s">
        <v>1588</v>
      </c>
      <c r="E197" s="409"/>
      <c r="F197" s="12">
        <v>134915</v>
      </c>
      <c r="G197" s="52">
        <v>500</v>
      </c>
      <c r="H197" s="52">
        <v>1690</v>
      </c>
      <c r="I197" s="88">
        <f t="shared" si="9"/>
        <v>1690</v>
      </c>
      <c r="J197" s="641">
        <f t="shared" si="7"/>
        <v>100</v>
      </c>
      <c r="K197" s="181"/>
      <c r="L197" s="52"/>
      <c r="M197" s="52"/>
      <c r="N197" s="52"/>
      <c r="O197" s="52"/>
      <c r="P197" s="52"/>
      <c r="Q197" s="52"/>
      <c r="R197" s="52">
        <v>1690</v>
      </c>
      <c r="S197" s="52"/>
      <c r="T197" s="52"/>
    </row>
    <row r="198" spans="1:20" s="27" customFormat="1" ht="15" customHeight="1">
      <c r="A198" s="85"/>
      <c r="B198" s="85"/>
      <c r="C198" s="417" t="s">
        <v>2169</v>
      </c>
      <c r="D198" s="408" t="s">
        <v>284</v>
      </c>
      <c r="E198" s="40"/>
      <c r="F198" s="12">
        <v>132981</v>
      </c>
      <c r="G198" s="52">
        <v>500</v>
      </c>
      <c r="H198" s="52">
        <v>500</v>
      </c>
      <c r="I198" s="88">
        <f t="shared" si="9"/>
        <v>500</v>
      </c>
      <c r="J198" s="641">
        <f t="shared" si="7"/>
        <v>100</v>
      </c>
      <c r="K198" s="181"/>
      <c r="L198" s="52"/>
      <c r="M198" s="52"/>
      <c r="N198" s="52"/>
      <c r="O198" s="52"/>
      <c r="P198" s="52"/>
      <c r="Q198" s="52"/>
      <c r="R198" s="52">
        <v>500</v>
      </c>
      <c r="S198" s="52"/>
      <c r="T198" s="52"/>
    </row>
    <row r="199" spans="1:20" s="27" customFormat="1" ht="24" customHeight="1">
      <c r="A199" s="85"/>
      <c r="B199" s="85"/>
      <c r="C199" s="417" t="s">
        <v>761</v>
      </c>
      <c r="D199" s="543" t="s">
        <v>762</v>
      </c>
      <c r="E199" s="14"/>
      <c r="F199" s="12">
        <v>134993</v>
      </c>
      <c r="G199" s="52"/>
      <c r="H199" s="52">
        <v>2229</v>
      </c>
      <c r="I199" s="88">
        <f t="shared" si="9"/>
        <v>229</v>
      </c>
      <c r="J199" s="641">
        <f t="shared" si="7"/>
        <v>10.273665320771647</v>
      </c>
      <c r="K199" s="181"/>
      <c r="L199" s="52"/>
      <c r="M199" s="52"/>
      <c r="N199" s="181"/>
      <c r="O199" s="181"/>
      <c r="P199" s="181"/>
      <c r="Q199" s="181">
        <v>229</v>
      </c>
      <c r="R199" s="181"/>
      <c r="S199" s="181"/>
      <c r="T199" s="181"/>
    </row>
    <row r="200" spans="1:20" s="27" customFormat="1" ht="15" customHeight="1">
      <c r="A200" s="85"/>
      <c r="B200" s="85"/>
      <c r="C200" s="417" t="s">
        <v>2170</v>
      </c>
      <c r="D200" s="419" t="s">
        <v>285</v>
      </c>
      <c r="E200" s="40"/>
      <c r="F200" s="12"/>
      <c r="G200" s="52"/>
      <c r="H200" s="52"/>
      <c r="I200" s="88"/>
      <c r="J200" s="641"/>
      <c r="K200" s="181"/>
      <c r="L200" s="52"/>
      <c r="M200" s="52"/>
      <c r="N200" s="181"/>
      <c r="O200" s="181"/>
      <c r="P200" s="181"/>
      <c r="Q200" s="181"/>
      <c r="R200" s="181"/>
      <c r="S200" s="181"/>
      <c r="T200" s="181"/>
    </row>
    <row r="201" spans="1:20" s="27" customFormat="1" ht="28.5" customHeight="1">
      <c r="A201" s="85"/>
      <c r="B201" s="85"/>
      <c r="C201" s="420" t="s">
        <v>2171</v>
      </c>
      <c r="D201" s="421" t="s">
        <v>286</v>
      </c>
      <c r="E201" s="422"/>
      <c r="F201" s="12">
        <v>134963</v>
      </c>
      <c r="G201" s="52">
        <v>1000</v>
      </c>
      <c r="H201" s="52">
        <v>1000</v>
      </c>
      <c r="I201" s="88">
        <f t="shared" si="9"/>
        <v>1000</v>
      </c>
      <c r="J201" s="641">
        <f t="shared" si="7"/>
        <v>100</v>
      </c>
      <c r="K201" s="181"/>
      <c r="L201" s="52"/>
      <c r="M201" s="52"/>
      <c r="N201" s="52"/>
      <c r="O201" s="52"/>
      <c r="P201" s="52"/>
      <c r="Q201" s="52"/>
      <c r="R201" s="52">
        <v>1000</v>
      </c>
      <c r="S201" s="52"/>
      <c r="T201" s="52"/>
    </row>
    <row r="202" spans="1:20" s="27" customFormat="1" ht="15" customHeight="1">
      <c r="A202" s="85"/>
      <c r="B202" s="85"/>
      <c r="C202" s="135" t="s">
        <v>77</v>
      </c>
      <c r="D202" s="402" t="s">
        <v>189</v>
      </c>
      <c r="E202" s="37"/>
      <c r="F202" s="12"/>
      <c r="G202" s="52"/>
      <c r="H202" s="52"/>
      <c r="I202" s="88"/>
      <c r="J202" s="641"/>
      <c r="K202" s="181"/>
      <c r="L202" s="52"/>
      <c r="M202" s="52"/>
      <c r="N202" s="181"/>
      <c r="O202" s="181"/>
      <c r="P202" s="181"/>
      <c r="Q202" s="181"/>
      <c r="R202" s="181"/>
      <c r="S202" s="181"/>
      <c r="T202" s="181"/>
    </row>
    <row r="203" spans="1:20" s="27" customFormat="1" ht="15" customHeight="1">
      <c r="A203" s="85"/>
      <c r="B203" s="85"/>
      <c r="C203" s="96" t="s">
        <v>78</v>
      </c>
      <c r="D203" s="423" t="s">
        <v>287</v>
      </c>
      <c r="E203" s="37"/>
      <c r="F203" s="12">
        <v>132982</v>
      </c>
      <c r="G203" s="52">
        <v>1050</v>
      </c>
      <c r="H203" s="52">
        <v>2100</v>
      </c>
      <c r="I203" s="88">
        <f t="shared" si="9"/>
        <v>2050</v>
      </c>
      <c r="J203" s="641">
        <f t="shared" si="7"/>
        <v>97.61904761904762</v>
      </c>
      <c r="K203" s="181"/>
      <c r="L203" s="52"/>
      <c r="M203" s="52"/>
      <c r="N203" s="52"/>
      <c r="O203" s="52"/>
      <c r="P203" s="52">
        <v>2050</v>
      </c>
      <c r="Q203" s="52"/>
      <c r="R203" s="52"/>
      <c r="S203" s="52"/>
      <c r="T203" s="52"/>
    </row>
    <row r="204" spans="1:20" s="27" customFormat="1" ht="25.5" customHeight="1">
      <c r="A204" s="85"/>
      <c r="B204" s="85"/>
      <c r="C204" s="12" t="s">
        <v>1477</v>
      </c>
      <c r="D204" s="424" t="s">
        <v>288</v>
      </c>
      <c r="E204" s="17"/>
      <c r="F204" s="12">
        <v>154909</v>
      </c>
      <c r="G204" s="52"/>
      <c r="H204" s="52">
        <v>0</v>
      </c>
      <c r="I204" s="88">
        <f t="shared" si="9"/>
        <v>0</v>
      </c>
      <c r="J204" s="641"/>
      <c r="K204" s="181"/>
      <c r="L204" s="52"/>
      <c r="M204" s="52"/>
      <c r="N204" s="52"/>
      <c r="O204" s="52"/>
      <c r="P204" s="52"/>
      <c r="Q204" s="52"/>
      <c r="R204" s="52"/>
      <c r="S204" s="52"/>
      <c r="T204" s="52"/>
    </row>
    <row r="205" spans="1:20" s="27" customFormat="1" ht="25.5" customHeight="1">
      <c r="A205" s="85"/>
      <c r="B205" s="85"/>
      <c r="C205" s="425" t="s">
        <v>1804</v>
      </c>
      <c r="D205" s="79" t="s">
        <v>289</v>
      </c>
      <c r="E205" s="17"/>
      <c r="F205" s="12">
        <v>154915</v>
      </c>
      <c r="G205" s="52"/>
      <c r="H205" s="52">
        <v>0</v>
      </c>
      <c r="I205" s="88">
        <f t="shared" si="9"/>
        <v>0</v>
      </c>
      <c r="J205" s="641"/>
      <c r="K205" s="181"/>
      <c r="L205" s="52"/>
      <c r="M205" s="52"/>
      <c r="N205" s="52"/>
      <c r="O205" s="52"/>
      <c r="P205" s="52"/>
      <c r="Q205" s="52"/>
      <c r="R205" s="52"/>
      <c r="S205" s="52"/>
      <c r="T205" s="52"/>
    </row>
    <row r="206" spans="1:20" s="27" customFormat="1" ht="25.5" customHeight="1">
      <c r="A206" s="85"/>
      <c r="B206" s="85"/>
      <c r="C206" s="425" t="s">
        <v>763</v>
      </c>
      <c r="D206" s="794" t="s">
        <v>764</v>
      </c>
      <c r="E206" s="17"/>
      <c r="F206" s="12">
        <v>134991</v>
      </c>
      <c r="G206" s="52"/>
      <c r="H206" s="52">
        <v>467</v>
      </c>
      <c r="I206" s="88">
        <f t="shared" si="9"/>
        <v>467</v>
      </c>
      <c r="J206" s="641">
        <f aca="true" t="shared" si="10" ref="J206:J212">I206/H206*100</f>
        <v>100</v>
      </c>
      <c r="K206" s="181"/>
      <c r="L206" s="52"/>
      <c r="M206" s="52"/>
      <c r="N206" s="181"/>
      <c r="O206" s="181"/>
      <c r="P206" s="181"/>
      <c r="Q206" s="181">
        <v>467</v>
      </c>
      <c r="R206" s="181"/>
      <c r="S206" s="181"/>
      <c r="T206" s="181"/>
    </row>
    <row r="207" spans="1:20" s="27" customFormat="1" ht="25.5" customHeight="1">
      <c r="A207" s="85"/>
      <c r="B207" s="85"/>
      <c r="C207" s="12" t="s">
        <v>765</v>
      </c>
      <c r="D207" s="794" t="s">
        <v>766</v>
      </c>
      <c r="E207" s="17"/>
      <c r="F207" s="12">
        <v>132983</v>
      </c>
      <c r="G207" s="52"/>
      <c r="H207" s="52">
        <v>17769</v>
      </c>
      <c r="I207" s="88">
        <f t="shared" si="9"/>
        <v>13682</v>
      </c>
      <c r="J207" s="641">
        <f t="shared" si="10"/>
        <v>76.99926838876695</v>
      </c>
      <c r="K207" s="181"/>
      <c r="L207" s="52"/>
      <c r="M207" s="52">
        <v>1013</v>
      </c>
      <c r="N207" s="181"/>
      <c r="O207" s="181"/>
      <c r="P207" s="181">
        <v>12669</v>
      </c>
      <c r="Q207" s="181"/>
      <c r="R207" s="181"/>
      <c r="S207" s="181"/>
      <c r="T207" s="181"/>
    </row>
    <row r="208" spans="1:20" s="27" customFormat="1" ht="15" customHeight="1">
      <c r="A208" s="85"/>
      <c r="B208" s="85"/>
      <c r="C208" s="426" t="s">
        <v>79</v>
      </c>
      <c r="D208" s="427" t="s">
        <v>2172</v>
      </c>
      <c r="E208" s="409"/>
      <c r="F208" s="12"/>
      <c r="G208" s="52"/>
      <c r="H208" s="52"/>
      <c r="I208" s="88"/>
      <c r="J208" s="641"/>
      <c r="K208" s="181"/>
      <c r="L208" s="52"/>
      <c r="M208" s="52"/>
      <c r="N208" s="181"/>
      <c r="O208" s="181"/>
      <c r="P208" s="181"/>
      <c r="Q208" s="181"/>
      <c r="R208" s="181"/>
      <c r="S208" s="181"/>
      <c r="T208" s="181"/>
    </row>
    <row r="209" spans="1:20" s="27" customFormat="1" ht="15" customHeight="1">
      <c r="A209" s="85"/>
      <c r="B209" s="85"/>
      <c r="C209" s="1265" t="s">
        <v>2173</v>
      </c>
      <c r="D209" s="428" t="s">
        <v>1677</v>
      </c>
      <c r="E209" s="409"/>
      <c r="F209" s="12">
        <v>134926</v>
      </c>
      <c r="G209" s="52">
        <v>5000</v>
      </c>
      <c r="H209" s="52">
        <v>7550</v>
      </c>
      <c r="I209" s="88">
        <f t="shared" si="9"/>
        <v>7550</v>
      </c>
      <c r="J209" s="641">
        <f t="shared" si="10"/>
        <v>100</v>
      </c>
      <c r="K209" s="181"/>
      <c r="L209" s="52"/>
      <c r="M209" s="52">
        <v>50</v>
      </c>
      <c r="N209" s="52"/>
      <c r="O209" s="52"/>
      <c r="P209" s="52"/>
      <c r="Q209" s="52"/>
      <c r="R209" s="52">
        <v>7500</v>
      </c>
      <c r="S209" s="52"/>
      <c r="T209" s="52"/>
    </row>
    <row r="210" spans="1:20" s="27" customFormat="1" ht="15" customHeight="1">
      <c r="A210" s="85"/>
      <c r="B210" s="85"/>
      <c r="C210" s="1265" t="s">
        <v>2174</v>
      </c>
      <c r="D210" s="429" t="s">
        <v>1479</v>
      </c>
      <c r="E210" s="409"/>
      <c r="F210" s="12">
        <v>134974</v>
      </c>
      <c r="G210" s="52">
        <v>500</v>
      </c>
      <c r="H210" s="52">
        <v>500</v>
      </c>
      <c r="I210" s="88">
        <f t="shared" si="9"/>
        <v>500</v>
      </c>
      <c r="J210" s="641">
        <f t="shared" si="10"/>
        <v>100</v>
      </c>
      <c r="K210" s="181"/>
      <c r="L210" s="52"/>
      <c r="M210" s="52"/>
      <c r="N210" s="52"/>
      <c r="O210" s="52"/>
      <c r="P210" s="52"/>
      <c r="Q210" s="52"/>
      <c r="R210" s="52">
        <v>500</v>
      </c>
      <c r="S210" s="52"/>
      <c r="T210" s="52"/>
    </row>
    <row r="211" spans="1:20" s="27" customFormat="1" ht="24.75" customHeight="1">
      <c r="A211" s="85"/>
      <c r="B211" s="85"/>
      <c r="C211" s="420" t="s">
        <v>767</v>
      </c>
      <c r="D211" s="795" t="s">
        <v>768</v>
      </c>
      <c r="E211" s="14"/>
      <c r="F211" s="12">
        <v>134992</v>
      </c>
      <c r="G211" s="52"/>
      <c r="H211" s="52">
        <v>2817</v>
      </c>
      <c r="I211" s="88">
        <f t="shared" si="9"/>
        <v>2476</v>
      </c>
      <c r="J211" s="641">
        <f t="shared" si="10"/>
        <v>87.89492367767127</v>
      </c>
      <c r="K211" s="181"/>
      <c r="L211" s="52"/>
      <c r="M211" s="52"/>
      <c r="N211" s="181"/>
      <c r="O211" s="181"/>
      <c r="P211" s="181"/>
      <c r="Q211" s="181"/>
      <c r="R211" s="181">
        <v>2476</v>
      </c>
      <c r="S211" s="181"/>
      <c r="T211" s="181"/>
    </row>
    <row r="212" spans="1:20" s="27" customFormat="1" ht="25.5" customHeight="1">
      <c r="A212" s="85"/>
      <c r="B212" s="85"/>
      <c r="C212" s="420" t="s">
        <v>769</v>
      </c>
      <c r="D212" s="795" t="s">
        <v>770</v>
      </c>
      <c r="E212" s="14"/>
      <c r="F212" s="12">
        <v>134994</v>
      </c>
      <c r="G212" s="52"/>
      <c r="H212" s="52">
        <v>500</v>
      </c>
      <c r="I212" s="88">
        <f t="shared" si="9"/>
        <v>500</v>
      </c>
      <c r="J212" s="641">
        <f t="shared" si="10"/>
        <v>100</v>
      </c>
      <c r="K212" s="181"/>
      <c r="L212" s="52"/>
      <c r="M212" s="52"/>
      <c r="N212" s="181"/>
      <c r="O212" s="181"/>
      <c r="P212" s="181"/>
      <c r="Q212" s="181"/>
      <c r="R212" s="181">
        <v>500</v>
      </c>
      <c r="S212" s="181"/>
      <c r="T212" s="181"/>
    </row>
    <row r="213" spans="1:20" s="27" customFormat="1" ht="15" customHeight="1">
      <c r="A213" s="85"/>
      <c r="B213" s="85"/>
      <c r="C213" s="426" t="s">
        <v>80</v>
      </c>
      <c r="D213" s="427" t="s">
        <v>2175</v>
      </c>
      <c r="E213" s="40"/>
      <c r="F213" s="12"/>
      <c r="G213" s="52"/>
      <c r="H213" s="52"/>
      <c r="I213" s="88"/>
      <c r="J213" s="641"/>
      <c r="K213" s="181"/>
      <c r="L213" s="52"/>
      <c r="M213" s="52"/>
      <c r="N213" s="181"/>
      <c r="O213" s="181"/>
      <c r="P213" s="181"/>
      <c r="Q213" s="181"/>
      <c r="R213" s="181"/>
      <c r="S213" s="181"/>
      <c r="T213" s="181"/>
    </row>
    <row r="214" spans="1:20" s="27" customFormat="1" ht="15" customHeight="1">
      <c r="A214" s="85"/>
      <c r="B214" s="85"/>
      <c r="C214" s="96" t="s">
        <v>290</v>
      </c>
      <c r="D214" s="82" t="s">
        <v>291</v>
      </c>
      <c r="E214" s="422"/>
      <c r="F214" s="12">
        <v>134987</v>
      </c>
      <c r="G214" s="52">
        <v>158194</v>
      </c>
      <c r="H214" s="52">
        <v>173518</v>
      </c>
      <c r="I214" s="88">
        <f t="shared" si="9"/>
        <v>172916</v>
      </c>
      <c r="J214" s="641">
        <f aca="true" t="shared" si="11" ref="J214:J273">I214/H214*100</f>
        <v>99.65306193017439</v>
      </c>
      <c r="K214" s="181"/>
      <c r="L214" s="52"/>
      <c r="M214" s="52">
        <v>6828</v>
      </c>
      <c r="N214" s="52"/>
      <c r="O214" s="52"/>
      <c r="P214" s="52">
        <v>166088</v>
      </c>
      <c r="Q214" s="52"/>
      <c r="R214" s="52"/>
      <c r="S214" s="52"/>
      <c r="T214" s="52"/>
    </row>
    <row r="215" spans="1:20" s="27" customFormat="1" ht="15" customHeight="1">
      <c r="A215" s="85"/>
      <c r="B215" s="85"/>
      <c r="C215" s="96" t="s">
        <v>292</v>
      </c>
      <c r="D215" s="82" t="s">
        <v>293</v>
      </c>
      <c r="E215" s="422"/>
      <c r="F215" s="12">
        <v>134988</v>
      </c>
      <c r="G215" s="52">
        <v>14925</v>
      </c>
      <c r="H215" s="52">
        <v>11928</v>
      </c>
      <c r="I215" s="88">
        <f t="shared" si="9"/>
        <v>2751</v>
      </c>
      <c r="J215" s="641">
        <f t="shared" si="11"/>
        <v>23.06338028169014</v>
      </c>
      <c r="K215" s="181"/>
      <c r="L215" s="52"/>
      <c r="M215" s="52"/>
      <c r="N215" s="52"/>
      <c r="O215" s="52"/>
      <c r="P215" s="52">
        <v>2751</v>
      </c>
      <c r="Q215" s="52"/>
      <c r="R215" s="52"/>
      <c r="S215" s="52"/>
      <c r="T215" s="52"/>
    </row>
    <row r="216" spans="1:20" s="27" customFormat="1" ht="15" customHeight="1">
      <c r="A216" s="85"/>
      <c r="B216" s="85"/>
      <c r="C216" s="96" t="s">
        <v>294</v>
      </c>
      <c r="D216" s="82" t="s">
        <v>295</v>
      </c>
      <c r="E216" s="422"/>
      <c r="F216" s="12">
        <v>134989</v>
      </c>
      <c r="G216" s="52">
        <v>30000</v>
      </c>
      <c r="H216" s="52"/>
      <c r="I216" s="88">
        <f t="shared" si="9"/>
        <v>0</v>
      </c>
      <c r="J216" s="641"/>
      <c r="K216" s="181"/>
      <c r="L216" s="52"/>
      <c r="M216" s="52"/>
      <c r="N216" s="52"/>
      <c r="O216" s="52"/>
      <c r="P216" s="52"/>
      <c r="Q216" s="52"/>
      <c r="R216" s="52"/>
      <c r="S216" s="52"/>
      <c r="T216" s="52"/>
    </row>
    <row r="217" spans="1:20" s="27" customFormat="1" ht="24" customHeight="1">
      <c r="A217" s="85"/>
      <c r="B217" s="85"/>
      <c r="C217" s="96" t="s">
        <v>296</v>
      </c>
      <c r="D217" s="82" t="s">
        <v>297</v>
      </c>
      <c r="E217" s="422"/>
      <c r="F217" s="12">
        <v>134990</v>
      </c>
      <c r="G217" s="52">
        <v>7363</v>
      </c>
      <c r="H217" s="52">
        <v>7363</v>
      </c>
      <c r="I217" s="88">
        <f t="shared" si="9"/>
        <v>7362</v>
      </c>
      <c r="J217" s="641">
        <f t="shared" si="11"/>
        <v>99.98641857938341</v>
      </c>
      <c r="K217" s="181"/>
      <c r="L217" s="52"/>
      <c r="M217" s="52"/>
      <c r="N217" s="52"/>
      <c r="O217" s="52"/>
      <c r="P217" s="52"/>
      <c r="Q217" s="52"/>
      <c r="R217" s="52">
        <v>7362</v>
      </c>
      <c r="S217" s="52"/>
      <c r="T217" s="52"/>
    </row>
    <row r="218" spans="1:20" s="27" customFormat="1" ht="15" customHeight="1">
      <c r="A218" s="85"/>
      <c r="B218" s="85"/>
      <c r="C218" s="134"/>
      <c r="D218" s="129" t="s">
        <v>298</v>
      </c>
      <c r="E218" s="422"/>
      <c r="F218" s="85"/>
      <c r="G218" s="154"/>
      <c r="H218" s="154"/>
      <c r="I218" s="88"/>
      <c r="J218" s="641"/>
      <c r="K218" s="181"/>
      <c r="L218" s="52"/>
      <c r="M218" s="52"/>
      <c r="N218" s="181"/>
      <c r="O218" s="181"/>
      <c r="P218" s="181"/>
      <c r="Q218" s="181"/>
      <c r="R218" s="181"/>
      <c r="S218" s="181"/>
      <c r="T218" s="181"/>
    </row>
    <row r="219" spans="1:20" s="27" customFormat="1" ht="15" customHeight="1">
      <c r="A219" s="85"/>
      <c r="B219" s="85"/>
      <c r="C219" s="12" t="s">
        <v>2176</v>
      </c>
      <c r="D219" s="430" t="s">
        <v>1587</v>
      </c>
      <c r="E219" s="431"/>
      <c r="F219" s="432">
        <v>134911</v>
      </c>
      <c r="G219" s="587">
        <v>153</v>
      </c>
      <c r="H219" s="587">
        <v>153</v>
      </c>
      <c r="I219" s="88">
        <f t="shared" si="9"/>
        <v>153</v>
      </c>
      <c r="J219" s="641">
        <f t="shared" si="11"/>
        <v>100</v>
      </c>
      <c r="K219" s="181"/>
      <c r="L219" s="52"/>
      <c r="M219" s="52"/>
      <c r="N219" s="52"/>
      <c r="O219" s="52"/>
      <c r="P219" s="52"/>
      <c r="Q219" s="52">
        <v>153</v>
      </c>
      <c r="R219" s="52"/>
      <c r="S219" s="52"/>
      <c r="T219" s="52"/>
    </row>
    <row r="220" spans="1:20" s="27" customFormat="1" ht="23.25" customHeight="1">
      <c r="A220" s="85"/>
      <c r="B220" s="85"/>
      <c r="C220" s="12" t="s">
        <v>2177</v>
      </c>
      <c r="D220" s="433" t="s">
        <v>299</v>
      </c>
      <c r="E220" s="431"/>
      <c r="F220" s="432">
        <v>134979</v>
      </c>
      <c r="G220" s="587">
        <v>1050</v>
      </c>
      <c r="H220" s="587">
        <v>1050</v>
      </c>
      <c r="I220" s="88">
        <f t="shared" si="9"/>
        <v>1050</v>
      </c>
      <c r="J220" s="641">
        <f t="shared" si="11"/>
        <v>100</v>
      </c>
      <c r="K220" s="181"/>
      <c r="L220" s="52"/>
      <c r="M220" s="52"/>
      <c r="N220" s="52"/>
      <c r="O220" s="52"/>
      <c r="P220" s="52"/>
      <c r="Q220" s="52">
        <v>1050</v>
      </c>
      <c r="R220" s="52"/>
      <c r="S220" s="52"/>
      <c r="T220" s="52"/>
    </row>
    <row r="221" spans="1:20" s="27" customFormat="1" ht="17.25" customHeight="1">
      <c r="A221" s="85"/>
      <c r="B221" s="85"/>
      <c r="C221" s="12" t="s">
        <v>2178</v>
      </c>
      <c r="D221" s="431" t="s">
        <v>1478</v>
      </c>
      <c r="E221" s="434"/>
      <c r="F221" s="435">
        <v>132976</v>
      </c>
      <c r="G221" s="588">
        <v>180</v>
      </c>
      <c r="H221" s="588">
        <v>180</v>
      </c>
      <c r="I221" s="88">
        <f t="shared" si="9"/>
        <v>0</v>
      </c>
      <c r="J221" s="641">
        <f t="shared" si="11"/>
        <v>0</v>
      </c>
      <c r="K221" s="181"/>
      <c r="L221" s="52"/>
      <c r="M221" s="52"/>
      <c r="N221" s="52"/>
      <c r="O221" s="52"/>
      <c r="P221" s="52"/>
      <c r="Q221" s="52"/>
      <c r="R221" s="52"/>
      <c r="S221" s="52"/>
      <c r="T221" s="52"/>
    </row>
    <row r="222" spans="1:20" ht="18.75" customHeight="1">
      <c r="A222" s="16"/>
      <c r="B222" s="16"/>
      <c r="C222" s="217"/>
      <c r="D222" s="191" t="s">
        <v>147</v>
      </c>
      <c r="E222" s="219"/>
      <c r="F222" s="220"/>
      <c r="G222" s="226">
        <f>SUM(G179:G221)</f>
        <v>1017043</v>
      </c>
      <c r="H222" s="226">
        <f>SUM(H179:H221)</f>
        <v>1022621</v>
      </c>
      <c r="I222" s="226">
        <f>SUM(I179:I221)</f>
        <v>986633</v>
      </c>
      <c r="J222" s="643">
        <f t="shared" si="11"/>
        <v>96.48080765014605</v>
      </c>
      <c r="K222" s="226">
        <f aca="true" t="shared" si="12" ref="K222:T222">SUM(K179:K221)</f>
        <v>4503</v>
      </c>
      <c r="L222" s="226">
        <f t="shared" si="12"/>
        <v>1648</v>
      </c>
      <c r="M222" s="226">
        <f t="shared" si="12"/>
        <v>73278</v>
      </c>
      <c r="N222" s="226">
        <f t="shared" si="12"/>
        <v>14756</v>
      </c>
      <c r="O222" s="226">
        <f t="shared" si="12"/>
        <v>664142</v>
      </c>
      <c r="P222" s="226">
        <f t="shared" si="12"/>
        <v>184545</v>
      </c>
      <c r="Q222" s="226">
        <f t="shared" si="12"/>
        <v>5222</v>
      </c>
      <c r="R222" s="226">
        <f t="shared" si="12"/>
        <v>38539</v>
      </c>
      <c r="S222" s="226">
        <f t="shared" si="12"/>
        <v>0</v>
      </c>
      <c r="T222" s="226">
        <f t="shared" si="12"/>
        <v>0</v>
      </c>
    </row>
    <row r="223" spans="1:20" ht="12.75" customHeight="1">
      <c r="A223" s="85">
        <v>1</v>
      </c>
      <c r="B223" s="85">
        <v>14</v>
      </c>
      <c r="C223" s="134"/>
      <c r="D223" s="18" t="s">
        <v>1346</v>
      </c>
      <c r="E223" s="19"/>
      <c r="F223" s="168"/>
      <c r="G223" s="185"/>
      <c r="H223" s="185"/>
      <c r="I223" s="88"/>
      <c r="J223" s="641"/>
      <c r="K223" s="185"/>
      <c r="L223" s="88"/>
      <c r="M223" s="88"/>
      <c r="N223" s="88"/>
      <c r="O223" s="88"/>
      <c r="P223" s="88"/>
      <c r="Q223" s="154"/>
      <c r="R223" s="154"/>
      <c r="S223" s="154"/>
      <c r="T223" s="154"/>
    </row>
    <row r="224" spans="1:20" ht="12.75" customHeight="1">
      <c r="A224" s="85"/>
      <c r="B224" s="85"/>
      <c r="C224" s="134"/>
      <c r="D224" s="320" t="s">
        <v>151</v>
      </c>
      <c r="E224" s="19"/>
      <c r="F224" s="168"/>
      <c r="G224" s="185"/>
      <c r="H224" s="185"/>
      <c r="I224" s="88"/>
      <c r="J224" s="641"/>
      <c r="K224" s="185"/>
      <c r="L224" s="88"/>
      <c r="M224" s="88"/>
      <c r="N224" s="88"/>
      <c r="O224" s="88"/>
      <c r="P224" s="88"/>
      <c r="Q224" s="154"/>
      <c r="R224" s="154"/>
      <c r="S224" s="154"/>
      <c r="T224" s="154"/>
    </row>
    <row r="225" spans="1:20" ht="12.75" customHeight="1">
      <c r="A225" s="85"/>
      <c r="B225" s="85"/>
      <c r="C225" s="134"/>
      <c r="D225" s="15" t="s">
        <v>1866</v>
      </c>
      <c r="E225" s="14">
        <v>1</v>
      </c>
      <c r="F225" s="12">
        <v>171918</v>
      </c>
      <c r="G225" s="52">
        <v>4286</v>
      </c>
      <c r="H225" s="52">
        <v>1286</v>
      </c>
      <c r="I225" s="88">
        <f>SUM(K225:T225)</f>
        <v>481</v>
      </c>
      <c r="J225" s="641">
        <f t="shared" si="11"/>
        <v>37.40279937791602</v>
      </c>
      <c r="K225" s="181"/>
      <c r="L225" s="52"/>
      <c r="M225" s="52">
        <v>481</v>
      </c>
      <c r="N225" s="52"/>
      <c r="O225" s="52"/>
      <c r="P225" s="52"/>
      <c r="Q225" s="52"/>
      <c r="R225" s="52"/>
      <c r="S225" s="52"/>
      <c r="T225" s="52"/>
    </row>
    <row r="226" spans="1:20" ht="23.25" customHeight="1">
      <c r="A226" s="85"/>
      <c r="B226" s="85"/>
      <c r="C226" s="134"/>
      <c r="D226" s="82" t="s">
        <v>300</v>
      </c>
      <c r="E226" s="14">
        <v>1</v>
      </c>
      <c r="F226" s="12">
        <v>171922</v>
      </c>
      <c r="G226" s="52">
        <v>4000</v>
      </c>
      <c r="H226" s="52">
        <v>5010</v>
      </c>
      <c r="I226" s="88">
        <f>SUM(K226:T226)</f>
        <v>3563</v>
      </c>
      <c r="J226" s="641">
        <f t="shared" si="11"/>
        <v>71.11776447105788</v>
      </c>
      <c r="K226" s="181"/>
      <c r="L226" s="52"/>
      <c r="M226" s="52">
        <v>3563</v>
      </c>
      <c r="N226" s="52"/>
      <c r="O226" s="52"/>
      <c r="P226" s="52"/>
      <c r="Q226" s="52"/>
      <c r="R226" s="52"/>
      <c r="S226" s="52"/>
      <c r="T226" s="52"/>
    </row>
    <row r="227" spans="1:20" ht="12.75" customHeight="1">
      <c r="A227" s="85"/>
      <c r="B227" s="85"/>
      <c r="C227" s="134"/>
      <c r="D227" s="15" t="s">
        <v>1867</v>
      </c>
      <c r="E227" s="14">
        <v>1</v>
      </c>
      <c r="F227" s="12">
        <v>171926</v>
      </c>
      <c r="G227" s="52">
        <v>1000</v>
      </c>
      <c r="H227" s="52">
        <v>2000</v>
      </c>
      <c r="I227" s="88">
        <f>SUM(K227:T227)</f>
        <v>810</v>
      </c>
      <c r="J227" s="641">
        <f t="shared" si="11"/>
        <v>40.5</v>
      </c>
      <c r="K227" s="181"/>
      <c r="L227" s="52"/>
      <c r="M227" s="52">
        <v>810</v>
      </c>
      <c r="N227" s="52"/>
      <c r="O227" s="52"/>
      <c r="P227" s="52"/>
      <c r="Q227" s="52"/>
      <c r="R227" s="52"/>
      <c r="S227" s="52"/>
      <c r="T227" s="52"/>
    </row>
    <row r="228" spans="1:20" ht="12.75" customHeight="1">
      <c r="A228" s="85"/>
      <c r="B228" s="85"/>
      <c r="C228" s="134"/>
      <c r="D228" s="15" t="s">
        <v>1480</v>
      </c>
      <c r="E228" s="14">
        <v>1</v>
      </c>
      <c r="F228" s="163">
        <v>171967</v>
      </c>
      <c r="G228" s="181">
        <v>4000</v>
      </c>
      <c r="H228" s="181">
        <v>4561</v>
      </c>
      <c r="I228" s="88">
        <f>SUM(K228:T228)</f>
        <v>1156</v>
      </c>
      <c r="J228" s="641">
        <f t="shared" si="11"/>
        <v>25.345319008989257</v>
      </c>
      <c r="K228" s="181"/>
      <c r="L228" s="52"/>
      <c r="M228" s="52">
        <v>1156</v>
      </c>
      <c r="N228" s="52"/>
      <c r="O228" s="52"/>
      <c r="P228" s="52"/>
      <c r="Q228" s="52"/>
      <c r="R228" s="52"/>
      <c r="S228" s="52"/>
      <c r="T228" s="52"/>
    </row>
    <row r="229" spans="1:20" ht="12.75" customHeight="1">
      <c r="A229" s="16"/>
      <c r="B229" s="16"/>
      <c r="C229" s="217"/>
      <c r="D229" s="218" t="s">
        <v>1868</v>
      </c>
      <c r="E229" s="221"/>
      <c r="F229" s="222"/>
      <c r="G229" s="582">
        <f>SUM(G225:G228)</f>
        <v>13286</v>
      </c>
      <c r="H229" s="582">
        <f>SUM(H225:H228)</f>
        <v>12857</v>
      </c>
      <c r="I229" s="582">
        <f>SUM(I225:I228)</f>
        <v>6010</v>
      </c>
      <c r="J229" s="643">
        <f t="shared" si="11"/>
        <v>46.744963832931475</v>
      </c>
      <c r="K229" s="582">
        <f aca="true" t="shared" si="13" ref="K229:T229">SUM(K225:K228)</f>
        <v>0</v>
      </c>
      <c r="L229" s="436">
        <f t="shared" si="13"/>
        <v>0</v>
      </c>
      <c r="M229" s="436">
        <f t="shared" si="13"/>
        <v>6010</v>
      </c>
      <c r="N229" s="436">
        <f t="shared" si="13"/>
        <v>0</v>
      </c>
      <c r="O229" s="436">
        <f t="shared" si="13"/>
        <v>0</v>
      </c>
      <c r="P229" s="436">
        <f t="shared" si="13"/>
        <v>0</v>
      </c>
      <c r="Q229" s="436">
        <f t="shared" si="13"/>
        <v>0</v>
      </c>
      <c r="R229" s="436">
        <f t="shared" si="13"/>
        <v>0</v>
      </c>
      <c r="S229" s="436">
        <f t="shared" si="13"/>
        <v>0</v>
      </c>
      <c r="T229" s="436">
        <f t="shared" si="13"/>
        <v>0</v>
      </c>
    </row>
    <row r="230" spans="1:20" s="27" customFormat="1" ht="12.75" customHeight="1">
      <c r="A230" s="85"/>
      <c r="B230" s="85"/>
      <c r="C230" s="134"/>
      <c r="D230" s="129" t="s">
        <v>387</v>
      </c>
      <c r="E230" s="612"/>
      <c r="F230" s="12"/>
      <c r="G230" s="52"/>
      <c r="H230" s="52"/>
      <c r="I230" s="88"/>
      <c r="J230" s="641"/>
      <c r="K230" s="336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20" s="27" customFormat="1" ht="12.75" customHeight="1">
      <c r="A231" s="85"/>
      <c r="B231" s="85"/>
      <c r="C231" s="437"/>
      <c r="D231" s="438" t="s">
        <v>298</v>
      </c>
      <c r="E231" s="431"/>
      <c r="F231" s="432"/>
      <c r="G231" s="587"/>
      <c r="H231" s="587"/>
      <c r="I231" s="88"/>
      <c r="J231" s="641"/>
      <c r="K231" s="336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s="27" customFormat="1" ht="12.75" customHeight="1">
      <c r="A232" s="85"/>
      <c r="B232" s="85"/>
      <c r="C232" s="439" t="s">
        <v>197</v>
      </c>
      <c r="D232" s="438" t="s">
        <v>35</v>
      </c>
      <c r="E232" s="431"/>
      <c r="F232" s="432">
        <v>162650</v>
      </c>
      <c r="G232" s="587">
        <v>6845</v>
      </c>
      <c r="H232" s="587">
        <v>11495</v>
      </c>
      <c r="I232" s="88">
        <f>SUM(K232:T232)</f>
        <v>10820</v>
      </c>
      <c r="J232" s="641">
        <f t="shared" si="11"/>
        <v>94.12788168769029</v>
      </c>
      <c r="K232" s="336"/>
      <c r="L232" s="88"/>
      <c r="M232" s="88"/>
      <c r="N232" s="88"/>
      <c r="O232" s="88"/>
      <c r="P232" s="88">
        <v>10820</v>
      </c>
      <c r="Q232" s="88"/>
      <c r="R232" s="88"/>
      <c r="S232" s="88"/>
      <c r="T232" s="88"/>
    </row>
    <row r="233" spans="1:20" s="27" customFormat="1" ht="12.75" customHeight="1">
      <c r="A233" s="85"/>
      <c r="B233" s="85"/>
      <c r="C233" s="439" t="s">
        <v>242</v>
      </c>
      <c r="D233" s="438" t="s">
        <v>1869</v>
      </c>
      <c r="E233" s="431"/>
      <c r="F233" s="432">
        <v>162674</v>
      </c>
      <c r="G233" s="587">
        <v>317784</v>
      </c>
      <c r="H233" s="587">
        <v>362121</v>
      </c>
      <c r="I233" s="88">
        <f>SUM(K233:T233)</f>
        <v>362063</v>
      </c>
      <c r="J233" s="641">
        <f t="shared" si="11"/>
        <v>99.98398325421614</v>
      </c>
      <c r="K233" s="336"/>
      <c r="L233" s="88"/>
      <c r="M233" s="88">
        <v>115388</v>
      </c>
      <c r="N233" s="88"/>
      <c r="O233" s="88"/>
      <c r="P233" s="88">
        <v>238652</v>
      </c>
      <c r="Q233" s="88"/>
      <c r="R233" s="88">
        <v>8023</v>
      </c>
      <c r="S233" s="88"/>
      <c r="T233" s="88"/>
    </row>
    <row r="234" spans="1:20" s="27" customFormat="1" ht="12.75" customHeight="1">
      <c r="A234" s="85"/>
      <c r="B234" s="85"/>
      <c r="C234" s="439" t="s">
        <v>243</v>
      </c>
      <c r="D234" s="440" t="s">
        <v>595</v>
      </c>
      <c r="E234" s="613"/>
      <c r="F234" s="487">
        <v>164903</v>
      </c>
      <c r="G234" s="589">
        <v>3487</v>
      </c>
      <c r="H234" s="589">
        <v>3487</v>
      </c>
      <c r="I234" s="88">
        <f>SUM(K234:T234)</f>
        <v>0</v>
      </c>
      <c r="J234" s="641">
        <f t="shared" si="11"/>
        <v>0</v>
      </c>
      <c r="K234" s="336"/>
      <c r="L234" s="88"/>
      <c r="M234" s="88"/>
      <c r="N234" s="88"/>
      <c r="O234" s="88"/>
      <c r="P234" s="88"/>
      <c r="Q234" s="88"/>
      <c r="R234" s="88"/>
      <c r="S234" s="88"/>
      <c r="T234" s="88"/>
    </row>
    <row r="235" spans="1:20" ht="12.75" customHeight="1">
      <c r="A235" s="16"/>
      <c r="B235" s="16"/>
      <c r="C235" s="217"/>
      <c r="D235" s="191" t="s">
        <v>1870</v>
      </c>
      <c r="E235" s="1266"/>
      <c r="F235" s="652"/>
      <c r="G235" s="1267">
        <f>SUM(G229:G234)</f>
        <v>341402</v>
      </c>
      <c r="H235" s="1267">
        <f>SUM(H229:H234)</f>
        <v>389960</v>
      </c>
      <c r="I235" s="1268">
        <f>SUM(I229:I234)</f>
        <v>378893</v>
      </c>
      <c r="J235" s="1269">
        <f t="shared" si="11"/>
        <v>97.16201661708894</v>
      </c>
      <c r="K235" s="1268">
        <f aca="true" t="shared" si="14" ref="K235:T235">SUM(K229:K234)</f>
        <v>0</v>
      </c>
      <c r="L235" s="1267">
        <f t="shared" si="14"/>
        <v>0</v>
      </c>
      <c r="M235" s="1267">
        <f t="shared" si="14"/>
        <v>121398</v>
      </c>
      <c r="N235" s="1267">
        <f t="shared" si="14"/>
        <v>0</v>
      </c>
      <c r="O235" s="1267">
        <f t="shared" si="14"/>
        <v>0</v>
      </c>
      <c r="P235" s="1267">
        <f t="shared" si="14"/>
        <v>249472</v>
      </c>
      <c r="Q235" s="1267">
        <f t="shared" si="14"/>
        <v>0</v>
      </c>
      <c r="R235" s="1267">
        <f t="shared" si="14"/>
        <v>8023</v>
      </c>
      <c r="S235" s="1267">
        <f t="shared" si="14"/>
        <v>0</v>
      </c>
      <c r="T235" s="1267">
        <f t="shared" si="14"/>
        <v>0</v>
      </c>
    </row>
    <row r="236" spans="1:20" ht="13.5" customHeight="1">
      <c r="A236" s="20">
        <v>1</v>
      </c>
      <c r="B236" s="20">
        <v>15</v>
      </c>
      <c r="C236" s="138"/>
      <c r="D236" s="25" t="s">
        <v>1871</v>
      </c>
      <c r="E236" s="86"/>
      <c r="F236" s="167"/>
      <c r="G236" s="184"/>
      <c r="H236" s="184"/>
      <c r="I236" s="88"/>
      <c r="J236" s="641"/>
      <c r="K236" s="184"/>
      <c r="L236" s="88"/>
      <c r="M236" s="88"/>
      <c r="N236" s="88"/>
      <c r="O236" s="88"/>
      <c r="P236" s="88"/>
      <c r="Q236" s="26"/>
      <c r="R236" s="26"/>
      <c r="S236" s="26"/>
      <c r="T236" s="26"/>
    </row>
    <row r="237" spans="1:20" ht="13.5" customHeight="1">
      <c r="A237" s="20"/>
      <c r="B237" s="20"/>
      <c r="C237" s="138"/>
      <c r="D237" s="139" t="s">
        <v>1386</v>
      </c>
      <c r="E237" s="86"/>
      <c r="F237" s="167"/>
      <c r="G237" s="184"/>
      <c r="H237" s="184"/>
      <c r="I237" s="88"/>
      <c r="J237" s="641"/>
      <c r="K237" s="184"/>
      <c r="L237" s="88"/>
      <c r="M237" s="88"/>
      <c r="N237" s="88"/>
      <c r="O237" s="88"/>
      <c r="P237" s="88"/>
      <c r="Q237" s="26"/>
      <c r="R237" s="26"/>
      <c r="S237" s="26"/>
      <c r="T237" s="26"/>
    </row>
    <row r="238" spans="1:20" ht="13.5" customHeight="1">
      <c r="A238" s="20"/>
      <c r="B238" s="20"/>
      <c r="C238" s="138"/>
      <c r="D238" s="21" t="s">
        <v>598</v>
      </c>
      <c r="E238" s="22">
        <v>1</v>
      </c>
      <c r="F238" s="20">
        <v>151502</v>
      </c>
      <c r="G238" s="26">
        <v>27157</v>
      </c>
      <c r="H238" s="26">
        <v>19862</v>
      </c>
      <c r="I238" s="88">
        <f>SUM(K238:T238)</f>
        <v>18413</v>
      </c>
      <c r="J238" s="641">
        <f t="shared" si="11"/>
        <v>92.70466216896587</v>
      </c>
      <c r="K238" s="184"/>
      <c r="L238" s="26"/>
      <c r="M238" s="26">
        <v>18413</v>
      </c>
      <c r="N238" s="26"/>
      <c r="O238" s="26"/>
      <c r="P238" s="26"/>
      <c r="Q238" s="26"/>
      <c r="R238" s="26"/>
      <c r="S238" s="26"/>
      <c r="T238" s="26"/>
    </row>
    <row r="239" spans="1:20" ht="13.5" customHeight="1">
      <c r="A239" s="20"/>
      <c r="B239" s="20"/>
      <c r="C239" s="138"/>
      <c r="D239" s="21" t="s">
        <v>1872</v>
      </c>
      <c r="E239" s="22">
        <v>1</v>
      </c>
      <c r="F239" s="20">
        <v>151504</v>
      </c>
      <c r="G239" s="26">
        <v>137902</v>
      </c>
      <c r="H239" s="26">
        <v>137902</v>
      </c>
      <c r="I239" s="88">
        <f aca="true" t="shared" si="15" ref="I239:I302">SUM(K239:T239)</f>
        <v>135437</v>
      </c>
      <c r="J239" s="641">
        <f t="shared" si="11"/>
        <v>98.21249873098287</v>
      </c>
      <c r="K239" s="184"/>
      <c r="L239" s="26"/>
      <c r="M239" s="26">
        <v>135437</v>
      </c>
      <c r="N239" s="26"/>
      <c r="O239" s="26"/>
      <c r="P239" s="26"/>
      <c r="Q239" s="26"/>
      <c r="R239" s="26"/>
      <c r="S239" s="26"/>
      <c r="T239" s="26"/>
    </row>
    <row r="240" spans="1:20" ht="13.5" customHeight="1">
      <c r="A240" s="20"/>
      <c r="B240" s="20"/>
      <c r="C240" s="138"/>
      <c r="D240" s="74" t="s">
        <v>155</v>
      </c>
      <c r="E240" s="22">
        <v>1</v>
      </c>
      <c r="F240" s="20">
        <v>151501</v>
      </c>
      <c r="G240" s="26">
        <v>10440</v>
      </c>
      <c r="H240" s="26">
        <v>10440</v>
      </c>
      <c r="I240" s="88">
        <f t="shared" si="15"/>
        <v>6890</v>
      </c>
      <c r="J240" s="641">
        <f t="shared" si="11"/>
        <v>65.99616858237547</v>
      </c>
      <c r="K240" s="184"/>
      <c r="L240" s="26"/>
      <c r="M240" s="26">
        <v>6890</v>
      </c>
      <c r="N240" s="26"/>
      <c r="O240" s="26"/>
      <c r="P240" s="26"/>
      <c r="Q240" s="26"/>
      <c r="R240" s="26"/>
      <c r="S240" s="26"/>
      <c r="T240" s="26"/>
    </row>
    <row r="241" spans="1:20" ht="13.5" customHeight="1">
      <c r="A241" s="20"/>
      <c r="B241" s="20"/>
      <c r="C241" s="138"/>
      <c r="D241" s="74" t="s">
        <v>652</v>
      </c>
      <c r="E241" s="22">
        <v>1</v>
      </c>
      <c r="F241" s="20">
        <v>151905</v>
      </c>
      <c r="G241" s="26">
        <v>1439</v>
      </c>
      <c r="H241" s="26">
        <v>1439</v>
      </c>
      <c r="I241" s="88">
        <f t="shared" si="15"/>
        <v>1080</v>
      </c>
      <c r="J241" s="641">
        <f t="shared" si="11"/>
        <v>75.05211952744962</v>
      </c>
      <c r="K241" s="184">
        <v>8</v>
      </c>
      <c r="L241" s="26">
        <v>3</v>
      </c>
      <c r="M241" s="26">
        <v>630</v>
      </c>
      <c r="N241" s="26"/>
      <c r="O241" s="26"/>
      <c r="P241" s="26">
        <v>439</v>
      </c>
      <c r="Q241" s="26"/>
      <c r="R241" s="26"/>
      <c r="S241" s="26"/>
      <c r="T241" s="26"/>
    </row>
    <row r="242" spans="1:20" ht="13.5" customHeight="1">
      <c r="A242" s="20"/>
      <c r="B242" s="20"/>
      <c r="C242" s="138"/>
      <c r="D242" s="74" t="s">
        <v>301</v>
      </c>
      <c r="E242" s="22">
        <v>1</v>
      </c>
      <c r="F242" s="12">
        <v>151917</v>
      </c>
      <c r="G242" s="52">
        <v>2000</v>
      </c>
      <c r="H242" s="52">
        <v>23880</v>
      </c>
      <c r="I242" s="88">
        <f t="shared" si="15"/>
        <v>1999</v>
      </c>
      <c r="J242" s="641">
        <f t="shared" si="11"/>
        <v>8.371021775544389</v>
      </c>
      <c r="K242" s="184"/>
      <c r="L242" s="26"/>
      <c r="M242" s="26">
        <v>1999</v>
      </c>
      <c r="N242" s="26"/>
      <c r="O242" s="26"/>
      <c r="P242" s="26"/>
      <c r="Q242" s="26"/>
      <c r="R242" s="26"/>
      <c r="S242" s="26"/>
      <c r="T242" s="26"/>
    </row>
    <row r="243" spans="1:20" ht="15" customHeight="1">
      <c r="A243" s="20"/>
      <c r="B243" s="20"/>
      <c r="C243" s="138"/>
      <c r="D243" s="74" t="s">
        <v>1873</v>
      </c>
      <c r="E243" s="22">
        <v>2</v>
      </c>
      <c r="F243" s="12">
        <v>151503</v>
      </c>
      <c r="G243" s="52">
        <v>2000</v>
      </c>
      <c r="H243" s="52">
        <v>2000</v>
      </c>
      <c r="I243" s="88">
        <f t="shared" si="15"/>
        <v>2000</v>
      </c>
      <c r="J243" s="641">
        <f t="shared" si="11"/>
        <v>100</v>
      </c>
      <c r="K243" s="184"/>
      <c r="L243" s="26"/>
      <c r="M243" s="26">
        <v>2000</v>
      </c>
      <c r="N243" s="26"/>
      <c r="O243" s="26"/>
      <c r="P243" s="26"/>
      <c r="Q243" s="26"/>
      <c r="R243" s="26"/>
      <c r="S243" s="26"/>
      <c r="T243" s="26"/>
    </row>
    <row r="244" spans="1:20" ht="15" customHeight="1">
      <c r="A244" s="20"/>
      <c r="B244" s="20"/>
      <c r="C244" s="138"/>
      <c r="D244" s="74" t="s">
        <v>1874</v>
      </c>
      <c r="E244" s="22">
        <v>2</v>
      </c>
      <c r="F244" s="12">
        <v>151507</v>
      </c>
      <c r="G244" s="52">
        <v>2000</v>
      </c>
      <c r="H244" s="52">
        <v>3003</v>
      </c>
      <c r="I244" s="88">
        <f t="shared" si="15"/>
        <v>3003</v>
      </c>
      <c r="J244" s="641">
        <f t="shared" si="11"/>
        <v>100</v>
      </c>
      <c r="K244" s="184"/>
      <c r="L244" s="26"/>
      <c r="M244" s="26">
        <v>2768</v>
      </c>
      <c r="N244" s="26"/>
      <c r="O244" s="26"/>
      <c r="P244" s="26">
        <v>235</v>
      </c>
      <c r="Q244" s="26"/>
      <c r="R244" s="26"/>
      <c r="S244" s="26"/>
      <c r="T244" s="26"/>
    </row>
    <row r="245" spans="1:20" ht="15" customHeight="1">
      <c r="A245" s="20"/>
      <c r="B245" s="20"/>
      <c r="C245" s="138"/>
      <c r="D245" s="74" t="s">
        <v>704</v>
      </c>
      <c r="E245" s="22">
        <v>2</v>
      </c>
      <c r="F245" s="12">
        <v>151509</v>
      </c>
      <c r="G245" s="52">
        <v>900</v>
      </c>
      <c r="H245" s="52">
        <v>798</v>
      </c>
      <c r="I245" s="88">
        <f t="shared" si="15"/>
        <v>615</v>
      </c>
      <c r="J245" s="641">
        <f t="shared" si="11"/>
        <v>77.06766917293233</v>
      </c>
      <c r="K245" s="184"/>
      <c r="L245" s="26"/>
      <c r="M245" s="26">
        <v>615</v>
      </c>
      <c r="N245" s="26"/>
      <c r="O245" s="26"/>
      <c r="P245" s="26"/>
      <c r="Q245" s="26"/>
      <c r="R245" s="26"/>
      <c r="S245" s="26"/>
      <c r="T245" s="26"/>
    </row>
    <row r="246" spans="1:20" ht="15" customHeight="1">
      <c r="A246" s="20"/>
      <c r="B246" s="20"/>
      <c r="C246" s="138"/>
      <c r="D246" s="74" t="s">
        <v>2348</v>
      </c>
      <c r="E246" s="22">
        <v>1</v>
      </c>
      <c r="F246" s="12">
        <v>151510</v>
      </c>
      <c r="G246" s="52">
        <v>8675</v>
      </c>
      <c r="H246" s="52">
        <v>27178</v>
      </c>
      <c r="I246" s="88">
        <f t="shared" si="15"/>
        <v>16456</v>
      </c>
      <c r="J246" s="641">
        <f t="shared" si="11"/>
        <v>60.54897343439547</v>
      </c>
      <c r="K246" s="184"/>
      <c r="L246" s="26"/>
      <c r="M246" s="26">
        <v>16072</v>
      </c>
      <c r="N246" s="26"/>
      <c r="O246" s="26"/>
      <c r="P246" s="26">
        <v>384</v>
      </c>
      <c r="Q246" s="26"/>
      <c r="R246" s="26"/>
      <c r="S246" s="26"/>
      <c r="T246" s="26"/>
    </row>
    <row r="247" spans="1:20" ht="15" customHeight="1">
      <c r="A247" s="20"/>
      <c r="B247" s="20"/>
      <c r="C247" s="138"/>
      <c r="D247" s="321" t="s">
        <v>1481</v>
      </c>
      <c r="E247" s="22">
        <v>1</v>
      </c>
      <c r="F247" s="12">
        <v>151520</v>
      </c>
      <c r="G247" s="52">
        <v>1000</v>
      </c>
      <c r="H247" s="52">
        <v>0</v>
      </c>
      <c r="I247" s="88"/>
      <c r="J247" s="641"/>
      <c r="K247" s="184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ht="15" customHeight="1">
      <c r="A248" s="20"/>
      <c r="B248" s="20"/>
      <c r="C248" s="138"/>
      <c r="D248" s="321" t="s">
        <v>1482</v>
      </c>
      <c r="E248" s="22">
        <v>1</v>
      </c>
      <c r="F248" s="12">
        <v>151521</v>
      </c>
      <c r="G248" s="52">
        <v>500</v>
      </c>
      <c r="H248" s="52">
        <v>0</v>
      </c>
      <c r="I248" s="88"/>
      <c r="J248" s="641"/>
      <c r="K248" s="184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1:20" ht="15" customHeight="1">
      <c r="A249" s="20"/>
      <c r="B249" s="20"/>
      <c r="C249" s="138"/>
      <c r="D249" s="321" t="s">
        <v>1483</v>
      </c>
      <c r="E249" s="22">
        <v>1</v>
      </c>
      <c r="F249" s="12">
        <v>151522</v>
      </c>
      <c r="G249" s="52">
        <v>2500</v>
      </c>
      <c r="H249" s="52">
        <v>500</v>
      </c>
      <c r="I249" s="88">
        <f t="shared" si="15"/>
        <v>164</v>
      </c>
      <c r="J249" s="641">
        <f t="shared" si="11"/>
        <v>32.800000000000004</v>
      </c>
      <c r="K249" s="184"/>
      <c r="L249" s="26"/>
      <c r="M249" s="26">
        <v>164</v>
      </c>
      <c r="N249" s="26"/>
      <c r="O249" s="26"/>
      <c r="P249" s="26"/>
      <c r="Q249" s="26"/>
      <c r="R249" s="26"/>
      <c r="S249" s="26"/>
      <c r="T249" s="26"/>
    </row>
    <row r="250" spans="1:20" ht="15" customHeight="1">
      <c r="A250" s="20"/>
      <c r="B250" s="20"/>
      <c r="C250" s="138"/>
      <c r="D250" s="74" t="s">
        <v>1875</v>
      </c>
      <c r="E250" s="22">
        <v>1</v>
      </c>
      <c r="F250" s="12">
        <v>151512</v>
      </c>
      <c r="G250" s="52">
        <v>1559</v>
      </c>
      <c r="H250" s="52">
        <v>1559</v>
      </c>
      <c r="I250" s="88">
        <f t="shared" si="15"/>
        <v>1289</v>
      </c>
      <c r="J250" s="641">
        <f t="shared" si="11"/>
        <v>82.68120590121873</v>
      </c>
      <c r="K250" s="184"/>
      <c r="L250" s="26"/>
      <c r="M250" s="26">
        <v>1289</v>
      </c>
      <c r="N250" s="26"/>
      <c r="O250" s="26"/>
      <c r="P250" s="26"/>
      <c r="Q250" s="26"/>
      <c r="R250" s="26"/>
      <c r="S250" s="26"/>
      <c r="T250" s="26"/>
    </row>
    <row r="251" spans="1:20" ht="15" customHeight="1">
      <c r="A251" s="20"/>
      <c r="B251" s="20"/>
      <c r="C251" s="138"/>
      <c r="D251" s="442" t="s">
        <v>1876</v>
      </c>
      <c r="E251" s="22">
        <v>1</v>
      </c>
      <c r="F251" s="12">
        <v>151519</v>
      </c>
      <c r="G251" s="52">
        <v>1287</v>
      </c>
      <c r="H251" s="52">
        <v>1287</v>
      </c>
      <c r="I251" s="88">
        <f t="shared" si="15"/>
        <v>1287</v>
      </c>
      <c r="J251" s="641">
        <f t="shared" si="11"/>
        <v>100</v>
      </c>
      <c r="K251" s="184"/>
      <c r="L251" s="26"/>
      <c r="M251" s="26"/>
      <c r="N251" s="26"/>
      <c r="O251" s="26"/>
      <c r="P251" s="26">
        <v>1287</v>
      </c>
      <c r="Q251" s="26"/>
      <c r="R251" s="26"/>
      <c r="S251" s="26"/>
      <c r="T251" s="26"/>
    </row>
    <row r="252" spans="1:20" ht="15" customHeight="1">
      <c r="A252" s="20"/>
      <c r="B252" s="20"/>
      <c r="C252" s="138"/>
      <c r="D252" s="74" t="s">
        <v>1877</v>
      </c>
      <c r="E252" s="22">
        <v>2</v>
      </c>
      <c r="F252" s="12">
        <v>151511</v>
      </c>
      <c r="G252" s="52">
        <v>3600</v>
      </c>
      <c r="H252" s="52">
        <v>3860</v>
      </c>
      <c r="I252" s="88">
        <f t="shared" si="15"/>
        <v>3860</v>
      </c>
      <c r="J252" s="641">
        <f t="shared" si="11"/>
        <v>100</v>
      </c>
      <c r="K252" s="184"/>
      <c r="L252" s="26"/>
      <c r="M252" s="26">
        <v>3860</v>
      </c>
      <c r="N252" s="26"/>
      <c r="O252" s="26"/>
      <c r="P252" s="26"/>
      <c r="Q252" s="26"/>
      <c r="R252" s="26"/>
      <c r="S252" s="26"/>
      <c r="T252" s="26"/>
    </row>
    <row r="253" spans="1:20" ht="15" customHeight="1">
      <c r="A253" s="20"/>
      <c r="B253" s="20"/>
      <c r="C253" s="138"/>
      <c r="D253" s="74" t="s">
        <v>705</v>
      </c>
      <c r="E253" s="391">
        <v>2</v>
      </c>
      <c r="F253" s="112">
        <v>151514</v>
      </c>
      <c r="G253" s="350">
        <v>2000</v>
      </c>
      <c r="H253" s="350">
        <v>2000</v>
      </c>
      <c r="I253" s="88">
        <f t="shared" si="15"/>
        <v>2000</v>
      </c>
      <c r="J253" s="641">
        <f t="shared" si="11"/>
        <v>100</v>
      </c>
      <c r="K253" s="184"/>
      <c r="L253" s="26"/>
      <c r="M253" s="26">
        <v>2000</v>
      </c>
      <c r="N253" s="26"/>
      <c r="O253" s="26"/>
      <c r="P253" s="26"/>
      <c r="Q253" s="26"/>
      <c r="R253" s="26"/>
      <c r="S253" s="26"/>
      <c r="T253" s="26"/>
    </row>
    <row r="254" spans="1:20" ht="15" customHeight="1">
      <c r="A254" s="20"/>
      <c r="B254" s="20"/>
      <c r="C254" s="138"/>
      <c r="D254" s="74" t="s">
        <v>706</v>
      </c>
      <c r="E254" s="391">
        <v>2</v>
      </c>
      <c r="F254" s="112">
        <v>151515</v>
      </c>
      <c r="G254" s="350">
        <v>800</v>
      </c>
      <c r="H254" s="350">
        <v>186</v>
      </c>
      <c r="I254" s="88">
        <f t="shared" si="15"/>
        <v>186</v>
      </c>
      <c r="J254" s="641">
        <f t="shared" si="11"/>
        <v>100</v>
      </c>
      <c r="K254" s="184"/>
      <c r="L254" s="26"/>
      <c r="M254" s="26">
        <v>186</v>
      </c>
      <c r="N254" s="26"/>
      <c r="O254" s="26"/>
      <c r="P254" s="26"/>
      <c r="Q254" s="26"/>
      <c r="R254" s="26"/>
      <c r="S254" s="26"/>
      <c r="T254" s="26"/>
    </row>
    <row r="255" spans="1:20" ht="15" customHeight="1">
      <c r="A255" s="20"/>
      <c r="B255" s="20"/>
      <c r="C255" s="138"/>
      <c r="D255" s="74" t="s">
        <v>1878</v>
      </c>
      <c r="E255" s="391">
        <v>1</v>
      </c>
      <c r="F255" s="112">
        <v>151513</v>
      </c>
      <c r="G255" s="350">
        <v>21516</v>
      </c>
      <c r="H255" s="350">
        <v>17594</v>
      </c>
      <c r="I255" s="88">
        <f t="shared" si="15"/>
        <v>11973</v>
      </c>
      <c r="J255" s="641">
        <f t="shared" si="11"/>
        <v>68.05160850289872</v>
      </c>
      <c r="K255" s="184"/>
      <c r="L255" s="26"/>
      <c r="M255" s="26">
        <v>9982</v>
      </c>
      <c r="N255" s="26"/>
      <c r="O255" s="26"/>
      <c r="P255" s="26">
        <v>1991</v>
      </c>
      <c r="Q255" s="26"/>
      <c r="R255" s="26"/>
      <c r="S255" s="26"/>
      <c r="T255" s="26"/>
    </row>
    <row r="256" spans="1:20" ht="15" customHeight="1">
      <c r="A256" s="20"/>
      <c r="B256" s="20"/>
      <c r="C256" s="138"/>
      <c r="D256" s="74" t="s">
        <v>302</v>
      </c>
      <c r="E256" s="391">
        <v>2</v>
      </c>
      <c r="F256" s="112">
        <v>151523</v>
      </c>
      <c r="G256" s="350">
        <v>2000</v>
      </c>
      <c r="H256" s="350">
        <v>2000</v>
      </c>
      <c r="I256" s="88">
        <f t="shared" si="15"/>
        <v>2000</v>
      </c>
      <c r="J256" s="641">
        <f t="shared" si="11"/>
        <v>100</v>
      </c>
      <c r="K256" s="184"/>
      <c r="L256" s="26"/>
      <c r="M256" s="26"/>
      <c r="N256" s="26"/>
      <c r="O256" s="26">
        <v>2000</v>
      </c>
      <c r="P256" s="26"/>
      <c r="Q256" s="26"/>
      <c r="R256" s="26"/>
      <c r="S256" s="26"/>
      <c r="T256" s="26"/>
    </row>
    <row r="257" spans="1:20" ht="15" customHeight="1">
      <c r="A257" s="20"/>
      <c r="B257" s="20"/>
      <c r="C257" s="138"/>
      <c r="D257" s="74" t="s">
        <v>303</v>
      </c>
      <c r="E257" s="391">
        <v>1</v>
      </c>
      <c r="F257" s="112">
        <v>151524</v>
      </c>
      <c r="G257" s="350">
        <v>1000</v>
      </c>
      <c r="H257" s="350">
        <v>1000</v>
      </c>
      <c r="I257" s="88">
        <f t="shared" si="15"/>
        <v>1000</v>
      </c>
      <c r="J257" s="641">
        <f t="shared" si="11"/>
        <v>100</v>
      </c>
      <c r="K257" s="184"/>
      <c r="L257" s="26"/>
      <c r="M257" s="26"/>
      <c r="N257" s="26"/>
      <c r="O257" s="26">
        <v>1000</v>
      </c>
      <c r="P257" s="26"/>
      <c r="Q257" s="26"/>
      <c r="R257" s="26"/>
      <c r="S257" s="26"/>
      <c r="T257" s="26"/>
    </row>
    <row r="258" spans="1:20" ht="15" customHeight="1">
      <c r="A258" s="20"/>
      <c r="B258" s="20"/>
      <c r="C258" s="138"/>
      <c r="D258" s="21" t="s">
        <v>149</v>
      </c>
      <c r="E258" s="119"/>
      <c r="F258" s="308"/>
      <c r="G258" s="26"/>
      <c r="H258" s="26"/>
      <c r="I258" s="88"/>
      <c r="J258" s="641"/>
      <c r="K258" s="184"/>
      <c r="L258" s="88"/>
      <c r="M258" s="26"/>
      <c r="N258" s="88"/>
      <c r="O258" s="88"/>
      <c r="P258" s="88"/>
      <c r="Q258" s="26"/>
      <c r="R258" s="26"/>
      <c r="S258" s="26"/>
      <c r="T258" s="26"/>
    </row>
    <row r="259" spans="1:20" ht="15" customHeight="1">
      <c r="A259" s="20"/>
      <c r="B259" s="20"/>
      <c r="C259" s="138"/>
      <c r="D259" s="21" t="s">
        <v>599</v>
      </c>
      <c r="E259" s="22">
        <v>1</v>
      </c>
      <c r="F259" s="20">
        <v>151401</v>
      </c>
      <c r="G259" s="26">
        <v>108218</v>
      </c>
      <c r="H259" s="26">
        <v>117211</v>
      </c>
      <c r="I259" s="88">
        <f t="shared" si="15"/>
        <v>84046</v>
      </c>
      <c r="J259" s="641">
        <f t="shared" si="11"/>
        <v>71.70487411591063</v>
      </c>
      <c r="K259" s="184"/>
      <c r="L259" s="26"/>
      <c r="M259" s="26">
        <v>84046</v>
      </c>
      <c r="N259" s="26"/>
      <c r="O259" s="26"/>
      <c r="P259" s="26"/>
      <c r="Q259" s="26"/>
      <c r="R259" s="26"/>
      <c r="S259" s="26"/>
      <c r="T259" s="26"/>
    </row>
    <row r="260" spans="1:20" ht="15" customHeight="1">
      <c r="A260" s="20"/>
      <c r="B260" s="20"/>
      <c r="C260" s="138"/>
      <c r="D260" s="21" t="s">
        <v>707</v>
      </c>
      <c r="E260" s="119">
        <v>1</v>
      </c>
      <c r="F260" s="20">
        <v>151402</v>
      </c>
      <c r="G260" s="26">
        <v>58570</v>
      </c>
      <c r="H260" s="26">
        <v>57008</v>
      </c>
      <c r="I260" s="88">
        <f t="shared" si="15"/>
        <v>53409</v>
      </c>
      <c r="J260" s="641">
        <f t="shared" si="11"/>
        <v>93.68685096828516</v>
      </c>
      <c r="K260" s="184"/>
      <c r="L260" s="26"/>
      <c r="M260" s="26">
        <v>53409</v>
      </c>
      <c r="N260" s="26"/>
      <c r="O260" s="26"/>
      <c r="P260" s="26"/>
      <c r="Q260" s="26"/>
      <c r="R260" s="26"/>
      <c r="S260" s="26"/>
      <c r="T260" s="26"/>
    </row>
    <row r="261" spans="1:20" ht="15" customHeight="1">
      <c r="A261" s="20"/>
      <c r="B261" s="20"/>
      <c r="C261" s="138"/>
      <c r="D261" s="21" t="s">
        <v>708</v>
      </c>
      <c r="E261" s="119">
        <v>2</v>
      </c>
      <c r="F261" s="20">
        <v>151406</v>
      </c>
      <c r="G261" s="26">
        <v>1500</v>
      </c>
      <c r="H261" s="26">
        <v>26</v>
      </c>
      <c r="I261" s="88">
        <f t="shared" si="15"/>
        <v>26</v>
      </c>
      <c r="J261" s="641">
        <f t="shared" si="11"/>
        <v>100</v>
      </c>
      <c r="K261" s="184"/>
      <c r="L261" s="26"/>
      <c r="M261" s="26">
        <v>26</v>
      </c>
      <c r="N261" s="26"/>
      <c r="O261" s="26"/>
      <c r="P261" s="26"/>
      <c r="Q261" s="26"/>
      <c r="R261" s="26"/>
      <c r="S261" s="26"/>
      <c r="T261" s="26"/>
    </row>
    <row r="262" spans="1:20" ht="15" customHeight="1">
      <c r="A262" s="20"/>
      <c r="B262" s="20"/>
      <c r="C262" s="138"/>
      <c r="D262" s="21" t="s">
        <v>709</v>
      </c>
      <c r="E262" s="119">
        <v>2</v>
      </c>
      <c r="F262" s="20">
        <v>151407</v>
      </c>
      <c r="G262" s="26">
        <v>21130</v>
      </c>
      <c r="H262" s="26">
        <v>15104</v>
      </c>
      <c r="I262" s="88">
        <f t="shared" si="15"/>
        <v>11820</v>
      </c>
      <c r="J262" s="641">
        <f t="shared" si="11"/>
        <v>78.25741525423729</v>
      </c>
      <c r="K262" s="184"/>
      <c r="L262" s="26"/>
      <c r="M262" s="26">
        <v>11820</v>
      </c>
      <c r="N262" s="26"/>
      <c r="O262" s="26"/>
      <c r="P262" s="26"/>
      <c r="Q262" s="26"/>
      <c r="R262" s="26"/>
      <c r="S262" s="26"/>
      <c r="T262" s="26"/>
    </row>
    <row r="263" spans="1:20" ht="15" customHeight="1">
      <c r="A263" s="20"/>
      <c r="B263" s="20"/>
      <c r="C263" s="138"/>
      <c r="D263" s="21" t="s">
        <v>1879</v>
      </c>
      <c r="E263" s="119">
        <v>1</v>
      </c>
      <c r="F263" s="20">
        <v>151403</v>
      </c>
      <c r="G263" s="26">
        <v>1000</v>
      </c>
      <c r="H263" s="26">
        <v>1000</v>
      </c>
      <c r="I263" s="88">
        <f t="shared" si="15"/>
        <v>1000</v>
      </c>
      <c r="J263" s="641">
        <f t="shared" si="11"/>
        <v>100</v>
      </c>
      <c r="K263" s="184"/>
      <c r="L263" s="26"/>
      <c r="M263" s="26">
        <v>1000</v>
      </c>
      <c r="N263" s="26"/>
      <c r="O263" s="26"/>
      <c r="P263" s="26"/>
      <c r="Q263" s="26"/>
      <c r="R263" s="26"/>
      <c r="S263" s="26"/>
      <c r="T263" s="26"/>
    </row>
    <row r="264" spans="1:20" ht="15" customHeight="1">
      <c r="A264" s="20"/>
      <c r="B264" s="20"/>
      <c r="C264" s="138"/>
      <c r="D264" s="21" t="s">
        <v>1880</v>
      </c>
      <c r="E264" s="119">
        <v>2</v>
      </c>
      <c r="F264" s="308">
        <v>151404</v>
      </c>
      <c r="G264" s="26">
        <v>5000</v>
      </c>
      <c r="H264" s="26">
        <v>5000</v>
      </c>
      <c r="I264" s="88">
        <f t="shared" si="15"/>
        <v>5000</v>
      </c>
      <c r="J264" s="641">
        <f t="shared" si="11"/>
        <v>100</v>
      </c>
      <c r="K264" s="184"/>
      <c r="L264" s="26"/>
      <c r="M264" s="26">
        <v>5000</v>
      </c>
      <c r="N264" s="26"/>
      <c r="O264" s="26"/>
      <c r="P264" s="26"/>
      <c r="Q264" s="26"/>
      <c r="R264" s="26"/>
      <c r="S264" s="26"/>
      <c r="T264" s="26"/>
    </row>
    <row r="265" spans="1:20" ht="15" customHeight="1">
      <c r="A265" s="20"/>
      <c r="B265" s="20"/>
      <c r="C265" s="138"/>
      <c r="D265" s="321" t="s">
        <v>1484</v>
      </c>
      <c r="E265" s="119">
        <v>2</v>
      </c>
      <c r="F265" s="308">
        <v>151408</v>
      </c>
      <c r="G265" s="26">
        <v>4000</v>
      </c>
      <c r="H265" s="26">
        <v>2302</v>
      </c>
      <c r="I265" s="88">
        <f t="shared" si="15"/>
        <v>0</v>
      </c>
      <c r="J265" s="641">
        <f t="shared" si="11"/>
        <v>0</v>
      </c>
      <c r="K265" s="184"/>
      <c r="L265" s="26"/>
      <c r="M265" s="26"/>
      <c r="N265" s="26"/>
      <c r="O265" s="26"/>
      <c r="P265" s="26"/>
      <c r="Q265" s="26"/>
      <c r="R265" s="26"/>
      <c r="S265" s="26"/>
      <c r="T265" s="26"/>
    </row>
    <row r="266" spans="1:20" ht="15" customHeight="1">
      <c r="A266" s="20"/>
      <c r="B266" s="20"/>
      <c r="C266" s="138"/>
      <c r="D266" s="321" t="s">
        <v>1485</v>
      </c>
      <c r="E266" s="119">
        <v>1</v>
      </c>
      <c r="F266" s="308">
        <v>151409</v>
      </c>
      <c r="G266" s="26">
        <v>1800</v>
      </c>
      <c r="H266" s="26">
        <v>1486</v>
      </c>
      <c r="I266" s="88">
        <f t="shared" si="15"/>
        <v>1486</v>
      </c>
      <c r="J266" s="641">
        <f t="shared" si="11"/>
        <v>100</v>
      </c>
      <c r="K266" s="184"/>
      <c r="L266" s="26"/>
      <c r="M266" s="26">
        <v>1486</v>
      </c>
      <c r="N266" s="26"/>
      <c r="O266" s="26"/>
      <c r="P266" s="26"/>
      <c r="Q266" s="26"/>
      <c r="R266" s="26"/>
      <c r="S266" s="26"/>
      <c r="T266" s="26"/>
    </row>
    <row r="267" spans="1:20" ht="15" customHeight="1">
      <c r="A267" s="20"/>
      <c r="B267" s="20"/>
      <c r="C267" s="138"/>
      <c r="D267" s="21" t="s">
        <v>2294</v>
      </c>
      <c r="E267" s="119"/>
      <c r="F267" s="308"/>
      <c r="G267" s="26"/>
      <c r="H267" s="26"/>
      <c r="I267" s="88"/>
      <c r="J267" s="641"/>
      <c r="K267" s="184"/>
      <c r="L267" s="88"/>
      <c r="M267" s="88"/>
      <c r="N267" s="88"/>
      <c r="O267" s="88"/>
      <c r="P267" s="88"/>
      <c r="Q267" s="26"/>
      <c r="R267" s="26"/>
      <c r="S267" s="26"/>
      <c r="T267" s="26"/>
    </row>
    <row r="268" spans="1:20" ht="15" customHeight="1">
      <c r="A268" s="20"/>
      <c r="B268" s="20"/>
      <c r="C268" s="138"/>
      <c r="D268" s="93" t="s">
        <v>2295</v>
      </c>
      <c r="E268" s="130">
        <v>1</v>
      </c>
      <c r="F268" s="165">
        <v>191129</v>
      </c>
      <c r="G268" s="115">
        <v>170783</v>
      </c>
      <c r="H268" s="115">
        <v>196498</v>
      </c>
      <c r="I268" s="88">
        <f t="shared" si="15"/>
        <v>196498</v>
      </c>
      <c r="J268" s="641">
        <f t="shared" si="11"/>
        <v>100</v>
      </c>
      <c r="K268" s="184"/>
      <c r="L268" s="26"/>
      <c r="M268" s="26"/>
      <c r="N268" s="26"/>
      <c r="O268" s="52">
        <v>196498</v>
      </c>
      <c r="P268" s="26"/>
      <c r="Q268" s="26"/>
      <c r="R268" s="26"/>
      <c r="S268" s="26"/>
      <c r="T268" s="26"/>
    </row>
    <row r="269" spans="1:20" ht="15" customHeight="1">
      <c r="A269" s="20"/>
      <c r="B269" s="20"/>
      <c r="C269" s="138"/>
      <c r="D269" s="74" t="s">
        <v>2349</v>
      </c>
      <c r="E269" s="119"/>
      <c r="F269" s="308"/>
      <c r="G269" s="26"/>
      <c r="H269" s="26"/>
      <c r="I269" s="88"/>
      <c r="J269" s="641"/>
      <c r="K269" s="184"/>
      <c r="L269" s="88"/>
      <c r="M269" s="26"/>
      <c r="N269" s="88"/>
      <c r="O269" s="88"/>
      <c r="P269" s="88"/>
      <c r="Q269" s="26"/>
      <c r="R269" s="26"/>
      <c r="S269" s="26"/>
      <c r="T269" s="26"/>
    </row>
    <row r="270" spans="1:20" ht="15" customHeight="1">
      <c r="A270" s="22"/>
      <c r="B270" s="22"/>
      <c r="C270" s="22"/>
      <c r="D270" s="21" t="s">
        <v>710</v>
      </c>
      <c r="E270" s="22">
        <v>1</v>
      </c>
      <c r="F270" s="20">
        <v>151102</v>
      </c>
      <c r="G270" s="26">
        <v>3000</v>
      </c>
      <c r="H270" s="26">
        <v>1798</v>
      </c>
      <c r="I270" s="88">
        <f t="shared" si="15"/>
        <v>1739</v>
      </c>
      <c r="J270" s="641">
        <f t="shared" si="11"/>
        <v>96.71857619577308</v>
      </c>
      <c r="K270" s="184"/>
      <c r="L270" s="26"/>
      <c r="M270" s="26">
        <v>1739</v>
      </c>
      <c r="N270" s="26"/>
      <c r="O270" s="26"/>
      <c r="P270" s="26"/>
      <c r="Q270" s="26"/>
      <c r="R270" s="26"/>
      <c r="S270" s="26"/>
      <c r="T270" s="26"/>
    </row>
    <row r="271" spans="1:20" ht="15" customHeight="1">
      <c r="A271" s="20"/>
      <c r="B271" s="20"/>
      <c r="C271" s="138"/>
      <c r="D271" s="21" t="s">
        <v>711</v>
      </c>
      <c r="E271" s="22">
        <v>1</v>
      </c>
      <c r="F271" s="20">
        <v>151103</v>
      </c>
      <c r="G271" s="26">
        <v>8000</v>
      </c>
      <c r="H271" s="26">
        <v>0</v>
      </c>
      <c r="I271" s="88"/>
      <c r="J271" s="641"/>
      <c r="K271" s="184"/>
      <c r="L271" s="26"/>
      <c r="M271" s="26"/>
      <c r="N271" s="26"/>
      <c r="O271" s="26"/>
      <c r="P271" s="26"/>
      <c r="Q271" s="26"/>
      <c r="R271" s="26"/>
      <c r="S271" s="26"/>
      <c r="T271" s="26"/>
    </row>
    <row r="272" spans="1:20" ht="15" customHeight="1">
      <c r="A272" s="20"/>
      <c r="B272" s="20"/>
      <c r="C272" s="138"/>
      <c r="D272" s="21" t="s">
        <v>672</v>
      </c>
      <c r="E272" s="119"/>
      <c r="F272" s="308"/>
      <c r="G272" s="26"/>
      <c r="H272" s="26"/>
      <c r="I272" s="88"/>
      <c r="J272" s="641"/>
      <c r="K272" s="184"/>
      <c r="L272" s="88"/>
      <c r="M272" s="26"/>
      <c r="N272" s="88"/>
      <c r="O272" s="88"/>
      <c r="P272" s="88"/>
      <c r="Q272" s="26"/>
      <c r="R272" s="26"/>
      <c r="S272" s="26"/>
      <c r="T272" s="26"/>
    </row>
    <row r="273" spans="1:20" ht="15" customHeight="1">
      <c r="A273" s="20"/>
      <c r="B273" s="20"/>
      <c r="C273" s="138"/>
      <c r="D273" s="74" t="s">
        <v>1881</v>
      </c>
      <c r="E273" s="119">
        <v>1</v>
      </c>
      <c r="F273" s="20">
        <v>151301</v>
      </c>
      <c r="G273" s="26">
        <v>18469</v>
      </c>
      <c r="H273" s="26">
        <v>11766</v>
      </c>
      <c r="I273" s="88">
        <f t="shared" si="15"/>
        <v>9476</v>
      </c>
      <c r="J273" s="641">
        <f t="shared" si="11"/>
        <v>80.5371409144994</v>
      </c>
      <c r="K273" s="184"/>
      <c r="L273" s="26"/>
      <c r="M273" s="26">
        <v>9476</v>
      </c>
      <c r="N273" s="26"/>
      <c r="O273" s="26"/>
      <c r="P273" s="26"/>
      <c r="Q273" s="26"/>
      <c r="R273" s="26"/>
      <c r="S273" s="26"/>
      <c r="T273" s="26"/>
    </row>
    <row r="274" spans="1:20" ht="25.5" customHeight="1">
      <c r="A274" s="20"/>
      <c r="B274" s="20"/>
      <c r="C274" s="138"/>
      <c r="D274" s="93" t="s">
        <v>304</v>
      </c>
      <c r="E274" s="119">
        <v>1</v>
      </c>
      <c r="F274" s="20">
        <v>151305</v>
      </c>
      <c r="G274" s="26">
        <v>82835</v>
      </c>
      <c r="H274" s="26">
        <v>82835</v>
      </c>
      <c r="I274" s="88">
        <f t="shared" si="15"/>
        <v>78783</v>
      </c>
      <c r="J274" s="641">
        <f aca="true" t="shared" si="16" ref="J274:J340">I274/H274*100</f>
        <v>95.10834792056498</v>
      </c>
      <c r="K274" s="184"/>
      <c r="L274" s="26"/>
      <c r="M274" s="26">
        <v>78783</v>
      </c>
      <c r="N274" s="26"/>
      <c r="O274" s="26"/>
      <c r="P274" s="26"/>
      <c r="Q274" s="26"/>
      <c r="R274" s="26"/>
      <c r="S274" s="26"/>
      <c r="T274" s="26"/>
    </row>
    <row r="275" spans="1:20" ht="25.5" customHeight="1">
      <c r="A275" s="20"/>
      <c r="B275" s="20"/>
      <c r="C275" s="138"/>
      <c r="D275" s="93" t="s">
        <v>305</v>
      </c>
      <c r="E275" s="119">
        <v>1</v>
      </c>
      <c r="F275" s="20">
        <v>151306</v>
      </c>
      <c r="G275" s="26">
        <v>3000</v>
      </c>
      <c r="H275" s="26">
        <v>4700</v>
      </c>
      <c r="I275" s="88">
        <f t="shared" si="15"/>
        <v>3931</v>
      </c>
      <c r="J275" s="641">
        <f t="shared" si="16"/>
        <v>83.63829787234043</v>
      </c>
      <c r="K275" s="184"/>
      <c r="L275" s="26"/>
      <c r="M275" s="26">
        <v>3931</v>
      </c>
      <c r="N275" s="26"/>
      <c r="O275" s="26"/>
      <c r="P275" s="26"/>
      <c r="Q275" s="26"/>
      <c r="R275" s="26"/>
      <c r="S275" s="26"/>
      <c r="T275" s="26"/>
    </row>
    <row r="276" spans="1:20" ht="25.5" customHeight="1">
      <c r="A276" s="20"/>
      <c r="B276" s="20"/>
      <c r="C276" s="138"/>
      <c r="D276" s="93" t="s">
        <v>1975</v>
      </c>
      <c r="E276" s="119">
        <v>1</v>
      </c>
      <c r="F276" s="12">
        <v>151307</v>
      </c>
      <c r="G276" s="52">
        <v>7000</v>
      </c>
      <c r="H276" s="52">
        <v>1133</v>
      </c>
      <c r="I276" s="88">
        <f t="shared" si="15"/>
        <v>1128</v>
      </c>
      <c r="J276" s="641">
        <f t="shared" si="16"/>
        <v>99.55869373345102</v>
      </c>
      <c r="K276" s="184"/>
      <c r="L276" s="26"/>
      <c r="M276" s="26">
        <v>1128</v>
      </c>
      <c r="N276" s="26"/>
      <c r="O276" s="26"/>
      <c r="P276" s="26"/>
      <c r="Q276" s="26"/>
      <c r="R276" s="26"/>
      <c r="S276" s="26"/>
      <c r="T276" s="26"/>
    </row>
    <row r="277" spans="1:20" ht="24" customHeight="1">
      <c r="A277" s="20"/>
      <c r="B277" s="20"/>
      <c r="C277" s="138"/>
      <c r="D277" s="93" t="s">
        <v>1882</v>
      </c>
      <c r="E277" s="119">
        <v>1</v>
      </c>
      <c r="F277" s="12">
        <v>151308</v>
      </c>
      <c r="G277" s="52">
        <v>1000</v>
      </c>
      <c r="H277" s="52">
        <v>2900</v>
      </c>
      <c r="I277" s="88">
        <f t="shared" si="15"/>
        <v>2689</v>
      </c>
      <c r="J277" s="641">
        <f t="shared" si="16"/>
        <v>92.72413793103448</v>
      </c>
      <c r="K277" s="184"/>
      <c r="L277" s="26"/>
      <c r="M277" s="26">
        <v>2689</v>
      </c>
      <c r="N277" s="26"/>
      <c r="O277" s="26"/>
      <c r="P277" s="26"/>
      <c r="Q277" s="26"/>
      <c r="R277" s="26"/>
      <c r="S277" s="26"/>
      <c r="T277" s="26"/>
    </row>
    <row r="278" spans="1:20" ht="24" customHeight="1">
      <c r="A278" s="20"/>
      <c r="B278" s="20"/>
      <c r="C278" s="138"/>
      <c r="D278" s="93" t="s">
        <v>1375</v>
      </c>
      <c r="E278" s="126">
        <v>1</v>
      </c>
      <c r="F278" s="165">
        <v>151311</v>
      </c>
      <c r="G278" s="115">
        <v>1000</v>
      </c>
      <c r="H278" s="115">
        <v>1738</v>
      </c>
      <c r="I278" s="88">
        <f t="shared" si="15"/>
        <v>155</v>
      </c>
      <c r="J278" s="641">
        <f t="shared" si="16"/>
        <v>8.918296892980438</v>
      </c>
      <c r="K278" s="184"/>
      <c r="L278" s="26"/>
      <c r="M278" s="26">
        <v>155</v>
      </c>
      <c r="N278" s="26"/>
      <c r="O278" s="26"/>
      <c r="P278" s="26"/>
      <c r="Q278" s="26"/>
      <c r="R278" s="26"/>
      <c r="S278" s="26"/>
      <c r="T278" s="26"/>
    </row>
    <row r="279" spans="1:20" ht="15" customHeight="1">
      <c r="A279" s="20"/>
      <c r="B279" s="20"/>
      <c r="C279" s="138"/>
      <c r="D279" s="21" t="s">
        <v>1376</v>
      </c>
      <c r="E279" s="119">
        <v>1</v>
      </c>
      <c r="F279" s="12">
        <v>151312</v>
      </c>
      <c r="G279" s="52">
        <v>1000</v>
      </c>
      <c r="H279" s="52">
        <v>1250</v>
      </c>
      <c r="I279" s="88">
        <f t="shared" si="15"/>
        <v>1186</v>
      </c>
      <c r="J279" s="641">
        <f t="shared" si="16"/>
        <v>94.88</v>
      </c>
      <c r="K279" s="184"/>
      <c r="L279" s="26"/>
      <c r="M279" s="26">
        <v>1186</v>
      </c>
      <c r="N279" s="26"/>
      <c r="O279" s="26"/>
      <c r="P279" s="26"/>
      <c r="Q279" s="26"/>
      <c r="R279" s="26"/>
      <c r="S279" s="26"/>
      <c r="T279" s="26"/>
    </row>
    <row r="280" spans="1:20" ht="17.25" customHeight="1">
      <c r="A280" s="20"/>
      <c r="B280" s="20"/>
      <c r="C280" s="138"/>
      <c r="D280" s="93" t="s">
        <v>1976</v>
      </c>
      <c r="E280" s="119">
        <v>1</v>
      </c>
      <c r="F280" s="12">
        <v>151302</v>
      </c>
      <c r="G280" s="52">
        <v>1500</v>
      </c>
      <c r="H280" s="52">
        <v>1263</v>
      </c>
      <c r="I280" s="88">
        <f t="shared" si="15"/>
        <v>1263</v>
      </c>
      <c r="J280" s="641">
        <f t="shared" si="16"/>
        <v>100</v>
      </c>
      <c r="K280" s="184"/>
      <c r="L280" s="26"/>
      <c r="M280" s="26">
        <v>1263</v>
      </c>
      <c r="N280" s="26"/>
      <c r="O280" s="26"/>
      <c r="P280" s="26"/>
      <c r="Q280" s="26"/>
      <c r="R280" s="26"/>
      <c r="S280" s="26"/>
      <c r="T280" s="26"/>
    </row>
    <row r="281" spans="1:20" ht="25.5" customHeight="1">
      <c r="A281" s="20"/>
      <c r="B281" s="20"/>
      <c r="C281" s="138"/>
      <c r="D281" s="94" t="s">
        <v>1377</v>
      </c>
      <c r="E281" s="119">
        <v>1</v>
      </c>
      <c r="F281" s="12">
        <v>151303</v>
      </c>
      <c r="G281" s="52">
        <v>1000</v>
      </c>
      <c r="H281" s="52">
        <v>218</v>
      </c>
      <c r="I281" s="88">
        <f t="shared" si="15"/>
        <v>218</v>
      </c>
      <c r="J281" s="641">
        <f t="shared" si="16"/>
        <v>100</v>
      </c>
      <c r="K281" s="184"/>
      <c r="L281" s="26"/>
      <c r="M281" s="26">
        <v>218</v>
      </c>
      <c r="N281" s="26"/>
      <c r="O281" s="26"/>
      <c r="P281" s="26"/>
      <c r="Q281" s="26"/>
      <c r="R281" s="26"/>
      <c r="S281" s="26"/>
      <c r="T281" s="26"/>
    </row>
    <row r="282" spans="1:20" ht="15" customHeight="1">
      <c r="A282" s="20"/>
      <c r="B282" s="20"/>
      <c r="C282" s="138"/>
      <c r="D282" s="93" t="s">
        <v>1977</v>
      </c>
      <c r="E282" s="126">
        <v>1</v>
      </c>
      <c r="F282" s="165">
        <v>151309</v>
      </c>
      <c r="G282" s="115">
        <v>1000</v>
      </c>
      <c r="H282" s="115">
        <v>311</v>
      </c>
      <c r="I282" s="88">
        <f t="shared" si="15"/>
        <v>310</v>
      </c>
      <c r="J282" s="641">
        <f t="shared" si="16"/>
        <v>99.67845659163987</v>
      </c>
      <c r="K282" s="184"/>
      <c r="L282" s="26"/>
      <c r="M282" s="26">
        <v>310</v>
      </c>
      <c r="N282" s="26"/>
      <c r="O282" s="26"/>
      <c r="P282" s="26"/>
      <c r="Q282" s="26"/>
      <c r="R282" s="26"/>
      <c r="S282" s="26"/>
      <c r="T282" s="26"/>
    </row>
    <row r="283" spans="1:20" ht="24.75" customHeight="1">
      <c r="A283" s="20"/>
      <c r="B283" s="20"/>
      <c r="C283" s="138"/>
      <c r="D283" s="93" t="s">
        <v>1673</v>
      </c>
      <c r="E283" s="126"/>
      <c r="F283" s="316"/>
      <c r="G283" s="182"/>
      <c r="H283" s="182"/>
      <c r="I283" s="88"/>
      <c r="J283" s="641"/>
      <c r="K283" s="184"/>
      <c r="L283" s="88"/>
      <c r="M283" s="26"/>
      <c r="N283" s="88"/>
      <c r="O283" s="88"/>
      <c r="P283" s="88"/>
      <c r="Q283" s="26"/>
      <c r="R283" s="26"/>
      <c r="S283" s="26"/>
      <c r="T283" s="26"/>
    </row>
    <row r="284" spans="1:20" ht="13.5" customHeight="1">
      <c r="A284" s="20"/>
      <c r="B284" s="20"/>
      <c r="C284" s="138"/>
      <c r="D284" s="21" t="s">
        <v>1378</v>
      </c>
      <c r="E284" s="22">
        <v>1</v>
      </c>
      <c r="F284" s="20">
        <v>151703</v>
      </c>
      <c r="G284" s="26">
        <v>2000</v>
      </c>
      <c r="H284" s="26">
        <v>2847</v>
      </c>
      <c r="I284" s="88">
        <f t="shared" si="15"/>
        <v>2846</v>
      </c>
      <c r="J284" s="641">
        <f t="shared" si="16"/>
        <v>99.96487530734106</v>
      </c>
      <c r="K284" s="184"/>
      <c r="L284" s="26"/>
      <c r="M284" s="26">
        <v>2846</v>
      </c>
      <c r="N284" s="26"/>
      <c r="O284" s="26"/>
      <c r="P284" s="26"/>
      <c r="Q284" s="26"/>
      <c r="R284" s="26"/>
      <c r="S284" s="26"/>
      <c r="T284" s="26"/>
    </row>
    <row r="285" spans="1:20" ht="13.5" customHeight="1">
      <c r="A285" s="20"/>
      <c r="B285" s="20"/>
      <c r="C285" s="138"/>
      <c r="D285" s="74" t="s">
        <v>150</v>
      </c>
      <c r="E285" s="119"/>
      <c r="F285" s="308"/>
      <c r="G285" s="26"/>
      <c r="H285" s="26"/>
      <c r="I285" s="88"/>
      <c r="J285" s="641"/>
      <c r="K285" s="184"/>
      <c r="L285" s="88"/>
      <c r="M285" s="26"/>
      <c r="N285" s="88"/>
      <c r="O285" s="88"/>
      <c r="P285" s="88"/>
      <c r="Q285" s="26"/>
      <c r="R285" s="26"/>
      <c r="S285" s="26"/>
      <c r="T285" s="26"/>
    </row>
    <row r="286" spans="1:20" ht="13.5" customHeight="1">
      <c r="A286" s="20"/>
      <c r="B286" s="20"/>
      <c r="C286" s="138"/>
      <c r="D286" s="21" t="s">
        <v>1379</v>
      </c>
      <c r="E286" s="22">
        <v>1</v>
      </c>
      <c r="F286" s="20">
        <v>151601</v>
      </c>
      <c r="G286" s="26">
        <v>20013</v>
      </c>
      <c r="H286" s="26">
        <v>15605</v>
      </c>
      <c r="I286" s="88">
        <f t="shared" si="15"/>
        <v>15062</v>
      </c>
      <c r="J286" s="641">
        <f t="shared" si="16"/>
        <v>96.52034604293496</v>
      </c>
      <c r="K286" s="184">
        <v>496</v>
      </c>
      <c r="L286" s="26">
        <v>269</v>
      </c>
      <c r="M286" s="26">
        <v>13904</v>
      </c>
      <c r="N286" s="26"/>
      <c r="O286" s="26"/>
      <c r="P286" s="26">
        <v>393</v>
      </c>
      <c r="Q286" s="26"/>
      <c r="R286" s="26"/>
      <c r="S286" s="26"/>
      <c r="T286" s="26"/>
    </row>
    <row r="287" spans="1:20" ht="13.5" customHeight="1">
      <c r="A287" s="20"/>
      <c r="B287" s="20"/>
      <c r="C287" s="138"/>
      <c r="D287" s="15" t="s">
        <v>1380</v>
      </c>
      <c r="E287" s="14">
        <v>1</v>
      </c>
      <c r="F287" s="12">
        <v>151602</v>
      </c>
      <c r="G287" s="52">
        <v>19000</v>
      </c>
      <c r="H287" s="52">
        <v>19000</v>
      </c>
      <c r="I287" s="88">
        <f t="shared" si="15"/>
        <v>19000</v>
      </c>
      <c r="J287" s="641">
        <f t="shared" si="16"/>
        <v>100</v>
      </c>
      <c r="K287" s="184"/>
      <c r="L287" s="26"/>
      <c r="M287" s="26"/>
      <c r="N287" s="26"/>
      <c r="O287" s="26">
        <v>19000</v>
      </c>
      <c r="P287" s="26"/>
      <c r="Q287" s="26"/>
      <c r="R287" s="26"/>
      <c r="S287" s="26"/>
      <c r="T287" s="26"/>
    </row>
    <row r="288" spans="1:20" ht="13.5" customHeight="1">
      <c r="A288" s="20"/>
      <c r="B288" s="20"/>
      <c r="C288" s="138"/>
      <c r="D288" s="21" t="s">
        <v>2350</v>
      </c>
      <c r="E288" s="22">
        <v>1</v>
      </c>
      <c r="F288" s="20">
        <v>151607</v>
      </c>
      <c r="G288" s="26">
        <v>32642</v>
      </c>
      <c r="H288" s="26">
        <v>29842</v>
      </c>
      <c r="I288" s="88">
        <f t="shared" si="15"/>
        <v>6442</v>
      </c>
      <c r="J288" s="641">
        <f t="shared" si="16"/>
        <v>21.58702499832451</v>
      </c>
      <c r="K288" s="184">
        <v>496</v>
      </c>
      <c r="L288" s="26">
        <v>275</v>
      </c>
      <c r="M288" s="26">
        <v>5671</v>
      </c>
      <c r="N288" s="26"/>
      <c r="O288" s="26"/>
      <c r="P288" s="26"/>
      <c r="Q288" s="26"/>
      <c r="R288" s="26"/>
      <c r="S288" s="26"/>
      <c r="T288" s="26"/>
    </row>
    <row r="289" spans="1:20" ht="13.5" customHeight="1">
      <c r="A289" s="20"/>
      <c r="B289" s="20"/>
      <c r="C289" s="138"/>
      <c r="D289" s="21" t="s">
        <v>1667</v>
      </c>
      <c r="E289" s="22">
        <v>2</v>
      </c>
      <c r="F289" s="20">
        <v>151610</v>
      </c>
      <c r="G289" s="26">
        <v>1800</v>
      </c>
      <c r="H289" s="26">
        <v>1727</v>
      </c>
      <c r="I289" s="88">
        <f t="shared" si="15"/>
        <v>1727</v>
      </c>
      <c r="J289" s="641">
        <f t="shared" si="16"/>
        <v>100</v>
      </c>
      <c r="K289" s="184">
        <v>10</v>
      </c>
      <c r="L289" s="26">
        <v>6</v>
      </c>
      <c r="M289" s="26">
        <v>1231</v>
      </c>
      <c r="N289" s="26"/>
      <c r="O289" s="26">
        <v>480</v>
      </c>
      <c r="P289" s="26"/>
      <c r="Q289" s="26"/>
      <c r="R289" s="26"/>
      <c r="S289" s="26"/>
      <c r="T289" s="26"/>
    </row>
    <row r="290" spans="1:20" ht="24" customHeight="1">
      <c r="A290" s="20" t="s">
        <v>1688</v>
      </c>
      <c r="B290" s="20"/>
      <c r="C290" s="138"/>
      <c r="D290" s="93" t="s">
        <v>1978</v>
      </c>
      <c r="E290" s="119">
        <v>2</v>
      </c>
      <c r="F290" s="20">
        <v>151619</v>
      </c>
      <c r="G290" s="26">
        <v>25000</v>
      </c>
      <c r="H290" s="26">
        <v>27628</v>
      </c>
      <c r="I290" s="88">
        <f t="shared" si="15"/>
        <v>22375</v>
      </c>
      <c r="J290" s="641">
        <f t="shared" si="16"/>
        <v>80.98668017952801</v>
      </c>
      <c r="K290" s="184"/>
      <c r="L290" s="26"/>
      <c r="M290" s="26">
        <v>22375</v>
      </c>
      <c r="N290" s="26"/>
      <c r="O290" s="26"/>
      <c r="P290" s="26"/>
      <c r="Q290" s="26"/>
      <c r="R290" s="26"/>
      <c r="S290" s="26"/>
      <c r="T290" s="26"/>
    </row>
    <row r="291" spans="1:20" ht="13.5" customHeight="1">
      <c r="A291" s="20"/>
      <c r="B291" s="20"/>
      <c r="C291" s="138"/>
      <c r="D291" s="74" t="s">
        <v>1381</v>
      </c>
      <c r="E291" s="391">
        <v>2</v>
      </c>
      <c r="F291" s="443">
        <v>151626</v>
      </c>
      <c r="G291" s="352">
        <v>800</v>
      </c>
      <c r="H291" s="352">
        <v>963</v>
      </c>
      <c r="I291" s="88">
        <f t="shared" si="15"/>
        <v>963</v>
      </c>
      <c r="J291" s="641">
        <f t="shared" si="16"/>
        <v>100</v>
      </c>
      <c r="K291" s="184"/>
      <c r="L291" s="26"/>
      <c r="M291" s="26">
        <v>963</v>
      </c>
      <c r="N291" s="26"/>
      <c r="O291" s="26"/>
      <c r="P291" s="26"/>
      <c r="Q291" s="26"/>
      <c r="R291" s="26"/>
      <c r="S291" s="26"/>
      <c r="T291" s="26"/>
    </row>
    <row r="292" spans="1:20" ht="24.75" customHeight="1">
      <c r="A292" s="20"/>
      <c r="B292" s="20"/>
      <c r="C292" s="138"/>
      <c r="D292" s="94" t="s">
        <v>1668</v>
      </c>
      <c r="E292" s="444">
        <v>2</v>
      </c>
      <c r="F292" s="445">
        <v>151627</v>
      </c>
      <c r="G292" s="343">
        <v>1000</v>
      </c>
      <c r="H292" s="343">
        <v>1191</v>
      </c>
      <c r="I292" s="88">
        <f t="shared" si="15"/>
        <v>1191</v>
      </c>
      <c r="J292" s="641">
        <f t="shared" si="16"/>
        <v>100</v>
      </c>
      <c r="K292" s="184"/>
      <c r="L292" s="26"/>
      <c r="M292" s="26">
        <v>1191</v>
      </c>
      <c r="N292" s="26"/>
      <c r="O292" s="26"/>
      <c r="P292" s="26"/>
      <c r="Q292" s="26"/>
      <c r="R292" s="26"/>
      <c r="S292" s="26"/>
      <c r="T292" s="26"/>
    </row>
    <row r="293" spans="1:20" ht="13.5" customHeight="1">
      <c r="A293" s="20"/>
      <c r="B293" s="20"/>
      <c r="C293" s="138"/>
      <c r="D293" s="21" t="s">
        <v>1382</v>
      </c>
      <c r="E293" s="22">
        <v>1</v>
      </c>
      <c r="F293" s="20">
        <v>151603</v>
      </c>
      <c r="G293" s="26">
        <v>60622</v>
      </c>
      <c r="H293" s="26">
        <v>62722</v>
      </c>
      <c r="I293" s="88">
        <f t="shared" si="15"/>
        <v>57488</v>
      </c>
      <c r="J293" s="641">
        <f t="shared" si="16"/>
        <v>91.65524058544051</v>
      </c>
      <c r="K293" s="184"/>
      <c r="L293" s="26"/>
      <c r="M293" s="26">
        <v>57488</v>
      </c>
      <c r="N293" s="26"/>
      <c r="O293" s="26"/>
      <c r="P293" s="26"/>
      <c r="Q293" s="26"/>
      <c r="R293" s="26"/>
      <c r="S293" s="26"/>
      <c r="T293" s="26"/>
    </row>
    <row r="294" spans="1:20" ht="13.5" customHeight="1">
      <c r="A294" s="20"/>
      <c r="B294" s="20"/>
      <c r="C294" s="138"/>
      <c r="D294" s="21" t="s">
        <v>1383</v>
      </c>
      <c r="E294" s="22">
        <v>1</v>
      </c>
      <c r="F294" s="20">
        <v>151605</v>
      </c>
      <c r="G294" s="26">
        <v>108737</v>
      </c>
      <c r="H294" s="26">
        <v>98400</v>
      </c>
      <c r="I294" s="88">
        <f t="shared" si="15"/>
        <v>89146</v>
      </c>
      <c r="J294" s="641">
        <f t="shared" si="16"/>
        <v>90.59552845528455</v>
      </c>
      <c r="K294" s="184"/>
      <c r="L294" s="26"/>
      <c r="M294" s="26">
        <v>89146</v>
      </c>
      <c r="N294" s="26"/>
      <c r="O294" s="26"/>
      <c r="P294" s="26"/>
      <c r="Q294" s="26"/>
      <c r="R294" s="26"/>
      <c r="S294" s="26"/>
      <c r="T294" s="26"/>
    </row>
    <row r="295" spans="1:20" ht="13.5" customHeight="1">
      <c r="A295" s="20"/>
      <c r="B295" s="20"/>
      <c r="C295" s="138"/>
      <c r="D295" s="21" t="s">
        <v>1384</v>
      </c>
      <c r="E295" s="22">
        <v>1</v>
      </c>
      <c r="F295" s="20">
        <v>151608</v>
      </c>
      <c r="G295" s="26">
        <v>45000</v>
      </c>
      <c r="H295" s="26">
        <v>82840</v>
      </c>
      <c r="I295" s="88">
        <f t="shared" si="15"/>
        <v>82840</v>
      </c>
      <c r="J295" s="641">
        <f t="shared" si="16"/>
        <v>100</v>
      </c>
      <c r="K295" s="184"/>
      <c r="L295" s="26"/>
      <c r="M295" s="26">
        <v>82840</v>
      </c>
      <c r="N295" s="26"/>
      <c r="O295" s="26"/>
      <c r="P295" s="26"/>
      <c r="Q295" s="26"/>
      <c r="R295" s="26"/>
      <c r="S295" s="26"/>
      <c r="T295" s="26"/>
    </row>
    <row r="296" spans="1:20" ht="13.5" customHeight="1">
      <c r="A296" s="20"/>
      <c r="B296" s="20"/>
      <c r="C296" s="138"/>
      <c r="D296" s="21" t="s">
        <v>1669</v>
      </c>
      <c r="E296" s="22">
        <v>2</v>
      </c>
      <c r="F296" s="20">
        <v>151624</v>
      </c>
      <c r="G296" s="26">
        <v>2000</v>
      </c>
      <c r="H296" s="26">
        <v>2000</v>
      </c>
      <c r="I296" s="88">
        <f t="shared" si="15"/>
        <v>2000</v>
      </c>
      <c r="J296" s="641">
        <f t="shared" si="16"/>
        <v>100</v>
      </c>
      <c r="K296" s="184"/>
      <c r="L296" s="26"/>
      <c r="M296" s="26"/>
      <c r="N296" s="26"/>
      <c r="O296" s="26">
        <v>2000</v>
      </c>
      <c r="P296" s="26"/>
      <c r="Q296" s="26"/>
      <c r="R296" s="26"/>
      <c r="S296" s="26"/>
      <c r="T296" s="26"/>
    </row>
    <row r="297" spans="1:20" ht="13.5" customHeight="1">
      <c r="A297" s="20"/>
      <c r="B297" s="20"/>
      <c r="C297" s="138"/>
      <c r="D297" s="21" t="s">
        <v>1385</v>
      </c>
      <c r="E297" s="22">
        <v>2</v>
      </c>
      <c r="F297" s="20">
        <v>151621</v>
      </c>
      <c r="G297" s="26">
        <v>900</v>
      </c>
      <c r="H297" s="26">
        <v>100</v>
      </c>
      <c r="I297" s="88">
        <f t="shared" si="15"/>
        <v>100</v>
      </c>
      <c r="J297" s="641">
        <f t="shared" si="16"/>
        <v>100</v>
      </c>
      <c r="K297" s="184"/>
      <c r="L297" s="26"/>
      <c r="M297" s="26">
        <v>100</v>
      </c>
      <c r="N297" s="26"/>
      <c r="O297" s="26"/>
      <c r="P297" s="26"/>
      <c r="Q297" s="26"/>
      <c r="R297" s="26"/>
      <c r="S297" s="26"/>
      <c r="T297" s="26"/>
    </row>
    <row r="298" spans="1:20" ht="13.5" customHeight="1">
      <c r="A298" s="20"/>
      <c r="B298" s="20"/>
      <c r="C298" s="138"/>
      <c r="D298" s="21" t="s">
        <v>1486</v>
      </c>
      <c r="E298" s="22">
        <v>1</v>
      </c>
      <c r="F298" s="12">
        <v>151631</v>
      </c>
      <c r="G298" s="52">
        <v>4000</v>
      </c>
      <c r="H298" s="52">
        <v>4000</v>
      </c>
      <c r="I298" s="88">
        <f t="shared" si="15"/>
        <v>3474</v>
      </c>
      <c r="J298" s="641">
        <f t="shared" si="16"/>
        <v>86.85000000000001</v>
      </c>
      <c r="K298" s="184"/>
      <c r="L298" s="26"/>
      <c r="M298" s="26">
        <v>3474</v>
      </c>
      <c r="N298" s="26"/>
      <c r="O298" s="26"/>
      <c r="P298" s="26"/>
      <c r="Q298" s="26"/>
      <c r="R298" s="26"/>
      <c r="S298" s="26"/>
      <c r="T298" s="26"/>
    </row>
    <row r="299" spans="1:20" ht="13.5" customHeight="1">
      <c r="A299" s="20"/>
      <c r="B299" s="20"/>
      <c r="C299" s="138"/>
      <c r="D299" s="321" t="s">
        <v>1487</v>
      </c>
      <c r="E299" s="22">
        <v>1</v>
      </c>
      <c r="F299" s="12">
        <v>151632</v>
      </c>
      <c r="G299" s="52">
        <v>3000</v>
      </c>
      <c r="H299" s="52">
        <v>6703</v>
      </c>
      <c r="I299" s="88">
        <f t="shared" si="15"/>
        <v>6702</v>
      </c>
      <c r="J299" s="641">
        <f t="shared" si="16"/>
        <v>99.98508130687752</v>
      </c>
      <c r="K299" s="184"/>
      <c r="L299" s="26"/>
      <c r="M299" s="26">
        <v>6702</v>
      </c>
      <c r="N299" s="26"/>
      <c r="O299" s="26"/>
      <c r="P299" s="26"/>
      <c r="Q299" s="26"/>
      <c r="R299" s="26"/>
      <c r="S299" s="26"/>
      <c r="T299" s="26"/>
    </row>
    <row r="300" spans="1:20" ht="24" customHeight="1">
      <c r="A300" s="20"/>
      <c r="B300" s="20"/>
      <c r="C300" s="138"/>
      <c r="D300" s="446" t="s">
        <v>1979</v>
      </c>
      <c r="E300" s="22">
        <v>2</v>
      </c>
      <c r="F300" s="20">
        <v>151606</v>
      </c>
      <c r="G300" s="26">
        <v>100</v>
      </c>
      <c r="H300" s="26">
        <v>1825</v>
      </c>
      <c r="I300" s="88">
        <f t="shared" si="15"/>
        <v>1550</v>
      </c>
      <c r="J300" s="641">
        <f t="shared" si="16"/>
        <v>84.93150684931507</v>
      </c>
      <c r="K300" s="184"/>
      <c r="L300" s="26"/>
      <c r="M300" s="26"/>
      <c r="N300" s="26"/>
      <c r="O300" s="26">
        <v>1550</v>
      </c>
      <c r="P300" s="26"/>
      <c r="Q300" s="26"/>
      <c r="R300" s="26"/>
      <c r="S300" s="26"/>
      <c r="T300" s="26"/>
    </row>
    <row r="301" spans="1:20" ht="12.75" customHeight="1">
      <c r="A301" s="20"/>
      <c r="B301" s="20"/>
      <c r="C301" s="138"/>
      <c r="D301" s="139" t="s">
        <v>1386</v>
      </c>
      <c r="E301" s="22"/>
      <c r="F301" s="20"/>
      <c r="G301" s="26"/>
      <c r="H301" s="26"/>
      <c r="I301" s="88"/>
      <c r="J301" s="641"/>
      <c r="K301" s="184"/>
      <c r="L301" s="88"/>
      <c r="M301" s="26"/>
      <c r="N301" s="88"/>
      <c r="O301" s="88"/>
      <c r="P301" s="88"/>
      <c r="Q301" s="26"/>
      <c r="R301" s="26"/>
      <c r="S301" s="26"/>
      <c r="T301" s="26"/>
    </row>
    <row r="302" spans="1:20" ht="12.75" customHeight="1">
      <c r="A302" s="20"/>
      <c r="B302" s="20"/>
      <c r="C302" s="138"/>
      <c r="D302" s="21" t="s">
        <v>1387</v>
      </c>
      <c r="E302" s="22">
        <v>1</v>
      </c>
      <c r="F302" s="20">
        <v>151505</v>
      </c>
      <c r="G302" s="26">
        <v>6459</v>
      </c>
      <c r="H302" s="26">
        <v>3190</v>
      </c>
      <c r="I302" s="88">
        <f t="shared" si="15"/>
        <v>3182</v>
      </c>
      <c r="J302" s="641">
        <f t="shared" si="16"/>
        <v>99.74921630094043</v>
      </c>
      <c r="K302" s="184"/>
      <c r="L302" s="26"/>
      <c r="M302" s="26">
        <v>3182</v>
      </c>
      <c r="N302" s="26"/>
      <c r="O302" s="26"/>
      <c r="P302" s="26"/>
      <c r="Q302" s="26"/>
      <c r="R302" s="26"/>
      <c r="S302" s="26"/>
      <c r="T302" s="26"/>
    </row>
    <row r="303" spans="1:20" ht="12.75" customHeight="1">
      <c r="A303" s="20"/>
      <c r="B303" s="20"/>
      <c r="C303" s="138"/>
      <c r="D303" s="74" t="s">
        <v>1353</v>
      </c>
      <c r="E303" s="119"/>
      <c r="F303" s="308"/>
      <c r="G303" s="26"/>
      <c r="H303" s="26"/>
      <c r="I303" s="88"/>
      <c r="J303" s="641"/>
      <c r="K303" s="184"/>
      <c r="L303" s="88"/>
      <c r="M303" s="26"/>
      <c r="N303" s="88"/>
      <c r="O303" s="88"/>
      <c r="P303" s="88"/>
      <c r="Q303" s="26"/>
      <c r="R303" s="26"/>
      <c r="S303" s="26"/>
      <c r="T303" s="26"/>
    </row>
    <row r="304" spans="1:20" ht="13.5" customHeight="1">
      <c r="A304" s="20"/>
      <c r="B304" s="20"/>
      <c r="C304" s="20"/>
      <c r="D304" s="21" t="s">
        <v>1354</v>
      </c>
      <c r="E304" s="22">
        <v>2</v>
      </c>
      <c r="F304" s="20">
        <v>151906</v>
      </c>
      <c r="G304" s="26">
        <v>121000</v>
      </c>
      <c r="H304" s="26">
        <v>122269</v>
      </c>
      <c r="I304" s="88">
        <f aca="true" t="shared" si="17" ref="I304:I324">SUM(K304:T304)</f>
        <v>121824</v>
      </c>
      <c r="J304" s="641">
        <f t="shared" si="16"/>
        <v>99.63604838511806</v>
      </c>
      <c r="K304" s="184"/>
      <c r="L304" s="26"/>
      <c r="M304" s="26">
        <v>121824</v>
      </c>
      <c r="N304" s="26"/>
      <c r="O304" s="26"/>
      <c r="P304" s="26"/>
      <c r="Q304" s="26"/>
      <c r="R304" s="26"/>
      <c r="S304" s="26"/>
      <c r="T304" s="26"/>
    </row>
    <row r="305" spans="1:20" ht="13.5" customHeight="1">
      <c r="A305" s="20"/>
      <c r="B305" s="20"/>
      <c r="C305" s="138"/>
      <c r="D305" s="21" t="s">
        <v>1388</v>
      </c>
      <c r="E305" s="22">
        <v>2</v>
      </c>
      <c r="F305" s="20">
        <v>151915</v>
      </c>
      <c r="G305" s="26">
        <v>2223</v>
      </c>
      <c r="H305" s="26">
        <v>3112</v>
      </c>
      <c r="I305" s="88">
        <f t="shared" si="17"/>
        <v>3111</v>
      </c>
      <c r="J305" s="641">
        <f t="shared" si="16"/>
        <v>99.96786632390744</v>
      </c>
      <c r="K305" s="184"/>
      <c r="L305" s="26"/>
      <c r="M305" s="26">
        <v>3111</v>
      </c>
      <c r="N305" s="26"/>
      <c r="O305" s="26"/>
      <c r="P305" s="26"/>
      <c r="Q305" s="26"/>
      <c r="R305" s="26"/>
      <c r="S305" s="26"/>
      <c r="T305" s="26"/>
    </row>
    <row r="306" spans="1:20" ht="13.5" customHeight="1">
      <c r="A306" s="20"/>
      <c r="B306" s="20"/>
      <c r="C306" s="138"/>
      <c r="D306" s="21" t="s">
        <v>399</v>
      </c>
      <c r="E306" s="22">
        <v>2</v>
      </c>
      <c r="F306" s="20">
        <v>151907</v>
      </c>
      <c r="G306" s="26">
        <v>175260</v>
      </c>
      <c r="H306" s="26">
        <v>175260</v>
      </c>
      <c r="I306" s="88">
        <f t="shared" si="17"/>
        <v>175260</v>
      </c>
      <c r="J306" s="641">
        <f t="shared" si="16"/>
        <v>100</v>
      </c>
      <c r="K306" s="184"/>
      <c r="L306" s="26"/>
      <c r="M306" s="26">
        <v>175260</v>
      </c>
      <c r="N306" s="26"/>
      <c r="O306" s="26"/>
      <c r="P306" s="26"/>
      <c r="Q306" s="26"/>
      <c r="R306" s="26"/>
      <c r="S306" s="26"/>
      <c r="T306" s="26"/>
    </row>
    <row r="307" spans="1:20" ht="13.5" customHeight="1">
      <c r="A307" s="20"/>
      <c r="B307" s="20"/>
      <c r="C307" s="138"/>
      <c r="D307" s="21" t="s">
        <v>1389</v>
      </c>
      <c r="E307" s="22">
        <v>2</v>
      </c>
      <c r="F307" s="20">
        <v>151914</v>
      </c>
      <c r="G307" s="26">
        <v>4108</v>
      </c>
      <c r="H307" s="26">
        <v>4966</v>
      </c>
      <c r="I307" s="88">
        <f t="shared" si="17"/>
        <v>4958</v>
      </c>
      <c r="J307" s="641">
        <f t="shared" si="16"/>
        <v>99.83890455094644</v>
      </c>
      <c r="K307" s="184"/>
      <c r="L307" s="26"/>
      <c r="M307" s="26">
        <v>3777</v>
      </c>
      <c r="N307" s="26"/>
      <c r="O307" s="26"/>
      <c r="P307" s="26">
        <v>1181</v>
      </c>
      <c r="Q307" s="26"/>
      <c r="R307" s="26"/>
      <c r="S307" s="26"/>
      <c r="T307" s="26"/>
    </row>
    <row r="308" spans="1:20" ht="13.5" customHeight="1">
      <c r="A308" s="20"/>
      <c r="B308" s="20"/>
      <c r="C308" s="138"/>
      <c r="D308" s="15" t="s">
        <v>771</v>
      </c>
      <c r="E308" s="14">
        <v>2</v>
      </c>
      <c r="F308" s="12">
        <v>151909</v>
      </c>
      <c r="G308" s="26"/>
      <c r="H308" s="26">
        <v>6704</v>
      </c>
      <c r="I308" s="88">
        <f t="shared" si="17"/>
        <v>6704</v>
      </c>
      <c r="J308" s="641">
        <f t="shared" si="16"/>
        <v>100</v>
      </c>
      <c r="K308" s="184"/>
      <c r="L308" s="26"/>
      <c r="M308" s="26"/>
      <c r="N308" s="26"/>
      <c r="O308" s="26">
        <v>6704</v>
      </c>
      <c r="P308" s="26"/>
      <c r="Q308" s="26"/>
      <c r="R308" s="26"/>
      <c r="S308" s="26"/>
      <c r="T308" s="26"/>
    </row>
    <row r="309" spans="1:20" ht="13.5" customHeight="1">
      <c r="A309" s="20"/>
      <c r="B309" s="20"/>
      <c r="C309" s="138"/>
      <c r="D309" s="74" t="s">
        <v>134</v>
      </c>
      <c r="E309" s="119"/>
      <c r="F309" s="308"/>
      <c r="G309" s="26"/>
      <c r="H309" s="26"/>
      <c r="I309" s="88"/>
      <c r="J309" s="641"/>
      <c r="K309" s="184"/>
      <c r="L309" s="88"/>
      <c r="M309" s="26"/>
      <c r="N309" s="88"/>
      <c r="O309" s="88"/>
      <c r="P309" s="88"/>
      <c r="Q309" s="26"/>
      <c r="R309" s="26"/>
      <c r="S309" s="26"/>
      <c r="T309" s="26"/>
    </row>
    <row r="310" spans="1:20" ht="13.5" customHeight="1">
      <c r="A310" s="20"/>
      <c r="B310" s="20"/>
      <c r="C310" s="138"/>
      <c r="D310" s="74" t="s">
        <v>1670</v>
      </c>
      <c r="E310" s="119">
        <v>1</v>
      </c>
      <c r="F310" s="20">
        <v>151801</v>
      </c>
      <c r="G310" s="26">
        <v>26373</v>
      </c>
      <c r="H310" s="26">
        <v>26373</v>
      </c>
      <c r="I310" s="88">
        <f t="shared" si="17"/>
        <v>22758</v>
      </c>
      <c r="J310" s="641">
        <f t="shared" si="16"/>
        <v>86.29279945398703</v>
      </c>
      <c r="K310" s="184"/>
      <c r="L310" s="26"/>
      <c r="M310" s="26"/>
      <c r="N310" s="26"/>
      <c r="O310" s="26">
        <v>22758</v>
      </c>
      <c r="P310" s="26"/>
      <c r="Q310" s="26"/>
      <c r="R310" s="26"/>
      <c r="S310" s="26"/>
      <c r="T310" s="26"/>
    </row>
    <row r="311" spans="1:20" ht="13.5" customHeight="1">
      <c r="A311" s="20"/>
      <c r="B311" s="20"/>
      <c r="C311" s="138"/>
      <c r="D311" s="74" t="s">
        <v>364</v>
      </c>
      <c r="E311" s="119">
        <v>1</v>
      </c>
      <c r="F311" s="20">
        <v>151803</v>
      </c>
      <c r="G311" s="26">
        <v>500</v>
      </c>
      <c r="H311" s="26">
        <v>500</v>
      </c>
      <c r="I311" s="88">
        <f t="shared" si="17"/>
        <v>483</v>
      </c>
      <c r="J311" s="641">
        <f t="shared" si="16"/>
        <v>96.6</v>
      </c>
      <c r="K311" s="184"/>
      <c r="L311" s="26"/>
      <c r="M311" s="26">
        <v>483</v>
      </c>
      <c r="N311" s="26"/>
      <c r="O311" s="26"/>
      <c r="P311" s="26"/>
      <c r="Q311" s="26"/>
      <c r="R311" s="26"/>
      <c r="S311" s="26"/>
      <c r="T311" s="26"/>
    </row>
    <row r="312" spans="1:20" ht="13.5" customHeight="1">
      <c r="A312" s="20"/>
      <c r="B312" s="20"/>
      <c r="C312" s="138"/>
      <c r="D312" s="74" t="s">
        <v>2351</v>
      </c>
      <c r="E312" s="119"/>
      <c r="F312" s="308"/>
      <c r="G312" s="26"/>
      <c r="H312" s="26"/>
      <c r="I312" s="88"/>
      <c r="J312" s="641"/>
      <c r="K312" s="184"/>
      <c r="L312" s="88"/>
      <c r="M312" s="26"/>
      <c r="N312" s="88"/>
      <c r="O312" s="88"/>
      <c r="P312" s="88"/>
      <c r="Q312" s="26"/>
      <c r="R312" s="26"/>
      <c r="S312" s="26"/>
      <c r="T312" s="26"/>
    </row>
    <row r="313" spans="1:20" ht="13.5" customHeight="1">
      <c r="A313" s="20"/>
      <c r="B313" s="20"/>
      <c r="C313" s="138"/>
      <c r="D313" s="74" t="s">
        <v>365</v>
      </c>
      <c r="E313" s="22">
        <v>1</v>
      </c>
      <c r="F313" s="20">
        <v>151201</v>
      </c>
      <c r="G313" s="26">
        <v>151576</v>
      </c>
      <c r="H313" s="26">
        <v>144118</v>
      </c>
      <c r="I313" s="88">
        <f t="shared" si="17"/>
        <v>88805</v>
      </c>
      <c r="J313" s="641">
        <f t="shared" si="16"/>
        <v>61.61964501311425</v>
      </c>
      <c r="K313" s="184"/>
      <c r="L313" s="26"/>
      <c r="M313" s="26">
        <v>88805</v>
      </c>
      <c r="N313" s="26"/>
      <c r="O313" s="26"/>
      <c r="P313" s="26"/>
      <c r="Q313" s="26"/>
      <c r="R313" s="26"/>
      <c r="S313" s="26"/>
      <c r="T313" s="26"/>
    </row>
    <row r="314" spans="1:20" ht="13.5" customHeight="1">
      <c r="A314" s="20"/>
      <c r="B314" s="20"/>
      <c r="C314" s="138"/>
      <c r="D314" s="74" t="s">
        <v>1671</v>
      </c>
      <c r="E314" s="119">
        <v>1</v>
      </c>
      <c r="F314" s="20">
        <v>151204</v>
      </c>
      <c r="G314" s="26">
        <v>1000</v>
      </c>
      <c r="H314" s="26">
        <v>1207</v>
      </c>
      <c r="I314" s="88">
        <f t="shared" si="17"/>
        <v>1207</v>
      </c>
      <c r="J314" s="641">
        <f t="shared" si="16"/>
        <v>100</v>
      </c>
      <c r="K314" s="184"/>
      <c r="L314" s="26"/>
      <c r="M314" s="26">
        <v>1207</v>
      </c>
      <c r="N314" s="26"/>
      <c r="O314" s="26"/>
      <c r="P314" s="26"/>
      <c r="Q314" s="26"/>
      <c r="R314" s="26"/>
      <c r="S314" s="26"/>
      <c r="T314" s="26"/>
    </row>
    <row r="315" spans="1:20" ht="13.5" customHeight="1">
      <c r="A315" s="20"/>
      <c r="B315" s="20"/>
      <c r="C315" s="138"/>
      <c r="D315" s="74" t="s">
        <v>367</v>
      </c>
      <c r="E315" s="119">
        <v>1</v>
      </c>
      <c r="F315" s="20">
        <v>151202</v>
      </c>
      <c r="G315" s="26">
        <v>21003</v>
      </c>
      <c r="H315" s="26">
        <v>21753</v>
      </c>
      <c r="I315" s="88">
        <f t="shared" si="17"/>
        <v>19276</v>
      </c>
      <c r="J315" s="641">
        <f t="shared" si="16"/>
        <v>88.61306486461638</v>
      </c>
      <c r="K315" s="184"/>
      <c r="L315" s="26"/>
      <c r="M315" s="26">
        <v>19276</v>
      </c>
      <c r="N315" s="26"/>
      <c r="O315" s="26"/>
      <c r="P315" s="26"/>
      <c r="Q315" s="26"/>
      <c r="R315" s="26"/>
      <c r="S315" s="26"/>
      <c r="T315" s="26"/>
    </row>
    <row r="316" spans="1:20" ht="13.5" customHeight="1">
      <c r="A316" s="20"/>
      <c r="B316" s="20"/>
      <c r="C316" s="138"/>
      <c r="D316" s="74" t="s">
        <v>1672</v>
      </c>
      <c r="E316" s="119">
        <v>1</v>
      </c>
      <c r="F316" s="20">
        <v>151205</v>
      </c>
      <c r="G316" s="26">
        <v>1000</v>
      </c>
      <c r="H316" s="26">
        <v>1865</v>
      </c>
      <c r="I316" s="88">
        <f t="shared" si="17"/>
        <v>1778</v>
      </c>
      <c r="J316" s="641">
        <f t="shared" si="16"/>
        <v>95.33512064343164</v>
      </c>
      <c r="K316" s="184"/>
      <c r="L316" s="26"/>
      <c r="M316" s="26"/>
      <c r="N316" s="26"/>
      <c r="O316" s="26"/>
      <c r="P316" s="26">
        <v>1778</v>
      </c>
      <c r="Q316" s="26"/>
      <c r="R316" s="26"/>
      <c r="S316" s="26"/>
      <c r="T316" s="26"/>
    </row>
    <row r="317" spans="1:20" ht="13.5" customHeight="1">
      <c r="A317" s="20"/>
      <c r="B317" s="20"/>
      <c r="C317" s="138"/>
      <c r="D317" s="74" t="s">
        <v>156</v>
      </c>
      <c r="E317" s="119">
        <v>1</v>
      </c>
      <c r="F317" s="20">
        <v>151902</v>
      </c>
      <c r="G317" s="26">
        <v>15102</v>
      </c>
      <c r="H317" s="26">
        <v>17727</v>
      </c>
      <c r="I317" s="88">
        <f t="shared" si="17"/>
        <v>15730</v>
      </c>
      <c r="J317" s="641">
        <f t="shared" si="16"/>
        <v>88.73469848254075</v>
      </c>
      <c r="K317" s="184">
        <v>6534</v>
      </c>
      <c r="L317" s="26">
        <v>1520</v>
      </c>
      <c r="M317" s="26">
        <v>2226</v>
      </c>
      <c r="N317" s="26"/>
      <c r="O317" s="26">
        <v>2700</v>
      </c>
      <c r="P317" s="26">
        <v>2750</v>
      </c>
      <c r="Q317" s="26"/>
      <c r="R317" s="26"/>
      <c r="S317" s="26"/>
      <c r="T317" s="26"/>
    </row>
    <row r="318" spans="1:20" ht="23.25" customHeight="1">
      <c r="A318" s="20"/>
      <c r="B318" s="20"/>
      <c r="C318" s="138"/>
      <c r="D318" s="322" t="s">
        <v>1488</v>
      </c>
      <c r="E318" s="119">
        <v>1</v>
      </c>
      <c r="F318" s="308">
        <v>152534</v>
      </c>
      <c r="G318" s="26">
        <v>500</v>
      </c>
      <c r="H318" s="26">
        <v>500</v>
      </c>
      <c r="I318" s="88">
        <f t="shared" si="17"/>
        <v>462</v>
      </c>
      <c r="J318" s="641">
        <f t="shared" si="16"/>
        <v>92.4</v>
      </c>
      <c r="K318" s="184"/>
      <c r="L318" s="26"/>
      <c r="M318" s="26">
        <v>462</v>
      </c>
      <c r="N318" s="26"/>
      <c r="O318" s="26"/>
      <c r="P318" s="26"/>
      <c r="Q318" s="26"/>
      <c r="R318" s="26"/>
      <c r="S318" s="26"/>
      <c r="T318" s="26"/>
    </row>
    <row r="319" spans="1:20" ht="15" customHeight="1">
      <c r="A319" s="20"/>
      <c r="B319" s="20"/>
      <c r="C319" s="138"/>
      <c r="D319" s="82" t="s">
        <v>403</v>
      </c>
      <c r="E319" s="130"/>
      <c r="F319" s="323"/>
      <c r="G319" s="115"/>
      <c r="H319" s="115"/>
      <c r="I319" s="88"/>
      <c r="J319" s="641"/>
      <c r="K319" s="184"/>
      <c r="L319" s="88"/>
      <c r="M319" s="26"/>
      <c r="N319" s="88"/>
      <c r="O319" s="88"/>
      <c r="P319" s="88"/>
      <c r="Q319" s="26"/>
      <c r="R319" s="26"/>
      <c r="S319" s="26"/>
      <c r="T319" s="26"/>
    </row>
    <row r="320" spans="1:20" ht="24.75" customHeight="1">
      <c r="A320" s="20"/>
      <c r="B320" s="20"/>
      <c r="C320" s="138"/>
      <c r="D320" s="82" t="s">
        <v>368</v>
      </c>
      <c r="E320" s="399">
        <v>2</v>
      </c>
      <c r="F320" s="49">
        <v>151910</v>
      </c>
      <c r="G320" s="71">
        <v>114714</v>
      </c>
      <c r="H320" s="71">
        <v>157971</v>
      </c>
      <c r="I320" s="88">
        <f t="shared" si="17"/>
        <v>157955</v>
      </c>
      <c r="J320" s="641">
        <f t="shared" si="16"/>
        <v>99.98987155870381</v>
      </c>
      <c r="K320" s="184"/>
      <c r="L320" s="26"/>
      <c r="M320" s="26">
        <v>157955</v>
      </c>
      <c r="N320" s="26"/>
      <c r="O320" s="26"/>
      <c r="P320" s="26"/>
      <c r="Q320" s="26"/>
      <c r="R320" s="26"/>
      <c r="S320" s="26"/>
      <c r="T320" s="26"/>
    </row>
    <row r="321" spans="1:20" ht="16.5" customHeight="1">
      <c r="A321" s="20"/>
      <c r="B321" s="20"/>
      <c r="C321" s="138"/>
      <c r="D321" s="82" t="s">
        <v>211</v>
      </c>
      <c r="E321" s="399"/>
      <c r="F321" s="232"/>
      <c r="G321" s="71"/>
      <c r="H321" s="71"/>
      <c r="I321" s="88"/>
      <c r="J321" s="641"/>
      <c r="K321" s="184"/>
      <c r="L321" s="88"/>
      <c r="M321" s="26"/>
      <c r="N321" s="88"/>
      <c r="O321" s="88"/>
      <c r="P321" s="88"/>
      <c r="Q321" s="26"/>
      <c r="R321" s="26"/>
      <c r="S321" s="26"/>
      <c r="T321" s="26"/>
    </row>
    <row r="322" spans="1:20" ht="24.75" customHeight="1">
      <c r="A322" s="20"/>
      <c r="B322" s="20"/>
      <c r="C322" s="138"/>
      <c r="D322" s="82" t="s">
        <v>369</v>
      </c>
      <c r="E322" s="399">
        <v>1</v>
      </c>
      <c r="F322" s="49">
        <v>152915</v>
      </c>
      <c r="G322" s="71">
        <v>13500</v>
      </c>
      <c r="H322" s="71">
        <v>12923</v>
      </c>
      <c r="I322" s="88">
        <f t="shared" si="17"/>
        <v>11437</v>
      </c>
      <c r="J322" s="641">
        <f t="shared" si="16"/>
        <v>88.50112203048828</v>
      </c>
      <c r="K322" s="184"/>
      <c r="L322" s="26"/>
      <c r="M322" s="26">
        <v>11437</v>
      </c>
      <c r="N322" s="26"/>
      <c r="O322" s="26"/>
      <c r="P322" s="26"/>
      <c r="Q322" s="26"/>
      <c r="R322" s="26"/>
      <c r="S322" s="26"/>
      <c r="T322" s="26"/>
    </row>
    <row r="323" spans="1:20" ht="13.5" customHeight="1">
      <c r="A323" s="20"/>
      <c r="B323" s="20"/>
      <c r="C323" s="138"/>
      <c r="D323" s="74" t="s">
        <v>370</v>
      </c>
      <c r="E323" s="119"/>
      <c r="F323" s="308"/>
      <c r="G323" s="26"/>
      <c r="H323" s="26"/>
      <c r="I323" s="88"/>
      <c r="J323" s="641"/>
      <c r="K323" s="184"/>
      <c r="L323" s="88"/>
      <c r="M323" s="26"/>
      <c r="N323" s="88"/>
      <c r="O323" s="88"/>
      <c r="P323" s="88"/>
      <c r="Q323" s="26"/>
      <c r="R323" s="26"/>
      <c r="S323" s="26"/>
      <c r="T323" s="26"/>
    </row>
    <row r="324" spans="1:20" ht="13.5" customHeight="1">
      <c r="A324" s="20"/>
      <c r="B324" s="20"/>
      <c r="C324" s="138"/>
      <c r="D324" s="74" t="s">
        <v>371</v>
      </c>
      <c r="E324" s="22">
        <v>1</v>
      </c>
      <c r="F324" s="20">
        <v>151704</v>
      </c>
      <c r="G324" s="26">
        <v>250</v>
      </c>
      <c r="H324" s="26">
        <v>125</v>
      </c>
      <c r="I324" s="88">
        <f t="shared" si="17"/>
        <v>103</v>
      </c>
      <c r="J324" s="641">
        <f t="shared" si="16"/>
        <v>82.39999999999999</v>
      </c>
      <c r="K324" s="184"/>
      <c r="L324" s="26"/>
      <c r="M324" s="26"/>
      <c r="N324" s="26"/>
      <c r="O324" s="26">
        <v>103</v>
      </c>
      <c r="P324" s="26"/>
      <c r="Q324" s="26"/>
      <c r="R324" s="26"/>
      <c r="S324" s="26"/>
      <c r="T324" s="26"/>
    </row>
    <row r="325" spans="1:20" ht="12.75" customHeight="1">
      <c r="A325" s="16"/>
      <c r="B325" s="16"/>
      <c r="C325" s="217"/>
      <c r="D325" s="223" t="s">
        <v>372</v>
      </c>
      <c r="E325" s="219"/>
      <c r="F325" s="220"/>
      <c r="G325" s="226">
        <f>SUM(G238:G324)</f>
        <v>1712262</v>
      </c>
      <c r="H325" s="226">
        <f>SUM(H238:H324)</f>
        <v>1819991</v>
      </c>
      <c r="I325" s="226">
        <f>SUM(I238:I324)</f>
        <v>1611754</v>
      </c>
      <c r="J325" s="643">
        <f t="shared" si="16"/>
        <v>88.55835001381875</v>
      </c>
      <c r="K325" s="226">
        <f aca="true" t="shared" si="18" ref="K325:T325">SUM(K238:K324)</f>
        <v>7544</v>
      </c>
      <c r="L325" s="359">
        <f t="shared" si="18"/>
        <v>2073</v>
      </c>
      <c r="M325" s="359">
        <f t="shared" si="18"/>
        <v>1336906</v>
      </c>
      <c r="N325" s="359">
        <f t="shared" si="18"/>
        <v>0</v>
      </c>
      <c r="O325" s="359">
        <f t="shared" si="18"/>
        <v>254793</v>
      </c>
      <c r="P325" s="359">
        <f t="shared" si="18"/>
        <v>10438</v>
      </c>
      <c r="Q325" s="359">
        <f t="shared" si="18"/>
        <v>0</v>
      </c>
      <c r="R325" s="359">
        <f t="shared" si="18"/>
        <v>0</v>
      </c>
      <c r="S325" s="359">
        <f t="shared" si="18"/>
        <v>0</v>
      </c>
      <c r="T325" s="359">
        <f t="shared" si="18"/>
        <v>0</v>
      </c>
    </row>
    <row r="326" spans="1:20" s="27" customFormat="1" ht="12.75" customHeight="1">
      <c r="A326" s="85"/>
      <c r="B326" s="85"/>
      <c r="C326" s="85"/>
      <c r="D326" s="129" t="s">
        <v>1794</v>
      </c>
      <c r="E326" s="19"/>
      <c r="F326" s="168"/>
      <c r="G326" s="185"/>
      <c r="H326" s="185"/>
      <c r="I326" s="88"/>
      <c r="J326" s="641"/>
      <c r="K326" s="185"/>
      <c r="L326" s="154"/>
      <c r="M326" s="154"/>
      <c r="N326" s="154"/>
      <c r="O326" s="154"/>
      <c r="P326" s="154"/>
      <c r="Q326" s="154"/>
      <c r="R326" s="154"/>
      <c r="S326" s="154"/>
      <c r="T326" s="154"/>
    </row>
    <row r="327" spans="1:20" s="27" customFormat="1" ht="12.75" customHeight="1">
      <c r="A327" s="85"/>
      <c r="B327" s="85"/>
      <c r="C327" s="85" t="s">
        <v>36</v>
      </c>
      <c r="D327" s="447" t="s">
        <v>199</v>
      </c>
      <c r="E327" s="19"/>
      <c r="F327" s="168"/>
      <c r="G327" s="185"/>
      <c r="H327" s="185"/>
      <c r="I327" s="88"/>
      <c r="J327" s="641"/>
      <c r="K327" s="185"/>
      <c r="L327" s="154"/>
      <c r="M327" s="154"/>
      <c r="N327" s="154"/>
      <c r="O327" s="154"/>
      <c r="P327" s="154"/>
      <c r="Q327" s="154"/>
      <c r="R327" s="154"/>
      <c r="S327" s="154"/>
      <c r="T327" s="154"/>
    </row>
    <row r="328" spans="1:20" s="27" customFormat="1" ht="33.75" customHeight="1">
      <c r="A328" s="85"/>
      <c r="B328" s="85"/>
      <c r="C328" s="96" t="s">
        <v>74</v>
      </c>
      <c r="D328" s="324" t="s">
        <v>1980</v>
      </c>
      <c r="E328" s="19"/>
      <c r="F328" s="163">
        <v>154123</v>
      </c>
      <c r="G328" s="181">
        <v>1000</v>
      </c>
      <c r="H328" s="181">
        <v>1000</v>
      </c>
      <c r="I328" s="88">
        <f>SUM(K328:T328)</f>
        <v>572</v>
      </c>
      <c r="J328" s="641">
        <f t="shared" si="16"/>
        <v>57.199999999999996</v>
      </c>
      <c r="K328" s="181"/>
      <c r="L328" s="52"/>
      <c r="M328" s="52"/>
      <c r="N328" s="52"/>
      <c r="O328" s="52"/>
      <c r="P328" s="52"/>
      <c r="Q328" s="52">
        <v>572</v>
      </c>
      <c r="R328" s="52"/>
      <c r="S328" s="52"/>
      <c r="T328" s="52"/>
    </row>
    <row r="329" spans="1:20" s="27" customFormat="1" ht="17.25" customHeight="1">
      <c r="A329" s="85"/>
      <c r="B329" s="85"/>
      <c r="C329" s="96" t="s">
        <v>75</v>
      </c>
      <c r="D329" s="72" t="s">
        <v>1981</v>
      </c>
      <c r="E329" s="19"/>
      <c r="F329" s="163">
        <v>154124</v>
      </c>
      <c r="G329" s="181">
        <v>2000</v>
      </c>
      <c r="H329" s="181">
        <v>0</v>
      </c>
      <c r="I329" s="88"/>
      <c r="J329" s="641"/>
      <c r="K329" s="181"/>
      <c r="L329" s="52"/>
      <c r="M329" s="52"/>
      <c r="N329" s="52"/>
      <c r="O329" s="52"/>
      <c r="P329" s="52"/>
      <c r="Q329" s="52"/>
      <c r="R329" s="52"/>
      <c r="S329" s="52"/>
      <c r="T329" s="52"/>
    </row>
    <row r="330" spans="1:20" s="27" customFormat="1" ht="23.25" customHeight="1">
      <c r="A330" s="85"/>
      <c r="B330" s="85"/>
      <c r="C330" s="96" t="s">
        <v>76</v>
      </c>
      <c r="D330" s="95" t="s">
        <v>1982</v>
      </c>
      <c r="E330" s="19"/>
      <c r="F330" s="163">
        <v>154125</v>
      </c>
      <c r="G330" s="181">
        <v>1000</v>
      </c>
      <c r="H330" s="181">
        <v>0</v>
      </c>
      <c r="I330" s="88"/>
      <c r="J330" s="641"/>
      <c r="K330" s="181"/>
      <c r="L330" s="52"/>
      <c r="M330" s="52"/>
      <c r="N330" s="52"/>
      <c r="O330" s="52"/>
      <c r="P330" s="52"/>
      <c r="Q330" s="52"/>
      <c r="R330" s="52"/>
      <c r="S330" s="52"/>
      <c r="T330" s="52"/>
    </row>
    <row r="331" spans="1:20" s="27" customFormat="1" ht="15" customHeight="1">
      <c r="A331" s="85"/>
      <c r="B331" s="85"/>
      <c r="C331" s="96" t="s">
        <v>64</v>
      </c>
      <c r="D331" s="448" t="s">
        <v>1983</v>
      </c>
      <c r="E331" s="19"/>
      <c r="F331" s="163">
        <v>154126</v>
      </c>
      <c r="G331" s="181">
        <v>2200</v>
      </c>
      <c r="H331" s="181">
        <v>9141</v>
      </c>
      <c r="I331" s="88">
        <f aca="true" t="shared" si="19" ref="I331:I392">SUM(K331:T331)</f>
        <v>6244</v>
      </c>
      <c r="J331" s="641">
        <f t="shared" si="16"/>
        <v>68.30762498632535</v>
      </c>
      <c r="K331" s="181"/>
      <c r="L331" s="52"/>
      <c r="M331" s="52"/>
      <c r="N331" s="52"/>
      <c r="O331" s="52"/>
      <c r="P331" s="52"/>
      <c r="Q331" s="52">
        <v>6244</v>
      </c>
      <c r="R331" s="52"/>
      <c r="S331" s="52"/>
      <c r="T331" s="52"/>
    </row>
    <row r="332" spans="1:20" s="27" customFormat="1" ht="15" customHeight="1">
      <c r="A332" s="85"/>
      <c r="B332" s="85"/>
      <c r="C332" s="12" t="s">
        <v>1984</v>
      </c>
      <c r="D332" s="449" t="s">
        <v>1985</v>
      </c>
      <c r="E332" s="19"/>
      <c r="F332" s="163">
        <v>152109</v>
      </c>
      <c r="G332" s="181"/>
      <c r="H332" s="181">
        <v>1195</v>
      </c>
      <c r="I332" s="88">
        <f t="shared" si="19"/>
        <v>1194</v>
      </c>
      <c r="J332" s="641">
        <f t="shared" si="16"/>
        <v>99.9163179916318</v>
      </c>
      <c r="K332" s="181"/>
      <c r="L332" s="52"/>
      <c r="M332" s="52">
        <v>381</v>
      </c>
      <c r="N332" s="52"/>
      <c r="O332" s="52"/>
      <c r="P332" s="52"/>
      <c r="Q332" s="52">
        <v>813</v>
      </c>
      <c r="R332" s="52"/>
      <c r="S332" s="52"/>
      <c r="T332" s="52"/>
    </row>
    <row r="333" spans="1:20" s="27" customFormat="1" ht="15" customHeight="1">
      <c r="A333" s="85"/>
      <c r="B333" s="85"/>
      <c r="C333" s="12" t="s">
        <v>772</v>
      </c>
      <c r="D333" s="72" t="s">
        <v>773</v>
      </c>
      <c r="E333" s="19"/>
      <c r="F333" s="163">
        <v>154127</v>
      </c>
      <c r="G333" s="181"/>
      <c r="H333" s="181">
        <v>4716</v>
      </c>
      <c r="I333" s="88">
        <f t="shared" si="19"/>
        <v>4716</v>
      </c>
      <c r="J333" s="641">
        <f t="shared" si="16"/>
        <v>100</v>
      </c>
      <c r="K333" s="181"/>
      <c r="L333" s="52"/>
      <c r="M333" s="52"/>
      <c r="N333" s="52"/>
      <c r="O333" s="52"/>
      <c r="P333" s="52"/>
      <c r="Q333" s="52">
        <v>4716</v>
      </c>
      <c r="R333" s="52"/>
      <c r="S333" s="52"/>
      <c r="T333" s="52"/>
    </row>
    <row r="334" spans="1:20" s="27" customFormat="1" ht="15" customHeight="1">
      <c r="A334" s="85"/>
      <c r="B334" s="85"/>
      <c r="C334" s="12" t="s">
        <v>774</v>
      </c>
      <c r="D334" s="72" t="s">
        <v>775</v>
      </c>
      <c r="E334" s="19"/>
      <c r="F334" s="163">
        <v>152127</v>
      </c>
      <c r="G334" s="181"/>
      <c r="H334" s="181">
        <v>1234</v>
      </c>
      <c r="I334" s="88">
        <f t="shared" si="19"/>
        <v>0</v>
      </c>
      <c r="J334" s="641">
        <f t="shared" si="16"/>
        <v>0</v>
      </c>
      <c r="K334" s="181"/>
      <c r="L334" s="52"/>
      <c r="M334" s="52"/>
      <c r="N334" s="52"/>
      <c r="O334" s="52"/>
      <c r="P334" s="52"/>
      <c r="Q334" s="52"/>
      <c r="R334" s="52"/>
      <c r="S334" s="52"/>
      <c r="T334" s="52"/>
    </row>
    <row r="335" spans="1:20" s="27" customFormat="1" ht="15" customHeight="1">
      <c r="A335" s="85"/>
      <c r="B335" s="85"/>
      <c r="C335" s="450"/>
      <c r="D335" s="438" t="s">
        <v>298</v>
      </c>
      <c r="E335" s="19"/>
      <c r="F335" s="168"/>
      <c r="G335" s="185"/>
      <c r="H335" s="185"/>
      <c r="I335" s="88"/>
      <c r="J335" s="641"/>
      <c r="K335" s="181"/>
      <c r="L335" s="52"/>
      <c r="M335" s="52"/>
      <c r="N335" s="52"/>
      <c r="O335" s="52"/>
      <c r="P335" s="52"/>
      <c r="Q335" s="52"/>
      <c r="R335" s="52"/>
      <c r="S335" s="52"/>
      <c r="T335" s="52"/>
    </row>
    <row r="336" spans="1:20" s="27" customFormat="1" ht="22.5" customHeight="1">
      <c r="A336" s="85"/>
      <c r="B336" s="451"/>
      <c r="C336" s="452" t="s">
        <v>197</v>
      </c>
      <c r="D336" s="453" t="s">
        <v>373</v>
      </c>
      <c r="E336" s="615"/>
      <c r="F336" s="432">
        <v>152122</v>
      </c>
      <c r="G336" s="587">
        <v>2388</v>
      </c>
      <c r="H336" s="587">
        <v>5539</v>
      </c>
      <c r="I336" s="88">
        <f t="shared" si="19"/>
        <v>3232</v>
      </c>
      <c r="J336" s="641">
        <f t="shared" si="16"/>
        <v>58.34988265029789</v>
      </c>
      <c r="K336" s="181"/>
      <c r="L336" s="52"/>
      <c r="M336" s="52">
        <v>254</v>
      </c>
      <c r="N336" s="52"/>
      <c r="O336" s="52"/>
      <c r="P336" s="52">
        <v>2978</v>
      </c>
      <c r="Q336" s="52"/>
      <c r="R336" s="52"/>
      <c r="S336" s="52"/>
      <c r="T336" s="52"/>
    </row>
    <row r="337" spans="1:20" s="27" customFormat="1" ht="15" customHeight="1">
      <c r="A337" s="85"/>
      <c r="B337" s="85"/>
      <c r="C337" s="452" t="s">
        <v>242</v>
      </c>
      <c r="D337" s="455" t="s">
        <v>1489</v>
      </c>
      <c r="E337" s="613"/>
      <c r="F337" s="432">
        <v>152112</v>
      </c>
      <c r="G337" s="587">
        <v>13305</v>
      </c>
      <c r="H337" s="587">
        <v>21561</v>
      </c>
      <c r="I337" s="88">
        <f t="shared" si="19"/>
        <v>20226</v>
      </c>
      <c r="J337" s="641">
        <f t="shared" si="16"/>
        <v>93.80826492277724</v>
      </c>
      <c r="K337" s="181"/>
      <c r="L337" s="52"/>
      <c r="M337" s="52"/>
      <c r="N337" s="52"/>
      <c r="O337" s="52"/>
      <c r="P337" s="52">
        <v>18720</v>
      </c>
      <c r="Q337" s="52">
        <v>423</v>
      </c>
      <c r="R337" s="52">
        <v>1083</v>
      </c>
      <c r="S337" s="52"/>
      <c r="T337" s="52"/>
    </row>
    <row r="338" spans="1:20" s="27" customFormat="1" ht="16.5" customHeight="1">
      <c r="A338" s="85"/>
      <c r="B338" s="85"/>
      <c r="C338" s="452" t="s">
        <v>243</v>
      </c>
      <c r="D338" s="456" t="s">
        <v>1986</v>
      </c>
      <c r="E338" s="613"/>
      <c r="F338" s="432">
        <v>152114</v>
      </c>
      <c r="G338" s="587">
        <v>1000</v>
      </c>
      <c r="H338" s="587">
        <v>0</v>
      </c>
      <c r="I338" s="88"/>
      <c r="J338" s="641"/>
      <c r="K338" s="181"/>
      <c r="L338" s="52"/>
      <c r="M338" s="52"/>
      <c r="N338" s="52"/>
      <c r="O338" s="52"/>
      <c r="P338" s="52"/>
      <c r="Q338" s="52"/>
      <c r="R338" s="52"/>
      <c r="S338" s="52"/>
      <c r="T338" s="52"/>
    </row>
    <row r="339" spans="1:20" s="27" customFormat="1" ht="21.75" customHeight="1">
      <c r="A339" s="85"/>
      <c r="B339" s="85"/>
      <c r="C339" s="452" t="s">
        <v>244</v>
      </c>
      <c r="D339" s="457" t="s">
        <v>1490</v>
      </c>
      <c r="E339" s="616"/>
      <c r="F339" s="432">
        <v>154118</v>
      </c>
      <c r="G339" s="587">
        <v>2000</v>
      </c>
      <c r="H339" s="587">
        <v>1824</v>
      </c>
      <c r="I339" s="88">
        <f t="shared" si="19"/>
        <v>1824</v>
      </c>
      <c r="J339" s="641">
        <f t="shared" si="16"/>
        <v>100</v>
      </c>
      <c r="K339" s="181"/>
      <c r="L339" s="52"/>
      <c r="M339" s="52"/>
      <c r="N339" s="52"/>
      <c r="O339" s="52"/>
      <c r="P339" s="52"/>
      <c r="Q339" s="52">
        <v>1824</v>
      </c>
      <c r="R339" s="52"/>
      <c r="S339" s="52"/>
      <c r="T339" s="52"/>
    </row>
    <row r="340" spans="1:20" s="27" customFormat="1" ht="24.75" customHeight="1">
      <c r="A340" s="85"/>
      <c r="B340" s="85"/>
      <c r="C340" s="452" t="s">
        <v>173</v>
      </c>
      <c r="D340" s="458" t="s">
        <v>968</v>
      </c>
      <c r="E340" s="422"/>
      <c r="F340" s="432">
        <v>154122</v>
      </c>
      <c r="G340" s="587">
        <v>2805</v>
      </c>
      <c r="H340" s="587">
        <v>2805</v>
      </c>
      <c r="I340" s="88">
        <f t="shared" si="19"/>
        <v>393</v>
      </c>
      <c r="J340" s="641">
        <f t="shared" si="16"/>
        <v>14.010695187165775</v>
      </c>
      <c r="K340" s="181"/>
      <c r="L340" s="52"/>
      <c r="M340" s="52">
        <v>393</v>
      </c>
      <c r="N340" s="52"/>
      <c r="O340" s="52"/>
      <c r="P340" s="52"/>
      <c r="Q340" s="52"/>
      <c r="R340" s="52"/>
      <c r="S340" s="52"/>
      <c r="T340" s="52"/>
    </row>
    <row r="341" spans="1:20" s="27" customFormat="1" ht="22.5" customHeight="1">
      <c r="A341" s="85"/>
      <c r="B341" s="85"/>
      <c r="C341" s="452" t="s">
        <v>174</v>
      </c>
      <c r="D341" s="459" t="s">
        <v>674</v>
      </c>
      <c r="E341" s="613"/>
      <c r="F341" s="432">
        <v>154116</v>
      </c>
      <c r="G341" s="587">
        <v>382</v>
      </c>
      <c r="H341" s="587">
        <v>382</v>
      </c>
      <c r="I341" s="88">
        <f t="shared" si="19"/>
        <v>0</v>
      </c>
      <c r="J341" s="641">
        <f aca="true" t="shared" si="20" ref="J341:J410">I341/H341*100</f>
        <v>0</v>
      </c>
      <c r="K341" s="181"/>
      <c r="L341" s="52"/>
      <c r="M341" s="52"/>
      <c r="N341" s="52"/>
      <c r="O341" s="52"/>
      <c r="P341" s="52"/>
      <c r="Q341" s="52"/>
      <c r="R341" s="52"/>
      <c r="S341" s="52"/>
      <c r="T341" s="52"/>
    </row>
    <row r="342" spans="1:20" s="27" customFormat="1" ht="35.25" customHeight="1">
      <c r="A342" s="85"/>
      <c r="B342" s="85"/>
      <c r="C342" s="452" t="s">
        <v>675</v>
      </c>
      <c r="D342" s="460" t="s">
        <v>676</v>
      </c>
      <c r="E342" s="613"/>
      <c r="F342" s="432">
        <v>152117</v>
      </c>
      <c r="G342" s="587">
        <v>354861</v>
      </c>
      <c r="H342" s="587">
        <v>223456</v>
      </c>
      <c r="I342" s="88">
        <f t="shared" si="19"/>
        <v>154466</v>
      </c>
      <c r="J342" s="641">
        <f t="shared" si="20"/>
        <v>69.12591293140484</v>
      </c>
      <c r="K342" s="181"/>
      <c r="L342" s="52"/>
      <c r="M342" s="52">
        <v>4734</v>
      </c>
      <c r="N342" s="52"/>
      <c r="O342" s="52"/>
      <c r="P342" s="52">
        <v>12713</v>
      </c>
      <c r="Q342" s="52">
        <v>137019</v>
      </c>
      <c r="R342" s="52"/>
      <c r="S342" s="52"/>
      <c r="T342" s="52"/>
    </row>
    <row r="343" spans="1:20" s="27" customFormat="1" ht="36.75" customHeight="1">
      <c r="A343" s="85"/>
      <c r="B343" s="85"/>
      <c r="C343" s="452" t="s">
        <v>969</v>
      </c>
      <c r="D343" s="460" t="s">
        <v>1491</v>
      </c>
      <c r="E343" s="613"/>
      <c r="F343" s="432">
        <v>152117</v>
      </c>
      <c r="G343" s="587">
        <v>190888</v>
      </c>
      <c r="H343" s="587">
        <v>83691</v>
      </c>
      <c r="I343" s="88">
        <f t="shared" si="19"/>
        <v>83691</v>
      </c>
      <c r="J343" s="641">
        <f t="shared" si="20"/>
        <v>100</v>
      </c>
      <c r="K343" s="181"/>
      <c r="L343" s="52"/>
      <c r="M343" s="52"/>
      <c r="N343" s="52"/>
      <c r="O343" s="52"/>
      <c r="P343" s="52"/>
      <c r="Q343" s="52"/>
      <c r="R343" s="52">
        <v>83691</v>
      </c>
      <c r="S343" s="52"/>
      <c r="T343" s="52"/>
    </row>
    <row r="344" spans="1:20" s="27" customFormat="1" ht="15" customHeight="1">
      <c r="A344" s="85"/>
      <c r="B344" s="85"/>
      <c r="C344" s="461">
        <v>2</v>
      </c>
      <c r="D344" s="462" t="s">
        <v>677</v>
      </c>
      <c r="E344" s="617"/>
      <c r="F344" s="85"/>
      <c r="G344" s="154"/>
      <c r="H344" s="154"/>
      <c r="I344" s="88"/>
      <c r="J344" s="641"/>
      <c r="K344" s="181"/>
      <c r="L344" s="52"/>
      <c r="M344" s="52"/>
      <c r="N344" s="52"/>
      <c r="O344" s="52"/>
      <c r="P344" s="52"/>
      <c r="Q344" s="52"/>
      <c r="R344" s="52"/>
      <c r="S344" s="52"/>
      <c r="T344" s="52"/>
    </row>
    <row r="345" spans="1:20" s="27" customFormat="1" ht="15" customHeight="1">
      <c r="A345" s="85"/>
      <c r="B345" s="85"/>
      <c r="C345" s="461" t="s">
        <v>970</v>
      </c>
      <c r="D345" s="463" t="s">
        <v>971</v>
      </c>
      <c r="E345" s="464"/>
      <c r="F345" s="163">
        <v>154536</v>
      </c>
      <c r="G345" s="181"/>
      <c r="H345" s="181">
        <v>974</v>
      </c>
      <c r="I345" s="88">
        <f t="shared" si="19"/>
        <v>911</v>
      </c>
      <c r="J345" s="641">
        <f t="shared" si="20"/>
        <v>93.53182751540041</v>
      </c>
      <c r="K345" s="181"/>
      <c r="L345" s="52"/>
      <c r="M345" s="52"/>
      <c r="N345" s="52"/>
      <c r="O345" s="52"/>
      <c r="P345" s="52"/>
      <c r="Q345" s="52">
        <v>911</v>
      </c>
      <c r="R345" s="52"/>
      <c r="S345" s="52"/>
      <c r="T345" s="52"/>
    </row>
    <row r="346" spans="1:20" s="27" customFormat="1" ht="15" customHeight="1">
      <c r="A346" s="85"/>
      <c r="B346" s="85"/>
      <c r="C346" s="461" t="s">
        <v>79</v>
      </c>
      <c r="D346" s="465" t="s">
        <v>678</v>
      </c>
      <c r="E346" s="19"/>
      <c r="F346" s="168"/>
      <c r="G346" s="185"/>
      <c r="H346" s="185"/>
      <c r="I346" s="88"/>
      <c r="J346" s="641"/>
      <c r="K346" s="181"/>
      <c r="L346" s="52"/>
      <c r="M346" s="52"/>
      <c r="N346" s="52"/>
      <c r="O346" s="52"/>
      <c r="P346" s="52"/>
      <c r="Q346" s="52"/>
      <c r="R346" s="52"/>
      <c r="S346" s="52"/>
      <c r="T346" s="52"/>
    </row>
    <row r="347" spans="1:20" s="27" customFormat="1" ht="15" customHeight="1">
      <c r="A347" s="85"/>
      <c r="B347" s="85"/>
      <c r="C347" s="466" t="s">
        <v>83</v>
      </c>
      <c r="D347" s="467" t="s">
        <v>972</v>
      </c>
      <c r="E347" s="19"/>
      <c r="F347" s="163">
        <v>152301</v>
      </c>
      <c r="G347" s="181">
        <v>3000</v>
      </c>
      <c r="H347" s="181">
        <v>10645</v>
      </c>
      <c r="I347" s="88">
        <f t="shared" si="19"/>
        <v>7429</v>
      </c>
      <c r="J347" s="641">
        <f t="shared" si="20"/>
        <v>69.7886331611085</v>
      </c>
      <c r="K347" s="181"/>
      <c r="L347" s="52"/>
      <c r="M347" s="52">
        <v>78</v>
      </c>
      <c r="N347" s="52"/>
      <c r="O347" s="52"/>
      <c r="P347" s="52">
        <v>7351</v>
      </c>
      <c r="Q347" s="52"/>
      <c r="R347" s="52"/>
      <c r="S347" s="52"/>
      <c r="T347" s="52"/>
    </row>
    <row r="348" spans="1:20" s="27" customFormat="1" ht="15" customHeight="1">
      <c r="A348" s="85"/>
      <c r="B348" s="85"/>
      <c r="C348" s="466" t="s">
        <v>84</v>
      </c>
      <c r="D348" s="467" t="s">
        <v>973</v>
      </c>
      <c r="E348" s="19"/>
      <c r="F348" s="163">
        <v>152333</v>
      </c>
      <c r="G348" s="181">
        <v>600</v>
      </c>
      <c r="H348" s="181">
        <v>600</v>
      </c>
      <c r="I348" s="88">
        <f t="shared" si="19"/>
        <v>533</v>
      </c>
      <c r="J348" s="641">
        <f t="shared" si="20"/>
        <v>88.83333333333333</v>
      </c>
      <c r="K348" s="181"/>
      <c r="L348" s="52"/>
      <c r="M348" s="52"/>
      <c r="N348" s="52"/>
      <c r="O348" s="52"/>
      <c r="P348" s="52">
        <v>533</v>
      </c>
      <c r="Q348" s="52"/>
      <c r="R348" s="52"/>
      <c r="S348" s="52"/>
      <c r="T348" s="52"/>
    </row>
    <row r="349" spans="1:20" s="27" customFormat="1" ht="15" customHeight="1">
      <c r="A349" s="85"/>
      <c r="B349" s="85"/>
      <c r="C349" s="466" t="s">
        <v>579</v>
      </c>
      <c r="D349" s="467" t="s">
        <v>974</v>
      </c>
      <c r="E349" s="19"/>
      <c r="F349" s="163">
        <v>152334</v>
      </c>
      <c r="G349" s="181">
        <v>1520</v>
      </c>
      <c r="H349" s="181">
        <v>0</v>
      </c>
      <c r="I349" s="88"/>
      <c r="J349" s="641"/>
      <c r="K349" s="181"/>
      <c r="L349" s="52"/>
      <c r="M349" s="52"/>
      <c r="N349" s="52"/>
      <c r="O349" s="52"/>
      <c r="P349" s="52"/>
      <c r="Q349" s="52"/>
      <c r="R349" s="52"/>
      <c r="S349" s="52"/>
      <c r="T349" s="52"/>
    </row>
    <row r="350" spans="1:20" s="27" customFormat="1" ht="15" customHeight="1">
      <c r="A350" s="85"/>
      <c r="B350" s="85"/>
      <c r="C350" s="466" t="s">
        <v>191</v>
      </c>
      <c r="D350" s="72" t="s">
        <v>975</v>
      </c>
      <c r="E350" s="19"/>
      <c r="F350" s="163">
        <v>152335</v>
      </c>
      <c r="G350" s="181">
        <v>800</v>
      </c>
      <c r="H350" s="181">
        <v>800</v>
      </c>
      <c r="I350" s="88">
        <f t="shared" si="19"/>
        <v>0</v>
      </c>
      <c r="J350" s="641">
        <f t="shared" si="20"/>
        <v>0</v>
      </c>
      <c r="K350" s="181"/>
      <c r="L350" s="52"/>
      <c r="M350" s="52"/>
      <c r="N350" s="52"/>
      <c r="O350" s="52"/>
      <c r="P350" s="52"/>
      <c r="Q350" s="52"/>
      <c r="R350" s="52"/>
      <c r="S350" s="52"/>
      <c r="T350" s="52"/>
    </row>
    <row r="351" spans="1:20" s="27" customFormat="1" ht="15" customHeight="1">
      <c r="A351" s="85"/>
      <c r="B351" s="85"/>
      <c r="C351" s="466" t="s">
        <v>1429</v>
      </c>
      <c r="D351" s="72" t="s">
        <v>976</v>
      </c>
      <c r="E351" s="19"/>
      <c r="F351" s="163">
        <v>152336</v>
      </c>
      <c r="G351" s="181">
        <v>3000</v>
      </c>
      <c r="H351" s="181">
        <v>957</v>
      </c>
      <c r="I351" s="88">
        <f t="shared" si="19"/>
        <v>0</v>
      </c>
      <c r="J351" s="641">
        <f t="shared" si="20"/>
        <v>0</v>
      </c>
      <c r="K351" s="181"/>
      <c r="L351" s="52"/>
      <c r="M351" s="52"/>
      <c r="N351" s="52"/>
      <c r="O351" s="52"/>
      <c r="P351" s="52"/>
      <c r="Q351" s="52"/>
      <c r="R351" s="52"/>
      <c r="S351" s="52"/>
      <c r="T351" s="52"/>
    </row>
    <row r="352" spans="1:20" s="27" customFormat="1" ht="15" customHeight="1">
      <c r="A352" s="85"/>
      <c r="B352" s="85"/>
      <c r="C352" s="466" t="s">
        <v>1430</v>
      </c>
      <c r="D352" s="72" t="s">
        <v>977</v>
      </c>
      <c r="E352" s="19"/>
      <c r="F352" s="163">
        <v>152337</v>
      </c>
      <c r="G352" s="181">
        <v>700</v>
      </c>
      <c r="H352" s="181">
        <v>0</v>
      </c>
      <c r="I352" s="88"/>
      <c r="J352" s="641"/>
      <c r="K352" s="181"/>
      <c r="L352" s="52"/>
      <c r="M352" s="52"/>
      <c r="N352" s="52"/>
      <c r="O352" s="52"/>
      <c r="P352" s="52"/>
      <c r="Q352" s="52"/>
      <c r="R352" s="52"/>
      <c r="S352" s="52"/>
      <c r="T352" s="52"/>
    </row>
    <row r="353" spans="1:20" s="27" customFormat="1" ht="15" customHeight="1">
      <c r="A353" s="85"/>
      <c r="B353" s="85"/>
      <c r="C353" s="466" t="s">
        <v>1431</v>
      </c>
      <c r="D353" s="72" t="s">
        <v>978</v>
      </c>
      <c r="E353" s="19"/>
      <c r="F353" s="163">
        <v>152338</v>
      </c>
      <c r="G353" s="181">
        <v>1500</v>
      </c>
      <c r="H353" s="181">
        <v>0</v>
      </c>
      <c r="I353" s="88"/>
      <c r="J353" s="641"/>
      <c r="K353" s="181"/>
      <c r="L353" s="52"/>
      <c r="M353" s="52"/>
      <c r="N353" s="52"/>
      <c r="O353" s="52"/>
      <c r="P353" s="52"/>
      <c r="Q353" s="52"/>
      <c r="R353" s="52"/>
      <c r="S353" s="52"/>
      <c r="T353" s="52"/>
    </row>
    <row r="354" spans="1:20" s="27" customFormat="1" ht="15" customHeight="1">
      <c r="A354" s="85"/>
      <c r="B354" s="85"/>
      <c r="C354" s="466" t="s">
        <v>1492</v>
      </c>
      <c r="D354" s="72" t="s">
        <v>979</v>
      </c>
      <c r="E354" s="19"/>
      <c r="F354" s="163">
        <v>152339</v>
      </c>
      <c r="G354" s="181">
        <v>500</v>
      </c>
      <c r="H354" s="181">
        <v>0</v>
      </c>
      <c r="I354" s="88"/>
      <c r="J354" s="641"/>
      <c r="K354" s="181"/>
      <c r="L354" s="52"/>
      <c r="M354" s="52"/>
      <c r="N354" s="52"/>
      <c r="O354" s="52"/>
      <c r="P354" s="52"/>
      <c r="Q354" s="52"/>
      <c r="R354" s="52"/>
      <c r="S354" s="52"/>
      <c r="T354" s="52"/>
    </row>
    <row r="355" spans="1:20" s="27" customFormat="1" ht="15" customHeight="1">
      <c r="A355" s="85"/>
      <c r="B355" s="85"/>
      <c r="C355" s="12" t="s">
        <v>776</v>
      </c>
      <c r="D355" s="72" t="s">
        <v>777</v>
      </c>
      <c r="E355" s="19"/>
      <c r="F355" s="163">
        <v>152340</v>
      </c>
      <c r="G355" s="181"/>
      <c r="H355" s="181">
        <v>3500</v>
      </c>
      <c r="I355" s="88">
        <f t="shared" si="19"/>
        <v>3243</v>
      </c>
      <c r="J355" s="641">
        <f t="shared" si="20"/>
        <v>92.65714285714286</v>
      </c>
      <c r="K355" s="181"/>
      <c r="L355" s="52"/>
      <c r="M355" s="52"/>
      <c r="N355" s="52"/>
      <c r="O355" s="52"/>
      <c r="P355" s="52">
        <v>3243</v>
      </c>
      <c r="Q355" s="52"/>
      <c r="R355" s="52"/>
      <c r="S355" s="52"/>
      <c r="T355" s="52"/>
    </row>
    <row r="356" spans="1:20" s="27" customFormat="1" ht="15" customHeight="1">
      <c r="A356" s="85"/>
      <c r="B356" s="85"/>
      <c r="C356" s="469"/>
      <c r="D356" s="470" t="s">
        <v>298</v>
      </c>
      <c r="E356" s="19"/>
      <c r="F356" s="618"/>
      <c r="G356" s="52"/>
      <c r="H356" s="52"/>
      <c r="I356" s="88"/>
      <c r="J356" s="641"/>
      <c r="K356" s="181"/>
      <c r="L356" s="52"/>
      <c r="M356" s="52"/>
      <c r="N356" s="52"/>
      <c r="O356" s="52"/>
      <c r="P356" s="52"/>
      <c r="Q356" s="52"/>
      <c r="R356" s="52"/>
      <c r="S356" s="52"/>
      <c r="T356" s="52"/>
    </row>
    <row r="357" spans="1:20" s="27" customFormat="1" ht="15" customHeight="1">
      <c r="A357" s="85"/>
      <c r="B357" s="85"/>
      <c r="C357" s="471" t="s">
        <v>654</v>
      </c>
      <c r="D357" s="472" t="s">
        <v>1493</v>
      </c>
      <c r="E357" s="441"/>
      <c r="F357" s="619">
        <v>152332</v>
      </c>
      <c r="G357" s="26">
        <v>750</v>
      </c>
      <c r="H357" s="26">
        <v>0</v>
      </c>
      <c r="I357" s="88"/>
      <c r="J357" s="641"/>
      <c r="K357" s="181"/>
      <c r="L357" s="52"/>
      <c r="M357" s="52"/>
      <c r="N357" s="52"/>
      <c r="O357" s="52"/>
      <c r="P357" s="52"/>
      <c r="Q357" s="52"/>
      <c r="R357" s="52"/>
      <c r="S357" s="52"/>
      <c r="T357" s="52"/>
    </row>
    <row r="358" spans="1:20" s="27" customFormat="1" ht="15" customHeight="1">
      <c r="A358" s="85"/>
      <c r="B358" s="85"/>
      <c r="C358" s="473" t="s">
        <v>2204</v>
      </c>
      <c r="D358" s="474" t="s">
        <v>653</v>
      </c>
      <c r="E358" s="475"/>
      <c r="F358" s="620">
        <v>152315</v>
      </c>
      <c r="G358" s="26">
        <v>5310</v>
      </c>
      <c r="H358" s="26">
        <v>5310</v>
      </c>
      <c r="I358" s="88">
        <f t="shared" si="19"/>
        <v>5310</v>
      </c>
      <c r="J358" s="641">
        <f t="shared" si="20"/>
        <v>100</v>
      </c>
      <c r="K358" s="181"/>
      <c r="L358" s="52"/>
      <c r="M358" s="52"/>
      <c r="N358" s="52"/>
      <c r="O358" s="52"/>
      <c r="P358" s="52">
        <v>5310</v>
      </c>
      <c r="Q358" s="52"/>
      <c r="R358" s="52"/>
      <c r="S358" s="52"/>
      <c r="T358" s="52"/>
    </row>
    <row r="359" spans="1:20" s="27" customFormat="1" ht="15" customHeight="1">
      <c r="A359" s="85"/>
      <c r="B359" s="85"/>
      <c r="C359" s="469" t="s">
        <v>80</v>
      </c>
      <c r="D359" s="476" t="s">
        <v>1494</v>
      </c>
      <c r="E359" s="477"/>
      <c r="F359" s="20"/>
      <c r="G359" s="26"/>
      <c r="H359" s="26"/>
      <c r="I359" s="88">
        <f t="shared" si="19"/>
        <v>0</v>
      </c>
      <c r="J359" s="641"/>
      <c r="K359" s="181"/>
      <c r="L359" s="52"/>
      <c r="M359" s="52"/>
      <c r="N359" s="52"/>
      <c r="O359" s="52"/>
      <c r="P359" s="52"/>
      <c r="Q359" s="52"/>
      <c r="R359" s="52"/>
      <c r="S359" s="52"/>
      <c r="T359" s="52"/>
    </row>
    <row r="360" spans="1:20" s="27" customFormat="1" ht="15" customHeight="1">
      <c r="A360" s="85"/>
      <c r="B360" s="85"/>
      <c r="C360" s="466" t="s">
        <v>86</v>
      </c>
      <c r="D360" s="478" t="s">
        <v>980</v>
      </c>
      <c r="E360" s="477"/>
      <c r="F360" s="12">
        <v>154437</v>
      </c>
      <c r="G360" s="52">
        <v>5000</v>
      </c>
      <c r="H360" s="52">
        <v>4185</v>
      </c>
      <c r="I360" s="88">
        <f t="shared" si="19"/>
        <v>4184</v>
      </c>
      <c r="J360" s="641">
        <f t="shared" si="20"/>
        <v>99.97610513739545</v>
      </c>
      <c r="K360" s="181"/>
      <c r="L360" s="52"/>
      <c r="M360" s="52"/>
      <c r="N360" s="52"/>
      <c r="O360" s="52"/>
      <c r="P360" s="52">
        <v>4184</v>
      </c>
      <c r="Q360" s="52"/>
      <c r="R360" s="52"/>
      <c r="S360" s="52"/>
      <c r="T360" s="52"/>
    </row>
    <row r="361" spans="1:20" s="27" customFormat="1" ht="27.75" customHeight="1">
      <c r="A361" s="85"/>
      <c r="B361" s="85"/>
      <c r="C361" s="466" t="s">
        <v>87</v>
      </c>
      <c r="D361" s="479" t="s">
        <v>981</v>
      </c>
      <c r="E361" s="477"/>
      <c r="F361" s="12">
        <v>154438</v>
      </c>
      <c r="G361" s="52">
        <v>5000</v>
      </c>
      <c r="H361" s="52">
        <v>3756</v>
      </c>
      <c r="I361" s="88">
        <f t="shared" si="19"/>
        <v>3756</v>
      </c>
      <c r="J361" s="641">
        <f t="shared" si="20"/>
        <v>100</v>
      </c>
      <c r="K361" s="181"/>
      <c r="L361" s="52"/>
      <c r="M361" s="52"/>
      <c r="N361" s="52"/>
      <c r="O361" s="52"/>
      <c r="P361" s="52"/>
      <c r="Q361" s="52">
        <v>3756</v>
      </c>
      <c r="R361" s="52"/>
      <c r="S361" s="52"/>
      <c r="T361" s="52"/>
    </row>
    <row r="362" spans="1:20" s="27" customFormat="1" ht="15" customHeight="1">
      <c r="A362" s="85"/>
      <c r="B362" s="85"/>
      <c r="C362" s="466" t="s">
        <v>2009</v>
      </c>
      <c r="D362" s="480" t="s">
        <v>982</v>
      </c>
      <c r="E362" s="477"/>
      <c r="F362" s="12">
        <v>154406</v>
      </c>
      <c r="G362" s="52">
        <v>3000</v>
      </c>
      <c r="H362" s="52">
        <v>2609</v>
      </c>
      <c r="I362" s="88">
        <f t="shared" si="19"/>
        <v>2603</v>
      </c>
      <c r="J362" s="641">
        <f t="shared" si="20"/>
        <v>99.77002683020314</v>
      </c>
      <c r="K362" s="181"/>
      <c r="L362" s="52"/>
      <c r="M362" s="52"/>
      <c r="N362" s="52"/>
      <c r="O362" s="52"/>
      <c r="P362" s="52"/>
      <c r="Q362" s="52">
        <v>2603</v>
      </c>
      <c r="R362" s="52"/>
      <c r="S362" s="52"/>
      <c r="T362" s="52"/>
    </row>
    <row r="363" spans="1:20" s="27" customFormat="1" ht="15" customHeight="1">
      <c r="A363" s="85"/>
      <c r="B363" s="85"/>
      <c r="C363" s="466" t="s">
        <v>2010</v>
      </c>
      <c r="D363" s="480" t="s">
        <v>983</v>
      </c>
      <c r="E363" s="477"/>
      <c r="F363" s="12">
        <v>155401</v>
      </c>
      <c r="G363" s="52">
        <v>3000</v>
      </c>
      <c r="H363" s="52">
        <v>6391</v>
      </c>
      <c r="I363" s="88">
        <f t="shared" si="19"/>
        <v>6391</v>
      </c>
      <c r="J363" s="641">
        <f t="shared" si="20"/>
        <v>100</v>
      </c>
      <c r="K363" s="181"/>
      <c r="L363" s="52"/>
      <c r="M363" s="52"/>
      <c r="N363" s="52"/>
      <c r="O363" s="52"/>
      <c r="P363" s="52"/>
      <c r="Q363" s="52">
        <v>6391</v>
      </c>
      <c r="R363" s="52"/>
      <c r="S363" s="52"/>
      <c r="T363" s="52"/>
    </row>
    <row r="364" spans="1:20" s="27" customFormat="1" ht="27" customHeight="1">
      <c r="A364" s="85"/>
      <c r="B364" s="85"/>
      <c r="C364" s="466" t="s">
        <v>2011</v>
      </c>
      <c r="D364" s="481" t="s">
        <v>984</v>
      </c>
      <c r="E364" s="477"/>
      <c r="F364" s="12">
        <v>154439</v>
      </c>
      <c r="G364" s="52">
        <v>2000</v>
      </c>
      <c r="H364" s="52">
        <v>2420</v>
      </c>
      <c r="I364" s="88">
        <f t="shared" si="19"/>
        <v>2420</v>
      </c>
      <c r="J364" s="641">
        <f t="shared" si="20"/>
        <v>100</v>
      </c>
      <c r="K364" s="181"/>
      <c r="L364" s="52"/>
      <c r="M364" s="52"/>
      <c r="N364" s="52"/>
      <c r="O364" s="52"/>
      <c r="P364" s="52"/>
      <c r="Q364" s="52">
        <v>2420</v>
      </c>
      <c r="R364" s="52"/>
      <c r="S364" s="52"/>
      <c r="T364" s="52"/>
    </row>
    <row r="365" spans="1:20" s="27" customFormat="1" ht="27" customHeight="1">
      <c r="A365" s="85"/>
      <c r="B365" s="85"/>
      <c r="C365" s="466" t="s">
        <v>2012</v>
      </c>
      <c r="D365" s="481" t="s">
        <v>1905</v>
      </c>
      <c r="E365" s="477"/>
      <c r="F365" s="12">
        <v>154476</v>
      </c>
      <c r="G365" s="52">
        <v>3000</v>
      </c>
      <c r="H365" s="52">
        <v>0</v>
      </c>
      <c r="I365" s="88"/>
      <c r="J365" s="641"/>
      <c r="K365" s="181"/>
      <c r="L365" s="52"/>
      <c r="M365" s="52"/>
      <c r="N365" s="52"/>
      <c r="O365" s="52"/>
      <c r="P365" s="52"/>
      <c r="Q365" s="52"/>
      <c r="R365" s="52"/>
      <c r="S365" s="52"/>
      <c r="T365" s="52"/>
    </row>
    <row r="366" spans="1:20" s="27" customFormat="1" ht="24.75" customHeight="1">
      <c r="A366" s="85"/>
      <c r="B366" s="85"/>
      <c r="C366" s="466" t="s">
        <v>2013</v>
      </c>
      <c r="D366" s="481" t="s">
        <v>1906</v>
      </c>
      <c r="E366" s="477"/>
      <c r="F366" s="12">
        <v>154440</v>
      </c>
      <c r="G366" s="52">
        <v>5000</v>
      </c>
      <c r="H366" s="52">
        <v>5000</v>
      </c>
      <c r="I366" s="88">
        <f t="shared" si="19"/>
        <v>0</v>
      </c>
      <c r="J366" s="641">
        <f t="shared" si="20"/>
        <v>0</v>
      </c>
      <c r="K366" s="181"/>
      <c r="L366" s="52"/>
      <c r="M366" s="52"/>
      <c r="N366" s="52"/>
      <c r="O366" s="52"/>
      <c r="P366" s="52"/>
      <c r="Q366" s="52"/>
      <c r="R366" s="52"/>
      <c r="S366" s="52"/>
      <c r="T366" s="52"/>
    </row>
    <row r="367" spans="1:20" s="27" customFormat="1" ht="15.75" customHeight="1">
      <c r="A367" s="85"/>
      <c r="B367" s="85"/>
      <c r="C367" s="466" t="s">
        <v>567</v>
      </c>
      <c r="D367" s="481" t="s">
        <v>1907</v>
      </c>
      <c r="E367" s="477"/>
      <c r="F367" s="12">
        <v>154441</v>
      </c>
      <c r="G367" s="52">
        <v>5000</v>
      </c>
      <c r="H367" s="52">
        <v>6449</v>
      </c>
      <c r="I367" s="88">
        <f t="shared" si="19"/>
        <v>6449</v>
      </c>
      <c r="J367" s="641">
        <f t="shared" si="20"/>
        <v>100</v>
      </c>
      <c r="K367" s="181"/>
      <c r="L367" s="52"/>
      <c r="M367" s="52"/>
      <c r="N367" s="52"/>
      <c r="O367" s="52"/>
      <c r="P367" s="52"/>
      <c r="Q367" s="52">
        <v>6449</v>
      </c>
      <c r="R367" s="52"/>
      <c r="S367" s="52"/>
      <c r="T367" s="52"/>
    </row>
    <row r="368" spans="1:20" s="27" customFormat="1" ht="15.75" customHeight="1">
      <c r="A368" s="85"/>
      <c r="B368" s="85"/>
      <c r="C368" s="466" t="s">
        <v>568</v>
      </c>
      <c r="D368" s="481" t="s">
        <v>1908</v>
      </c>
      <c r="E368" s="477"/>
      <c r="F368" s="12">
        <v>154442</v>
      </c>
      <c r="G368" s="52">
        <v>3000</v>
      </c>
      <c r="H368" s="52">
        <v>2961</v>
      </c>
      <c r="I368" s="88">
        <f t="shared" si="19"/>
        <v>2954</v>
      </c>
      <c r="J368" s="641">
        <f t="shared" si="20"/>
        <v>99.76359338061465</v>
      </c>
      <c r="K368" s="181"/>
      <c r="L368" s="52"/>
      <c r="M368" s="52"/>
      <c r="N368" s="52"/>
      <c r="O368" s="52"/>
      <c r="P368" s="52"/>
      <c r="Q368" s="52">
        <v>2954</v>
      </c>
      <c r="R368" s="52"/>
      <c r="S368" s="52"/>
      <c r="T368" s="52"/>
    </row>
    <row r="369" spans="1:20" s="27" customFormat="1" ht="15.75" customHeight="1">
      <c r="A369" s="85"/>
      <c r="B369" s="85"/>
      <c r="C369" s="466" t="s">
        <v>569</v>
      </c>
      <c r="D369" s="481" t="s">
        <v>1909</v>
      </c>
      <c r="E369" s="477"/>
      <c r="F369" s="12">
        <v>154443</v>
      </c>
      <c r="G369" s="52">
        <v>1500</v>
      </c>
      <c r="H369" s="52">
        <v>1500</v>
      </c>
      <c r="I369" s="88">
        <f t="shared" si="19"/>
        <v>0</v>
      </c>
      <c r="J369" s="641">
        <f t="shared" si="20"/>
        <v>0</v>
      </c>
      <c r="K369" s="181"/>
      <c r="L369" s="52"/>
      <c r="M369" s="52"/>
      <c r="N369" s="52"/>
      <c r="O369" s="52"/>
      <c r="P369" s="52"/>
      <c r="Q369" s="52"/>
      <c r="R369" s="52"/>
      <c r="S369" s="52"/>
      <c r="T369" s="52"/>
    </row>
    <row r="370" spans="1:20" s="27" customFormat="1" ht="15.75" customHeight="1">
      <c r="A370" s="85"/>
      <c r="B370" s="85"/>
      <c r="C370" s="466" t="s">
        <v>570</v>
      </c>
      <c r="D370" s="481" t="s">
        <v>1910</v>
      </c>
      <c r="E370" s="477"/>
      <c r="F370" s="12">
        <v>154444</v>
      </c>
      <c r="G370" s="52">
        <v>2500</v>
      </c>
      <c r="H370" s="52">
        <v>77</v>
      </c>
      <c r="I370" s="88">
        <f t="shared" si="19"/>
        <v>0</v>
      </c>
      <c r="J370" s="641">
        <f t="shared" si="20"/>
        <v>0</v>
      </c>
      <c r="K370" s="181"/>
      <c r="L370" s="52"/>
      <c r="M370" s="52"/>
      <c r="N370" s="52"/>
      <c r="O370" s="52"/>
      <c r="P370" s="52"/>
      <c r="Q370" s="52"/>
      <c r="R370" s="52"/>
      <c r="S370" s="52"/>
      <c r="T370" s="52"/>
    </row>
    <row r="371" spans="1:20" s="27" customFormat="1" ht="15.75" customHeight="1">
      <c r="A371" s="85"/>
      <c r="B371" s="85"/>
      <c r="C371" s="466" t="s">
        <v>571</v>
      </c>
      <c r="D371" s="482" t="s">
        <v>1911</v>
      </c>
      <c r="E371" s="477"/>
      <c r="F371" s="12">
        <v>155407</v>
      </c>
      <c r="G371" s="52">
        <v>1500</v>
      </c>
      <c r="H371" s="52">
        <v>3261</v>
      </c>
      <c r="I371" s="88">
        <f t="shared" si="19"/>
        <v>3260</v>
      </c>
      <c r="J371" s="641">
        <f t="shared" si="20"/>
        <v>99.96933455995094</v>
      </c>
      <c r="K371" s="181"/>
      <c r="L371" s="52"/>
      <c r="M371" s="52"/>
      <c r="N371" s="52"/>
      <c r="O371" s="52"/>
      <c r="P371" s="52"/>
      <c r="Q371" s="52">
        <v>3260</v>
      </c>
      <c r="R371" s="52"/>
      <c r="S371" s="52"/>
      <c r="T371" s="52"/>
    </row>
    <row r="372" spans="1:20" s="27" customFormat="1" ht="15.75" customHeight="1">
      <c r="A372" s="85"/>
      <c r="B372" s="85"/>
      <c r="C372" s="466" t="s">
        <v>572</v>
      </c>
      <c r="D372" s="481" t="s">
        <v>1912</v>
      </c>
      <c r="E372" s="477"/>
      <c r="F372" s="12">
        <v>154445</v>
      </c>
      <c r="G372" s="52">
        <v>500</v>
      </c>
      <c r="H372" s="52">
        <v>0</v>
      </c>
      <c r="I372" s="88"/>
      <c r="J372" s="641"/>
      <c r="K372" s="181"/>
      <c r="L372" s="52"/>
      <c r="M372" s="52"/>
      <c r="N372" s="52"/>
      <c r="O372" s="52"/>
      <c r="P372" s="52"/>
      <c r="Q372" s="52"/>
      <c r="R372" s="52"/>
      <c r="S372" s="52"/>
      <c r="T372" s="52"/>
    </row>
    <row r="373" spans="1:20" s="27" customFormat="1" ht="15.75" customHeight="1">
      <c r="A373" s="85"/>
      <c r="B373" s="85"/>
      <c r="C373" s="466" t="s">
        <v>573</v>
      </c>
      <c r="D373" s="481" t="s">
        <v>1913</v>
      </c>
      <c r="E373" s="477"/>
      <c r="F373" s="12">
        <v>155456</v>
      </c>
      <c r="G373" s="52">
        <v>2500</v>
      </c>
      <c r="H373" s="52">
        <v>1580</v>
      </c>
      <c r="I373" s="88">
        <f t="shared" si="19"/>
        <v>1580</v>
      </c>
      <c r="J373" s="641">
        <f t="shared" si="20"/>
        <v>100</v>
      </c>
      <c r="K373" s="181"/>
      <c r="L373" s="52"/>
      <c r="M373" s="52"/>
      <c r="N373" s="52"/>
      <c r="O373" s="52"/>
      <c r="P373" s="52"/>
      <c r="Q373" s="52">
        <v>1580</v>
      </c>
      <c r="R373" s="52"/>
      <c r="S373" s="52"/>
      <c r="T373" s="52"/>
    </row>
    <row r="374" spans="1:20" s="27" customFormat="1" ht="15.75" customHeight="1">
      <c r="A374" s="85"/>
      <c r="B374" s="85"/>
      <c r="C374" s="466" t="s">
        <v>574</v>
      </c>
      <c r="D374" s="481" t="s">
        <v>1914</v>
      </c>
      <c r="E374" s="477"/>
      <c r="F374" s="12">
        <v>154446</v>
      </c>
      <c r="G374" s="52">
        <v>1000</v>
      </c>
      <c r="H374" s="52">
        <v>2100</v>
      </c>
      <c r="I374" s="88">
        <f t="shared" si="19"/>
        <v>0</v>
      </c>
      <c r="J374" s="641">
        <f t="shared" si="20"/>
        <v>0</v>
      </c>
      <c r="K374" s="181"/>
      <c r="L374" s="52"/>
      <c r="M374" s="52"/>
      <c r="N374" s="52"/>
      <c r="O374" s="52"/>
      <c r="P374" s="52"/>
      <c r="Q374" s="52"/>
      <c r="R374" s="52"/>
      <c r="S374" s="52"/>
      <c r="T374" s="52"/>
    </row>
    <row r="375" spans="1:20" s="27" customFormat="1" ht="15.75" customHeight="1">
      <c r="A375" s="85"/>
      <c r="B375" s="85"/>
      <c r="C375" s="466" t="s">
        <v>65</v>
      </c>
      <c r="D375" s="481" t="s">
        <v>1915</v>
      </c>
      <c r="E375" s="477"/>
      <c r="F375" s="12">
        <v>154447</v>
      </c>
      <c r="G375" s="52">
        <v>1000</v>
      </c>
      <c r="H375" s="52">
        <v>271</v>
      </c>
      <c r="I375" s="88">
        <f t="shared" si="19"/>
        <v>0</v>
      </c>
      <c r="J375" s="641">
        <f t="shared" si="20"/>
        <v>0</v>
      </c>
      <c r="K375" s="181"/>
      <c r="L375" s="52"/>
      <c r="M375" s="52"/>
      <c r="N375" s="52"/>
      <c r="O375" s="52"/>
      <c r="P375" s="52"/>
      <c r="Q375" s="52"/>
      <c r="R375" s="52"/>
      <c r="S375" s="52"/>
      <c r="T375" s="52"/>
    </row>
    <row r="376" spans="1:20" s="27" customFormat="1" ht="24" customHeight="1">
      <c r="A376" s="85"/>
      <c r="B376" s="85"/>
      <c r="C376" s="466" t="s">
        <v>66</v>
      </c>
      <c r="D376" s="324" t="s">
        <v>1916</v>
      </c>
      <c r="E376" s="477"/>
      <c r="F376" s="12">
        <v>154448</v>
      </c>
      <c r="G376" s="52">
        <v>5000</v>
      </c>
      <c r="H376" s="52">
        <v>6443</v>
      </c>
      <c r="I376" s="88">
        <f t="shared" si="19"/>
        <v>6443</v>
      </c>
      <c r="J376" s="641">
        <f t="shared" si="20"/>
        <v>100</v>
      </c>
      <c r="K376" s="181"/>
      <c r="L376" s="52"/>
      <c r="M376" s="52"/>
      <c r="N376" s="52"/>
      <c r="O376" s="52"/>
      <c r="P376" s="52"/>
      <c r="Q376" s="52">
        <v>6443</v>
      </c>
      <c r="R376" s="52"/>
      <c r="S376" s="52"/>
      <c r="T376" s="52"/>
    </row>
    <row r="377" spans="1:20" s="27" customFormat="1" ht="15.75" customHeight="1">
      <c r="A377" s="85"/>
      <c r="B377" s="85"/>
      <c r="C377" s="466" t="s">
        <v>67</v>
      </c>
      <c r="D377" s="481" t="s">
        <v>1917</v>
      </c>
      <c r="E377" s="477"/>
      <c r="F377" s="12">
        <v>154449</v>
      </c>
      <c r="G377" s="52">
        <v>150</v>
      </c>
      <c r="H377" s="52">
        <v>150</v>
      </c>
      <c r="I377" s="88">
        <f t="shared" si="19"/>
        <v>0</v>
      </c>
      <c r="J377" s="641">
        <f t="shared" si="20"/>
        <v>0</v>
      </c>
      <c r="K377" s="181"/>
      <c r="L377" s="52"/>
      <c r="M377" s="52"/>
      <c r="N377" s="52"/>
      <c r="O377" s="52"/>
      <c r="P377" s="52"/>
      <c r="Q377" s="52"/>
      <c r="R377" s="52"/>
      <c r="S377" s="52"/>
      <c r="T377" s="52"/>
    </row>
    <row r="378" spans="1:20" s="27" customFormat="1" ht="15.75" customHeight="1">
      <c r="A378" s="85"/>
      <c r="B378" s="85"/>
      <c r="C378" s="466" t="s">
        <v>68</v>
      </c>
      <c r="D378" s="481" t="s">
        <v>1918</v>
      </c>
      <c r="E378" s="477"/>
      <c r="F378" s="12">
        <v>154450</v>
      </c>
      <c r="G378" s="52">
        <v>1000</v>
      </c>
      <c r="H378" s="52">
        <v>1000</v>
      </c>
      <c r="I378" s="88">
        <f t="shared" si="19"/>
        <v>0</v>
      </c>
      <c r="J378" s="641">
        <f t="shared" si="20"/>
        <v>0</v>
      </c>
      <c r="K378" s="181"/>
      <c r="L378" s="52"/>
      <c r="M378" s="52"/>
      <c r="N378" s="52"/>
      <c r="O378" s="52"/>
      <c r="P378" s="52"/>
      <c r="Q378" s="52"/>
      <c r="R378" s="52"/>
      <c r="S378" s="52"/>
      <c r="T378" s="52"/>
    </row>
    <row r="379" spans="1:20" s="27" customFormat="1" ht="15.75" customHeight="1">
      <c r="A379" s="85"/>
      <c r="B379" s="85"/>
      <c r="C379" s="466" t="s">
        <v>69</v>
      </c>
      <c r="D379" s="481" t="s">
        <v>1919</v>
      </c>
      <c r="E379" s="477"/>
      <c r="F379" s="12">
        <v>154451</v>
      </c>
      <c r="G379" s="52">
        <v>300</v>
      </c>
      <c r="H379" s="52">
        <v>0</v>
      </c>
      <c r="I379" s="88"/>
      <c r="J379" s="641"/>
      <c r="K379" s="181"/>
      <c r="L379" s="52"/>
      <c r="M379" s="52"/>
      <c r="N379" s="52"/>
      <c r="O379" s="52"/>
      <c r="P379" s="52"/>
      <c r="Q379" s="52"/>
      <c r="R379" s="52"/>
      <c r="S379" s="52"/>
      <c r="T379" s="52"/>
    </row>
    <row r="380" spans="1:20" s="27" customFormat="1" ht="24" customHeight="1">
      <c r="A380" s="85"/>
      <c r="B380" s="85"/>
      <c r="C380" s="466" t="s">
        <v>70</v>
      </c>
      <c r="D380" s="481" t="s">
        <v>1920</v>
      </c>
      <c r="E380" s="477"/>
      <c r="F380" s="12">
        <v>155465</v>
      </c>
      <c r="G380" s="52">
        <v>750</v>
      </c>
      <c r="H380" s="52">
        <v>750</v>
      </c>
      <c r="I380" s="88">
        <f t="shared" si="19"/>
        <v>745</v>
      </c>
      <c r="J380" s="641">
        <f t="shared" si="20"/>
        <v>99.33333333333333</v>
      </c>
      <c r="K380" s="181"/>
      <c r="L380" s="52"/>
      <c r="M380" s="52"/>
      <c r="N380" s="52"/>
      <c r="O380" s="52"/>
      <c r="P380" s="52"/>
      <c r="Q380" s="52">
        <v>745</v>
      </c>
      <c r="R380" s="52"/>
      <c r="S380" s="52"/>
      <c r="T380" s="52"/>
    </row>
    <row r="381" spans="1:20" s="27" customFormat="1" ht="20.25" customHeight="1">
      <c r="A381" s="85"/>
      <c r="B381" s="85"/>
      <c r="C381" s="466" t="s">
        <v>71</v>
      </c>
      <c r="D381" s="481" t="s">
        <v>1921</v>
      </c>
      <c r="E381" s="477"/>
      <c r="F381" s="432">
        <v>154452</v>
      </c>
      <c r="G381" s="587">
        <v>500</v>
      </c>
      <c r="H381" s="587">
        <v>0</v>
      </c>
      <c r="I381" s="88"/>
      <c r="J381" s="641"/>
      <c r="K381" s="181"/>
      <c r="L381" s="52"/>
      <c r="M381" s="52"/>
      <c r="N381" s="52"/>
      <c r="O381" s="52"/>
      <c r="P381" s="52"/>
      <c r="Q381" s="52"/>
      <c r="R381" s="52"/>
      <c r="S381" s="52"/>
      <c r="T381" s="52"/>
    </row>
    <row r="382" spans="1:20" s="27" customFormat="1" ht="27.75" customHeight="1">
      <c r="A382" s="85"/>
      <c r="B382" s="85"/>
      <c r="C382" s="466" t="s">
        <v>72</v>
      </c>
      <c r="D382" s="481" t="s">
        <v>1922</v>
      </c>
      <c r="E382" s="477"/>
      <c r="F382" s="432">
        <v>154453</v>
      </c>
      <c r="G382" s="587">
        <v>2000</v>
      </c>
      <c r="H382" s="587">
        <v>2947</v>
      </c>
      <c r="I382" s="88">
        <f t="shared" si="19"/>
        <v>2946</v>
      </c>
      <c r="J382" s="641">
        <f t="shared" si="20"/>
        <v>99.9660671869698</v>
      </c>
      <c r="K382" s="181"/>
      <c r="L382" s="52"/>
      <c r="M382" s="52"/>
      <c r="N382" s="52"/>
      <c r="O382" s="52"/>
      <c r="P382" s="52"/>
      <c r="Q382" s="52">
        <v>2946</v>
      </c>
      <c r="R382" s="52"/>
      <c r="S382" s="52"/>
      <c r="T382" s="52"/>
    </row>
    <row r="383" spans="1:20" s="27" customFormat="1" ht="27.75" customHeight="1">
      <c r="A383" s="85"/>
      <c r="B383" s="85"/>
      <c r="C383" s="466" t="s">
        <v>73</v>
      </c>
      <c r="D383" s="481" t="s">
        <v>1923</v>
      </c>
      <c r="E383" s="477"/>
      <c r="F383" s="432">
        <v>154454</v>
      </c>
      <c r="G383" s="587">
        <v>5000</v>
      </c>
      <c r="H383" s="587">
        <v>6836</v>
      </c>
      <c r="I383" s="88">
        <f t="shared" si="19"/>
        <v>6836</v>
      </c>
      <c r="J383" s="641">
        <f t="shared" si="20"/>
        <v>100</v>
      </c>
      <c r="K383" s="181"/>
      <c r="L383" s="52"/>
      <c r="M383" s="52"/>
      <c r="N383" s="52"/>
      <c r="O383" s="52"/>
      <c r="P383" s="52"/>
      <c r="Q383" s="52">
        <v>6836</v>
      </c>
      <c r="R383" s="52"/>
      <c r="S383" s="52"/>
      <c r="T383" s="52"/>
    </row>
    <row r="384" spans="1:20" s="27" customFormat="1" ht="27.75" customHeight="1">
      <c r="A384" s="85"/>
      <c r="B384" s="85"/>
      <c r="C384" s="466" t="s">
        <v>40</v>
      </c>
      <c r="D384" s="481" t="s">
        <v>1444</v>
      </c>
      <c r="E384" s="477"/>
      <c r="F384" s="432">
        <v>154455</v>
      </c>
      <c r="G384" s="587">
        <v>5600</v>
      </c>
      <c r="H384" s="587">
        <v>5324</v>
      </c>
      <c r="I384" s="88">
        <f t="shared" si="19"/>
        <v>5324</v>
      </c>
      <c r="J384" s="641">
        <f t="shared" si="20"/>
        <v>100</v>
      </c>
      <c r="K384" s="181"/>
      <c r="L384" s="52"/>
      <c r="M384" s="52"/>
      <c r="N384" s="52"/>
      <c r="O384" s="52"/>
      <c r="P384" s="52"/>
      <c r="Q384" s="52">
        <v>5324</v>
      </c>
      <c r="R384" s="52"/>
      <c r="S384" s="52"/>
      <c r="T384" s="52"/>
    </row>
    <row r="385" spans="1:20" s="27" customFormat="1" ht="15" customHeight="1">
      <c r="A385" s="85"/>
      <c r="B385" s="85"/>
      <c r="C385" s="466" t="s">
        <v>42</v>
      </c>
      <c r="D385" s="481" t="s">
        <v>1445</v>
      </c>
      <c r="E385" s="477"/>
      <c r="F385" s="432">
        <v>154456</v>
      </c>
      <c r="G385" s="587">
        <v>1000</v>
      </c>
      <c r="H385" s="587">
        <v>1000</v>
      </c>
      <c r="I385" s="88">
        <f t="shared" si="19"/>
        <v>0</v>
      </c>
      <c r="J385" s="641">
        <f t="shared" si="20"/>
        <v>0</v>
      </c>
      <c r="K385" s="181"/>
      <c r="L385" s="52"/>
      <c r="M385" s="52"/>
      <c r="N385" s="52"/>
      <c r="O385" s="52"/>
      <c r="P385" s="52"/>
      <c r="Q385" s="52"/>
      <c r="R385" s="52"/>
      <c r="S385" s="52"/>
      <c r="T385" s="52"/>
    </row>
    <row r="386" spans="1:20" s="27" customFormat="1" ht="15" customHeight="1">
      <c r="A386" s="85"/>
      <c r="B386" s="85"/>
      <c r="C386" s="466" t="s">
        <v>43</v>
      </c>
      <c r="D386" s="483" t="s">
        <v>1446</v>
      </c>
      <c r="E386" s="86"/>
      <c r="F386" s="163">
        <v>154492</v>
      </c>
      <c r="G386" s="181">
        <v>3000</v>
      </c>
      <c r="H386" s="181">
        <v>0</v>
      </c>
      <c r="I386" s="88"/>
      <c r="J386" s="641"/>
      <c r="K386" s="181"/>
      <c r="L386" s="52"/>
      <c r="M386" s="52"/>
      <c r="N386" s="52"/>
      <c r="O386" s="52"/>
      <c r="P386" s="52"/>
      <c r="Q386" s="52"/>
      <c r="R386" s="52"/>
      <c r="S386" s="52"/>
      <c r="T386" s="52"/>
    </row>
    <row r="387" spans="1:20" s="27" customFormat="1" ht="15" customHeight="1">
      <c r="A387" s="85"/>
      <c r="B387" s="85"/>
      <c r="C387" s="466" t="s">
        <v>44</v>
      </c>
      <c r="D387" s="481" t="s">
        <v>1447</v>
      </c>
      <c r="E387" s="477"/>
      <c r="F387" s="432">
        <v>154457</v>
      </c>
      <c r="G387" s="587">
        <v>1000</v>
      </c>
      <c r="H387" s="587">
        <v>1030</v>
      </c>
      <c r="I387" s="88">
        <f t="shared" si="19"/>
        <v>0</v>
      </c>
      <c r="J387" s="641">
        <f t="shared" si="20"/>
        <v>0</v>
      </c>
      <c r="K387" s="181"/>
      <c r="L387" s="52"/>
      <c r="M387" s="52"/>
      <c r="N387" s="52"/>
      <c r="O387" s="52"/>
      <c r="P387" s="52"/>
      <c r="Q387" s="52"/>
      <c r="R387" s="52"/>
      <c r="S387" s="52"/>
      <c r="T387" s="52"/>
    </row>
    <row r="388" spans="1:20" s="27" customFormat="1" ht="15" customHeight="1">
      <c r="A388" s="85"/>
      <c r="B388" s="85"/>
      <c r="C388" s="466" t="s">
        <v>45</v>
      </c>
      <c r="D388" s="481" t="s">
        <v>1448</v>
      </c>
      <c r="E388" s="477"/>
      <c r="F388" s="432">
        <v>154458</v>
      </c>
      <c r="G388" s="587">
        <v>2000</v>
      </c>
      <c r="H388" s="587">
        <v>1740</v>
      </c>
      <c r="I388" s="88">
        <f t="shared" si="19"/>
        <v>1739</v>
      </c>
      <c r="J388" s="641">
        <f t="shared" si="20"/>
        <v>99.94252873563218</v>
      </c>
      <c r="K388" s="181"/>
      <c r="L388" s="52"/>
      <c r="M388" s="52"/>
      <c r="N388" s="52"/>
      <c r="O388" s="52"/>
      <c r="P388" s="52"/>
      <c r="Q388" s="52">
        <v>1739</v>
      </c>
      <c r="R388" s="52"/>
      <c r="S388" s="52"/>
      <c r="T388" s="52"/>
    </row>
    <row r="389" spans="1:20" s="27" customFormat="1" ht="15" customHeight="1">
      <c r="A389" s="85"/>
      <c r="B389" s="85"/>
      <c r="C389" s="466" t="s">
        <v>46</v>
      </c>
      <c r="D389" s="481" t="s">
        <v>1449</v>
      </c>
      <c r="E389" s="477"/>
      <c r="F389" s="432">
        <v>152464</v>
      </c>
      <c r="G389" s="587">
        <v>2000</v>
      </c>
      <c r="H389" s="587">
        <v>1175</v>
      </c>
      <c r="I389" s="88">
        <f t="shared" si="19"/>
        <v>1174</v>
      </c>
      <c r="J389" s="641">
        <f t="shared" si="20"/>
        <v>99.91489361702128</v>
      </c>
      <c r="K389" s="181"/>
      <c r="L389" s="52"/>
      <c r="M389" s="52"/>
      <c r="N389" s="52"/>
      <c r="O389" s="52"/>
      <c r="P389" s="52">
        <v>1174</v>
      </c>
      <c r="Q389" s="52"/>
      <c r="R389" s="52"/>
      <c r="S389" s="52"/>
      <c r="T389" s="52"/>
    </row>
    <row r="390" spans="1:20" s="27" customFormat="1" ht="15" customHeight="1">
      <c r="A390" s="85"/>
      <c r="B390" s="85"/>
      <c r="C390" s="466" t="s">
        <v>47</v>
      </c>
      <c r="D390" s="481" t="s">
        <v>1450</v>
      </c>
      <c r="E390" s="477"/>
      <c r="F390" s="432">
        <v>152465</v>
      </c>
      <c r="G390" s="587">
        <v>3000</v>
      </c>
      <c r="H390" s="587">
        <v>3025</v>
      </c>
      <c r="I390" s="88">
        <f t="shared" si="19"/>
        <v>3025</v>
      </c>
      <c r="J390" s="641">
        <f t="shared" si="20"/>
        <v>100</v>
      </c>
      <c r="K390" s="181"/>
      <c r="L390" s="52"/>
      <c r="M390" s="52"/>
      <c r="N390" s="52"/>
      <c r="O390" s="52"/>
      <c r="P390" s="52"/>
      <c r="Q390" s="52">
        <v>3025</v>
      </c>
      <c r="R390" s="52"/>
      <c r="S390" s="52"/>
      <c r="T390" s="52"/>
    </row>
    <row r="391" spans="1:20" s="27" customFormat="1" ht="15" customHeight="1">
      <c r="A391" s="85"/>
      <c r="B391" s="85"/>
      <c r="C391" s="466" t="s">
        <v>48</v>
      </c>
      <c r="D391" s="481" t="s">
        <v>1451</v>
      </c>
      <c r="E391" s="477"/>
      <c r="F391" s="432">
        <v>152456</v>
      </c>
      <c r="G391" s="587">
        <v>3000</v>
      </c>
      <c r="H391" s="587">
        <v>2968</v>
      </c>
      <c r="I391" s="88">
        <f t="shared" si="19"/>
        <v>2968</v>
      </c>
      <c r="J391" s="641">
        <f t="shared" si="20"/>
        <v>100</v>
      </c>
      <c r="K391" s="181"/>
      <c r="L391" s="52"/>
      <c r="M391" s="52"/>
      <c r="N391" s="52"/>
      <c r="O391" s="52"/>
      <c r="P391" s="52"/>
      <c r="Q391" s="52">
        <v>2968</v>
      </c>
      <c r="R391" s="52"/>
      <c r="S391" s="52"/>
      <c r="T391" s="52"/>
    </row>
    <row r="392" spans="1:20" s="27" customFormat="1" ht="15" customHeight="1">
      <c r="A392" s="85"/>
      <c r="B392" s="85"/>
      <c r="C392" s="466" t="s">
        <v>49</v>
      </c>
      <c r="D392" s="481" t="s">
        <v>1452</v>
      </c>
      <c r="E392" s="477"/>
      <c r="F392" s="432">
        <v>152466</v>
      </c>
      <c r="G392" s="587">
        <v>3500</v>
      </c>
      <c r="H392" s="587">
        <v>3197</v>
      </c>
      <c r="I392" s="88">
        <f t="shared" si="19"/>
        <v>3134</v>
      </c>
      <c r="J392" s="641">
        <f t="shared" si="20"/>
        <v>98.0294025649046</v>
      </c>
      <c r="K392" s="181"/>
      <c r="L392" s="52"/>
      <c r="M392" s="52"/>
      <c r="N392" s="52"/>
      <c r="O392" s="52"/>
      <c r="P392" s="52"/>
      <c r="Q392" s="52">
        <v>3134</v>
      </c>
      <c r="R392" s="52"/>
      <c r="S392" s="52"/>
      <c r="T392" s="52"/>
    </row>
    <row r="393" spans="1:20" s="27" customFormat="1" ht="15" customHeight="1">
      <c r="A393" s="85"/>
      <c r="B393" s="85"/>
      <c r="C393" s="466" t="s">
        <v>50</v>
      </c>
      <c r="D393" s="481" t="s">
        <v>1453</v>
      </c>
      <c r="E393" s="477"/>
      <c r="F393" s="432">
        <v>152467</v>
      </c>
      <c r="G393" s="587">
        <v>1500</v>
      </c>
      <c r="H393" s="587">
        <v>1895</v>
      </c>
      <c r="I393" s="88">
        <f aca="true" t="shared" si="21" ref="I393:I453">SUM(K393:T393)</f>
        <v>1895</v>
      </c>
      <c r="J393" s="641">
        <f t="shared" si="20"/>
        <v>100</v>
      </c>
      <c r="K393" s="181"/>
      <c r="L393" s="52"/>
      <c r="M393" s="52"/>
      <c r="N393" s="52"/>
      <c r="O393" s="52"/>
      <c r="P393" s="52">
        <v>1895</v>
      </c>
      <c r="Q393" s="52"/>
      <c r="R393" s="52"/>
      <c r="S393" s="52"/>
      <c r="T393" s="52"/>
    </row>
    <row r="394" spans="1:20" s="27" customFormat="1" ht="15" customHeight="1">
      <c r="A394" s="85"/>
      <c r="B394" s="85"/>
      <c r="C394" s="484" t="s">
        <v>1454</v>
      </c>
      <c r="D394" s="481" t="s">
        <v>1455</v>
      </c>
      <c r="E394" s="485"/>
      <c r="F394" s="432">
        <v>152468</v>
      </c>
      <c r="G394" s="587"/>
      <c r="H394" s="587">
        <v>7998</v>
      </c>
      <c r="I394" s="88">
        <f t="shared" si="21"/>
        <v>7997</v>
      </c>
      <c r="J394" s="641">
        <f t="shared" si="20"/>
        <v>99.98749687421855</v>
      </c>
      <c r="K394" s="181"/>
      <c r="L394" s="52"/>
      <c r="M394" s="52"/>
      <c r="N394" s="52"/>
      <c r="O394" s="52"/>
      <c r="P394" s="52"/>
      <c r="Q394" s="52">
        <v>7997</v>
      </c>
      <c r="R394" s="52"/>
      <c r="S394" s="52"/>
      <c r="T394" s="52"/>
    </row>
    <row r="395" spans="1:20" s="27" customFormat="1" ht="15" customHeight="1">
      <c r="A395" s="85"/>
      <c r="B395" s="85"/>
      <c r="C395" s="484" t="s">
        <v>778</v>
      </c>
      <c r="D395" s="481" t="s">
        <v>779</v>
      </c>
      <c r="E395" s="485"/>
      <c r="F395" s="432">
        <v>154500</v>
      </c>
      <c r="G395" s="587"/>
      <c r="H395" s="587">
        <v>1500</v>
      </c>
      <c r="I395" s="88">
        <f t="shared" si="21"/>
        <v>1500</v>
      </c>
      <c r="J395" s="641">
        <f t="shared" si="20"/>
        <v>100</v>
      </c>
      <c r="K395" s="181"/>
      <c r="L395" s="52"/>
      <c r="M395" s="52"/>
      <c r="N395" s="52"/>
      <c r="O395" s="52"/>
      <c r="P395" s="52">
        <v>1500</v>
      </c>
      <c r="Q395" s="52"/>
      <c r="R395" s="52"/>
      <c r="S395" s="52"/>
      <c r="T395" s="52"/>
    </row>
    <row r="396" spans="1:20" s="27" customFormat="1" ht="15" customHeight="1">
      <c r="A396" s="85"/>
      <c r="B396" s="85"/>
      <c r="C396" s="484" t="s">
        <v>780</v>
      </c>
      <c r="D396" s="481" t="s">
        <v>781</v>
      </c>
      <c r="E396" s="485"/>
      <c r="F396" s="432">
        <v>152469</v>
      </c>
      <c r="G396" s="587"/>
      <c r="H396" s="587">
        <v>2001</v>
      </c>
      <c r="I396" s="88">
        <f t="shared" si="21"/>
        <v>2001</v>
      </c>
      <c r="J396" s="641">
        <f t="shared" si="20"/>
        <v>100</v>
      </c>
      <c r="K396" s="181"/>
      <c r="L396" s="52"/>
      <c r="M396" s="52"/>
      <c r="N396" s="52"/>
      <c r="O396" s="52"/>
      <c r="P396" s="52">
        <v>2001</v>
      </c>
      <c r="Q396" s="52"/>
      <c r="R396" s="52"/>
      <c r="S396" s="52"/>
      <c r="T396" s="52"/>
    </row>
    <row r="397" spans="1:20" s="27" customFormat="1" ht="15" customHeight="1">
      <c r="A397" s="85"/>
      <c r="B397" s="85"/>
      <c r="C397" s="484" t="s">
        <v>782</v>
      </c>
      <c r="D397" s="481" t="s">
        <v>783</v>
      </c>
      <c r="E397" s="485"/>
      <c r="F397" s="432">
        <v>155445</v>
      </c>
      <c r="G397" s="587"/>
      <c r="H397" s="587">
        <v>3000</v>
      </c>
      <c r="I397" s="88">
        <f t="shared" si="21"/>
        <v>2995</v>
      </c>
      <c r="J397" s="641">
        <f t="shared" si="20"/>
        <v>99.83333333333333</v>
      </c>
      <c r="K397" s="181"/>
      <c r="L397" s="52"/>
      <c r="M397" s="52"/>
      <c r="N397" s="52"/>
      <c r="O397" s="52"/>
      <c r="P397" s="52"/>
      <c r="Q397" s="52">
        <v>2995</v>
      </c>
      <c r="R397" s="52"/>
      <c r="S397" s="52"/>
      <c r="T397" s="52"/>
    </row>
    <row r="398" spans="1:20" s="27" customFormat="1" ht="15" customHeight="1">
      <c r="A398" s="85"/>
      <c r="B398" s="85"/>
      <c r="C398" s="484" t="s">
        <v>784</v>
      </c>
      <c r="D398" s="481" t="s">
        <v>785</v>
      </c>
      <c r="E398" s="485"/>
      <c r="F398" s="432">
        <v>152470</v>
      </c>
      <c r="G398" s="587"/>
      <c r="H398" s="587">
        <v>0</v>
      </c>
      <c r="I398" s="88"/>
      <c r="J398" s="641"/>
      <c r="K398" s="181"/>
      <c r="L398" s="52"/>
      <c r="M398" s="52"/>
      <c r="N398" s="52"/>
      <c r="O398" s="52"/>
      <c r="P398" s="52"/>
      <c r="Q398" s="52"/>
      <c r="R398" s="52"/>
      <c r="S398" s="52"/>
      <c r="T398" s="52"/>
    </row>
    <row r="399" spans="1:20" s="27" customFormat="1" ht="15" customHeight="1">
      <c r="A399" s="85"/>
      <c r="B399" s="85"/>
      <c r="C399" s="484" t="s">
        <v>786</v>
      </c>
      <c r="D399" s="481" t="s">
        <v>787</v>
      </c>
      <c r="E399" s="485"/>
      <c r="F399" s="432">
        <v>155480</v>
      </c>
      <c r="G399" s="587"/>
      <c r="H399" s="587">
        <v>1055</v>
      </c>
      <c r="I399" s="88">
        <f t="shared" si="21"/>
        <v>0</v>
      </c>
      <c r="J399" s="641">
        <f t="shared" si="20"/>
        <v>0</v>
      </c>
      <c r="K399" s="181"/>
      <c r="L399" s="52"/>
      <c r="M399" s="52"/>
      <c r="N399" s="52"/>
      <c r="O399" s="52"/>
      <c r="P399" s="52"/>
      <c r="Q399" s="52"/>
      <c r="R399" s="52"/>
      <c r="S399" s="52"/>
      <c r="T399" s="52"/>
    </row>
    <row r="400" spans="1:20" s="27" customFormat="1" ht="15" customHeight="1">
      <c r="A400" s="85"/>
      <c r="B400" s="85"/>
      <c r="C400" s="484" t="s">
        <v>788</v>
      </c>
      <c r="D400" s="481" t="s">
        <v>789</v>
      </c>
      <c r="E400" s="485"/>
      <c r="F400" s="432">
        <v>152471</v>
      </c>
      <c r="G400" s="587"/>
      <c r="H400" s="587">
        <v>310</v>
      </c>
      <c r="I400" s="88">
        <f t="shared" si="21"/>
        <v>309</v>
      </c>
      <c r="J400" s="641">
        <f t="shared" si="20"/>
        <v>99.67741935483872</v>
      </c>
      <c r="K400" s="181"/>
      <c r="L400" s="52"/>
      <c r="M400" s="52"/>
      <c r="N400" s="52"/>
      <c r="O400" s="52"/>
      <c r="P400" s="52">
        <v>309</v>
      </c>
      <c r="Q400" s="52"/>
      <c r="R400" s="52"/>
      <c r="S400" s="52"/>
      <c r="T400" s="52"/>
    </row>
    <row r="401" spans="1:20" s="27" customFormat="1" ht="15" customHeight="1">
      <c r="A401" s="85"/>
      <c r="B401" s="85"/>
      <c r="C401" s="484" t="s">
        <v>790</v>
      </c>
      <c r="D401" s="481" t="s">
        <v>791</v>
      </c>
      <c r="E401" s="485"/>
      <c r="F401" s="432">
        <v>152472</v>
      </c>
      <c r="G401" s="587"/>
      <c r="H401" s="587">
        <v>5424</v>
      </c>
      <c r="I401" s="88">
        <f t="shared" si="21"/>
        <v>3293</v>
      </c>
      <c r="J401" s="641">
        <f t="shared" si="20"/>
        <v>60.71165191740413</v>
      </c>
      <c r="K401" s="181"/>
      <c r="L401" s="52"/>
      <c r="M401" s="52"/>
      <c r="N401" s="52"/>
      <c r="O401" s="52"/>
      <c r="P401" s="52">
        <v>3293</v>
      </c>
      <c r="Q401" s="52"/>
      <c r="R401" s="52"/>
      <c r="S401" s="52"/>
      <c r="T401" s="52"/>
    </row>
    <row r="402" spans="1:20" s="27" customFormat="1" ht="15" customHeight="1">
      <c r="A402" s="85"/>
      <c r="B402" s="85"/>
      <c r="C402" s="486"/>
      <c r="D402" s="470" t="s">
        <v>298</v>
      </c>
      <c r="E402" s="621"/>
      <c r="F402" s="487"/>
      <c r="G402" s="589"/>
      <c r="H402" s="589"/>
      <c r="I402" s="88"/>
      <c r="J402" s="641"/>
      <c r="K402" s="181"/>
      <c r="L402" s="52"/>
      <c r="M402" s="52"/>
      <c r="N402" s="52"/>
      <c r="O402" s="52"/>
      <c r="P402" s="52"/>
      <c r="Q402" s="52"/>
      <c r="R402" s="52"/>
      <c r="S402" s="52"/>
      <c r="T402" s="52"/>
    </row>
    <row r="403" spans="1:20" s="27" customFormat="1" ht="15" customHeight="1">
      <c r="A403" s="85"/>
      <c r="B403" s="85"/>
      <c r="C403" s="466" t="s">
        <v>245</v>
      </c>
      <c r="D403" s="488" t="s">
        <v>1456</v>
      </c>
      <c r="E403" s="621"/>
      <c r="F403" s="487">
        <v>152452</v>
      </c>
      <c r="G403" s="589">
        <v>1019</v>
      </c>
      <c r="H403" s="589">
        <v>1019</v>
      </c>
      <c r="I403" s="88">
        <f t="shared" si="21"/>
        <v>0</v>
      </c>
      <c r="J403" s="641">
        <f t="shared" si="20"/>
        <v>0</v>
      </c>
      <c r="K403" s="181"/>
      <c r="L403" s="52"/>
      <c r="M403" s="52"/>
      <c r="N403" s="52"/>
      <c r="O403" s="52"/>
      <c r="P403" s="52"/>
      <c r="Q403" s="52"/>
      <c r="R403" s="52"/>
      <c r="S403" s="52"/>
      <c r="T403" s="52"/>
    </row>
    <row r="404" spans="1:20" s="27" customFormat="1" ht="15" customHeight="1">
      <c r="A404" s="85"/>
      <c r="B404" s="85"/>
      <c r="C404" s="466" t="s">
        <v>246</v>
      </c>
      <c r="D404" s="489" t="s">
        <v>34</v>
      </c>
      <c r="E404" s="621"/>
      <c r="F404" s="487">
        <v>154485</v>
      </c>
      <c r="G404" s="589">
        <v>7320</v>
      </c>
      <c r="H404" s="589">
        <v>2320</v>
      </c>
      <c r="I404" s="88">
        <f t="shared" si="21"/>
        <v>299</v>
      </c>
      <c r="J404" s="641">
        <f t="shared" si="20"/>
        <v>12.887931034482758</v>
      </c>
      <c r="K404" s="181"/>
      <c r="L404" s="52"/>
      <c r="M404" s="52"/>
      <c r="N404" s="52"/>
      <c r="O404" s="52"/>
      <c r="P404" s="52"/>
      <c r="Q404" s="52">
        <v>299</v>
      </c>
      <c r="R404" s="52"/>
      <c r="S404" s="52"/>
      <c r="T404" s="52"/>
    </row>
    <row r="405" spans="1:20" s="27" customFormat="1" ht="15" customHeight="1">
      <c r="A405" s="85"/>
      <c r="B405" s="85"/>
      <c r="C405" s="466" t="s">
        <v>247</v>
      </c>
      <c r="D405" s="458" t="s">
        <v>1495</v>
      </c>
      <c r="E405" s="621"/>
      <c r="F405" s="487">
        <v>155420</v>
      </c>
      <c r="G405" s="589">
        <v>8439</v>
      </c>
      <c r="H405" s="589">
        <v>6939</v>
      </c>
      <c r="I405" s="88">
        <f t="shared" si="21"/>
        <v>675</v>
      </c>
      <c r="J405" s="641">
        <f t="shared" si="20"/>
        <v>9.72762645914397</v>
      </c>
      <c r="K405" s="181"/>
      <c r="L405" s="52"/>
      <c r="M405" s="52">
        <v>675</v>
      </c>
      <c r="N405" s="52"/>
      <c r="O405" s="52"/>
      <c r="P405" s="52"/>
      <c r="Q405" s="52"/>
      <c r="R405" s="52"/>
      <c r="S405" s="52"/>
      <c r="T405" s="52"/>
    </row>
    <row r="406" spans="1:20" s="27" customFormat="1" ht="21.75" customHeight="1">
      <c r="A406" s="85"/>
      <c r="B406" s="85"/>
      <c r="C406" s="466" t="s">
        <v>248</v>
      </c>
      <c r="D406" s="458" t="s">
        <v>1496</v>
      </c>
      <c r="E406" s="621"/>
      <c r="F406" s="487">
        <v>155453</v>
      </c>
      <c r="G406" s="589">
        <v>2061</v>
      </c>
      <c r="H406" s="589">
        <v>2061</v>
      </c>
      <c r="I406" s="88">
        <f t="shared" si="21"/>
        <v>2061</v>
      </c>
      <c r="J406" s="641">
        <f t="shared" si="20"/>
        <v>100</v>
      </c>
      <c r="K406" s="181"/>
      <c r="L406" s="52"/>
      <c r="M406" s="52"/>
      <c r="N406" s="52"/>
      <c r="O406" s="52"/>
      <c r="P406" s="52"/>
      <c r="Q406" s="52">
        <v>2061</v>
      </c>
      <c r="R406" s="52"/>
      <c r="S406" s="52"/>
      <c r="T406" s="52"/>
    </row>
    <row r="407" spans="1:20" s="27" customFormat="1" ht="24.75" customHeight="1">
      <c r="A407" s="85"/>
      <c r="B407" s="85"/>
      <c r="C407" s="466" t="s">
        <v>249</v>
      </c>
      <c r="D407" s="458" t="s">
        <v>1457</v>
      </c>
      <c r="E407" s="621"/>
      <c r="F407" s="487">
        <v>155425</v>
      </c>
      <c r="G407" s="589">
        <v>1500</v>
      </c>
      <c r="H407" s="589">
        <v>836</v>
      </c>
      <c r="I407" s="88">
        <f t="shared" si="21"/>
        <v>0</v>
      </c>
      <c r="J407" s="641">
        <f t="shared" si="20"/>
        <v>0</v>
      </c>
      <c r="K407" s="181"/>
      <c r="L407" s="52"/>
      <c r="M407" s="52"/>
      <c r="N407" s="52"/>
      <c r="O407" s="52"/>
      <c r="P407" s="52"/>
      <c r="Q407" s="52"/>
      <c r="R407" s="52"/>
      <c r="S407" s="52"/>
      <c r="T407" s="52"/>
    </row>
    <row r="408" spans="1:20" s="27" customFormat="1" ht="23.25" customHeight="1">
      <c r="A408" s="85"/>
      <c r="B408" s="85"/>
      <c r="C408" s="466" t="s">
        <v>250</v>
      </c>
      <c r="D408" s="490" t="s">
        <v>1497</v>
      </c>
      <c r="E408" s="621"/>
      <c r="F408" s="487">
        <v>155455</v>
      </c>
      <c r="G408" s="589">
        <v>6518</v>
      </c>
      <c r="H408" s="589">
        <v>6518</v>
      </c>
      <c r="I408" s="88">
        <f t="shared" si="21"/>
        <v>6518</v>
      </c>
      <c r="J408" s="641">
        <f t="shared" si="20"/>
        <v>100</v>
      </c>
      <c r="K408" s="181"/>
      <c r="L408" s="52"/>
      <c r="M408" s="52"/>
      <c r="N408" s="52"/>
      <c r="O408" s="52"/>
      <c r="P408" s="52"/>
      <c r="Q408" s="52">
        <v>6518</v>
      </c>
      <c r="R408" s="52"/>
      <c r="S408" s="52"/>
      <c r="T408" s="52"/>
    </row>
    <row r="409" spans="1:20" s="27" customFormat="1" ht="15" customHeight="1">
      <c r="A409" s="85"/>
      <c r="B409" s="85"/>
      <c r="C409" s="466" t="s">
        <v>251</v>
      </c>
      <c r="D409" s="456" t="s">
        <v>1498</v>
      </c>
      <c r="E409" s="615"/>
      <c r="F409" s="487">
        <v>154405</v>
      </c>
      <c r="G409" s="589">
        <v>8217</v>
      </c>
      <c r="H409" s="589">
        <v>8217</v>
      </c>
      <c r="I409" s="88">
        <f t="shared" si="21"/>
        <v>8217</v>
      </c>
      <c r="J409" s="641">
        <f t="shared" si="20"/>
        <v>100</v>
      </c>
      <c r="K409" s="181"/>
      <c r="L409" s="52"/>
      <c r="M409" s="52"/>
      <c r="N409" s="52"/>
      <c r="O409" s="52"/>
      <c r="P409" s="52"/>
      <c r="Q409" s="52">
        <v>8217</v>
      </c>
      <c r="R409" s="52"/>
      <c r="S409" s="52"/>
      <c r="T409" s="52"/>
    </row>
    <row r="410" spans="1:20" s="27" customFormat="1" ht="15" customHeight="1">
      <c r="A410" s="85"/>
      <c r="B410" s="85"/>
      <c r="C410" s="466" t="s">
        <v>679</v>
      </c>
      <c r="D410" s="458" t="s">
        <v>1499</v>
      </c>
      <c r="E410" s="613"/>
      <c r="F410" s="487">
        <v>152453</v>
      </c>
      <c r="G410" s="589">
        <v>1000</v>
      </c>
      <c r="H410" s="589">
        <v>1000</v>
      </c>
      <c r="I410" s="88">
        <f t="shared" si="21"/>
        <v>1000</v>
      </c>
      <c r="J410" s="641">
        <f t="shared" si="20"/>
        <v>100</v>
      </c>
      <c r="K410" s="181"/>
      <c r="L410" s="52"/>
      <c r="M410" s="52"/>
      <c r="N410" s="52"/>
      <c r="O410" s="52"/>
      <c r="P410" s="52">
        <v>1000</v>
      </c>
      <c r="Q410" s="52"/>
      <c r="R410" s="52"/>
      <c r="S410" s="52"/>
      <c r="T410" s="52"/>
    </row>
    <row r="411" spans="1:20" s="27" customFormat="1" ht="15" customHeight="1">
      <c r="A411" s="85"/>
      <c r="B411" s="85"/>
      <c r="C411" s="466" t="s">
        <v>680</v>
      </c>
      <c r="D411" s="458" t="s">
        <v>1500</v>
      </c>
      <c r="E411" s="613"/>
      <c r="F411" s="487">
        <v>155461</v>
      </c>
      <c r="G411" s="589">
        <v>3000</v>
      </c>
      <c r="H411" s="589">
        <v>0</v>
      </c>
      <c r="I411" s="88"/>
      <c r="J411" s="641"/>
      <c r="K411" s="181"/>
      <c r="L411" s="52"/>
      <c r="M411" s="52"/>
      <c r="N411" s="52"/>
      <c r="O411" s="52"/>
      <c r="P411" s="52"/>
      <c r="Q411" s="52"/>
      <c r="R411" s="52"/>
      <c r="S411" s="52"/>
      <c r="T411" s="52"/>
    </row>
    <row r="412" spans="1:20" s="27" customFormat="1" ht="25.5" customHeight="1">
      <c r="A412" s="85"/>
      <c r="B412" s="85"/>
      <c r="C412" s="466" t="s">
        <v>681</v>
      </c>
      <c r="D412" s="457" t="s">
        <v>1501</v>
      </c>
      <c r="E412" s="613"/>
      <c r="F412" s="487">
        <v>155464</v>
      </c>
      <c r="G412" s="589">
        <v>992</v>
      </c>
      <c r="H412" s="589">
        <v>0</v>
      </c>
      <c r="I412" s="88"/>
      <c r="J412" s="641"/>
      <c r="K412" s="181"/>
      <c r="L412" s="52"/>
      <c r="M412" s="52"/>
      <c r="N412" s="52"/>
      <c r="O412" s="52"/>
      <c r="P412" s="52"/>
      <c r="Q412" s="52"/>
      <c r="R412" s="52"/>
      <c r="S412" s="52"/>
      <c r="T412" s="52"/>
    </row>
    <row r="413" spans="1:20" s="27" customFormat="1" ht="22.5" customHeight="1">
      <c r="A413" s="85"/>
      <c r="B413" s="85"/>
      <c r="C413" s="466" t="s">
        <v>682</v>
      </c>
      <c r="D413" s="456" t="s">
        <v>1502</v>
      </c>
      <c r="E413" s="613"/>
      <c r="F413" s="487">
        <v>155468</v>
      </c>
      <c r="G413" s="589">
        <v>5000</v>
      </c>
      <c r="H413" s="589">
        <v>2474</v>
      </c>
      <c r="I413" s="88">
        <f t="shared" si="21"/>
        <v>2474</v>
      </c>
      <c r="J413" s="641">
        <f aca="true" t="shared" si="22" ref="J413:J476">I413/H413*100</f>
        <v>100</v>
      </c>
      <c r="K413" s="181"/>
      <c r="L413" s="52"/>
      <c r="M413" s="52"/>
      <c r="N413" s="52"/>
      <c r="O413" s="52"/>
      <c r="P413" s="52"/>
      <c r="Q413" s="52">
        <v>2474</v>
      </c>
      <c r="R413" s="52"/>
      <c r="S413" s="52"/>
      <c r="T413" s="52"/>
    </row>
    <row r="414" spans="1:20" s="27" customFormat="1" ht="21" customHeight="1">
      <c r="A414" s="85"/>
      <c r="B414" s="85"/>
      <c r="C414" s="466" t="s">
        <v>1458</v>
      </c>
      <c r="D414" s="457" t="s">
        <v>1503</v>
      </c>
      <c r="E414" s="613"/>
      <c r="F414" s="487">
        <v>152454</v>
      </c>
      <c r="G414" s="589">
        <v>2102</v>
      </c>
      <c r="H414" s="589">
        <v>0</v>
      </c>
      <c r="I414" s="88"/>
      <c r="J414" s="641"/>
      <c r="K414" s="181"/>
      <c r="L414" s="52"/>
      <c r="M414" s="52"/>
      <c r="N414" s="52"/>
      <c r="O414" s="52"/>
      <c r="P414" s="52"/>
      <c r="Q414" s="52"/>
      <c r="R414" s="52"/>
      <c r="S414" s="52"/>
      <c r="T414" s="52"/>
    </row>
    <row r="415" spans="1:20" s="27" customFormat="1" ht="12.75" customHeight="1">
      <c r="A415" s="85"/>
      <c r="B415" s="85"/>
      <c r="C415" s="466" t="s">
        <v>1459</v>
      </c>
      <c r="D415" s="491" t="s">
        <v>1504</v>
      </c>
      <c r="E415" s="613"/>
      <c r="F415" s="487">
        <v>155474</v>
      </c>
      <c r="G415" s="589">
        <v>812</v>
      </c>
      <c r="H415" s="589">
        <v>812</v>
      </c>
      <c r="I415" s="88">
        <f t="shared" si="21"/>
        <v>812</v>
      </c>
      <c r="J415" s="641">
        <f t="shared" si="22"/>
        <v>100</v>
      </c>
      <c r="K415" s="181"/>
      <c r="L415" s="52"/>
      <c r="M415" s="52"/>
      <c r="N415" s="52"/>
      <c r="O415" s="52"/>
      <c r="P415" s="52"/>
      <c r="Q415" s="52">
        <v>812</v>
      </c>
      <c r="R415" s="52"/>
      <c r="S415" s="52"/>
      <c r="T415" s="52"/>
    </row>
    <row r="416" spans="1:20" s="27" customFormat="1" ht="12.75" customHeight="1">
      <c r="A416" s="85"/>
      <c r="B416" s="85"/>
      <c r="C416" s="466" t="s">
        <v>1460</v>
      </c>
      <c r="D416" s="492" t="s">
        <v>1461</v>
      </c>
      <c r="E416" s="431"/>
      <c r="F416" s="432">
        <v>152461</v>
      </c>
      <c r="G416" s="587">
        <v>1269</v>
      </c>
      <c r="H416" s="587">
        <v>1269</v>
      </c>
      <c r="I416" s="88">
        <f t="shared" si="21"/>
        <v>1269</v>
      </c>
      <c r="J416" s="641">
        <f t="shared" si="22"/>
        <v>100</v>
      </c>
      <c r="K416" s="181"/>
      <c r="L416" s="52"/>
      <c r="M416" s="52"/>
      <c r="N416" s="52"/>
      <c r="O416" s="52"/>
      <c r="P416" s="52"/>
      <c r="Q416" s="52">
        <v>1269</v>
      </c>
      <c r="R416" s="52"/>
      <c r="S416" s="52"/>
      <c r="T416" s="52"/>
    </row>
    <row r="417" spans="1:20" s="27" customFormat="1" ht="12.75" customHeight="1">
      <c r="A417" s="85"/>
      <c r="B417" s="85"/>
      <c r="C417" s="466" t="s">
        <v>1462</v>
      </c>
      <c r="D417" s="492" t="s">
        <v>1463</v>
      </c>
      <c r="E417" s="431"/>
      <c r="F417" s="432">
        <v>152462</v>
      </c>
      <c r="G417" s="587">
        <v>1261</v>
      </c>
      <c r="H417" s="587">
        <v>1261</v>
      </c>
      <c r="I417" s="88">
        <f t="shared" si="21"/>
        <v>1260</v>
      </c>
      <c r="J417" s="641">
        <f t="shared" si="22"/>
        <v>99.92069785884219</v>
      </c>
      <c r="K417" s="181"/>
      <c r="L417" s="52"/>
      <c r="M417" s="52"/>
      <c r="N417" s="52"/>
      <c r="O417" s="52"/>
      <c r="P417" s="52"/>
      <c r="Q417" s="52">
        <v>1260</v>
      </c>
      <c r="R417" s="52"/>
      <c r="S417" s="52"/>
      <c r="T417" s="52"/>
    </row>
    <row r="418" spans="1:20" s="27" customFormat="1" ht="12.75" customHeight="1">
      <c r="A418" s="85"/>
      <c r="B418" s="85"/>
      <c r="C418" s="466" t="s">
        <v>1464</v>
      </c>
      <c r="D418" s="492" t="s">
        <v>433</v>
      </c>
      <c r="E418" s="431"/>
      <c r="F418" s="432">
        <v>152463</v>
      </c>
      <c r="G418" s="587">
        <v>755</v>
      </c>
      <c r="H418" s="587">
        <v>755</v>
      </c>
      <c r="I418" s="88">
        <f t="shared" si="21"/>
        <v>755</v>
      </c>
      <c r="J418" s="641">
        <f t="shared" si="22"/>
        <v>100</v>
      </c>
      <c r="K418" s="181"/>
      <c r="L418" s="52"/>
      <c r="M418" s="52"/>
      <c r="N418" s="52"/>
      <c r="O418" s="52"/>
      <c r="P418" s="52"/>
      <c r="Q418" s="52">
        <v>755</v>
      </c>
      <c r="R418" s="52"/>
      <c r="S418" s="52"/>
      <c r="T418" s="52"/>
    </row>
    <row r="419" spans="1:20" s="27" customFormat="1" ht="12.75" customHeight="1">
      <c r="A419" s="85"/>
      <c r="B419" s="85"/>
      <c r="C419" s="466" t="s">
        <v>434</v>
      </c>
      <c r="D419" s="493" t="s">
        <v>27</v>
      </c>
      <c r="E419" s="613"/>
      <c r="F419" s="487">
        <v>152444</v>
      </c>
      <c r="G419" s="589">
        <v>2963</v>
      </c>
      <c r="H419" s="589">
        <v>5953</v>
      </c>
      <c r="I419" s="88">
        <f t="shared" si="21"/>
        <v>4698</v>
      </c>
      <c r="J419" s="641">
        <f t="shared" si="22"/>
        <v>78.91819250797917</v>
      </c>
      <c r="K419" s="181"/>
      <c r="L419" s="52"/>
      <c r="M419" s="52"/>
      <c r="N419" s="52"/>
      <c r="O419" s="52"/>
      <c r="P419" s="52">
        <v>4698</v>
      </c>
      <c r="Q419" s="52"/>
      <c r="R419" s="52"/>
      <c r="S419" s="52"/>
      <c r="T419" s="52"/>
    </row>
    <row r="420" spans="1:20" s="27" customFormat="1" ht="23.25" customHeight="1">
      <c r="A420" s="85"/>
      <c r="B420" s="85"/>
      <c r="C420" s="466" t="s">
        <v>435</v>
      </c>
      <c r="D420" s="494" t="s">
        <v>655</v>
      </c>
      <c r="E420" s="613"/>
      <c r="F420" s="487">
        <v>152405</v>
      </c>
      <c r="G420" s="589">
        <v>22604</v>
      </c>
      <c r="H420" s="589">
        <v>13604</v>
      </c>
      <c r="I420" s="88">
        <f t="shared" si="21"/>
        <v>9566</v>
      </c>
      <c r="J420" s="641">
        <f t="shared" si="22"/>
        <v>70.31755366068803</v>
      </c>
      <c r="K420" s="181"/>
      <c r="L420" s="52"/>
      <c r="M420" s="52">
        <v>1223</v>
      </c>
      <c r="N420" s="52"/>
      <c r="O420" s="52"/>
      <c r="P420" s="52">
        <v>2880</v>
      </c>
      <c r="Q420" s="52">
        <v>5463</v>
      </c>
      <c r="R420" s="52"/>
      <c r="S420" s="52"/>
      <c r="T420" s="52"/>
    </row>
    <row r="421" spans="1:20" s="27" customFormat="1" ht="12.75" customHeight="1">
      <c r="A421" s="85"/>
      <c r="B421" s="85"/>
      <c r="C421" s="495" t="s">
        <v>81</v>
      </c>
      <c r="D421" s="496" t="s">
        <v>38</v>
      </c>
      <c r="E421" s="422"/>
      <c r="F421" s="85"/>
      <c r="G421" s="154"/>
      <c r="H421" s="154"/>
      <c r="I421" s="88"/>
      <c r="J421" s="641"/>
      <c r="K421" s="181"/>
      <c r="L421" s="52"/>
      <c r="M421" s="52"/>
      <c r="N421" s="52"/>
      <c r="O421" s="52"/>
      <c r="P421" s="52"/>
      <c r="Q421" s="52"/>
      <c r="R421" s="52"/>
      <c r="S421" s="52"/>
      <c r="T421" s="52"/>
    </row>
    <row r="422" spans="1:20" s="27" customFormat="1" ht="12.75" customHeight="1">
      <c r="A422" s="85"/>
      <c r="B422" s="85"/>
      <c r="C422" s="96" t="s">
        <v>2081</v>
      </c>
      <c r="D422" s="72" t="s">
        <v>436</v>
      </c>
      <c r="E422" s="422"/>
      <c r="F422" s="12">
        <v>154523</v>
      </c>
      <c r="G422" s="52">
        <v>800</v>
      </c>
      <c r="H422" s="52">
        <v>1229</v>
      </c>
      <c r="I422" s="88">
        <f t="shared" si="21"/>
        <v>1228</v>
      </c>
      <c r="J422" s="641">
        <f t="shared" si="22"/>
        <v>99.91863303498779</v>
      </c>
      <c r="K422" s="181"/>
      <c r="L422" s="52"/>
      <c r="M422" s="52"/>
      <c r="N422" s="52"/>
      <c r="O422" s="52"/>
      <c r="P422" s="52">
        <v>1228</v>
      </c>
      <c r="Q422" s="52"/>
      <c r="R422" s="52"/>
      <c r="S422" s="52"/>
      <c r="T422" s="52"/>
    </row>
    <row r="423" spans="1:20" s="27" customFormat="1" ht="12.75" customHeight="1">
      <c r="A423" s="85"/>
      <c r="B423" s="85"/>
      <c r="C423" s="96" t="s">
        <v>576</v>
      </c>
      <c r="D423" s="72" t="s">
        <v>437</v>
      </c>
      <c r="E423" s="422"/>
      <c r="F423" s="12">
        <v>152547</v>
      </c>
      <c r="G423" s="52">
        <v>600</v>
      </c>
      <c r="H423" s="52">
        <v>600</v>
      </c>
      <c r="I423" s="88">
        <f t="shared" si="21"/>
        <v>0</v>
      </c>
      <c r="J423" s="641">
        <f t="shared" si="22"/>
        <v>0</v>
      </c>
      <c r="K423" s="181"/>
      <c r="L423" s="52"/>
      <c r="M423" s="52"/>
      <c r="N423" s="52"/>
      <c r="O423" s="52"/>
      <c r="P423" s="52"/>
      <c r="Q423" s="52"/>
      <c r="R423" s="52"/>
      <c r="S423" s="52"/>
      <c r="T423" s="52"/>
    </row>
    <row r="424" spans="1:20" s="27" customFormat="1" ht="12.75" customHeight="1">
      <c r="A424" s="85"/>
      <c r="B424" s="85"/>
      <c r="C424" s="96" t="s">
        <v>577</v>
      </c>
      <c r="D424" s="72" t="s">
        <v>438</v>
      </c>
      <c r="E424" s="19"/>
      <c r="F424" s="163">
        <v>154524</v>
      </c>
      <c r="G424" s="181">
        <v>400</v>
      </c>
      <c r="H424" s="181">
        <v>888</v>
      </c>
      <c r="I424" s="88">
        <f t="shared" si="21"/>
        <v>888</v>
      </c>
      <c r="J424" s="641">
        <f t="shared" si="22"/>
        <v>100</v>
      </c>
      <c r="K424" s="181"/>
      <c r="L424" s="52"/>
      <c r="M424" s="52"/>
      <c r="N424" s="52"/>
      <c r="O424" s="52"/>
      <c r="P424" s="52">
        <v>888</v>
      </c>
      <c r="Q424" s="52"/>
      <c r="R424" s="52"/>
      <c r="S424" s="52"/>
      <c r="T424" s="52"/>
    </row>
    <row r="425" spans="1:20" s="27" customFormat="1" ht="24.75" customHeight="1">
      <c r="A425" s="85"/>
      <c r="B425" s="85"/>
      <c r="C425" s="96" t="s">
        <v>578</v>
      </c>
      <c r="D425" s="95" t="s">
        <v>439</v>
      </c>
      <c r="E425" s="19"/>
      <c r="F425" s="163">
        <v>152548</v>
      </c>
      <c r="G425" s="181">
        <v>4000</v>
      </c>
      <c r="H425" s="181">
        <v>3349</v>
      </c>
      <c r="I425" s="88">
        <f t="shared" si="21"/>
        <v>3349</v>
      </c>
      <c r="J425" s="641">
        <f t="shared" si="22"/>
        <v>100</v>
      </c>
      <c r="K425" s="181"/>
      <c r="L425" s="52"/>
      <c r="M425" s="52"/>
      <c r="N425" s="52"/>
      <c r="O425" s="52"/>
      <c r="P425" s="52">
        <v>3349</v>
      </c>
      <c r="Q425" s="52"/>
      <c r="R425" s="52"/>
      <c r="S425" s="52"/>
      <c r="T425" s="52"/>
    </row>
    <row r="426" spans="1:20" s="27" customFormat="1" ht="12.75" customHeight="1">
      <c r="A426" s="85"/>
      <c r="B426" s="85"/>
      <c r="C426" s="96" t="s">
        <v>656</v>
      </c>
      <c r="D426" s="72" t="s">
        <v>440</v>
      </c>
      <c r="E426" s="19"/>
      <c r="F426" s="163">
        <v>154525</v>
      </c>
      <c r="G426" s="181">
        <v>500</v>
      </c>
      <c r="H426" s="181">
        <v>80</v>
      </c>
      <c r="I426" s="88">
        <f t="shared" si="21"/>
        <v>0</v>
      </c>
      <c r="J426" s="641">
        <f t="shared" si="22"/>
        <v>0</v>
      </c>
      <c r="K426" s="181"/>
      <c r="L426" s="52"/>
      <c r="M426" s="52"/>
      <c r="N426" s="52"/>
      <c r="O426" s="52"/>
      <c r="P426" s="52"/>
      <c r="Q426" s="52"/>
      <c r="R426" s="52"/>
      <c r="S426" s="52"/>
      <c r="T426" s="52"/>
    </row>
    <row r="427" spans="1:20" s="27" customFormat="1" ht="12.75" customHeight="1">
      <c r="A427" s="85"/>
      <c r="B427" s="85"/>
      <c r="C427" s="96" t="s">
        <v>657</v>
      </c>
      <c r="D427" s="72" t="s">
        <v>441</v>
      </c>
      <c r="E427" s="19"/>
      <c r="F427" s="163">
        <v>152549</v>
      </c>
      <c r="G427" s="181">
        <v>1500</v>
      </c>
      <c r="H427" s="181">
        <v>1264</v>
      </c>
      <c r="I427" s="88">
        <f t="shared" si="21"/>
        <v>1234</v>
      </c>
      <c r="J427" s="641">
        <f t="shared" si="22"/>
        <v>97.62658227848101</v>
      </c>
      <c r="K427" s="181"/>
      <c r="L427" s="52"/>
      <c r="M427" s="52"/>
      <c r="N427" s="52"/>
      <c r="O427" s="52"/>
      <c r="P427" s="52">
        <v>1234</v>
      </c>
      <c r="Q427" s="52"/>
      <c r="R427" s="52"/>
      <c r="S427" s="52"/>
      <c r="T427" s="52"/>
    </row>
    <row r="428" spans="1:20" s="27" customFormat="1" ht="12.75" customHeight="1">
      <c r="A428" s="85"/>
      <c r="B428" s="85"/>
      <c r="C428" s="96" t="s">
        <v>658</v>
      </c>
      <c r="D428" s="72" t="s">
        <v>442</v>
      </c>
      <c r="E428" s="19"/>
      <c r="F428" s="163">
        <v>154526</v>
      </c>
      <c r="G428" s="181">
        <v>900</v>
      </c>
      <c r="H428" s="181">
        <v>1493</v>
      </c>
      <c r="I428" s="88">
        <f t="shared" si="21"/>
        <v>462</v>
      </c>
      <c r="J428" s="641">
        <f t="shared" si="22"/>
        <v>30.944407233757538</v>
      </c>
      <c r="K428" s="181"/>
      <c r="L428" s="52"/>
      <c r="M428" s="52">
        <v>139</v>
      </c>
      <c r="N428" s="52"/>
      <c r="O428" s="52"/>
      <c r="P428" s="52">
        <v>323</v>
      </c>
      <c r="Q428" s="52"/>
      <c r="R428" s="52"/>
      <c r="S428" s="52"/>
      <c r="T428" s="52"/>
    </row>
    <row r="429" spans="1:20" s="27" customFormat="1" ht="25.5" customHeight="1">
      <c r="A429" s="85"/>
      <c r="B429" s="85"/>
      <c r="C429" s="96" t="s">
        <v>659</v>
      </c>
      <c r="D429" s="325" t="s">
        <v>443</v>
      </c>
      <c r="E429" s="19"/>
      <c r="F429" s="163">
        <v>152550</v>
      </c>
      <c r="G429" s="181">
        <v>1250</v>
      </c>
      <c r="H429" s="181">
        <v>1250</v>
      </c>
      <c r="I429" s="88">
        <f t="shared" si="21"/>
        <v>1116</v>
      </c>
      <c r="J429" s="641">
        <f t="shared" si="22"/>
        <v>89.28</v>
      </c>
      <c r="K429" s="181"/>
      <c r="L429" s="52"/>
      <c r="M429" s="52"/>
      <c r="N429" s="52"/>
      <c r="O429" s="52"/>
      <c r="P429" s="52">
        <v>1116</v>
      </c>
      <c r="Q429" s="52"/>
      <c r="R429" s="52"/>
      <c r="S429" s="52"/>
      <c r="T429" s="52"/>
    </row>
    <row r="430" spans="1:20" s="27" customFormat="1" ht="39" customHeight="1">
      <c r="A430" s="85"/>
      <c r="B430" s="85"/>
      <c r="C430" s="12" t="s">
        <v>660</v>
      </c>
      <c r="D430" s="325" t="s">
        <v>444</v>
      </c>
      <c r="E430" s="19"/>
      <c r="F430" s="163">
        <v>154527</v>
      </c>
      <c r="G430" s="181">
        <v>1000</v>
      </c>
      <c r="H430" s="181">
        <v>0</v>
      </c>
      <c r="I430" s="88"/>
      <c r="J430" s="641"/>
      <c r="K430" s="181"/>
      <c r="L430" s="52"/>
      <c r="M430" s="52"/>
      <c r="N430" s="52"/>
      <c r="O430" s="52"/>
      <c r="P430" s="52"/>
      <c r="Q430" s="52"/>
      <c r="R430" s="52"/>
      <c r="S430" s="52"/>
      <c r="T430" s="52"/>
    </row>
    <row r="431" spans="1:20" s="27" customFormat="1" ht="15" customHeight="1">
      <c r="A431" s="85"/>
      <c r="B431" s="85"/>
      <c r="C431" s="12" t="s">
        <v>664</v>
      </c>
      <c r="D431" s="325" t="s">
        <v>445</v>
      </c>
      <c r="E431" s="19"/>
      <c r="F431" s="163">
        <v>154528</v>
      </c>
      <c r="G431" s="181">
        <v>500</v>
      </c>
      <c r="H431" s="181">
        <v>500</v>
      </c>
      <c r="I431" s="88">
        <f t="shared" si="21"/>
        <v>458</v>
      </c>
      <c r="J431" s="641">
        <f t="shared" si="22"/>
        <v>91.60000000000001</v>
      </c>
      <c r="K431" s="181"/>
      <c r="L431" s="52"/>
      <c r="M431" s="52">
        <v>458</v>
      </c>
      <c r="N431" s="52"/>
      <c r="O431" s="52"/>
      <c r="P431" s="52"/>
      <c r="Q431" s="52"/>
      <c r="R431" s="52"/>
      <c r="S431" s="52"/>
      <c r="T431" s="52"/>
    </row>
    <row r="432" spans="1:20" s="27" customFormat="1" ht="15" customHeight="1">
      <c r="A432" s="85"/>
      <c r="B432" s="85"/>
      <c r="C432" s="12" t="s">
        <v>665</v>
      </c>
      <c r="D432" s="325" t="s">
        <v>446</v>
      </c>
      <c r="E432" s="19"/>
      <c r="F432" s="163">
        <v>154529</v>
      </c>
      <c r="G432" s="181">
        <v>500</v>
      </c>
      <c r="H432" s="181">
        <v>696</v>
      </c>
      <c r="I432" s="88">
        <f t="shared" si="21"/>
        <v>0</v>
      </c>
      <c r="J432" s="641">
        <f t="shared" si="22"/>
        <v>0</v>
      </c>
      <c r="K432" s="181"/>
      <c r="L432" s="52"/>
      <c r="M432" s="52"/>
      <c r="N432" s="52"/>
      <c r="O432" s="52"/>
      <c r="P432" s="52"/>
      <c r="Q432" s="52"/>
      <c r="R432" s="52"/>
      <c r="S432" s="52"/>
      <c r="T432" s="52"/>
    </row>
    <row r="433" spans="1:20" s="27" customFormat="1" ht="15" customHeight="1">
      <c r="A433" s="85"/>
      <c r="B433" s="85"/>
      <c r="C433" s="12" t="s">
        <v>666</v>
      </c>
      <c r="D433" s="325" t="s">
        <v>447</v>
      </c>
      <c r="E433" s="19"/>
      <c r="F433" s="163">
        <v>152551</v>
      </c>
      <c r="G433" s="181">
        <v>200</v>
      </c>
      <c r="H433" s="181">
        <v>0</v>
      </c>
      <c r="I433" s="88"/>
      <c r="J433" s="641"/>
      <c r="K433" s="181"/>
      <c r="L433" s="52"/>
      <c r="M433" s="52"/>
      <c r="N433" s="52"/>
      <c r="O433" s="52"/>
      <c r="P433" s="52"/>
      <c r="Q433" s="52"/>
      <c r="R433" s="52"/>
      <c r="S433" s="52"/>
      <c r="T433" s="52"/>
    </row>
    <row r="434" spans="1:20" s="27" customFormat="1" ht="15" customHeight="1">
      <c r="A434" s="85"/>
      <c r="B434" s="85"/>
      <c r="C434" s="12" t="s">
        <v>667</v>
      </c>
      <c r="D434" s="325" t="s">
        <v>448</v>
      </c>
      <c r="E434" s="19"/>
      <c r="F434" s="163">
        <v>154530</v>
      </c>
      <c r="G434" s="181">
        <v>500</v>
      </c>
      <c r="H434" s="181">
        <v>500</v>
      </c>
      <c r="I434" s="88">
        <f t="shared" si="21"/>
        <v>0</v>
      </c>
      <c r="J434" s="641">
        <f t="shared" si="22"/>
        <v>0</v>
      </c>
      <c r="K434" s="181"/>
      <c r="L434" s="52"/>
      <c r="M434" s="52"/>
      <c r="N434" s="52"/>
      <c r="O434" s="52"/>
      <c r="P434" s="52"/>
      <c r="Q434" s="52"/>
      <c r="R434" s="52"/>
      <c r="S434" s="52"/>
      <c r="T434" s="52"/>
    </row>
    <row r="435" spans="1:20" s="27" customFormat="1" ht="15" customHeight="1">
      <c r="A435" s="85"/>
      <c r="B435" s="85"/>
      <c r="C435" s="12" t="s">
        <v>668</v>
      </c>
      <c r="D435" s="325" t="s">
        <v>449</v>
      </c>
      <c r="E435" s="19"/>
      <c r="F435" s="163">
        <v>154531</v>
      </c>
      <c r="G435" s="181">
        <v>1000</v>
      </c>
      <c r="H435" s="181">
        <v>850</v>
      </c>
      <c r="I435" s="88">
        <f t="shared" si="21"/>
        <v>0</v>
      </c>
      <c r="J435" s="641">
        <f t="shared" si="22"/>
        <v>0</v>
      </c>
      <c r="K435" s="181"/>
      <c r="L435" s="52"/>
      <c r="M435" s="52"/>
      <c r="N435" s="52"/>
      <c r="O435" s="52"/>
      <c r="P435" s="52"/>
      <c r="Q435" s="52"/>
      <c r="R435" s="52"/>
      <c r="S435" s="52"/>
      <c r="T435" s="52"/>
    </row>
    <row r="436" spans="1:20" s="27" customFormat="1" ht="15" customHeight="1">
      <c r="A436" s="85"/>
      <c r="B436" s="85"/>
      <c r="C436" s="12" t="s">
        <v>669</v>
      </c>
      <c r="D436" s="325" t="s">
        <v>450</v>
      </c>
      <c r="E436" s="19"/>
      <c r="F436" s="163">
        <v>154532</v>
      </c>
      <c r="G436" s="181">
        <v>5000</v>
      </c>
      <c r="H436" s="181">
        <v>4422</v>
      </c>
      <c r="I436" s="88">
        <f t="shared" si="21"/>
        <v>4421</v>
      </c>
      <c r="J436" s="641">
        <f t="shared" si="22"/>
        <v>99.97738579828132</v>
      </c>
      <c r="K436" s="181"/>
      <c r="L436" s="52"/>
      <c r="M436" s="52"/>
      <c r="N436" s="52"/>
      <c r="O436" s="52"/>
      <c r="P436" s="52">
        <v>4421</v>
      </c>
      <c r="Q436" s="52"/>
      <c r="R436" s="52"/>
      <c r="S436" s="52"/>
      <c r="T436" s="52"/>
    </row>
    <row r="437" spans="1:20" s="27" customFormat="1" ht="15" customHeight="1">
      <c r="A437" s="85"/>
      <c r="B437" s="85"/>
      <c r="C437" s="12" t="s">
        <v>2346</v>
      </c>
      <c r="D437" s="325" t="s">
        <v>451</v>
      </c>
      <c r="E437" s="19"/>
      <c r="F437" s="163">
        <v>154533</v>
      </c>
      <c r="G437" s="181">
        <v>2000</v>
      </c>
      <c r="H437" s="181">
        <v>800</v>
      </c>
      <c r="I437" s="88">
        <f t="shared" si="21"/>
        <v>0</v>
      </c>
      <c r="J437" s="641">
        <f t="shared" si="22"/>
        <v>0</v>
      </c>
      <c r="K437" s="181"/>
      <c r="L437" s="52"/>
      <c r="M437" s="52"/>
      <c r="N437" s="52"/>
      <c r="O437" s="52"/>
      <c r="P437" s="52"/>
      <c r="Q437" s="52"/>
      <c r="R437" s="52"/>
      <c r="S437" s="52"/>
      <c r="T437" s="52"/>
    </row>
    <row r="438" spans="1:20" s="27" customFormat="1" ht="15" customHeight="1">
      <c r="A438" s="85"/>
      <c r="B438" s="85"/>
      <c r="C438" s="12" t="s">
        <v>2347</v>
      </c>
      <c r="D438" s="325" t="s">
        <v>452</v>
      </c>
      <c r="E438" s="19"/>
      <c r="F438" s="163">
        <v>154534</v>
      </c>
      <c r="G438" s="181">
        <v>3500</v>
      </c>
      <c r="H438" s="181">
        <v>2995</v>
      </c>
      <c r="I438" s="88">
        <f t="shared" si="21"/>
        <v>2994</v>
      </c>
      <c r="J438" s="641">
        <f t="shared" si="22"/>
        <v>99.96661101836393</v>
      </c>
      <c r="K438" s="181"/>
      <c r="L438" s="52"/>
      <c r="M438" s="52"/>
      <c r="N438" s="52"/>
      <c r="O438" s="52"/>
      <c r="P438" s="52"/>
      <c r="Q438" s="52">
        <v>2994</v>
      </c>
      <c r="R438" s="52"/>
      <c r="S438" s="52"/>
      <c r="T438" s="52"/>
    </row>
    <row r="439" spans="1:20" s="27" customFormat="1" ht="15" customHeight="1">
      <c r="A439" s="85"/>
      <c r="B439" s="85"/>
      <c r="C439" s="12" t="s">
        <v>2072</v>
      </c>
      <c r="D439" s="325" t="s">
        <v>453</v>
      </c>
      <c r="E439" s="19"/>
      <c r="F439" s="163">
        <v>152552</v>
      </c>
      <c r="G439" s="181">
        <v>500</v>
      </c>
      <c r="H439" s="181">
        <v>500</v>
      </c>
      <c r="I439" s="88">
        <f t="shared" si="21"/>
        <v>0</v>
      </c>
      <c r="J439" s="641">
        <f t="shared" si="22"/>
        <v>0</v>
      </c>
      <c r="K439" s="181"/>
      <c r="L439" s="52"/>
      <c r="M439" s="52"/>
      <c r="N439" s="52"/>
      <c r="O439" s="52"/>
      <c r="P439" s="52"/>
      <c r="Q439" s="52"/>
      <c r="R439" s="52"/>
      <c r="S439" s="52"/>
      <c r="T439" s="52"/>
    </row>
    <row r="440" spans="1:20" s="27" customFormat="1" ht="15" customHeight="1">
      <c r="A440" s="85"/>
      <c r="B440" s="85"/>
      <c r="C440" s="12" t="s">
        <v>2073</v>
      </c>
      <c r="D440" s="325" t="s">
        <v>454</v>
      </c>
      <c r="E440" s="19"/>
      <c r="F440" s="163">
        <v>154535</v>
      </c>
      <c r="G440" s="181">
        <v>3500</v>
      </c>
      <c r="H440" s="181">
        <v>6500</v>
      </c>
      <c r="I440" s="88">
        <f t="shared" si="21"/>
        <v>368</v>
      </c>
      <c r="J440" s="641">
        <f t="shared" si="22"/>
        <v>5.661538461538462</v>
      </c>
      <c r="K440" s="181"/>
      <c r="L440" s="52"/>
      <c r="M440" s="52">
        <v>89</v>
      </c>
      <c r="N440" s="52"/>
      <c r="O440" s="52"/>
      <c r="P440" s="52">
        <v>279</v>
      </c>
      <c r="Q440" s="52"/>
      <c r="R440" s="52"/>
      <c r="S440" s="52"/>
      <c r="T440" s="52"/>
    </row>
    <row r="441" spans="1:20" s="27" customFormat="1" ht="15" customHeight="1">
      <c r="A441" s="85"/>
      <c r="B441" s="85"/>
      <c r="C441" s="12" t="s">
        <v>1505</v>
      </c>
      <c r="D441" s="325" t="s">
        <v>1506</v>
      </c>
      <c r="E441" s="19"/>
      <c r="F441" s="163">
        <v>152553</v>
      </c>
      <c r="G441" s="181"/>
      <c r="H441" s="181">
        <v>657</v>
      </c>
      <c r="I441" s="88">
        <f t="shared" si="21"/>
        <v>657</v>
      </c>
      <c r="J441" s="641">
        <f t="shared" si="22"/>
        <v>100</v>
      </c>
      <c r="K441" s="181"/>
      <c r="L441" s="52"/>
      <c r="M441" s="52"/>
      <c r="N441" s="52"/>
      <c r="O441" s="52"/>
      <c r="P441" s="52">
        <v>657</v>
      </c>
      <c r="Q441" s="52"/>
      <c r="R441" s="52"/>
      <c r="S441" s="52"/>
      <c r="T441" s="52"/>
    </row>
    <row r="442" spans="1:20" s="27" customFormat="1" ht="15" customHeight="1">
      <c r="A442" s="85"/>
      <c r="B442" s="85"/>
      <c r="C442" s="12" t="s">
        <v>1507</v>
      </c>
      <c r="D442" s="325" t="s">
        <v>1508</v>
      </c>
      <c r="E442" s="19"/>
      <c r="F442" s="163">
        <v>152554</v>
      </c>
      <c r="G442" s="181"/>
      <c r="H442" s="181">
        <v>1239</v>
      </c>
      <c r="I442" s="88">
        <f t="shared" si="21"/>
        <v>1239</v>
      </c>
      <c r="J442" s="641">
        <f t="shared" si="22"/>
        <v>100</v>
      </c>
      <c r="K442" s="181"/>
      <c r="L442" s="52"/>
      <c r="M442" s="52"/>
      <c r="N442" s="52"/>
      <c r="O442" s="52"/>
      <c r="P442" s="52">
        <v>1239</v>
      </c>
      <c r="Q442" s="52"/>
      <c r="R442" s="52"/>
      <c r="S442" s="52"/>
      <c r="T442" s="52"/>
    </row>
    <row r="443" spans="1:20" s="27" customFormat="1" ht="12.75" customHeight="1">
      <c r="A443" s="85"/>
      <c r="B443" s="85"/>
      <c r="C443" s="85"/>
      <c r="D443" s="470" t="s">
        <v>298</v>
      </c>
      <c r="E443" s="19"/>
      <c r="F443" s="622"/>
      <c r="G443" s="154"/>
      <c r="H443" s="154"/>
      <c r="I443" s="88"/>
      <c r="J443" s="641"/>
      <c r="K443" s="181"/>
      <c r="L443" s="52"/>
      <c r="M443" s="52"/>
      <c r="N443" s="52"/>
      <c r="O443" s="52"/>
      <c r="P443" s="52"/>
      <c r="Q443" s="52"/>
      <c r="R443" s="52"/>
      <c r="S443" s="52"/>
      <c r="T443" s="52"/>
    </row>
    <row r="444" spans="1:20" s="27" customFormat="1" ht="12.75" customHeight="1">
      <c r="A444" s="85"/>
      <c r="B444" s="85"/>
      <c r="C444" s="497" t="s">
        <v>1636</v>
      </c>
      <c r="D444" s="459" t="s">
        <v>683</v>
      </c>
      <c r="E444" s="441"/>
      <c r="F444" s="623">
        <v>154504</v>
      </c>
      <c r="G444" s="589">
        <v>2500</v>
      </c>
      <c r="H444" s="589">
        <v>2500</v>
      </c>
      <c r="I444" s="88">
        <f t="shared" si="21"/>
        <v>1916</v>
      </c>
      <c r="J444" s="641">
        <f t="shared" si="22"/>
        <v>76.64</v>
      </c>
      <c r="K444" s="181"/>
      <c r="L444" s="52"/>
      <c r="M444" s="52"/>
      <c r="N444" s="52"/>
      <c r="O444" s="52"/>
      <c r="P444" s="52"/>
      <c r="Q444" s="52">
        <v>1916</v>
      </c>
      <c r="R444" s="52"/>
      <c r="S444" s="52"/>
      <c r="T444" s="52"/>
    </row>
    <row r="445" spans="1:20" s="27" customFormat="1" ht="27" customHeight="1">
      <c r="A445" s="85"/>
      <c r="B445" s="85"/>
      <c r="C445" s="96" t="s">
        <v>1637</v>
      </c>
      <c r="D445" s="457" t="s">
        <v>2068</v>
      </c>
      <c r="E445" s="441"/>
      <c r="F445" s="623">
        <v>152926</v>
      </c>
      <c r="G445" s="589">
        <v>4819</v>
      </c>
      <c r="H445" s="589">
        <v>4819</v>
      </c>
      <c r="I445" s="88">
        <f t="shared" si="21"/>
        <v>4030</v>
      </c>
      <c r="J445" s="641">
        <f t="shared" si="22"/>
        <v>83.62730857024279</v>
      </c>
      <c r="K445" s="181"/>
      <c r="L445" s="52"/>
      <c r="M445" s="52"/>
      <c r="N445" s="52"/>
      <c r="O445" s="52"/>
      <c r="P445" s="52">
        <v>4030</v>
      </c>
      <c r="Q445" s="52"/>
      <c r="R445" s="52"/>
      <c r="S445" s="52"/>
      <c r="T445" s="52"/>
    </row>
    <row r="446" spans="1:20" s="27" customFormat="1" ht="24.75" customHeight="1">
      <c r="A446" s="85"/>
      <c r="B446" s="85"/>
      <c r="C446" s="96" t="s">
        <v>1638</v>
      </c>
      <c r="D446" s="456" t="s">
        <v>2069</v>
      </c>
      <c r="E446" s="441"/>
      <c r="F446" s="623">
        <v>154517</v>
      </c>
      <c r="G446" s="589">
        <v>1100</v>
      </c>
      <c r="H446" s="589">
        <v>0</v>
      </c>
      <c r="I446" s="88"/>
      <c r="J446" s="641"/>
      <c r="K446" s="181"/>
      <c r="L446" s="52"/>
      <c r="M446" s="52"/>
      <c r="N446" s="52"/>
      <c r="O446" s="52"/>
      <c r="P446" s="52"/>
      <c r="Q446" s="52"/>
      <c r="R446" s="52"/>
      <c r="S446" s="52"/>
      <c r="T446" s="52"/>
    </row>
    <row r="447" spans="1:20" s="27" customFormat="1" ht="15" customHeight="1">
      <c r="A447" s="85"/>
      <c r="B447" s="85"/>
      <c r="C447" s="96" t="s">
        <v>1639</v>
      </c>
      <c r="D447" s="456" t="s">
        <v>2071</v>
      </c>
      <c r="E447" s="441"/>
      <c r="F447" s="623">
        <v>154520</v>
      </c>
      <c r="G447" s="589">
        <v>500</v>
      </c>
      <c r="H447" s="589">
        <v>0</v>
      </c>
      <c r="I447" s="88"/>
      <c r="J447" s="641"/>
      <c r="K447" s="181"/>
      <c r="L447" s="52"/>
      <c r="M447" s="52"/>
      <c r="N447" s="52"/>
      <c r="O447" s="52"/>
      <c r="P447" s="52"/>
      <c r="Q447" s="52"/>
      <c r="R447" s="52"/>
      <c r="S447" s="52"/>
      <c r="T447" s="52"/>
    </row>
    <row r="448" spans="1:20" s="27" customFormat="1" ht="15" customHeight="1">
      <c r="A448" s="85"/>
      <c r="B448" s="85"/>
      <c r="C448" s="96" t="s">
        <v>1640</v>
      </c>
      <c r="D448" s="457" t="s">
        <v>2074</v>
      </c>
      <c r="E448" s="441"/>
      <c r="F448" s="623">
        <v>152544</v>
      </c>
      <c r="G448" s="589">
        <v>176</v>
      </c>
      <c r="H448" s="589">
        <v>176</v>
      </c>
      <c r="I448" s="88">
        <f t="shared" si="21"/>
        <v>0</v>
      </c>
      <c r="J448" s="641">
        <f t="shared" si="22"/>
        <v>0</v>
      </c>
      <c r="K448" s="181"/>
      <c r="L448" s="52"/>
      <c r="M448" s="52"/>
      <c r="N448" s="52"/>
      <c r="O448" s="52"/>
      <c r="P448" s="52"/>
      <c r="Q448" s="52"/>
      <c r="R448" s="52"/>
      <c r="S448" s="52"/>
      <c r="T448" s="52"/>
    </row>
    <row r="449" spans="1:20" s="27" customFormat="1" ht="15" customHeight="1">
      <c r="A449" s="85"/>
      <c r="B449" s="85"/>
      <c r="C449" s="96" t="s">
        <v>2084</v>
      </c>
      <c r="D449" s="438" t="s">
        <v>670</v>
      </c>
      <c r="E449" s="441"/>
      <c r="F449" s="623">
        <v>152908</v>
      </c>
      <c r="G449" s="589">
        <v>6454</v>
      </c>
      <c r="H449" s="589">
        <v>6454</v>
      </c>
      <c r="I449" s="88">
        <f t="shared" si="21"/>
        <v>4914</v>
      </c>
      <c r="J449" s="641">
        <f t="shared" si="22"/>
        <v>76.13882863340564</v>
      </c>
      <c r="K449" s="181"/>
      <c r="L449" s="52"/>
      <c r="M449" s="52"/>
      <c r="N449" s="52"/>
      <c r="O449" s="52"/>
      <c r="P449" s="52">
        <v>4914</v>
      </c>
      <c r="Q449" s="52"/>
      <c r="R449" s="52"/>
      <c r="S449" s="52"/>
      <c r="T449" s="52"/>
    </row>
    <row r="450" spans="1:20" s="27" customFormat="1" ht="15" customHeight="1">
      <c r="A450" s="85"/>
      <c r="B450" s="85"/>
      <c r="C450" s="96" t="s">
        <v>2085</v>
      </c>
      <c r="D450" s="498" t="s">
        <v>28</v>
      </c>
      <c r="E450" s="441"/>
      <c r="F450" s="623">
        <v>152924</v>
      </c>
      <c r="G450" s="589">
        <v>1619</v>
      </c>
      <c r="H450" s="589">
        <v>0</v>
      </c>
      <c r="I450" s="88"/>
      <c r="J450" s="641"/>
      <c r="K450" s="181"/>
      <c r="L450" s="52"/>
      <c r="M450" s="52"/>
      <c r="N450" s="52"/>
      <c r="O450" s="52"/>
      <c r="P450" s="52"/>
      <c r="Q450" s="52"/>
      <c r="R450" s="52"/>
      <c r="S450" s="52"/>
      <c r="T450" s="52"/>
    </row>
    <row r="451" spans="1:20" s="27" customFormat="1" ht="15" customHeight="1">
      <c r="A451" s="85"/>
      <c r="B451" s="85"/>
      <c r="C451" s="96" t="s">
        <v>2086</v>
      </c>
      <c r="D451" s="498" t="s">
        <v>684</v>
      </c>
      <c r="E451" s="441"/>
      <c r="F451" s="623">
        <v>154511</v>
      </c>
      <c r="G451" s="589">
        <v>2678</v>
      </c>
      <c r="H451" s="589">
        <v>2678</v>
      </c>
      <c r="I451" s="88">
        <f t="shared" si="21"/>
        <v>1920</v>
      </c>
      <c r="J451" s="641">
        <f t="shared" si="22"/>
        <v>71.69529499626587</v>
      </c>
      <c r="K451" s="181"/>
      <c r="L451" s="52"/>
      <c r="M451" s="52">
        <v>1920</v>
      </c>
      <c r="N451" s="52"/>
      <c r="O451" s="52"/>
      <c r="P451" s="52"/>
      <c r="Q451" s="52"/>
      <c r="R451" s="52"/>
      <c r="S451" s="52"/>
      <c r="T451" s="52"/>
    </row>
    <row r="452" spans="1:20" s="27" customFormat="1" ht="15" customHeight="1">
      <c r="A452" s="85"/>
      <c r="B452" s="85"/>
      <c r="C452" s="96" t="s">
        <v>2087</v>
      </c>
      <c r="D452" s="498" t="s">
        <v>2083</v>
      </c>
      <c r="E452" s="441"/>
      <c r="F452" s="623">
        <v>154505</v>
      </c>
      <c r="G452" s="589">
        <v>4493</v>
      </c>
      <c r="H452" s="589">
        <v>3950</v>
      </c>
      <c r="I452" s="88">
        <f t="shared" si="21"/>
        <v>0</v>
      </c>
      <c r="J452" s="641">
        <f t="shared" si="22"/>
        <v>0</v>
      </c>
      <c r="K452" s="181"/>
      <c r="L452" s="52"/>
      <c r="M452" s="52"/>
      <c r="N452" s="52"/>
      <c r="O452" s="52"/>
      <c r="P452" s="52"/>
      <c r="Q452" s="52"/>
      <c r="R452" s="52"/>
      <c r="S452" s="52"/>
      <c r="T452" s="52"/>
    </row>
    <row r="453" spans="1:20" s="27" customFormat="1" ht="15" customHeight="1">
      <c r="A453" s="85"/>
      <c r="B453" s="85"/>
      <c r="C453" s="96" t="s">
        <v>2088</v>
      </c>
      <c r="D453" s="494" t="s">
        <v>1509</v>
      </c>
      <c r="E453" s="441"/>
      <c r="F453" s="623">
        <v>154508</v>
      </c>
      <c r="G453" s="589">
        <v>488</v>
      </c>
      <c r="H453" s="589">
        <v>488</v>
      </c>
      <c r="I453" s="88">
        <f t="shared" si="21"/>
        <v>488</v>
      </c>
      <c r="J453" s="641">
        <f t="shared" si="22"/>
        <v>100</v>
      </c>
      <c r="K453" s="181"/>
      <c r="L453" s="52"/>
      <c r="M453" s="52">
        <v>488</v>
      </c>
      <c r="N453" s="52"/>
      <c r="O453" s="52"/>
      <c r="P453" s="52"/>
      <c r="Q453" s="52"/>
      <c r="R453" s="52"/>
      <c r="S453" s="52"/>
      <c r="T453" s="52"/>
    </row>
    <row r="454" spans="1:20" s="27" customFormat="1" ht="15" customHeight="1">
      <c r="A454" s="85"/>
      <c r="B454" s="85"/>
      <c r="C454" s="499" t="s">
        <v>946</v>
      </c>
      <c r="D454" s="500" t="s">
        <v>29</v>
      </c>
      <c r="E454" s="501"/>
      <c r="F454" s="622"/>
      <c r="G454" s="154"/>
      <c r="H454" s="154"/>
      <c r="I454" s="88"/>
      <c r="J454" s="641"/>
      <c r="K454" s="181"/>
      <c r="L454" s="52"/>
      <c r="M454" s="52"/>
      <c r="N454" s="52"/>
      <c r="O454" s="52"/>
      <c r="P454" s="52"/>
      <c r="Q454" s="52"/>
      <c r="R454" s="52"/>
      <c r="S454" s="52"/>
      <c r="T454" s="52"/>
    </row>
    <row r="455" spans="1:20" s="27" customFormat="1" ht="15" customHeight="1">
      <c r="A455" s="85"/>
      <c r="B455" s="85"/>
      <c r="C455" s="461" t="s">
        <v>581</v>
      </c>
      <c r="D455" s="462" t="s">
        <v>582</v>
      </c>
      <c r="E455" s="501"/>
      <c r="F455" s="622"/>
      <c r="G455" s="154"/>
      <c r="H455" s="154"/>
      <c r="I455" s="88"/>
      <c r="J455" s="641"/>
      <c r="K455" s="181"/>
      <c r="L455" s="52"/>
      <c r="M455" s="52"/>
      <c r="N455" s="52"/>
      <c r="O455" s="52"/>
      <c r="P455" s="52"/>
      <c r="Q455" s="52"/>
      <c r="R455" s="52"/>
      <c r="S455" s="52"/>
      <c r="T455" s="52"/>
    </row>
    <row r="456" spans="1:20" s="27" customFormat="1" ht="15" customHeight="1">
      <c r="A456" s="85"/>
      <c r="B456" s="85"/>
      <c r="C456" s="134"/>
      <c r="D456" s="438" t="s">
        <v>298</v>
      </c>
      <c r="E456" s="501"/>
      <c r="F456" s="622"/>
      <c r="G456" s="154"/>
      <c r="H456" s="154"/>
      <c r="I456" s="88"/>
      <c r="J456" s="641"/>
      <c r="K456" s="181"/>
      <c r="L456" s="52"/>
      <c r="M456" s="52"/>
      <c r="N456" s="52"/>
      <c r="O456" s="52"/>
      <c r="P456" s="52"/>
      <c r="Q456" s="52"/>
      <c r="R456" s="52"/>
      <c r="S456" s="52"/>
      <c r="T456" s="52"/>
    </row>
    <row r="457" spans="1:20" s="27" customFormat="1" ht="15" customHeight="1">
      <c r="A457" s="85"/>
      <c r="B457" s="85"/>
      <c r="C457" s="96" t="s">
        <v>2209</v>
      </c>
      <c r="D457" s="493" t="s">
        <v>1510</v>
      </c>
      <c r="E457" s="434"/>
      <c r="F457" s="624">
        <v>152801</v>
      </c>
      <c r="G457" s="587">
        <v>2346</v>
      </c>
      <c r="H457" s="587">
        <v>1844</v>
      </c>
      <c r="I457" s="88">
        <f aca="true" t="shared" si="23" ref="I457:I465">SUM(K457:T457)</f>
        <v>640</v>
      </c>
      <c r="J457" s="641">
        <f t="shared" si="22"/>
        <v>34.70715835140998</v>
      </c>
      <c r="K457" s="181"/>
      <c r="L457" s="52"/>
      <c r="M457" s="52"/>
      <c r="N457" s="52"/>
      <c r="O457" s="52"/>
      <c r="P457" s="52">
        <v>640</v>
      </c>
      <c r="Q457" s="52"/>
      <c r="R457" s="52"/>
      <c r="S457" s="52"/>
      <c r="T457" s="52"/>
    </row>
    <row r="458" spans="1:20" s="27" customFormat="1" ht="15" customHeight="1">
      <c r="A458" s="85"/>
      <c r="B458" s="85"/>
      <c r="C458" s="502" t="s">
        <v>583</v>
      </c>
      <c r="D458" s="496" t="s">
        <v>584</v>
      </c>
      <c r="E458" s="434"/>
      <c r="F458" s="624"/>
      <c r="G458" s="587"/>
      <c r="H458" s="587"/>
      <c r="I458" s="88"/>
      <c r="J458" s="641"/>
      <c r="K458" s="181"/>
      <c r="L458" s="52"/>
      <c r="M458" s="52"/>
      <c r="N458" s="52"/>
      <c r="O458" s="52"/>
      <c r="P458" s="52"/>
      <c r="Q458" s="52"/>
      <c r="R458" s="52"/>
      <c r="S458" s="52"/>
      <c r="T458" s="52"/>
    </row>
    <row r="459" spans="1:20" s="27" customFormat="1" ht="32.25" customHeight="1">
      <c r="A459" s="85"/>
      <c r="B459" s="85"/>
      <c r="C459" s="503" t="s">
        <v>585</v>
      </c>
      <c r="D459" s="141" t="s">
        <v>1511</v>
      </c>
      <c r="E459" s="434"/>
      <c r="F459" s="624">
        <v>152934</v>
      </c>
      <c r="G459" s="587">
        <v>2000</v>
      </c>
      <c r="H459" s="587">
        <v>2000</v>
      </c>
      <c r="I459" s="88">
        <f t="shared" si="23"/>
        <v>2000</v>
      </c>
      <c r="J459" s="641">
        <f t="shared" si="22"/>
        <v>100</v>
      </c>
      <c r="K459" s="181"/>
      <c r="L459" s="52"/>
      <c r="M459" s="52"/>
      <c r="N459" s="52"/>
      <c r="O459" s="52">
        <v>2000</v>
      </c>
      <c r="P459" s="52"/>
      <c r="Q459" s="52"/>
      <c r="R459" s="52"/>
      <c r="S459" s="52"/>
      <c r="T459" s="52"/>
    </row>
    <row r="460" spans="1:20" s="27" customFormat="1" ht="17.25" customHeight="1">
      <c r="A460" s="85"/>
      <c r="B460" s="85"/>
      <c r="C460" s="503" t="s">
        <v>586</v>
      </c>
      <c r="D460" s="82" t="s">
        <v>1512</v>
      </c>
      <c r="E460" s="422"/>
      <c r="F460" s="96">
        <v>134964</v>
      </c>
      <c r="G460" s="52">
        <v>1000</v>
      </c>
      <c r="H460" s="52">
        <v>1875</v>
      </c>
      <c r="I460" s="88">
        <f t="shared" si="23"/>
        <v>1868</v>
      </c>
      <c r="J460" s="641">
        <f t="shared" si="22"/>
        <v>99.62666666666667</v>
      </c>
      <c r="K460" s="181"/>
      <c r="L460" s="52"/>
      <c r="M460" s="52"/>
      <c r="N460" s="52"/>
      <c r="O460" s="52"/>
      <c r="P460" s="52"/>
      <c r="Q460" s="52">
        <v>1868</v>
      </c>
      <c r="R460" s="52"/>
      <c r="S460" s="52"/>
      <c r="T460" s="52"/>
    </row>
    <row r="461" spans="1:20" s="27" customFormat="1" ht="26.25" customHeight="1">
      <c r="A461" s="85"/>
      <c r="B461" s="85"/>
      <c r="C461" s="497" t="s">
        <v>1421</v>
      </c>
      <c r="D461" s="82" t="s">
        <v>792</v>
      </c>
      <c r="E461" s="1270"/>
      <c r="F461" s="425">
        <v>154916</v>
      </c>
      <c r="G461" s="52"/>
      <c r="H461" s="52">
        <v>3141</v>
      </c>
      <c r="I461" s="88">
        <f t="shared" si="23"/>
        <v>0</v>
      </c>
      <c r="J461" s="641">
        <f t="shared" si="22"/>
        <v>0</v>
      </c>
      <c r="K461" s="181"/>
      <c r="L461" s="52"/>
      <c r="M461" s="52"/>
      <c r="N461" s="52"/>
      <c r="O461" s="52"/>
      <c r="P461" s="52"/>
      <c r="Q461" s="52"/>
      <c r="R461" s="52"/>
      <c r="S461" s="52"/>
      <c r="T461" s="52"/>
    </row>
    <row r="462" spans="1:20" s="27" customFormat="1" ht="15" customHeight="1">
      <c r="A462" s="85"/>
      <c r="B462" s="85"/>
      <c r="C462" s="134"/>
      <c r="D462" s="438" t="s">
        <v>298</v>
      </c>
      <c r="E462" s="434"/>
      <c r="F462" s="624"/>
      <c r="G462" s="587"/>
      <c r="H462" s="587"/>
      <c r="I462" s="88"/>
      <c r="J462" s="641"/>
      <c r="K462" s="181"/>
      <c r="L462" s="52"/>
      <c r="M462" s="52"/>
      <c r="N462" s="52"/>
      <c r="O462" s="52"/>
      <c r="P462" s="52"/>
      <c r="Q462" s="52"/>
      <c r="R462" s="52"/>
      <c r="S462" s="52"/>
      <c r="T462" s="52"/>
    </row>
    <row r="463" spans="1:20" s="27" customFormat="1" ht="15" customHeight="1">
      <c r="A463" s="85"/>
      <c r="B463" s="85"/>
      <c r="C463" s="96" t="s">
        <v>30</v>
      </c>
      <c r="D463" s="457" t="s">
        <v>2076</v>
      </c>
      <c r="E463" s="441"/>
      <c r="F463" s="623">
        <v>154913</v>
      </c>
      <c r="G463" s="589">
        <v>244</v>
      </c>
      <c r="H463" s="589">
        <v>244</v>
      </c>
      <c r="I463" s="88">
        <f t="shared" si="23"/>
        <v>0</v>
      </c>
      <c r="J463" s="641">
        <f t="shared" si="22"/>
        <v>0</v>
      </c>
      <c r="K463" s="181"/>
      <c r="L463" s="52"/>
      <c r="M463" s="52"/>
      <c r="N463" s="52"/>
      <c r="O463" s="52"/>
      <c r="P463" s="52"/>
      <c r="Q463" s="52"/>
      <c r="R463" s="52"/>
      <c r="S463" s="52"/>
      <c r="T463" s="52"/>
    </row>
    <row r="464" spans="1:20" s="27" customFormat="1" ht="15" customHeight="1">
      <c r="A464" s="85"/>
      <c r="B464" s="85"/>
      <c r="C464" s="96" t="s">
        <v>196</v>
      </c>
      <c r="D464" s="458" t="s">
        <v>2077</v>
      </c>
      <c r="E464" s="441"/>
      <c r="F464" s="623">
        <v>154914</v>
      </c>
      <c r="G464" s="589">
        <v>2000</v>
      </c>
      <c r="H464" s="589">
        <v>0</v>
      </c>
      <c r="I464" s="88"/>
      <c r="J464" s="641"/>
      <c r="K464" s="181"/>
      <c r="L464" s="52"/>
      <c r="M464" s="52"/>
      <c r="N464" s="52"/>
      <c r="O464" s="52"/>
      <c r="P464" s="52"/>
      <c r="Q464" s="52"/>
      <c r="R464" s="52"/>
      <c r="S464" s="52"/>
      <c r="T464" s="52"/>
    </row>
    <row r="465" spans="1:20" s="27" customFormat="1" ht="15" customHeight="1">
      <c r="A465" s="85"/>
      <c r="B465" s="85"/>
      <c r="C465" s="96" t="s">
        <v>671</v>
      </c>
      <c r="D465" s="458" t="s">
        <v>1513</v>
      </c>
      <c r="E465" s="504"/>
      <c r="F465" s="439">
        <v>152933</v>
      </c>
      <c r="G465" s="587">
        <v>2000</v>
      </c>
      <c r="H465" s="587">
        <v>4511</v>
      </c>
      <c r="I465" s="88">
        <f t="shared" si="23"/>
        <v>4507</v>
      </c>
      <c r="J465" s="641">
        <f t="shared" si="22"/>
        <v>99.91132786521835</v>
      </c>
      <c r="K465" s="181"/>
      <c r="L465" s="52"/>
      <c r="M465" s="52"/>
      <c r="N465" s="52"/>
      <c r="O465" s="52"/>
      <c r="P465" s="52">
        <v>4507</v>
      </c>
      <c r="Q465" s="52"/>
      <c r="R465" s="52"/>
      <c r="S465" s="52"/>
      <c r="T465" s="52"/>
    </row>
    <row r="466" spans="1:20" ht="15" customHeight="1">
      <c r="A466" s="16"/>
      <c r="B466" s="16"/>
      <c r="C466" s="217"/>
      <c r="D466" s="218" t="s">
        <v>177</v>
      </c>
      <c r="E466" s="219"/>
      <c r="F466" s="220"/>
      <c r="G466" s="226">
        <f>SUM(G325:G465)</f>
        <v>2527970</v>
      </c>
      <c r="H466" s="226">
        <f>SUM(H325:H465)</f>
        <v>2422179</v>
      </c>
      <c r="I466" s="226">
        <f>SUM(I325:I465)</f>
        <v>2073960</v>
      </c>
      <c r="J466" s="643">
        <f t="shared" si="22"/>
        <v>85.62372970783744</v>
      </c>
      <c r="K466" s="226">
        <f aca="true" t="shared" si="24" ref="K466:T466">SUM(K325:K465)</f>
        <v>7544</v>
      </c>
      <c r="L466" s="359">
        <f t="shared" si="24"/>
        <v>2073</v>
      </c>
      <c r="M466" s="359">
        <f t="shared" si="24"/>
        <v>1347738</v>
      </c>
      <c r="N466" s="359">
        <f t="shared" si="24"/>
        <v>0</v>
      </c>
      <c r="O466" s="359">
        <f t="shared" si="24"/>
        <v>256793</v>
      </c>
      <c r="P466" s="359">
        <f t="shared" si="24"/>
        <v>113045</v>
      </c>
      <c r="Q466" s="359">
        <f t="shared" si="24"/>
        <v>261993</v>
      </c>
      <c r="R466" s="359">
        <f t="shared" si="24"/>
        <v>84774</v>
      </c>
      <c r="S466" s="359">
        <f t="shared" si="24"/>
        <v>0</v>
      </c>
      <c r="T466" s="359">
        <f t="shared" si="24"/>
        <v>0</v>
      </c>
    </row>
    <row r="467" spans="1:20" ht="15" customHeight="1">
      <c r="A467" s="20">
        <v>1</v>
      </c>
      <c r="B467" s="20">
        <v>16</v>
      </c>
      <c r="C467" s="138"/>
      <c r="D467" s="506" t="s">
        <v>2089</v>
      </c>
      <c r="E467" s="86"/>
      <c r="F467" s="167"/>
      <c r="G467" s="184"/>
      <c r="H467" s="184"/>
      <c r="I467" s="88"/>
      <c r="J467" s="641"/>
      <c r="K467" s="184"/>
      <c r="L467" s="88"/>
      <c r="M467" s="88"/>
      <c r="N467" s="88"/>
      <c r="O467" s="88"/>
      <c r="P467" s="88"/>
      <c r="Q467" s="26"/>
      <c r="R467" s="26"/>
      <c r="S467" s="26"/>
      <c r="T467" s="26"/>
    </row>
    <row r="468" spans="1:20" ht="15" customHeight="1">
      <c r="A468" s="20"/>
      <c r="B468" s="20"/>
      <c r="C468" s="138"/>
      <c r="D468" s="277" t="s">
        <v>151</v>
      </c>
      <c r="E468" s="86"/>
      <c r="F468" s="167"/>
      <c r="G468" s="184"/>
      <c r="H468" s="184"/>
      <c r="I468" s="88"/>
      <c r="J468" s="641"/>
      <c r="K468" s="184"/>
      <c r="L468" s="88"/>
      <c r="M468" s="88"/>
      <c r="N468" s="88"/>
      <c r="O468" s="88"/>
      <c r="P468" s="88"/>
      <c r="Q468" s="26"/>
      <c r="R468" s="26"/>
      <c r="S468" s="26"/>
      <c r="T468" s="26"/>
    </row>
    <row r="469" spans="1:20" ht="15" customHeight="1">
      <c r="A469" s="20"/>
      <c r="B469" s="20"/>
      <c r="C469" s="138"/>
      <c r="D469" s="507" t="s">
        <v>2090</v>
      </c>
      <c r="E469" s="21">
        <v>2</v>
      </c>
      <c r="F469" s="20">
        <v>161903</v>
      </c>
      <c r="G469" s="26">
        <v>10789</v>
      </c>
      <c r="H469" s="26">
        <v>12781</v>
      </c>
      <c r="I469" s="88">
        <f>SUM(K469:T469)</f>
        <v>8510</v>
      </c>
      <c r="J469" s="641">
        <f t="shared" si="22"/>
        <v>66.58320945152961</v>
      </c>
      <c r="K469" s="184"/>
      <c r="L469" s="26"/>
      <c r="M469" s="26">
        <v>7812</v>
      </c>
      <c r="N469" s="26"/>
      <c r="O469" s="26"/>
      <c r="P469" s="26">
        <v>698</v>
      </c>
      <c r="Q469" s="26"/>
      <c r="R469" s="26"/>
      <c r="S469" s="26"/>
      <c r="T469" s="26"/>
    </row>
    <row r="470" spans="1:20" ht="15" customHeight="1">
      <c r="A470" s="20"/>
      <c r="B470" s="20"/>
      <c r="C470" s="138"/>
      <c r="D470" s="507" t="s">
        <v>1514</v>
      </c>
      <c r="E470" s="21">
        <v>1</v>
      </c>
      <c r="F470" s="12">
        <v>161908</v>
      </c>
      <c r="G470" s="52">
        <v>3000</v>
      </c>
      <c r="H470" s="52">
        <v>318</v>
      </c>
      <c r="I470" s="88">
        <f aca="true" t="shared" si="25" ref="I470:I475">SUM(K470:T470)</f>
        <v>301</v>
      </c>
      <c r="J470" s="641">
        <f t="shared" si="22"/>
        <v>94.65408805031447</v>
      </c>
      <c r="K470" s="184"/>
      <c r="L470" s="26"/>
      <c r="M470" s="26">
        <v>301</v>
      </c>
      <c r="N470" s="26"/>
      <c r="O470" s="26"/>
      <c r="P470" s="26"/>
      <c r="Q470" s="26"/>
      <c r="R470" s="26"/>
      <c r="S470" s="26"/>
      <c r="T470" s="26"/>
    </row>
    <row r="471" spans="1:20" ht="24" customHeight="1">
      <c r="A471" s="20"/>
      <c r="B471" s="20"/>
      <c r="C471" s="138"/>
      <c r="D471" s="91" t="s">
        <v>2091</v>
      </c>
      <c r="E471" s="21">
        <v>2</v>
      </c>
      <c r="F471" s="20">
        <v>161904</v>
      </c>
      <c r="G471" s="26">
        <v>10000</v>
      </c>
      <c r="H471" s="26">
        <v>7212</v>
      </c>
      <c r="I471" s="88">
        <f t="shared" si="25"/>
        <v>5461</v>
      </c>
      <c r="J471" s="641">
        <f t="shared" si="22"/>
        <v>75.7210205213533</v>
      </c>
      <c r="K471" s="184"/>
      <c r="L471" s="26"/>
      <c r="M471" s="26">
        <v>5461</v>
      </c>
      <c r="N471" s="26"/>
      <c r="O471" s="26"/>
      <c r="P471" s="26"/>
      <c r="Q471" s="26"/>
      <c r="R471" s="26"/>
      <c r="S471" s="26"/>
      <c r="T471" s="26"/>
    </row>
    <row r="472" spans="1:20" ht="13.5" customHeight="1">
      <c r="A472" s="20"/>
      <c r="B472" s="20"/>
      <c r="C472" s="138"/>
      <c r="D472" s="423" t="s">
        <v>1515</v>
      </c>
      <c r="E472" s="21"/>
      <c r="F472" s="20">
        <v>162697</v>
      </c>
      <c r="G472" s="26">
        <v>1000</v>
      </c>
      <c r="H472" s="26">
        <v>428</v>
      </c>
      <c r="I472" s="88">
        <f t="shared" si="25"/>
        <v>0</v>
      </c>
      <c r="J472" s="641">
        <f t="shared" si="22"/>
        <v>0</v>
      </c>
      <c r="K472" s="184"/>
      <c r="L472" s="26"/>
      <c r="M472" s="26"/>
      <c r="N472" s="26"/>
      <c r="O472" s="26"/>
      <c r="P472" s="26"/>
      <c r="Q472" s="26"/>
      <c r="R472" s="26"/>
      <c r="S472" s="26"/>
      <c r="T472" s="26"/>
    </row>
    <row r="473" spans="1:20" ht="26.25" customHeight="1">
      <c r="A473" s="20"/>
      <c r="B473" s="20"/>
      <c r="C473" s="138"/>
      <c r="D473" s="745" t="s">
        <v>2078</v>
      </c>
      <c r="E473" s="625">
        <v>2</v>
      </c>
      <c r="F473" s="432">
        <v>171971</v>
      </c>
      <c r="G473" s="587">
        <v>1000</v>
      </c>
      <c r="H473" s="587">
        <v>1000</v>
      </c>
      <c r="I473" s="88">
        <f t="shared" si="25"/>
        <v>800</v>
      </c>
      <c r="J473" s="641">
        <f t="shared" si="22"/>
        <v>80</v>
      </c>
      <c r="K473" s="184"/>
      <c r="L473" s="26"/>
      <c r="M473" s="26">
        <v>800</v>
      </c>
      <c r="N473" s="26"/>
      <c r="O473" s="26"/>
      <c r="P473" s="26"/>
      <c r="Q473" s="26"/>
      <c r="R473" s="26"/>
      <c r="S473" s="26"/>
      <c r="T473" s="26"/>
    </row>
    <row r="474" spans="1:20" ht="16.5" customHeight="1">
      <c r="A474" s="20"/>
      <c r="B474" s="20"/>
      <c r="C474" s="138"/>
      <c r="D474" s="746" t="s">
        <v>2351</v>
      </c>
      <c r="E474" s="508"/>
      <c r="F474" s="432"/>
      <c r="G474" s="587"/>
      <c r="H474" s="587"/>
      <c r="I474" s="88"/>
      <c r="J474" s="641"/>
      <c r="K474" s="184"/>
      <c r="L474" s="88"/>
      <c r="M474" s="88"/>
      <c r="N474" s="88"/>
      <c r="O474" s="88"/>
      <c r="P474" s="88"/>
      <c r="Q474" s="26"/>
      <c r="R474" s="26"/>
      <c r="S474" s="26"/>
      <c r="T474" s="26"/>
    </row>
    <row r="475" spans="1:20" ht="14.25" customHeight="1">
      <c r="A475" s="20"/>
      <c r="B475" s="20"/>
      <c r="C475" s="138"/>
      <c r="D475" s="137" t="s">
        <v>366</v>
      </c>
      <c r="E475" s="21">
        <v>2</v>
      </c>
      <c r="F475" s="20">
        <v>151203</v>
      </c>
      <c r="G475" s="26">
        <v>8281</v>
      </c>
      <c r="H475" s="26">
        <v>7100</v>
      </c>
      <c r="I475" s="88">
        <f t="shared" si="25"/>
        <v>5324</v>
      </c>
      <c r="J475" s="641">
        <f t="shared" si="22"/>
        <v>74.98591549295774</v>
      </c>
      <c r="K475" s="184"/>
      <c r="L475" s="26"/>
      <c r="M475" s="26">
        <v>5324</v>
      </c>
      <c r="N475" s="26"/>
      <c r="O475" s="26"/>
      <c r="P475" s="26"/>
      <c r="Q475" s="26"/>
      <c r="R475" s="26"/>
      <c r="S475" s="26"/>
      <c r="T475" s="26"/>
    </row>
    <row r="476" spans="1:20" ht="13.5" customHeight="1">
      <c r="A476" s="224"/>
      <c r="B476" s="224"/>
      <c r="C476" s="225"/>
      <c r="D476" s="223" t="s">
        <v>2092</v>
      </c>
      <c r="E476" s="614"/>
      <c r="F476" s="16"/>
      <c r="G476" s="215">
        <f>SUM(G469:G475)</f>
        <v>34070</v>
      </c>
      <c r="H476" s="215">
        <f>SUM(H469:H475)</f>
        <v>28839</v>
      </c>
      <c r="I476" s="215">
        <f>SUM(I469:I475)</f>
        <v>20396</v>
      </c>
      <c r="J476" s="643">
        <f t="shared" si="22"/>
        <v>70.72367280418878</v>
      </c>
      <c r="K476" s="582">
        <f aca="true" t="shared" si="26" ref="K476:T476">SUM(K469:K475)</f>
        <v>0</v>
      </c>
      <c r="L476" s="436">
        <f t="shared" si="26"/>
        <v>0</v>
      </c>
      <c r="M476" s="436">
        <f t="shared" si="26"/>
        <v>19698</v>
      </c>
      <c r="N476" s="436">
        <f t="shared" si="26"/>
        <v>0</v>
      </c>
      <c r="O476" s="436">
        <f t="shared" si="26"/>
        <v>0</v>
      </c>
      <c r="P476" s="436">
        <f t="shared" si="26"/>
        <v>698</v>
      </c>
      <c r="Q476" s="436">
        <f t="shared" si="26"/>
        <v>0</v>
      </c>
      <c r="R476" s="436">
        <f t="shared" si="26"/>
        <v>0</v>
      </c>
      <c r="S476" s="436">
        <f t="shared" si="26"/>
        <v>0</v>
      </c>
      <c r="T476" s="436">
        <f t="shared" si="26"/>
        <v>0</v>
      </c>
    </row>
    <row r="477" spans="1:20" s="27" customFormat="1" ht="13.5" customHeight="1">
      <c r="A477" s="12"/>
      <c r="B477" s="12"/>
      <c r="C477" s="96"/>
      <c r="D477" s="129" t="s">
        <v>2093</v>
      </c>
      <c r="E477" s="612"/>
      <c r="F477" s="12"/>
      <c r="G477" s="52"/>
      <c r="H477" s="52"/>
      <c r="I477" s="88"/>
      <c r="J477" s="641"/>
      <c r="K477" s="336"/>
      <c r="L477" s="88"/>
      <c r="M477" s="88"/>
      <c r="N477" s="52"/>
      <c r="O477" s="52"/>
      <c r="P477" s="52"/>
      <c r="Q477" s="52"/>
      <c r="R477" s="52"/>
      <c r="S477" s="52"/>
      <c r="T477" s="52"/>
    </row>
    <row r="478" spans="1:20" s="27" customFormat="1" ht="13.5" customHeight="1">
      <c r="A478" s="12"/>
      <c r="B478" s="12"/>
      <c r="C478" s="509" t="s">
        <v>36</v>
      </c>
      <c r="D478" s="510" t="s">
        <v>199</v>
      </c>
      <c r="E478" s="612"/>
      <c r="F478" s="12"/>
      <c r="G478" s="52"/>
      <c r="H478" s="52"/>
      <c r="I478" s="88"/>
      <c r="J478" s="641"/>
      <c r="K478" s="336"/>
      <c r="L478" s="88"/>
      <c r="M478" s="88"/>
      <c r="N478" s="52"/>
      <c r="O478" s="52"/>
      <c r="P478" s="52"/>
      <c r="Q478" s="52"/>
      <c r="R478" s="52"/>
      <c r="S478" s="52"/>
      <c r="T478" s="52"/>
    </row>
    <row r="479" spans="1:20" s="27" customFormat="1" ht="27.75" customHeight="1">
      <c r="A479" s="12"/>
      <c r="B479" s="12"/>
      <c r="C479" s="12" t="s">
        <v>74</v>
      </c>
      <c r="D479" s="95" t="s">
        <v>1516</v>
      </c>
      <c r="E479" s="612" t="s">
        <v>183</v>
      </c>
      <c r="F479" s="12">
        <v>164103</v>
      </c>
      <c r="G479" s="52">
        <v>50000</v>
      </c>
      <c r="H479" s="52">
        <v>0</v>
      </c>
      <c r="I479" s="88"/>
      <c r="J479" s="641"/>
      <c r="K479" s="336"/>
      <c r="L479" s="88"/>
      <c r="M479" s="88"/>
      <c r="N479" s="88"/>
      <c r="O479" s="88"/>
      <c r="P479" s="88"/>
      <c r="Q479" s="88"/>
      <c r="R479" s="88"/>
      <c r="S479" s="88"/>
      <c r="T479" s="88"/>
    </row>
    <row r="480" spans="1:20" s="27" customFormat="1" ht="15.75" customHeight="1">
      <c r="A480" s="12"/>
      <c r="B480" s="12"/>
      <c r="C480" s="12" t="s">
        <v>75</v>
      </c>
      <c r="D480" s="72" t="s">
        <v>1517</v>
      </c>
      <c r="E480" s="612"/>
      <c r="F480" s="12">
        <v>164104</v>
      </c>
      <c r="G480" s="52">
        <v>3800</v>
      </c>
      <c r="H480" s="52">
        <v>9477</v>
      </c>
      <c r="I480" s="88">
        <f>SUM(K480:T480)</f>
        <v>9346</v>
      </c>
      <c r="J480" s="641">
        <f aca="true" t="shared" si="27" ref="J480:J544">I480/H480*100</f>
        <v>98.61770602511342</v>
      </c>
      <c r="K480" s="336"/>
      <c r="L480" s="88"/>
      <c r="M480" s="88">
        <v>46</v>
      </c>
      <c r="N480" s="88"/>
      <c r="O480" s="88"/>
      <c r="P480" s="88"/>
      <c r="Q480" s="88">
        <v>9300</v>
      </c>
      <c r="R480" s="88"/>
      <c r="S480" s="88"/>
      <c r="T480" s="88"/>
    </row>
    <row r="481" spans="1:20" s="27" customFormat="1" ht="15" customHeight="1">
      <c r="A481" s="12"/>
      <c r="B481" s="12"/>
      <c r="C481" s="12" t="s">
        <v>76</v>
      </c>
      <c r="D481" s="72" t="s">
        <v>1518</v>
      </c>
      <c r="E481" s="612"/>
      <c r="F481" s="12">
        <v>164105</v>
      </c>
      <c r="G481" s="52">
        <v>8500</v>
      </c>
      <c r="H481" s="52">
        <v>3669</v>
      </c>
      <c r="I481" s="88">
        <f aca="true" t="shared" si="28" ref="I481:I544">SUM(K481:T481)</f>
        <v>3629</v>
      </c>
      <c r="J481" s="641">
        <f t="shared" si="27"/>
        <v>98.9097846824748</v>
      </c>
      <c r="K481" s="336"/>
      <c r="L481" s="88"/>
      <c r="M481" s="88"/>
      <c r="N481" s="88"/>
      <c r="O481" s="88"/>
      <c r="P481" s="88"/>
      <c r="Q481" s="88">
        <v>3629</v>
      </c>
      <c r="R481" s="88"/>
      <c r="S481" s="88"/>
      <c r="T481" s="88"/>
    </row>
    <row r="482" spans="1:20" s="27" customFormat="1" ht="15" customHeight="1">
      <c r="A482" s="12"/>
      <c r="B482" s="12"/>
      <c r="C482" s="497" t="s">
        <v>1519</v>
      </c>
      <c r="D482" s="72" t="s">
        <v>1520</v>
      </c>
      <c r="E482" s="13"/>
      <c r="F482" s="12">
        <v>162129</v>
      </c>
      <c r="G482" s="52"/>
      <c r="H482" s="52">
        <v>4975</v>
      </c>
      <c r="I482" s="88">
        <f t="shared" si="28"/>
        <v>4974</v>
      </c>
      <c r="J482" s="641">
        <f t="shared" si="27"/>
        <v>99.97989949748744</v>
      </c>
      <c r="K482" s="336"/>
      <c r="L482" s="88"/>
      <c r="M482" s="88"/>
      <c r="N482" s="88"/>
      <c r="O482" s="88"/>
      <c r="P482" s="88"/>
      <c r="Q482" s="88">
        <v>4974</v>
      </c>
      <c r="R482" s="88"/>
      <c r="S482" s="88"/>
      <c r="T482" s="88"/>
    </row>
    <row r="483" spans="1:20" s="27" customFormat="1" ht="27" customHeight="1">
      <c r="A483" s="12"/>
      <c r="B483" s="12"/>
      <c r="C483" s="12" t="s">
        <v>1984</v>
      </c>
      <c r="D483" s="796" t="s">
        <v>793</v>
      </c>
      <c r="E483" s="13"/>
      <c r="F483" s="163">
        <v>162132</v>
      </c>
      <c r="G483" s="52"/>
      <c r="H483" s="52">
        <v>6324</v>
      </c>
      <c r="I483" s="88">
        <f t="shared" si="28"/>
        <v>6324</v>
      </c>
      <c r="J483" s="641"/>
      <c r="K483" s="336"/>
      <c r="L483" s="88"/>
      <c r="M483" s="88"/>
      <c r="N483" s="88"/>
      <c r="O483" s="88"/>
      <c r="P483" s="88"/>
      <c r="Q483" s="88">
        <v>6324</v>
      </c>
      <c r="R483" s="88"/>
      <c r="S483" s="88"/>
      <c r="T483" s="88"/>
    </row>
    <row r="484" spans="1:20" s="27" customFormat="1" ht="24" customHeight="1">
      <c r="A484" s="12"/>
      <c r="B484" s="12"/>
      <c r="C484" s="497" t="s">
        <v>772</v>
      </c>
      <c r="D484" s="95" t="s">
        <v>794</v>
      </c>
      <c r="E484" s="13"/>
      <c r="F484" s="163">
        <v>162166</v>
      </c>
      <c r="G484" s="52"/>
      <c r="H484" s="52">
        <v>46150</v>
      </c>
      <c r="I484" s="88">
        <f t="shared" si="28"/>
        <v>0</v>
      </c>
      <c r="J484" s="641"/>
      <c r="K484" s="336"/>
      <c r="L484" s="88"/>
      <c r="M484" s="88"/>
      <c r="N484" s="88"/>
      <c r="O484" s="88"/>
      <c r="P484" s="88"/>
      <c r="Q484" s="88"/>
      <c r="R484" s="88"/>
      <c r="S484" s="88"/>
      <c r="T484" s="88"/>
    </row>
    <row r="485" spans="1:20" s="27" customFormat="1" ht="13.5" customHeight="1">
      <c r="A485" s="12"/>
      <c r="B485" s="12"/>
      <c r="C485" s="497"/>
      <c r="D485" s="511" t="s">
        <v>298</v>
      </c>
      <c r="E485" s="612"/>
      <c r="F485" s="12"/>
      <c r="G485" s="52"/>
      <c r="H485" s="52"/>
      <c r="I485" s="88"/>
      <c r="J485" s="641"/>
      <c r="K485" s="336"/>
      <c r="L485" s="88"/>
      <c r="M485" s="88"/>
      <c r="N485" s="52"/>
      <c r="O485" s="52"/>
      <c r="P485" s="52"/>
      <c r="Q485" s="52"/>
      <c r="R485" s="52"/>
      <c r="S485" s="52"/>
      <c r="T485" s="52"/>
    </row>
    <row r="486" spans="1:20" s="27" customFormat="1" ht="13.5" customHeight="1">
      <c r="A486" s="12"/>
      <c r="B486" s="12"/>
      <c r="C486" s="96" t="s">
        <v>197</v>
      </c>
      <c r="D486" s="512" t="s">
        <v>1521</v>
      </c>
      <c r="E486" s="621"/>
      <c r="F486" s="432">
        <v>162126</v>
      </c>
      <c r="G486" s="587">
        <v>12447</v>
      </c>
      <c r="H486" s="587">
        <v>13947</v>
      </c>
      <c r="I486" s="88">
        <f t="shared" si="28"/>
        <v>0</v>
      </c>
      <c r="J486" s="641">
        <f t="shared" si="27"/>
        <v>0</v>
      </c>
      <c r="K486" s="336"/>
      <c r="L486" s="88"/>
      <c r="M486" s="88"/>
      <c r="N486" s="88"/>
      <c r="O486" s="88"/>
      <c r="P486" s="88"/>
      <c r="Q486" s="88"/>
      <c r="R486" s="88"/>
      <c r="S486" s="88"/>
      <c r="T486" s="88"/>
    </row>
    <row r="487" spans="1:20" s="27" customFormat="1" ht="15" customHeight="1">
      <c r="A487" s="12"/>
      <c r="B487" s="12"/>
      <c r="C487" s="96" t="s">
        <v>242</v>
      </c>
      <c r="D487" s="513" t="s">
        <v>2094</v>
      </c>
      <c r="E487" s="621"/>
      <c r="F487" s="432">
        <v>162112</v>
      </c>
      <c r="G487" s="587">
        <v>10000</v>
      </c>
      <c r="H487" s="587">
        <v>10000</v>
      </c>
      <c r="I487" s="88">
        <f t="shared" si="28"/>
        <v>0</v>
      </c>
      <c r="J487" s="641">
        <f t="shared" si="27"/>
        <v>0</v>
      </c>
      <c r="K487" s="336"/>
      <c r="L487" s="88"/>
      <c r="M487" s="88"/>
      <c r="N487" s="88"/>
      <c r="O487" s="88"/>
      <c r="P487" s="88"/>
      <c r="Q487" s="88"/>
      <c r="R487" s="88"/>
      <c r="S487" s="88"/>
      <c r="T487" s="88"/>
    </row>
    <row r="488" spans="1:20" s="27" customFormat="1" ht="18" customHeight="1">
      <c r="A488" s="12"/>
      <c r="B488" s="12"/>
      <c r="C488" s="96" t="s">
        <v>243</v>
      </c>
      <c r="D488" s="513" t="s">
        <v>2095</v>
      </c>
      <c r="E488" s="621"/>
      <c r="F488" s="432">
        <v>162107</v>
      </c>
      <c r="G488" s="587">
        <v>3179</v>
      </c>
      <c r="H488" s="587">
        <v>3179</v>
      </c>
      <c r="I488" s="88">
        <f t="shared" si="28"/>
        <v>0</v>
      </c>
      <c r="J488" s="641">
        <f t="shared" si="27"/>
        <v>0</v>
      </c>
      <c r="K488" s="336"/>
      <c r="L488" s="88"/>
      <c r="M488" s="88"/>
      <c r="N488" s="88"/>
      <c r="O488" s="88"/>
      <c r="P488" s="88"/>
      <c r="Q488" s="88"/>
      <c r="R488" s="88"/>
      <c r="S488" s="88"/>
      <c r="T488" s="88"/>
    </row>
    <row r="489" spans="1:20" s="27" customFormat="1" ht="25.5" customHeight="1">
      <c r="A489" s="12"/>
      <c r="B489" s="12"/>
      <c r="C489" s="96" t="s">
        <v>244</v>
      </c>
      <c r="D489" s="514" t="s">
        <v>1522</v>
      </c>
      <c r="E489" s="621"/>
      <c r="F489" s="432">
        <v>152113</v>
      </c>
      <c r="G489" s="587">
        <v>460</v>
      </c>
      <c r="H489" s="587">
        <v>717</v>
      </c>
      <c r="I489" s="88">
        <f t="shared" si="28"/>
        <v>684</v>
      </c>
      <c r="J489" s="641">
        <f t="shared" si="27"/>
        <v>95.39748953974896</v>
      </c>
      <c r="K489" s="336"/>
      <c r="L489" s="88"/>
      <c r="M489" s="88">
        <v>64</v>
      </c>
      <c r="N489" s="88"/>
      <c r="O489" s="88"/>
      <c r="P489" s="88">
        <v>620</v>
      </c>
      <c r="Q489" s="88"/>
      <c r="R489" s="88"/>
      <c r="S489" s="88"/>
      <c r="T489" s="88"/>
    </row>
    <row r="490" spans="1:20" s="27" customFormat="1" ht="13.5" customHeight="1">
      <c r="A490" s="12"/>
      <c r="B490" s="12"/>
      <c r="C490" s="515" t="s">
        <v>77</v>
      </c>
      <c r="D490" s="516" t="s">
        <v>374</v>
      </c>
      <c r="E490" s="612"/>
      <c r="F490" s="12"/>
      <c r="G490" s="52"/>
      <c r="H490" s="52"/>
      <c r="I490" s="88"/>
      <c r="J490" s="641"/>
      <c r="K490" s="336"/>
      <c r="L490" s="88"/>
      <c r="M490" s="88"/>
      <c r="N490" s="52"/>
      <c r="O490" s="52"/>
      <c r="P490" s="52"/>
      <c r="Q490" s="52"/>
      <c r="R490" s="52"/>
      <c r="S490" s="52"/>
      <c r="T490" s="52"/>
    </row>
    <row r="491" spans="1:20" s="27" customFormat="1" ht="16.5" customHeight="1">
      <c r="A491" s="12"/>
      <c r="B491" s="12"/>
      <c r="C491" s="517" t="s">
        <v>78</v>
      </c>
      <c r="D491" s="518" t="s">
        <v>1523</v>
      </c>
      <c r="E491" s="612"/>
      <c r="F491" s="12">
        <v>164202</v>
      </c>
      <c r="G491" s="52">
        <v>500</v>
      </c>
      <c r="H491" s="52">
        <v>1700</v>
      </c>
      <c r="I491" s="88">
        <f t="shared" si="28"/>
        <v>0</v>
      </c>
      <c r="J491" s="641">
        <f t="shared" si="27"/>
        <v>0</v>
      </c>
      <c r="K491" s="336"/>
      <c r="L491" s="88"/>
      <c r="M491" s="88"/>
      <c r="N491" s="88"/>
      <c r="O491" s="88"/>
      <c r="P491" s="88"/>
      <c r="Q491" s="88"/>
      <c r="R491" s="88"/>
      <c r="S491" s="88"/>
      <c r="T491" s="88"/>
    </row>
    <row r="492" spans="1:20" s="27" customFormat="1" ht="13.5" customHeight="1">
      <c r="A492" s="12"/>
      <c r="B492" s="12"/>
      <c r="C492" s="96"/>
      <c r="D492" s="438" t="s">
        <v>298</v>
      </c>
      <c r="E492" s="612"/>
      <c r="F492" s="12"/>
      <c r="G492" s="52"/>
      <c r="H492" s="52"/>
      <c r="I492" s="88"/>
      <c r="J492" s="641"/>
      <c r="K492" s="336"/>
      <c r="L492" s="88"/>
      <c r="M492" s="88"/>
      <c r="N492" s="52"/>
      <c r="O492" s="52"/>
      <c r="P492" s="52"/>
      <c r="Q492" s="52"/>
      <c r="R492" s="52"/>
      <c r="S492" s="52"/>
      <c r="T492" s="52"/>
    </row>
    <row r="493" spans="1:20" s="27" customFormat="1" ht="18" customHeight="1">
      <c r="A493" s="12"/>
      <c r="B493" s="12"/>
      <c r="C493" s="96" t="s">
        <v>2079</v>
      </c>
      <c r="D493" s="455" t="s">
        <v>1524</v>
      </c>
      <c r="E493" s="621"/>
      <c r="F493" s="432">
        <v>164201</v>
      </c>
      <c r="G493" s="587">
        <v>212482</v>
      </c>
      <c r="H493" s="587">
        <v>431744</v>
      </c>
      <c r="I493" s="88">
        <f t="shared" si="28"/>
        <v>243389</v>
      </c>
      <c r="J493" s="641">
        <f t="shared" si="27"/>
        <v>56.373452786836644</v>
      </c>
      <c r="K493" s="336"/>
      <c r="L493" s="88"/>
      <c r="M493" s="88">
        <v>4268</v>
      </c>
      <c r="N493" s="88"/>
      <c r="O493" s="88"/>
      <c r="P493" s="88"/>
      <c r="Q493" s="88">
        <v>239121</v>
      </c>
      <c r="R493" s="88"/>
      <c r="S493" s="88"/>
      <c r="T493" s="88"/>
    </row>
    <row r="494" spans="1:20" s="27" customFormat="1" ht="15" customHeight="1">
      <c r="A494" s="12"/>
      <c r="B494" s="12"/>
      <c r="C494" s="96" t="s">
        <v>2080</v>
      </c>
      <c r="D494" s="455" t="s">
        <v>1525</v>
      </c>
      <c r="E494" s="626"/>
      <c r="F494" s="432">
        <v>162218</v>
      </c>
      <c r="G494" s="587">
        <v>3100</v>
      </c>
      <c r="H494" s="587">
        <v>3300</v>
      </c>
      <c r="I494" s="88">
        <f t="shared" si="28"/>
        <v>0</v>
      </c>
      <c r="J494" s="641">
        <f t="shared" si="27"/>
        <v>0</v>
      </c>
      <c r="K494" s="336"/>
      <c r="L494" s="88"/>
      <c r="M494" s="88"/>
      <c r="N494" s="88"/>
      <c r="O494" s="88"/>
      <c r="P494" s="88"/>
      <c r="Q494" s="88"/>
      <c r="R494" s="88"/>
      <c r="S494" s="88"/>
      <c r="T494" s="88"/>
    </row>
    <row r="495" spans="1:20" s="27" customFormat="1" ht="15" customHeight="1">
      <c r="A495" s="12"/>
      <c r="B495" s="12"/>
      <c r="C495" s="519" t="s">
        <v>79</v>
      </c>
      <c r="D495" s="520" t="s">
        <v>37</v>
      </c>
      <c r="E495" s="612"/>
      <c r="F495" s="12"/>
      <c r="G495" s="52"/>
      <c r="H495" s="52"/>
      <c r="I495" s="88"/>
      <c r="J495" s="641"/>
      <c r="K495" s="336"/>
      <c r="L495" s="88"/>
      <c r="M495" s="88"/>
      <c r="N495" s="52"/>
      <c r="O495" s="52"/>
      <c r="P495" s="52"/>
      <c r="Q495" s="52"/>
      <c r="R495" s="52"/>
      <c r="S495" s="52"/>
      <c r="T495" s="52"/>
    </row>
    <row r="496" spans="1:20" s="27" customFormat="1" ht="15" customHeight="1">
      <c r="A496" s="12"/>
      <c r="B496" s="521"/>
      <c r="C496" s="341" t="s">
        <v>83</v>
      </c>
      <c r="D496" s="522" t="s">
        <v>1526</v>
      </c>
      <c r="E496" s="612"/>
      <c r="F496" s="12">
        <v>162951</v>
      </c>
      <c r="G496" s="52">
        <v>3000</v>
      </c>
      <c r="H496" s="52">
        <v>0</v>
      </c>
      <c r="I496" s="88"/>
      <c r="J496" s="641"/>
      <c r="K496" s="336"/>
      <c r="L496" s="88"/>
      <c r="M496" s="88"/>
      <c r="N496" s="88"/>
      <c r="O496" s="88"/>
      <c r="P496" s="88"/>
      <c r="Q496" s="88"/>
      <c r="R496" s="88"/>
      <c r="S496" s="88"/>
      <c r="T496" s="88"/>
    </row>
    <row r="497" spans="1:20" s="27" customFormat="1" ht="15" customHeight="1">
      <c r="A497" s="12"/>
      <c r="B497" s="521"/>
      <c r="C497" s="341" t="s">
        <v>84</v>
      </c>
      <c r="D497" s="522" t="s">
        <v>1527</v>
      </c>
      <c r="E497" s="612"/>
      <c r="F497" s="12">
        <v>162305</v>
      </c>
      <c r="G497" s="52">
        <v>6000</v>
      </c>
      <c r="H497" s="52">
        <v>4854</v>
      </c>
      <c r="I497" s="88">
        <f t="shared" si="28"/>
        <v>4754</v>
      </c>
      <c r="J497" s="641">
        <f t="shared" si="27"/>
        <v>97.93984342810053</v>
      </c>
      <c r="K497" s="336"/>
      <c r="L497" s="88"/>
      <c r="M497" s="88"/>
      <c r="N497" s="88"/>
      <c r="O497" s="88"/>
      <c r="P497" s="88">
        <v>4754</v>
      </c>
      <c r="Q497" s="88"/>
      <c r="R497" s="88"/>
      <c r="S497" s="88"/>
      <c r="T497" s="88"/>
    </row>
    <row r="498" spans="1:20" s="27" customFormat="1" ht="15" customHeight="1">
      <c r="A498" s="12"/>
      <c r="B498" s="521"/>
      <c r="C498" s="341" t="s">
        <v>579</v>
      </c>
      <c r="D498" s="522" t="s">
        <v>1403</v>
      </c>
      <c r="E498" s="612"/>
      <c r="F498" s="12">
        <v>162952</v>
      </c>
      <c r="G498" s="52">
        <v>4000</v>
      </c>
      <c r="H498" s="52">
        <v>0</v>
      </c>
      <c r="I498" s="88"/>
      <c r="J498" s="641"/>
      <c r="K498" s="336"/>
      <c r="L498" s="88"/>
      <c r="M498" s="88"/>
      <c r="N498" s="88"/>
      <c r="O498" s="88"/>
      <c r="P498" s="88"/>
      <c r="Q498" s="88"/>
      <c r="R498" s="88"/>
      <c r="S498" s="88"/>
      <c r="T498" s="88"/>
    </row>
    <row r="499" spans="1:20" s="27" customFormat="1" ht="15" customHeight="1">
      <c r="A499" s="12"/>
      <c r="B499" s="521"/>
      <c r="C499" s="523" t="s">
        <v>80</v>
      </c>
      <c r="D499" s="524" t="s">
        <v>85</v>
      </c>
      <c r="E499" s="612"/>
      <c r="F499" s="12"/>
      <c r="G499" s="52"/>
      <c r="H499" s="52"/>
      <c r="I499" s="88"/>
      <c r="J499" s="641"/>
      <c r="K499" s="336"/>
      <c r="L499" s="88"/>
      <c r="M499" s="88"/>
      <c r="N499" s="52"/>
      <c r="O499" s="52"/>
      <c r="P499" s="52"/>
      <c r="Q499" s="52"/>
      <c r="R499" s="52"/>
      <c r="S499" s="52"/>
      <c r="T499" s="52"/>
    </row>
    <row r="500" spans="1:20" s="27" customFormat="1" ht="13.5" customHeight="1">
      <c r="A500" s="12"/>
      <c r="B500" s="12"/>
      <c r="C500" s="339" t="s">
        <v>86</v>
      </c>
      <c r="D500" s="478" t="s">
        <v>1404</v>
      </c>
      <c r="E500" s="612"/>
      <c r="F500" s="12">
        <v>164408</v>
      </c>
      <c r="G500" s="52">
        <v>3500</v>
      </c>
      <c r="H500" s="52">
        <v>700</v>
      </c>
      <c r="I500" s="88">
        <f t="shared" si="28"/>
        <v>0</v>
      </c>
      <c r="J500" s="641">
        <f t="shared" si="27"/>
        <v>0</v>
      </c>
      <c r="K500" s="336"/>
      <c r="L500" s="88"/>
      <c r="M500" s="88"/>
      <c r="N500" s="88"/>
      <c r="O500" s="88"/>
      <c r="P500" s="88"/>
      <c r="Q500" s="88"/>
      <c r="R500" s="88"/>
      <c r="S500" s="88"/>
      <c r="T500" s="88"/>
    </row>
    <row r="501" spans="1:20" s="27" customFormat="1" ht="13.5" customHeight="1">
      <c r="A501" s="12"/>
      <c r="B501" s="12"/>
      <c r="C501" s="339" t="s">
        <v>87</v>
      </c>
      <c r="D501" s="478" t="s">
        <v>1405</v>
      </c>
      <c r="E501" s="612"/>
      <c r="F501" s="12">
        <v>162496</v>
      </c>
      <c r="G501" s="52">
        <v>3000</v>
      </c>
      <c r="H501" s="52">
        <v>3000</v>
      </c>
      <c r="I501" s="88">
        <f t="shared" si="28"/>
        <v>1426</v>
      </c>
      <c r="J501" s="641">
        <f t="shared" si="27"/>
        <v>47.53333333333333</v>
      </c>
      <c r="K501" s="336"/>
      <c r="L501" s="88"/>
      <c r="M501" s="88"/>
      <c r="N501" s="88"/>
      <c r="O501" s="88"/>
      <c r="P501" s="88"/>
      <c r="Q501" s="88">
        <v>1426</v>
      </c>
      <c r="R501" s="88"/>
      <c r="S501" s="88"/>
      <c r="T501" s="88"/>
    </row>
    <row r="502" spans="1:20" s="27" customFormat="1" ht="13.5" customHeight="1">
      <c r="A502" s="12"/>
      <c r="B502" s="12"/>
      <c r="C502" s="339" t="s">
        <v>2009</v>
      </c>
      <c r="D502" s="478" t="s">
        <v>1406</v>
      </c>
      <c r="E502" s="612"/>
      <c r="F502" s="12">
        <v>162495</v>
      </c>
      <c r="G502" s="52">
        <v>12000</v>
      </c>
      <c r="H502" s="52">
        <v>9414</v>
      </c>
      <c r="I502" s="88">
        <f t="shared" si="28"/>
        <v>9414</v>
      </c>
      <c r="J502" s="641">
        <f t="shared" si="27"/>
        <v>100</v>
      </c>
      <c r="K502" s="336"/>
      <c r="L502" s="88"/>
      <c r="M502" s="88"/>
      <c r="N502" s="88"/>
      <c r="O502" s="88"/>
      <c r="P502" s="88">
        <v>9414</v>
      </c>
      <c r="Q502" s="88"/>
      <c r="R502" s="88"/>
      <c r="S502" s="88"/>
      <c r="T502" s="88"/>
    </row>
    <row r="503" spans="1:20" s="27" customFormat="1" ht="13.5" customHeight="1">
      <c r="A503" s="12"/>
      <c r="B503" s="12"/>
      <c r="C503" s="339" t="s">
        <v>2010</v>
      </c>
      <c r="D503" s="478" t="s">
        <v>1407</v>
      </c>
      <c r="E503" s="612"/>
      <c r="F503" s="12">
        <v>162415</v>
      </c>
      <c r="G503" s="52">
        <v>3000</v>
      </c>
      <c r="H503" s="52">
        <v>3750</v>
      </c>
      <c r="I503" s="88">
        <f t="shared" si="28"/>
        <v>0</v>
      </c>
      <c r="J503" s="641">
        <f t="shared" si="27"/>
        <v>0</v>
      </c>
      <c r="K503" s="336"/>
      <c r="L503" s="88"/>
      <c r="M503" s="88"/>
      <c r="N503" s="88"/>
      <c r="O503" s="88"/>
      <c r="P503" s="88"/>
      <c r="Q503" s="88"/>
      <c r="R503" s="88"/>
      <c r="S503" s="88"/>
      <c r="T503" s="88"/>
    </row>
    <row r="504" spans="1:20" s="27" customFormat="1" ht="13.5" customHeight="1">
      <c r="A504" s="12"/>
      <c r="B504" s="12"/>
      <c r="C504" s="339" t="s">
        <v>2011</v>
      </c>
      <c r="D504" s="478" t="s">
        <v>1408</v>
      </c>
      <c r="E504" s="612"/>
      <c r="F504" s="12">
        <v>164409</v>
      </c>
      <c r="G504" s="52">
        <v>3000</v>
      </c>
      <c r="H504" s="52">
        <v>2534</v>
      </c>
      <c r="I504" s="88">
        <f t="shared" si="28"/>
        <v>2534</v>
      </c>
      <c r="J504" s="641">
        <f t="shared" si="27"/>
        <v>100</v>
      </c>
      <c r="K504" s="336"/>
      <c r="L504" s="88"/>
      <c r="M504" s="88"/>
      <c r="N504" s="88"/>
      <c r="O504" s="88"/>
      <c r="P504" s="88">
        <v>2534</v>
      </c>
      <c r="Q504" s="88"/>
      <c r="R504" s="88"/>
      <c r="S504" s="88"/>
      <c r="T504" s="88"/>
    </row>
    <row r="505" spans="1:20" s="27" customFormat="1" ht="25.5" customHeight="1">
      <c r="A505" s="12"/>
      <c r="B505" s="12"/>
      <c r="C505" s="339" t="s">
        <v>2012</v>
      </c>
      <c r="D505" s="479" t="s">
        <v>1409</v>
      </c>
      <c r="E505" s="612"/>
      <c r="F505" s="12">
        <v>162497</v>
      </c>
      <c r="G505" s="52">
        <v>3500</v>
      </c>
      <c r="H505" s="52">
        <v>2680</v>
      </c>
      <c r="I505" s="88">
        <f t="shared" si="28"/>
        <v>2624</v>
      </c>
      <c r="J505" s="641">
        <f t="shared" si="27"/>
        <v>97.91044776119404</v>
      </c>
      <c r="K505" s="336"/>
      <c r="L505" s="88"/>
      <c r="M505" s="88"/>
      <c r="N505" s="88"/>
      <c r="O505" s="88"/>
      <c r="P505" s="88">
        <v>2624</v>
      </c>
      <c r="Q505" s="88"/>
      <c r="R505" s="88"/>
      <c r="S505" s="88"/>
      <c r="T505" s="88"/>
    </row>
    <row r="506" spans="1:20" s="27" customFormat="1" ht="16.5" customHeight="1">
      <c r="A506" s="12"/>
      <c r="B506" s="12"/>
      <c r="C506" s="797" t="s">
        <v>795</v>
      </c>
      <c r="D506" s="479" t="s">
        <v>796</v>
      </c>
      <c r="E506" s="13"/>
      <c r="F506" s="163">
        <v>162417</v>
      </c>
      <c r="G506" s="52"/>
      <c r="H506" s="52">
        <v>7431</v>
      </c>
      <c r="I506" s="88">
        <f t="shared" si="28"/>
        <v>7431</v>
      </c>
      <c r="J506" s="641">
        <f t="shared" si="27"/>
        <v>100</v>
      </c>
      <c r="K506" s="336"/>
      <c r="L506" s="88"/>
      <c r="M506" s="88">
        <v>3</v>
      </c>
      <c r="N506" s="88"/>
      <c r="O506" s="88"/>
      <c r="P506" s="88">
        <v>7428</v>
      </c>
      <c r="Q506" s="88"/>
      <c r="R506" s="88"/>
      <c r="S506" s="88"/>
      <c r="T506" s="88"/>
    </row>
    <row r="507" spans="1:20" s="27" customFormat="1" ht="13.5" customHeight="1">
      <c r="A507" s="12"/>
      <c r="B507" s="12"/>
      <c r="C507" s="525"/>
      <c r="D507" s="511" t="s">
        <v>298</v>
      </c>
      <c r="E507" s="612"/>
      <c r="F507" s="12"/>
      <c r="G507" s="52"/>
      <c r="H507" s="52"/>
      <c r="I507" s="88"/>
      <c r="J507" s="641"/>
      <c r="K507" s="336"/>
      <c r="L507" s="88"/>
      <c r="M507" s="88"/>
      <c r="N507" s="52"/>
      <c r="O507" s="52"/>
      <c r="P507" s="52"/>
      <c r="Q507" s="52"/>
      <c r="R507" s="52"/>
      <c r="S507" s="52"/>
      <c r="T507" s="52"/>
    </row>
    <row r="508" spans="1:20" s="27" customFormat="1" ht="13.5" customHeight="1">
      <c r="A508" s="12"/>
      <c r="B508" s="12"/>
      <c r="C508" s="339" t="s">
        <v>245</v>
      </c>
      <c r="D508" s="513" t="s">
        <v>2096</v>
      </c>
      <c r="E508" s="613"/>
      <c r="F508" s="432">
        <v>162486</v>
      </c>
      <c r="G508" s="587">
        <v>19561</v>
      </c>
      <c r="H508" s="587">
        <v>19647</v>
      </c>
      <c r="I508" s="88">
        <f t="shared" si="28"/>
        <v>19646</v>
      </c>
      <c r="J508" s="641">
        <f t="shared" si="27"/>
        <v>99.99491016440169</v>
      </c>
      <c r="K508" s="336"/>
      <c r="L508" s="88"/>
      <c r="M508" s="88">
        <v>3996</v>
      </c>
      <c r="N508" s="88"/>
      <c r="O508" s="88"/>
      <c r="P508" s="88"/>
      <c r="Q508" s="88">
        <v>15650</v>
      </c>
      <c r="R508" s="88"/>
      <c r="S508" s="88"/>
      <c r="T508" s="88"/>
    </row>
    <row r="509" spans="1:20" s="27" customFormat="1" ht="13.5" customHeight="1">
      <c r="A509" s="12"/>
      <c r="B509" s="12"/>
      <c r="C509" s="519" t="s">
        <v>81</v>
      </c>
      <c r="D509" s="526" t="s">
        <v>38</v>
      </c>
      <c r="E509" s="612"/>
      <c r="F509" s="12"/>
      <c r="G509" s="52"/>
      <c r="H509" s="52"/>
      <c r="I509" s="88"/>
      <c r="J509" s="641"/>
      <c r="K509" s="336"/>
      <c r="L509" s="88"/>
      <c r="M509" s="88"/>
      <c r="N509" s="52"/>
      <c r="O509" s="52"/>
      <c r="P509" s="52"/>
      <c r="Q509" s="52"/>
      <c r="R509" s="52"/>
      <c r="S509" s="52"/>
      <c r="T509" s="52"/>
    </row>
    <row r="510" spans="1:20" s="27" customFormat="1" ht="13.5" customHeight="1">
      <c r="A510" s="12"/>
      <c r="B510" s="12"/>
      <c r="C510" s="527" t="s">
        <v>575</v>
      </c>
      <c r="D510" s="319" t="s">
        <v>1410</v>
      </c>
      <c r="E510" s="612"/>
      <c r="F510" s="12">
        <v>154513</v>
      </c>
      <c r="G510" s="52">
        <v>1000</v>
      </c>
      <c r="H510" s="52">
        <v>5119</v>
      </c>
      <c r="I510" s="88">
        <f t="shared" si="28"/>
        <v>0</v>
      </c>
      <c r="J510" s="641">
        <f t="shared" si="27"/>
        <v>0</v>
      </c>
      <c r="K510" s="336"/>
      <c r="L510" s="88"/>
      <c r="M510" s="88"/>
      <c r="N510" s="88"/>
      <c r="O510" s="88"/>
      <c r="P510" s="88"/>
      <c r="Q510" s="88"/>
      <c r="R510" s="88"/>
      <c r="S510" s="88"/>
      <c r="T510" s="88"/>
    </row>
    <row r="511" spans="1:20" s="27" customFormat="1" ht="13.5" customHeight="1">
      <c r="A511" s="12"/>
      <c r="B511" s="12"/>
      <c r="C511" s="527" t="s">
        <v>576</v>
      </c>
      <c r="D511" s="319" t="s">
        <v>1411</v>
      </c>
      <c r="E511" s="612"/>
      <c r="F511" s="12">
        <v>162502</v>
      </c>
      <c r="G511" s="52">
        <v>9000</v>
      </c>
      <c r="H511" s="52">
        <v>300</v>
      </c>
      <c r="I511" s="88">
        <f t="shared" si="28"/>
        <v>0</v>
      </c>
      <c r="J511" s="641">
        <f t="shared" si="27"/>
        <v>0</v>
      </c>
      <c r="K511" s="336"/>
      <c r="L511" s="88"/>
      <c r="M511" s="88"/>
      <c r="N511" s="88"/>
      <c r="O511" s="88"/>
      <c r="P511" s="88"/>
      <c r="Q511" s="88"/>
      <c r="R511" s="88"/>
      <c r="S511" s="88"/>
      <c r="T511" s="88"/>
    </row>
    <row r="512" spans="1:20" s="27" customFormat="1" ht="13.5" customHeight="1">
      <c r="A512" s="12"/>
      <c r="B512" s="12"/>
      <c r="C512" s="527" t="s">
        <v>577</v>
      </c>
      <c r="D512" s="528" t="s">
        <v>1412</v>
      </c>
      <c r="E512" s="612"/>
      <c r="F512" s="12">
        <v>162503</v>
      </c>
      <c r="G512" s="52">
        <v>10000</v>
      </c>
      <c r="H512" s="52">
        <v>1393</v>
      </c>
      <c r="I512" s="88">
        <f t="shared" si="28"/>
        <v>0</v>
      </c>
      <c r="J512" s="641">
        <f t="shared" si="27"/>
        <v>0</v>
      </c>
      <c r="K512" s="336"/>
      <c r="L512" s="88"/>
      <c r="M512" s="88"/>
      <c r="N512" s="88"/>
      <c r="O512" s="88"/>
      <c r="P512" s="88"/>
      <c r="Q512" s="88"/>
      <c r="R512" s="88"/>
      <c r="S512" s="88"/>
      <c r="T512" s="88"/>
    </row>
    <row r="513" spans="1:20" s="27" customFormat="1" ht="13.5" customHeight="1">
      <c r="A513" s="12"/>
      <c r="B513" s="12"/>
      <c r="C513" s="519"/>
      <c r="D513" s="438" t="s">
        <v>298</v>
      </c>
      <c r="E513" s="612"/>
      <c r="F513" s="12"/>
      <c r="G513" s="52"/>
      <c r="H513" s="52"/>
      <c r="I513" s="88"/>
      <c r="J513" s="641"/>
      <c r="K513" s="336"/>
      <c r="L513" s="88"/>
      <c r="M513" s="88"/>
      <c r="N513" s="52"/>
      <c r="O513" s="52"/>
      <c r="P513" s="52"/>
      <c r="Q513" s="52"/>
      <c r="R513" s="52"/>
      <c r="S513" s="52"/>
      <c r="T513" s="52"/>
    </row>
    <row r="514" spans="1:20" s="27" customFormat="1" ht="13.5" customHeight="1">
      <c r="A514" s="12"/>
      <c r="B514" s="12"/>
      <c r="C514" s="338" t="s">
        <v>1636</v>
      </c>
      <c r="D514" s="457" t="s">
        <v>2070</v>
      </c>
      <c r="E514" s="613"/>
      <c r="F514" s="432">
        <v>154518</v>
      </c>
      <c r="G514" s="587">
        <v>6500</v>
      </c>
      <c r="H514" s="587">
        <v>18500</v>
      </c>
      <c r="I514" s="88">
        <f t="shared" si="28"/>
        <v>365</v>
      </c>
      <c r="J514" s="641">
        <f t="shared" si="27"/>
        <v>1.972972972972973</v>
      </c>
      <c r="K514" s="336"/>
      <c r="L514" s="88"/>
      <c r="M514" s="88">
        <v>365</v>
      </c>
      <c r="N514" s="88"/>
      <c r="O514" s="88"/>
      <c r="P514" s="88"/>
      <c r="Q514" s="88"/>
      <c r="R514" s="88"/>
      <c r="S514" s="88"/>
      <c r="T514" s="88"/>
    </row>
    <row r="515" spans="1:20" s="27" customFormat="1" ht="13.5" customHeight="1">
      <c r="A515" s="12"/>
      <c r="B515" s="12"/>
      <c r="C515" s="519" t="s">
        <v>82</v>
      </c>
      <c r="D515" s="520" t="s">
        <v>2097</v>
      </c>
      <c r="E515" s="612"/>
      <c r="F515" s="12"/>
      <c r="G515" s="52"/>
      <c r="H515" s="52"/>
      <c r="I515" s="88"/>
      <c r="J515" s="641"/>
      <c r="K515" s="336"/>
      <c r="L515" s="88"/>
      <c r="M515" s="88"/>
      <c r="N515" s="52"/>
      <c r="O515" s="52"/>
      <c r="P515" s="52"/>
      <c r="Q515" s="52"/>
      <c r="R515" s="52"/>
      <c r="S515" s="52"/>
      <c r="T515" s="52"/>
    </row>
    <row r="516" spans="1:20" s="27" customFormat="1" ht="13.5" customHeight="1">
      <c r="A516" s="12"/>
      <c r="B516" s="12"/>
      <c r="C516" s="338" t="s">
        <v>580</v>
      </c>
      <c r="D516" s="326" t="s">
        <v>1413</v>
      </c>
      <c r="E516" s="612"/>
      <c r="F516" s="12">
        <v>162662</v>
      </c>
      <c r="G516" s="52">
        <v>10000</v>
      </c>
      <c r="H516" s="52">
        <v>0</v>
      </c>
      <c r="I516" s="88">
        <f t="shared" si="28"/>
        <v>0</v>
      </c>
      <c r="J516" s="641"/>
      <c r="K516" s="336"/>
      <c r="L516" s="88"/>
      <c r="M516" s="88"/>
      <c r="N516" s="88"/>
      <c r="O516" s="88"/>
      <c r="P516" s="88"/>
      <c r="Q516" s="88"/>
      <c r="R516" s="88"/>
      <c r="S516" s="88"/>
      <c r="T516" s="88"/>
    </row>
    <row r="517" spans="1:20" s="27" customFormat="1" ht="13.5" customHeight="1">
      <c r="A517" s="12"/>
      <c r="B517" s="12"/>
      <c r="C517" s="340" t="s">
        <v>1414</v>
      </c>
      <c r="D517" s="326" t="s">
        <v>1415</v>
      </c>
      <c r="E517" s="612" t="s">
        <v>183</v>
      </c>
      <c r="F517" s="12">
        <v>162635</v>
      </c>
      <c r="G517" s="52"/>
      <c r="H517" s="52">
        <v>73394</v>
      </c>
      <c r="I517" s="88">
        <f t="shared" si="28"/>
        <v>50260</v>
      </c>
      <c r="J517" s="641">
        <f t="shared" si="27"/>
        <v>68.47971223805762</v>
      </c>
      <c r="K517" s="336">
        <v>438</v>
      </c>
      <c r="L517" s="88">
        <v>96</v>
      </c>
      <c r="M517" s="88">
        <v>12736</v>
      </c>
      <c r="N517" s="88"/>
      <c r="O517" s="88"/>
      <c r="P517" s="88">
        <v>36990</v>
      </c>
      <c r="Q517" s="88"/>
      <c r="R517" s="88"/>
      <c r="S517" s="88"/>
      <c r="T517" s="88"/>
    </row>
    <row r="518" spans="1:20" s="27" customFormat="1" ht="13.5" customHeight="1">
      <c r="A518" s="12"/>
      <c r="B518" s="12"/>
      <c r="C518" s="519"/>
      <c r="D518" s="438" t="s">
        <v>298</v>
      </c>
      <c r="E518" s="612"/>
      <c r="F518" s="12"/>
      <c r="G518" s="52"/>
      <c r="H518" s="52"/>
      <c r="I518" s="88"/>
      <c r="J518" s="641"/>
      <c r="K518" s="336"/>
      <c r="L518" s="88"/>
      <c r="M518" s="88"/>
      <c r="N518" s="52"/>
      <c r="O518" s="52"/>
      <c r="P518" s="52"/>
      <c r="Q518" s="52"/>
      <c r="R518" s="52"/>
      <c r="S518" s="52"/>
      <c r="T518" s="52"/>
    </row>
    <row r="519" spans="1:20" s="27" customFormat="1" ht="13.5" customHeight="1">
      <c r="A519" s="12"/>
      <c r="B519" s="12"/>
      <c r="C519" s="529" t="s">
        <v>2176</v>
      </c>
      <c r="D519" s="530" t="s">
        <v>252</v>
      </c>
      <c r="E519" s="613"/>
      <c r="F519" s="487">
        <v>162601</v>
      </c>
      <c r="G519" s="589">
        <v>20142</v>
      </c>
      <c r="H519" s="589">
        <v>19960</v>
      </c>
      <c r="I519" s="88">
        <f t="shared" si="28"/>
        <v>16177</v>
      </c>
      <c r="J519" s="641">
        <f t="shared" si="27"/>
        <v>81.04709418837676</v>
      </c>
      <c r="K519" s="336"/>
      <c r="L519" s="88"/>
      <c r="M519" s="88">
        <v>5177</v>
      </c>
      <c r="N519" s="88"/>
      <c r="O519" s="88"/>
      <c r="P519" s="88">
        <v>7368</v>
      </c>
      <c r="Q519" s="88">
        <v>3632</v>
      </c>
      <c r="R519" s="88"/>
      <c r="S519" s="88"/>
      <c r="T519" s="88"/>
    </row>
    <row r="520" spans="1:20" s="27" customFormat="1" ht="23.25" customHeight="1">
      <c r="A520" s="12"/>
      <c r="B520" s="12"/>
      <c r="C520" s="529" t="s">
        <v>2177</v>
      </c>
      <c r="D520" s="1271" t="s">
        <v>2101</v>
      </c>
      <c r="E520" s="613" t="s">
        <v>183</v>
      </c>
      <c r="F520" s="487">
        <v>162683</v>
      </c>
      <c r="G520" s="589">
        <v>2500</v>
      </c>
      <c r="H520" s="589">
        <v>2500</v>
      </c>
      <c r="I520" s="88">
        <f t="shared" si="28"/>
        <v>2500</v>
      </c>
      <c r="J520" s="641">
        <f t="shared" si="27"/>
        <v>100</v>
      </c>
      <c r="K520" s="336"/>
      <c r="L520" s="88"/>
      <c r="M520" s="88"/>
      <c r="N520" s="88"/>
      <c r="O520" s="88"/>
      <c r="P520" s="88">
        <v>2500</v>
      </c>
      <c r="Q520" s="88"/>
      <c r="R520" s="88"/>
      <c r="S520" s="88"/>
      <c r="T520" s="88"/>
    </row>
    <row r="521" spans="1:20" s="27" customFormat="1" ht="16.5" customHeight="1">
      <c r="A521" s="12"/>
      <c r="B521" s="12"/>
      <c r="C521" s="529" t="s">
        <v>2178</v>
      </c>
      <c r="D521" s="530" t="s">
        <v>2098</v>
      </c>
      <c r="E521" s="613"/>
      <c r="F521" s="487">
        <v>162602</v>
      </c>
      <c r="G521" s="589">
        <v>2724</v>
      </c>
      <c r="H521" s="589">
        <v>1324</v>
      </c>
      <c r="I521" s="88">
        <f t="shared" si="28"/>
        <v>1100</v>
      </c>
      <c r="J521" s="641">
        <f t="shared" si="27"/>
        <v>83.08157099697885</v>
      </c>
      <c r="K521" s="336"/>
      <c r="L521" s="88"/>
      <c r="M521" s="88"/>
      <c r="N521" s="88"/>
      <c r="O521" s="88"/>
      <c r="P521" s="88">
        <v>1100</v>
      </c>
      <c r="Q521" s="88"/>
      <c r="R521" s="88"/>
      <c r="S521" s="88"/>
      <c r="T521" s="88"/>
    </row>
    <row r="522" spans="1:20" s="27" customFormat="1" ht="15" customHeight="1">
      <c r="A522" s="12"/>
      <c r="B522" s="12"/>
      <c r="C522" s="529" t="s">
        <v>1865</v>
      </c>
      <c r="D522" s="531" t="s">
        <v>1416</v>
      </c>
      <c r="E522" s="627"/>
      <c r="F522" s="487">
        <v>162614</v>
      </c>
      <c r="G522" s="589">
        <v>6018</v>
      </c>
      <c r="H522" s="589">
        <v>6018</v>
      </c>
      <c r="I522" s="88">
        <f t="shared" si="28"/>
        <v>6017</v>
      </c>
      <c r="J522" s="641">
        <f t="shared" si="27"/>
        <v>99.98338318378198</v>
      </c>
      <c r="K522" s="336"/>
      <c r="L522" s="88"/>
      <c r="M522" s="88"/>
      <c r="N522" s="88"/>
      <c r="O522" s="88"/>
      <c r="P522" s="88"/>
      <c r="Q522" s="88"/>
      <c r="R522" s="88">
        <v>6017</v>
      </c>
      <c r="S522" s="88"/>
      <c r="T522" s="88"/>
    </row>
    <row r="523" spans="1:20" s="27" customFormat="1" ht="15.75" customHeight="1">
      <c r="A523" s="12"/>
      <c r="B523" s="12"/>
      <c r="C523" s="519" t="s">
        <v>946</v>
      </c>
      <c r="D523" s="520" t="s">
        <v>29</v>
      </c>
      <c r="E523" s="621"/>
      <c r="F523" s="487"/>
      <c r="G523" s="589"/>
      <c r="H523" s="589"/>
      <c r="I523" s="88"/>
      <c r="J523" s="641"/>
      <c r="K523" s="336"/>
      <c r="L523" s="88"/>
      <c r="M523" s="88"/>
      <c r="N523" s="52"/>
      <c r="O523" s="52"/>
      <c r="P523" s="52"/>
      <c r="Q523" s="52"/>
      <c r="R523" s="52"/>
      <c r="S523" s="52"/>
      <c r="T523" s="52"/>
    </row>
    <row r="524" spans="1:20" s="27" customFormat="1" ht="17.25" customHeight="1">
      <c r="A524" s="12"/>
      <c r="B524" s="12"/>
      <c r="C524" s="529"/>
      <c r="D524" s="532" t="s">
        <v>298</v>
      </c>
      <c r="E524" s="621"/>
      <c r="F524" s="487"/>
      <c r="G524" s="589"/>
      <c r="H524" s="589"/>
      <c r="I524" s="88"/>
      <c r="J524" s="641"/>
      <c r="K524" s="336"/>
      <c r="L524" s="88"/>
      <c r="M524" s="88"/>
      <c r="N524" s="52"/>
      <c r="O524" s="52"/>
      <c r="P524" s="52"/>
      <c r="Q524" s="52"/>
      <c r="R524" s="52"/>
      <c r="S524" s="52"/>
      <c r="T524" s="52"/>
    </row>
    <row r="525" spans="1:20" s="27" customFormat="1" ht="26.25" customHeight="1">
      <c r="A525" s="12"/>
      <c r="B525" s="12"/>
      <c r="C525" s="529" t="s">
        <v>141</v>
      </c>
      <c r="D525" s="533" t="s">
        <v>2208</v>
      </c>
      <c r="E525" s="621"/>
      <c r="F525" s="487">
        <v>162701</v>
      </c>
      <c r="G525" s="589">
        <v>4035</v>
      </c>
      <c r="H525" s="589">
        <v>4035</v>
      </c>
      <c r="I525" s="88">
        <f t="shared" si="28"/>
        <v>1224</v>
      </c>
      <c r="J525" s="641">
        <f t="shared" si="27"/>
        <v>30.334572490706318</v>
      </c>
      <c r="K525" s="336"/>
      <c r="L525" s="88"/>
      <c r="M525" s="88">
        <v>1224</v>
      </c>
      <c r="N525" s="88"/>
      <c r="O525" s="88"/>
      <c r="P525" s="88"/>
      <c r="Q525" s="88"/>
      <c r="R525" s="88"/>
      <c r="S525" s="88"/>
      <c r="T525" s="88"/>
    </row>
    <row r="526" spans="1:20" s="27" customFormat="1" ht="16.5" customHeight="1">
      <c r="A526" s="12"/>
      <c r="B526" s="12"/>
      <c r="C526" s="519" t="s">
        <v>581</v>
      </c>
      <c r="D526" s="520" t="s">
        <v>582</v>
      </c>
      <c r="E526" s="621"/>
      <c r="F526" s="487"/>
      <c r="G526" s="589"/>
      <c r="H526" s="589"/>
      <c r="I526" s="88"/>
      <c r="J526" s="641"/>
      <c r="K526" s="336"/>
      <c r="L526" s="88"/>
      <c r="M526" s="88"/>
      <c r="N526" s="52"/>
      <c r="O526" s="52"/>
      <c r="P526" s="52"/>
      <c r="Q526" s="52"/>
      <c r="R526" s="52"/>
      <c r="S526" s="52"/>
      <c r="T526" s="52"/>
    </row>
    <row r="527" spans="1:20" s="27" customFormat="1" ht="16.5" customHeight="1">
      <c r="A527" s="12"/>
      <c r="B527" s="12"/>
      <c r="C527" s="341" t="s">
        <v>2075</v>
      </c>
      <c r="D527" s="522" t="s">
        <v>1417</v>
      </c>
      <c r="E527" s="621"/>
      <c r="F527" s="487">
        <v>162805</v>
      </c>
      <c r="G527" s="589">
        <v>30000</v>
      </c>
      <c r="H527" s="589">
        <v>4826</v>
      </c>
      <c r="I527" s="88">
        <f t="shared" si="28"/>
        <v>4826</v>
      </c>
      <c r="J527" s="641">
        <f t="shared" si="27"/>
        <v>100</v>
      </c>
      <c r="K527" s="336"/>
      <c r="L527" s="88"/>
      <c r="M527" s="88"/>
      <c r="N527" s="88"/>
      <c r="O527" s="88"/>
      <c r="P527" s="88">
        <v>4826</v>
      </c>
      <c r="Q527" s="88"/>
      <c r="R527" s="88"/>
      <c r="S527" s="88"/>
      <c r="T527" s="88"/>
    </row>
    <row r="528" spans="1:20" s="27" customFormat="1" ht="15.75" customHeight="1">
      <c r="A528" s="12"/>
      <c r="B528" s="12"/>
      <c r="C528" s="523" t="s">
        <v>583</v>
      </c>
      <c r="D528" s="524" t="s">
        <v>584</v>
      </c>
      <c r="E528" s="621"/>
      <c r="F528" s="487"/>
      <c r="G528" s="589"/>
      <c r="H528" s="589"/>
      <c r="I528" s="88"/>
      <c r="J528" s="641"/>
      <c r="K528" s="336"/>
      <c r="L528" s="88"/>
      <c r="M528" s="88"/>
      <c r="N528" s="52"/>
      <c r="O528" s="52"/>
      <c r="P528" s="52"/>
      <c r="Q528" s="52"/>
      <c r="R528" s="52"/>
      <c r="S528" s="52"/>
      <c r="T528" s="52"/>
    </row>
    <row r="529" spans="1:20" s="27" customFormat="1" ht="38.25" customHeight="1">
      <c r="A529" s="12"/>
      <c r="B529" s="12"/>
      <c r="C529" s="12" t="s">
        <v>1418</v>
      </c>
      <c r="D529" s="534" t="s">
        <v>2421</v>
      </c>
      <c r="E529" s="612"/>
      <c r="F529" s="12">
        <v>174902</v>
      </c>
      <c r="G529" s="52">
        <v>37000</v>
      </c>
      <c r="H529" s="52">
        <v>42215</v>
      </c>
      <c r="I529" s="88">
        <f t="shared" si="28"/>
        <v>39753</v>
      </c>
      <c r="J529" s="641">
        <f t="shared" si="27"/>
        <v>94.16794978088357</v>
      </c>
      <c r="K529" s="336"/>
      <c r="L529" s="88"/>
      <c r="M529" s="88"/>
      <c r="N529" s="88"/>
      <c r="O529" s="88"/>
      <c r="P529" s="88"/>
      <c r="Q529" s="88">
        <v>39753</v>
      </c>
      <c r="R529" s="88"/>
      <c r="S529" s="88"/>
      <c r="T529" s="88"/>
    </row>
    <row r="530" spans="1:20" s="27" customFormat="1" ht="18" customHeight="1">
      <c r="A530" s="12"/>
      <c r="B530" s="12"/>
      <c r="C530" s="12" t="s">
        <v>1419</v>
      </c>
      <c r="D530" s="534" t="s">
        <v>1420</v>
      </c>
      <c r="E530" s="13"/>
      <c r="F530" s="163">
        <v>162936</v>
      </c>
      <c r="G530" s="181">
        <v>2000</v>
      </c>
      <c r="H530" s="181">
        <v>1000</v>
      </c>
      <c r="I530" s="88">
        <f t="shared" si="28"/>
        <v>0</v>
      </c>
      <c r="J530" s="641">
        <f t="shared" si="27"/>
        <v>0</v>
      </c>
      <c r="K530" s="336"/>
      <c r="L530" s="88"/>
      <c r="M530" s="88"/>
      <c r="N530" s="88"/>
      <c r="O530" s="88"/>
      <c r="P530" s="88"/>
      <c r="Q530" s="88"/>
      <c r="R530" s="88"/>
      <c r="S530" s="88"/>
      <c r="T530" s="88"/>
    </row>
    <row r="531" spans="1:20" s="27" customFormat="1" ht="18" customHeight="1">
      <c r="A531" s="12"/>
      <c r="B531" s="12"/>
      <c r="C531" s="12" t="s">
        <v>1421</v>
      </c>
      <c r="D531" s="534" t="s">
        <v>1422</v>
      </c>
      <c r="E531" s="13"/>
      <c r="F531" s="163">
        <v>154908</v>
      </c>
      <c r="G531" s="181">
        <v>3000</v>
      </c>
      <c r="H531" s="181">
        <v>3000</v>
      </c>
      <c r="I531" s="88">
        <f t="shared" si="28"/>
        <v>2881</v>
      </c>
      <c r="J531" s="641">
        <f t="shared" si="27"/>
        <v>96.03333333333333</v>
      </c>
      <c r="K531" s="336"/>
      <c r="L531" s="88"/>
      <c r="M531" s="88"/>
      <c r="N531" s="88"/>
      <c r="O531" s="88"/>
      <c r="P531" s="88"/>
      <c r="Q531" s="88">
        <v>2881</v>
      </c>
      <c r="R531" s="88"/>
      <c r="S531" s="88"/>
      <c r="T531" s="88"/>
    </row>
    <row r="532" spans="1:20" s="27" customFormat="1" ht="24.75" customHeight="1">
      <c r="A532" s="12"/>
      <c r="B532" s="12"/>
      <c r="C532" s="12" t="s">
        <v>587</v>
      </c>
      <c r="D532" s="534" t="s">
        <v>1423</v>
      </c>
      <c r="E532" s="13"/>
      <c r="F532" s="163">
        <v>162937</v>
      </c>
      <c r="G532" s="181">
        <v>1000</v>
      </c>
      <c r="H532" s="181">
        <v>1000</v>
      </c>
      <c r="I532" s="88">
        <f t="shared" si="28"/>
        <v>0</v>
      </c>
      <c r="J532" s="641">
        <f t="shared" si="27"/>
        <v>0</v>
      </c>
      <c r="K532" s="336"/>
      <c r="L532" s="88"/>
      <c r="M532" s="88"/>
      <c r="N532" s="88"/>
      <c r="O532" s="88"/>
      <c r="P532" s="88"/>
      <c r="Q532" s="88"/>
      <c r="R532" s="88"/>
      <c r="S532" s="88"/>
      <c r="T532" s="88"/>
    </row>
    <row r="533" spans="1:20" s="27" customFormat="1" ht="15.75" customHeight="1">
      <c r="A533" s="12"/>
      <c r="B533" s="12"/>
      <c r="C533" s="12" t="s">
        <v>375</v>
      </c>
      <c r="D533" s="534" t="s">
        <v>1424</v>
      </c>
      <c r="E533" s="13"/>
      <c r="F533" s="163">
        <v>162938</v>
      </c>
      <c r="G533" s="181">
        <v>1000</v>
      </c>
      <c r="H533" s="181">
        <v>800</v>
      </c>
      <c r="I533" s="88">
        <f t="shared" si="28"/>
        <v>800</v>
      </c>
      <c r="J533" s="641">
        <f t="shared" si="27"/>
        <v>100</v>
      </c>
      <c r="K533" s="336"/>
      <c r="L533" s="88"/>
      <c r="M533" s="88"/>
      <c r="N533" s="88"/>
      <c r="O533" s="88"/>
      <c r="P533" s="88"/>
      <c r="Q533" s="88"/>
      <c r="R533" s="88">
        <v>800</v>
      </c>
      <c r="S533" s="88"/>
      <c r="T533" s="88"/>
    </row>
    <row r="534" spans="1:20" s="27" customFormat="1" ht="15.75" customHeight="1">
      <c r="A534" s="12"/>
      <c r="B534" s="12"/>
      <c r="C534" s="12" t="s">
        <v>376</v>
      </c>
      <c r="D534" s="534" t="s">
        <v>1425</v>
      </c>
      <c r="E534" s="13"/>
      <c r="F534" s="163">
        <v>154909</v>
      </c>
      <c r="G534" s="181">
        <v>500</v>
      </c>
      <c r="H534" s="181">
        <v>0</v>
      </c>
      <c r="I534" s="88"/>
      <c r="J534" s="641"/>
      <c r="K534" s="336"/>
      <c r="L534" s="88"/>
      <c r="M534" s="88"/>
      <c r="N534" s="88"/>
      <c r="O534" s="88"/>
      <c r="P534" s="88"/>
      <c r="Q534" s="88"/>
      <c r="R534" s="88"/>
      <c r="S534" s="88"/>
      <c r="T534" s="88"/>
    </row>
    <row r="535" spans="1:20" s="27" customFormat="1" ht="36" customHeight="1">
      <c r="A535" s="12"/>
      <c r="B535" s="12"/>
      <c r="C535" s="12" t="s">
        <v>169</v>
      </c>
      <c r="D535" s="535" t="s">
        <v>1426</v>
      </c>
      <c r="E535" s="13"/>
      <c r="F535" s="163">
        <v>152923</v>
      </c>
      <c r="G535" s="181">
        <v>500</v>
      </c>
      <c r="H535" s="181">
        <v>500</v>
      </c>
      <c r="I535" s="88">
        <f t="shared" si="28"/>
        <v>500</v>
      </c>
      <c r="J535" s="641">
        <f t="shared" si="27"/>
        <v>100</v>
      </c>
      <c r="K535" s="336"/>
      <c r="L535" s="88"/>
      <c r="M535" s="88"/>
      <c r="N535" s="88"/>
      <c r="O535" s="88"/>
      <c r="P535" s="88"/>
      <c r="Q535" s="88"/>
      <c r="R535" s="88">
        <v>500</v>
      </c>
      <c r="S535" s="88"/>
      <c r="T535" s="88"/>
    </row>
    <row r="536" spans="1:20" s="27" customFormat="1" ht="15" customHeight="1">
      <c r="A536" s="12"/>
      <c r="B536" s="12"/>
      <c r="C536" s="12" t="s">
        <v>167</v>
      </c>
      <c r="D536" s="536" t="s">
        <v>1427</v>
      </c>
      <c r="E536" s="477"/>
      <c r="F536" s="163">
        <v>162939</v>
      </c>
      <c r="G536" s="181">
        <v>1000</v>
      </c>
      <c r="H536" s="181">
        <v>2278</v>
      </c>
      <c r="I536" s="88">
        <f t="shared" si="28"/>
        <v>1378</v>
      </c>
      <c r="J536" s="641">
        <f t="shared" si="27"/>
        <v>60.491659350307295</v>
      </c>
      <c r="K536" s="336"/>
      <c r="L536" s="88"/>
      <c r="M536" s="88"/>
      <c r="N536" s="88"/>
      <c r="O536" s="88"/>
      <c r="P536" s="88"/>
      <c r="Q536" s="88">
        <v>1378</v>
      </c>
      <c r="R536" s="88"/>
      <c r="S536" s="88"/>
      <c r="T536" s="88"/>
    </row>
    <row r="537" spans="1:20" s="27" customFormat="1" ht="27" customHeight="1">
      <c r="A537" s="12"/>
      <c r="B537" s="12"/>
      <c r="C537" s="12" t="s">
        <v>168</v>
      </c>
      <c r="D537" s="536" t="s">
        <v>1558</v>
      </c>
      <c r="E537" s="477"/>
      <c r="F537" s="163">
        <v>162940</v>
      </c>
      <c r="G537" s="181">
        <v>3810</v>
      </c>
      <c r="H537" s="181">
        <v>2767</v>
      </c>
      <c r="I537" s="88">
        <f t="shared" si="28"/>
        <v>2767</v>
      </c>
      <c r="J537" s="641">
        <f t="shared" si="27"/>
        <v>100</v>
      </c>
      <c r="K537" s="336"/>
      <c r="L537" s="88"/>
      <c r="M537" s="88"/>
      <c r="N537" s="88"/>
      <c r="O537" s="88"/>
      <c r="P537" s="88"/>
      <c r="Q537" s="88"/>
      <c r="R537" s="88">
        <v>2767</v>
      </c>
      <c r="S537" s="88"/>
      <c r="T537" s="88"/>
    </row>
    <row r="538" spans="1:20" s="27" customFormat="1" ht="14.25" customHeight="1">
      <c r="A538" s="12"/>
      <c r="B538" s="12"/>
      <c r="C538" s="12" t="s">
        <v>1559</v>
      </c>
      <c r="D538" s="536" t="s">
        <v>2082</v>
      </c>
      <c r="E538" s="477"/>
      <c r="F538" s="163">
        <v>162903</v>
      </c>
      <c r="G538" s="181">
        <v>15000</v>
      </c>
      <c r="H538" s="181">
        <v>14150</v>
      </c>
      <c r="I538" s="88">
        <f t="shared" si="28"/>
        <v>13847</v>
      </c>
      <c r="J538" s="641">
        <f t="shared" si="27"/>
        <v>97.85865724381625</v>
      </c>
      <c r="K538" s="336"/>
      <c r="L538" s="88"/>
      <c r="M538" s="88"/>
      <c r="N538" s="88"/>
      <c r="O538" s="88"/>
      <c r="P538" s="88">
        <v>2406</v>
      </c>
      <c r="Q538" s="88">
        <v>11441</v>
      </c>
      <c r="R538" s="88"/>
      <c r="S538" s="88"/>
      <c r="T538" s="88"/>
    </row>
    <row r="539" spans="1:20" s="27" customFormat="1" ht="27.75" customHeight="1">
      <c r="A539" s="12"/>
      <c r="B539" s="12"/>
      <c r="C539" s="12" t="s">
        <v>1560</v>
      </c>
      <c r="D539" s="536" t="s">
        <v>606</v>
      </c>
      <c r="E539" s="477"/>
      <c r="F539" s="163">
        <v>164914</v>
      </c>
      <c r="G539" s="181">
        <v>5000</v>
      </c>
      <c r="H539" s="181">
        <v>5000</v>
      </c>
      <c r="I539" s="88">
        <f t="shared" si="28"/>
        <v>45</v>
      </c>
      <c r="J539" s="641">
        <f t="shared" si="27"/>
        <v>0.8999999999999999</v>
      </c>
      <c r="K539" s="336"/>
      <c r="L539" s="88"/>
      <c r="M539" s="88">
        <v>45</v>
      </c>
      <c r="N539" s="88"/>
      <c r="O539" s="88"/>
      <c r="P539" s="88" t="s">
        <v>1594</v>
      </c>
      <c r="Q539" s="88"/>
      <c r="R539" s="88"/>
      <c r="S539" s="88"/>
      <c r="T539" s="88"/>
    </row>
    <row r="540" spans="1:20" s="27" customFormat="1" ht="15" customHeight="1">
      <c r="A540" s="12"/>
      <c r="B540" s="12"/>
      <c r="C540" s="12" t="s">
        <v>607</v>
      </c>
      <c r="D540" s="536" t="s">
        <v>608</v>
      </c>
      <c r="E540" s="477"/>
      <c r="F540" s="432">
        <v>162941</v>
      </c>
      <c r="G540" s="587">
        <v>60000</v>
      </c>
      <c r="H540" s="587">
        <v>102000</v>
      </c>
      <c r="I540" s="88">
        <f t="shared" si="28"/>
        <v>3519</v>
      </c>
      <c r="J540" s="641">
        <f t="shared" si="27"/>
        <v>3.45</v>
      </c>
      <c r="K540" s="336"/>
      <c r="L540" s="88"/>
      <c r="M540" s="88"/>
      <c r="N540" s="88"/>
      <c r="O540" s="88"/>
      <c r="P540" s="88">
        <v>3519</v>
      </c>
      <c r="Q540" s="88"/>
      <c r="R540" s="88"/>
      <c r="S540" s="88"/>
      <c r="T540" s="88"/>
    </row>
    <row r="541" spans="1:20" s="27" customFormat="1" ht="13.5" customHeight="1">
      <c r="A541" s="12"/>
      <c r="B541" s="12"/>
      <c r="C541" s="12" t="s">
        <v>609</v>
      </c>
      <c r="D541" s="537" t="s">
        <v>610</v>
      </c>
      <c r="E541" s="485"/>
      <c r="F541" s="432">
        <v>162942</v>
      </c>
      <c r="G541" s="587"/>
      <c r="H541" s="587">
        <v>0</v>
      </c>
      <c r="I541" s="88"/>
      <c r="J541" s="641"/>
      <c r="K541" s="336"/>
      <c r="L541" s="88"/>
      <c r="M541" s="88"/>
      <c r="N541" s="88"/>
      <c r="O541" s="88"/>
      <c r="P541" s="88"/>
      <c r="Q541" s="88"/>
      <c r="R541" s="88"/>
      <c r="S541" s="88"/>
      <c r="T541" s="88"/>
    </row>
    <row r="542" spans="1:20" s="27" customFormat="1" ht="14.25" customHeight="1">
      <c r="A542" s="12"/>
      <c r="B542" s="12"/>
      <c r="C542" s="12" t="s">
        <v>611</v>
      </c>
      <c r="D542" s="537" t="s">
        <v>2065</v>
      </c>
      <c r="E542" s="485"/>
      <c r="F542" s="432">
        <v>162943</v>
      </c>
      <c r="G542" s="587"/>
      <c r="H542" s="587">
        <v>11430</v>
      </c>
      <c r="I542" s="88">
        <f t="shared" si="28"/>
        <v>11367</v>
      </c>
      <c r="J542" s="641">
        <f t="shared" si="27"/>
        <v>99.44881889763779</v>
      </c>
      <c r="K542" s="336"/>
      <c r="L542" s="88"/>
      <c r="M542" s="88"/>
      <c r="N542" s="88"/>
      <c r="O542" s="88"/>
      <c r="P542" s="88"/>
      <c r="Q542" s="88">
        <v>11367</v>
      </c>
      <c r="R542" s="88"/>
      <c r="S542" s="88"/>
      <c r="T542" s="88"/>
    </row>
    <row r="543" spans="1:20" s="27" customFormat="1" ht="25.5" customHeight="1">
      <c r="A543" s="12"/>
      <c r="B543" s="12"/>
      <c r="C543" s="12" t="s">
        <v>2066</v>
      </c>
      <c r="D543" s="538" t="s">
        <v>2064</v>
      </c>
      <c r="E543" s="485" t="s">
        <v>183</v>
      </c>
      <c r="F543" s="432">
        <v>162944</v>
      </c>
      <c r="G543" s="587"/>
      <c r="H543" s="587">
        <v>599999</v>
      </c>
      <c r="I543" s="88">
        <f t="shared" si="28"/>
        <v>0</v>
      </c>
      <c r="J543" s="641">
        <f t="shared" si="27"/>
        <v>0</v>
      </c>
      <c r="K543" s="336"/>
      <c r="L543" s="88"/>
      <c r="M543" s="88"/>
      <c r="N543" s="88"/>
      <c r="O543" s="88"/>
      <c r="P543" s="88"/>
      <c r="Q543" s="88"/>
      <c r="R543" s="88"/>
      <c r="S543" s="88"/>
      <c r="T543" s="88"/>
    </row>
    <row r="544" spans="1:20" s="27" customFormat="1" ht="21.75" customHeight="1">
      <c r="A544" s="12"/>
      <c r="B544" s="12"/>
      <c r="C544" s="12" t="s">
        <v>2067</v>
      </c>
      <c r="D544" s="538" t="s">
        <v>455</v>
      </c>
      <c r="E544" s="485"/>
      <c r="F544" s="432">
        <v>162945</v>
      </c>
      <c r="G544" s="587"/>
      <c r="H544" s="587">
        <v>4000</v>
      </c>
      <c r="I544" s="88">
        <f t="shared" si="28"/>
        <v>3995</v>
      </c>
      <c r="J544" s="641">
        <f t="shared" si="27"/>
        <v>99.875</v>
      </c>
      <c r="K544" s="336"/>
      <c r="L544" s="88"/>
      <c r="M544" s="88"/>
      <c r="N544" s="88"/>
      <c r="O544" s="88"/>
      <c r="P544" s="88">
        <v>3995</v>
      </c>
      <c r="Q544" s="88"/>
      <c r="R544" s="88"/>
      <c r="S544" s="88"/>
      <c r="T544" s="88"/>
    </row>
    <row r="545" spans="1:20" s="27" customFormat="1" ht="19.5" customHeight="1">
      <c r="A545" s="12"/>
      <c r="B545" s="12"/>
      <c r="C545" s="12" t="s">
        <v>456</v>
      </c>
      <c r="D545" s="95" t="s">
        <v>457</v>
      </c>
      <c r="E545" s="485"/>
      <c r="F545" s="432">
        <v>164915</v>
      </c>
      <c r="G545" s="587"/>
      <c r="H545" s="587">
        <v>30944</v>
      </c>
      <c r="I545" s="88">
        <f>SUM(K545:T545)</f>
        <v>30943</v>
      </c>
      <c r="J545" s="641">
        <f>I545/H545*100</f>
        <v>99.99676835573939</v>
      </c>
      <c r="K545" s="336"/>
      <c r="L545" s="88"/>
      <c r="M545" s="88"/>
      <c r="N545" s="88"/>
      <c r="O545" s="88"/>
      <c r="P545" s="88">
        <v>4234</v>
      </c>
      <c r="Q545" s="88">
        <v>26709</v>
      </c>
      <c r="R545" s="88"/>
      <c r="S545" s="88"/>
      <c r="T545" s="88"/>
    </row>
    <row r="546" spans="1:20" s="27" customFormat="1" ht="24" customHeight="1">
      <c r="A546" s="12"/>
      <c r="B546" s="12"/>
      <c r="C546" s="12" t="s">
        <v>797</v>
      </c>
      <c r="D546" s="798" t="s">
        <v>798</v>
      </c>
      <c r="E546" s="485"/>
      <c r="F546" s="432">
        <v>164916</v>
      </c>
      <c r="G546" s="587"/>
      <c r="H546" s="587">
        <v>2000</v>
      </c>
      <c r="I546" s="88">
        <f>SUM(K546:T546)</f>
        <v>0</v>
      </c>
      <c r="J546" s="641">
        <f>I546/H546*100</f>
        <v>0</v>
      </c>
      <c r="K546" s="336"/>
      <c r="L546" s="88"/>
      <c r="M546" s="88"/>
      <c r="N546" s="88"/>
      <c r="O546" s="88"/>
      <c r="P546" s="88"/>
      <c r="Q546" s="88"/>
      <c r="R546" s="88"/>
      <c r="S546" s="88"/>
      <c r="T546" s="88"/>
    </row>
    <row r="547" spans="1:20" s="27" customFormat="1" ht="23.25" customHeight="1">
      <c r="A547" s="12"/>
      <c r="B547" s="12"/>
      <c r="C547" s="12" t="s">
        <v>799</v>
      </c>
      <c r="D547" s="798" t="s">
        <v>800</v>
      </c>
      <c r="E547" s="485"/>
      <c r="F547" s="432">
        <v>164917</v>
      </c>
      <c r="G547" s="587"/>
      <c r="H547" s="587">
        <v>13597</v>
      </c>
      <c r="I547" s="88">
        <f>SUM(K547:T547)</f>
        <v>0</v>
      </c>
      <c r="J547" s="641">
        <f>I547/H547*100</f>
        <v>0</v>
      </c>
      <c r="K547" s="336"/>
      <c r="L547" s="88"/>
      <c r="M547" s="88"/>
      <c r="N547" s="88"/>
      <c r="O547" s="88"/>
      <c r="P547" s="88"/>
      <c r="Q547" s="88"/>
      <c r="R547" s="88"/>
      <c r="S547" s="88"/>
      <c r="T547" s="88"/>
    </row>
    <row r="548" spans="1:20" s="27" customFormat="1" ht="18" customHeight="1">
      <c r="A548" s="12"/>
      <c r="B548" s="12"/>
      <c r="C548" s="12" t="s">
        <v>801</v>
      </c>
      <c r="D548" s="288" t="s">
        <v>802</v>
      </c>
      <c r="E548" s="485"/>
      <c r="F548" s="432">
        <v>164918</v>
      </c>
      <c r="G548" s="587"/>
      <c r="H548" s="587">
        <v>5000</v>
      </c>
      <c r="I548" s="88">
        <f>SUM(K548:T548)</f>
        <v>0</v>
      </c>
      <c r="J548" s="641">
        <f>I548/H548*100</f>
        <v>0</v>
      </c>
      <c r="K548" s="336"/>
      <c r="L548" s="88"/>
      <c r="M548" s="88"/>
      <c r="N548" s="88"/>
      <c r="O548" s="88"/>
      <c r="P548" s="88"/>
      <c r="Q548" s="88"/>
      <c r="R548" s="88"/>
      <c r="S548" s="88"/>
      <c r="T548" s="88"/>
    </row>
    <row r="549" spans="1:20" s="27" customFormat="1" ht="14.25" customHeight="1">
      <c r="A549" s="12"/>
      <c r="B549" s="12"/>
      <c r="C549" s="12"/>
      <c r="D549" s="539" t="s">
        <v>298</v>
      </c>
      <c r="E549" s="621"/>
      <c r="F549" s="432"/>
      <c r="G549" s="587"/>
      <c r="H549" s="587"/>
      <c r="I549" s="88"/>
      <c r="J549" s="641"/>
      <c r="K549" s="336"/>
      <c r="L549" s="88"/>
      <c r="M549" s="88"/>
      <c r="N549" s="52"/>
      <c r="O549" s="52"/>
      <c r="P549" s="52"/>
      <c r="Q549" s="52"/>
      <c r="R549" s="52"/>
      <c r="S549" s="52"/>
      <c r="T549" s="52"/>
    </row>
    <row r="550" spans="1:20" s="27" customFormat="1" ht="15.75" customHeight="1">
      <c r="A550" s="12"/>
      <c r="B550" s="12"/>
      <c r="C550" s="497" t="s">
        <v>30</v>
      </c>
      <c r="D550" s="540" t="s">
        <v>1924</v>
      </c>
      <c r="E550" s="628"/>
      <c r="F550" s="432">
        <v>164911</v>
      </c>
      <c r="G550" s="587">
        <v>1000</v>
      </c>
      <c r="H550" s="587">
        <v>0</v>
      </c>
      <c r="I550" s="88"/>
      <c r="J550" s="641"/>
      <c r="K550" s="336"/>
      <c r="L550" s="88"/>
      <c r="M550" s="88"/>
      <c r="N550" s="88"/>
      <c r="O550" s="88"/>
      <c r="P550" s="88"/>
      <c r="Q550" s="88"/>
      <c r="R550" s="88"/>
      <c r="S550" s="88"/>
      <c r="T550" s="88"/>
    </row>
    <row r="551" spans="1:20" s="27" customFormat="1" ht="26.25" customHeight="1">
      <c r="A551" s="12"/>
      <c r="B551" s="12"/>
      <c r="C551" s="12" t="s">
        <v>196</v>
      </c>
      <c r="D551" s="1273" t="s">
        <v>2422</v>
      </c>
      <c r="E551" s="431"/>
      <c r="F551" s="432">
        <v>162924</v>
      </c>
      <c r="G551" s="587">
        <v>80000</v>
      </c>
      <c r="H551" s="587">
        <v>80000</v>
      </c>
      <c r="I551" s="88">
        <f aca="true" t="shared" si="29" ref="I551:I556">SUM(K551:T551)</f>
        <v>0</v>
      </c>
      <c r="J551" s="641">
        <f aca="true" t="shared" si="30" ref="J551:J556">I551/H551*100</f>
        <v>0</v>
      </c>
      <c r="K551" s="336"/>
      <c r="L551" s="88"/>
      <c r="M551" s="88"/>
      <c r="N551" s="88"/>
      <c r="O551" s="88"/>
      <c r="P551" s="88"/>
      <c r="Q551" s="88"/>
      <c r="R551" s="88"/>
      <c r="S551" s="88"/>
      <c r="T551" s="88"/>
    </row>
    <row r="552" spans="1:20" s="27" customFormat="1" ht="24" customHeight="1">
      <c r="A552" s="12"/>
      <c r="B552" s="12"/>
      <c r="C552" s="96" t="s">
        <v>671</v>
      </c>
      <c r="D552" s="1272" t="s">
        <v>458</v>
      </c>
      <c r="E552" s="431"/>
      <c r="F552" s="432">
        <v>162934</v>
      </c>
      <c r="G552" s="587">
        <v>3000</v>
      </c>
      <c r="H552" s="587">
        <v>2400</v>
      </c>
      <c r="I552" s="88">
        <f t="shared" si="29"/>
        <v>0</v>
      </c>
      <c r="J552" s="641">
        <f t="shared" si="30"/>
        <v>0</v>
      </c>
      <c r="K552" s="336"/>
      <c r="L552" s="88"/>
      <c r="M552" s="88"/>
      <c r="N552" s="88"/>
      <c r="O552" s="88"/>
      <c r="P552" s="88"/>
      <c r="Q552" s="88"/>
      <c r="R552" s="88"/>
      <c r="S552" s="88"/>
      <c r="T552" s="88"/>
    </row>
    <row r="553" spans="1:20" s="27" customFormat="1" ht="16.5" customHeight="1">
      <c r="A553" s="12"/>
      <c r="B553" s="12"/>
      <c r="C553" s="96" t="s">
        <v>459</v>
      </c>
      <c r="D553" s="492" t="s">
        <v>460</v>
      </c>
      <c r="E553" s="431"/>
      <c r="F553" s="432">
        <v>162699</v>
      </c>
      <c r="G553" s="587">
        <v>8618</v>
      </c>
      <c r="H553" s="587">
        <v>6350</v>
      </c>
      <c r="I553" s="88">
        <f t="shared" si="29"/>
        <v>6350</v>
      </c>
      <c r="J553" s="641">
        <f t="shared" si="30"/>
        <v>100</v>
      </c>
      <c r="K553" s="336"/>
      <c r="L553" s="88"/>
      <c r="M553" s="88"/>
      <c r="N553" s="88"/>
      <c r="O553" s="88"/>
      <c r="P553" s="88">
        <v>6350</v>
      </c>
      <c r="Q553" s="88"/>
      <c r="R553" s="88"/>
      <c r="S553" s="88"/>
      <c r="T553" s="88"/>
    </row>
    <row r="554" spans="1:20" s="27" customFormat="1" ht="26.25" customHeight="1">
      <c r="A554" s="12"/>
      <c r="B554" s="12"/>
      <c r="C554" s="96" t="s">
        <v>461</v>
      </c>
      <c r="D554" s="492" t="s">
        <v>462</v>
      </c>
      <c r="E554" s="431"/>
      <c r="F554" s="432">
        <v>162663</v>
      </c>
      <c r="G554" s="587">
        <v>69755</v>
      </c>
      <c r="H554" s="587">
        <v>69755</v>
      </c>
      <c r="I554" s="88">
        <f t="shared" si="29"/>
        <v>4500</v>
      </c>
      <c r="J554" s="641">
        <f t="shared" si="30"/>
        <v>6.4511504551645045</v>
      </c>
      <c r="K554" s="336"/>
      <c r="L554" s="88"/>
      <c r="M554" s="88"/>
      <c r="N554" s="88"/>
      <c r="O554" s="88"/>
      <c r="P554" s="88"/>
      <c r="Q554" s="88">
        <v>4500</v>
      </c>
      <c r="R554" s="88"/>
      <c r="S554" s="88"/>
      <c r="T554" s="88"/>
    </row>
    <row r="555" spans="1:20" s="27" customFormat="1" ht="16.5" customHeight="1">
      <c r="A555" s="12"/>
      <c r="B555" s="12"/>
      <c r="C555" s="96" t="s">
        <v>463</v>
      </c>
      <c r="D555" s="541" t="s">
        <v>2102</v>
      </c>
      <c r="E555" s="613"/>
      <c r="F555" s="487">
        <v>164506</v>
      </c>
      <c r="G555" s="589">
        <v>6700</v>
      </c>
      <c r="H555" s="589">
        <v>6700</v>
      </c>
      <c r="I555" s="88">
        <f t="shared" si="29"/>
        <v>0</v>
      </c>
      <c r="J555" s="641">
        <f t="shared" si="30"/>
        <v>0</v>
      </c>
      <c r="K555" s="336"/>
      <c r="L555" s="88"/>
      <c r="M555" s="88"/>
      <c r="N555" s="88"/>
      <c r="O555" s="88"/>
      <c r="P555" s="88"/>
      <c r="Q555" s="88"/>
      <c r="R555" s="88"/>
      <c r="S555" s="88"/>
      <c r="T555" s="88"/>
    </row>
    <row r="556" spans="1:20" s="27" customFormat="1" ht="16.5" customHeight="1">
      <c r="A556" s="12"/>
      <c r="B556" s="12"/>
      <c r="C556" s="425" t="s">
        <v>464</v>
      </c>
      <c r="D556" s="543" t="s">
        <v>1535</v>
      </c>
      <c r="E556" s="15"/>
      <c r="F556" s="12">
        <v>164910</v>
      </c>
      <c r="G556" s="52"/>
      <c r="H556" s="52">
        <v>1553</v>
      </c>
      <c r="I556" s="88">
        <f t="shared" si="29"/>
        <v>1553</v>
      </c>
      <c r="J556" s="641">
        <f t="shared" si="30"/>
        <v>100</v>
      </c>
      <c r="K556" s="336"/>
      <c r="L556" s="88"/>
      <c r="M556" s="88">
        <v>1553</v>
      </c>
      <c r="N556" s="88"/>
      <c r="O556" s="88"/>
      <c r="P556" s="88"/>
      <c r="Q556" s="88"/>
      <c r="R556" s="88"/>
      <c r="S556" s="88"/>
      <c r="T556" s="88"/>
    </row>
    <row r="557" spans="1:20" s="27" customFormat="1" ht="16.5" customHeight="1">
      <c r="A557" s="12"/>
      <c r="B557" s="12"/>
      <c r="C557" s="544" t="s">
        <v>465</v>
      </c>
      <c r="D557" s="526" t="s">
        <v>2103</v>
      </c>
      <c r="E557" s="613"/>
      <c r="F557" s="487"/>
      <c r="G557" s="589"/>
      <c r="H557" s="589"/>
      <c r="I557" s="88"/>
      <c r="J557" s="641"/>
      <c r="K557" s="336"/>
      <c r="L557" s="88"/>
      <c r="M557" s="88"/>
      <c r="N557" s="52"/>
      <c r="O557" s="52"/>
      <c r="P557" s="52"/>
      <c r="Q557" s="52"/>
      <c r="R557" s="52"/>
      <c r="S557" s="52"/>
      <c r="T557" s="52"/>
    </row>
    <row r="558" spans="1:20" s="27" customFormat="1" ht="16.5" customHeight="1">
      <c r="A558" s="12"/>
      <c r="B558" s="12"/>
      <c r="C558" s="544" t="s">
        <v>2104</v>
      </c>
      <c r="D558" s="478" t="s">
        <v>466</v>
      </c>
      <c r="E558" s="612"/>
      <c r="F558" s="12">
        <v>162630</v>
      </c>
      <c r="G558" s="52">
        <v>1500000</v>
      </c>
      <c r="H558" s="52">
        <v>1500000</v>
      </c>
      <c r="I558" s="88">
        <f>SUM(K558:T558)</f>
        <v>54245</v>
      </c>
      <c r="J558" s="641">
        <f>I558/H558*100</f>
        <v>3.6163333333333334</v>
      </c>
      <c r="K558" s="336"/>
      <c r="L558" s="88"/>
      <c r="M558" s="88">
        <v>10926</v>
      </c>
      <c r="N558" s="88"/>
      <c r="O558" s="88"/>
      <c r="P558" s="88">
        <v>43319</v>
      </c>
      <c r="Q558" s="88"/>
      <c r="R558" s="88"/>
      <c r="S558" s="88"/>
      <c r="T558" s="88"/>
    </row>
    <row r="559" spans="1:20" s="27" customFormat="1" ht="16.5" customHeight="1">
      <c r="A559" s="12"/>
      <c r="B559" s="12"/>
      <c r="C559" s="544"/>
      <c r="D559" s="478" t="s">
        <v>467</v>
      </c>
      <c r="E559" s="612"/>
      <c r="F559" s="12"/>
      <c r="G559" s="52"/>
      <c r="H559" s="52"/>
      <c r="I559" s="88"/>
      <c r="J559" s="641"/>
      <c r="K559" s="336"/>
      <c r="L559" s="88"/>
      <c r="M559" s="88"/>
      <c r="N559" s="52"/>
      <c r="O559" s="52"/>
      <c r="P559" s="52"/>
      <c r="Q559" s="52"/>
      <c r="R559" s="52"/>
      <c r="S559" s="52"/>
      <c r="T559" s="52"/>
    </row>
    <row r="560" spans="1:20" s="27" customFormat="1" ht="26.25" customHeight="1">
      <c r="A560" s="12"/>
      <c r="B560" s="12"/>
      <c r="C560" s="544"/>
      <c r="D560" s="545" t="s">
        <v>468</v>
      </c>
      <c r="E560" s="13"/>
      <c r="F560" s="163"/>
      <c r="G560" s="181"/>
      <c r="H560" s="181"/>
      <c r="I560" s="88"/>
      <c r="J560" s="641"/>
      <c r="K560" s="336"/>
      <c r="L560" s="88"/>
      <c r="M560" s="88"/>
      <c r="N560" s="52"/>
      <c r="O560" s="52"/>
      <c r="P560" s="52"/>
      <c r="Q560" s="52"/>
      <c r="R560" s="52"/>
      <c r="S560" s="52"/>
      <c r="T560" s="52"/>
    </row>
    <row r="561" spans="1:20" s="27" customFormat="1" ht="16.5" customHeight="1">
      <c r="A561" s="12"/>
      <c r="B561" s="12"/>
      <c r="C561" s="544"/>
      <c r="D561" s="545" t="s">
        <v>469</v>
      </c>
      <c r="E561" s="13"/>
      <c r="F561" s="163"/>
      <c r="G561" s="181"/>
      <c r="H561" s="181"/>
      <c r="I561" s="88"/>
      <c r="J561" s="641"/>
      <c r="K561" s="336"/>
      <c r="L561" s="88"/>
      <c r="M561" s="88"/>
      <c r="N561" s="52"/>
      <c r="O561" s="52"/>
      <c r="P561" s="52"/>
      <c r="Q561" s="52"/>
      <c r="R561" s="52"/>
      <c r="S561" s="52"/>
      <c r="T561" s="52"/>
    </row>
    <row r="562" spans="1:20" s="27" customFormat="1" ht="24.75" customHeight="1">
      <c r="A562" s="12"/>
      <c r="B562" s="12"/>
      <c r="C562" s="544"/>
      <c r="D562" s="479" t="s">
        <v>470</v>
      </c>
      <c r="E562" s="13"/>
      <c r="F562" s="163"/>
      <c r="G562" s="181"/>
      <c r="H562" s="181"/>
      <c r="I562" s="88"/>
      <c r="J562" s="641"/>
      <c r="K562" s="336"/>
      <c r="L562" s="88"/>
      <c r="M562" s="88"/>
      <c r="N562" s="52"/>
      <c r="O562" s="52"/>
      <c r="P562" s="52"/>
      <c r="Q562" s="52"/>
      <c r="R562" s="52"/>
      <c r="S562" s="52"/>
      <c r="T562" s="52"/>
    </row>
    <row r="563" spans="1:20" s="27" customFormat="1" ht="25.5" customHeight="1">
      <c r="A563" s="12"/>
      <c r="B563" s="12"/>
      <c r="C563" s="544"/>
      <c r="D563" s="546" t="s">
        <v>471</v>
      </c>
      <c r="E563" s="13"/>
      <c r="F563" s="163"/>
      <c r="G563" s="181"/>
      <c r="H563" s="181"/>
      <c r="I563" s="88"/>
      <c r="J563" s="641"/>
      <c r="K563" s="336"/>
      <c r="L563" s="88"/>
      <c r="M563" s="88"/>
      <c r="N563" s="52"/>
      <c r="O563" s="52"/>
      <c r="P563" s="52"/>
      <c r="Q563" s="52"/>
      <c r="R563" s="52"/>
      <c r="S563" s="52"/>
      <c r="T563" s="52"/>
    </row>
    <row r="564" spans="1:20" s="27" customFormat="1" ht="25.5" customHeight="1">
      <c r="A564" s="12"/>
      <c r="B564" s="12"/>
      <c r="C564" s="544"/>
      <c r="D564" s="546" t="s">
        <v>472</v>
      </c>
      <c r="E564" s="13"/>
      <c r="F564" s="163"/>
      <c r="G564" s="181"/>
      <c r="H564" s="181"/>
      <c r="I564" s="88"/>
      <c r="J564" s="641"/>
      <c r="K564" s="336"/>
      <c r="L564" s="88"/>
      <c r="M564" s="88"/>
      <c r="N564" s="52"/>
      <c r="O564" s="52"/>
      <c r="P564" s="52"/>
      <c r="Q564" s="52"/>
      <c r="R564" s="52"/>
      <c r="S564" s="52"/>
      <c r="T564" s="52"/>
    </row>
    <row r="565" spans="1:20" s="27" customFormat="1" ht="15.75" customHeight="1">
      <c r="A565" s="12"/>
      <c r="B565" s="12"/>
      <c r="C565" s="544"/>
      <c r="D565" s="479" t="s">
        <v>473</v>
      </c>
      <c r="E565" s="13"/>
      <c r="F565" s="163"/>
      <c r="G565" s="181"/>
      <c r="H565" s="181"/>
      <c r="I565" s="88"/>
      <c r="J565" s="641"/>
      <c r="K565" s="336"/>
      <c r="L565" s="88"/>
      <c r="M565" s="88"/>
      <c r="N565" s="52"/>
      <c r="O565" s="52"/>
      <c r="P565" s="52"/>
      <c r="Q565" s="52"/>
      <c r="R565" s="52"/>
      <c r="S565" s="52"/>
      <c r="T565" s="52"/>
    </row>
    <row r="566" spans="1:20" s="27" customFormat="1" ht="13.5" customHeight="1">
      <c r="A566" s="12"/>
      <c r="B566" s="12"/>
      <c r="C566" s="544"/>
      <c r="D566" s="547" t="s">
        <v>474</v>
      </c>
      <c r="E566" s="13"/>
      <c r="F566" s="12"/>
      <c r="G566" s="52"/>
      <c r="H566" s="52"/>
      <c r="I566" s="88"/>
      <c r="J566" s="641"/>
      <c r="K566" s="336"/>
      <c r="L566" s="88"/>
      <c r="M566" s="88"/>
      <c r="N566" s="52"/>
      <c r="O566" s="52"/>
      <c r="P566" s="52"/>
      <c r="Q566" s="52"/>
      <c r="R566" s="52"/>
      <c r="S566" s="52"/>
      <c r="T566" s="52"/>
    </row>
    <row r="567" spans="1:20" s="27" customFormat="1" ht="13.5" customHeight="1">
      <c r="A567" s="12"/>
      <c r="B567" s="12"/>
      <c r="C567" s="544"/>
      <c r="D567" s="547" t="s">
        <v>475</v>
      </c>
      <c r="E567" s="13"/>
      <c r="F567" s="12"/>
      <c r="G567" s="52"/>
      <c r="H567" s="52"/>
      <c r="I567" s="88"/>
      <c r="J567" s="641"/>
      <c r="K567" s="336"/>
      <c r="L567" s="88"/>
      <c r="M567" s="88"/>
      <c r="N567" s="52"/>
      <c r="O567" s="52"/>
      <c r="P567" s="52"/>
      <c r="Q567" s="52"/>
      <c r="R567" s="52"/>
      <c r="S567" s="52"/>
      <c r="T567" s="52"/>
    </row>
    <row r="568" spans="1:20" s="27" customFormat="1" ht="13.5" customHeight="1">
      <c r="A568" s="12"/>
      <c r="B568" s="12"/>
      <c r="C568" s="544"/>
      <c r="D568" s="547" t="s">
        <v>476</v>
      </c>
      <c r="E568" s="13"/>
      <c r="F568" s="12"/>
      <c r="G568" s="52"/>
      <c r="H568" s="52"/>
      <c r="I568" s="88"/>
      <c r="J568" s="641"/>
      <c r="K568" s="336"/>
      <c r="L568" s="88"/>
      <c r="M568" s="88"/>
      <c r="N568" s="52"/>
      <c r="O568" s="52"/>
      <c r="P568" s="52"/>
      <c r="Q568" s="52"/>
      <c r="R568" s="52"/>
      <c r="S568" s="52"/>
      <c r="T568" s="52"/>
    </row>
    <row r="569" spans="1:20" s="27" customFormat="1" ht="13.5" customHeight="1">
      <c r="A569" s="12"/>
      <c r="B569" s="12"/>
      <c r="C569" s="544"/>
      <c r="D569" s="547" t="s">
        <v>477</v>
      </c>
      <c r="E569" s="13"/>
      <c r="F569" s="12"/>
      <c r="G569" s="52"/>
      <c r="H569" s="52"/>
      <c r="I569" s="88"/>
      <c r="J569" s="641"/>
      <c r="K569" s="336"/>
      <c r="L569" s="88"/>
      <c r="M569" s="88"/>
      <c r="N569" s="52"/>
      <c r="O569" s="52"/>
      <c r="P569" s="52"/>
      <c r="Q569" s="52"/>
      <c r="R569" s="52"/>
      <c r="S569" s="52"/>
      <c r="T569" s="52"/>
    </row>
    <row r="570" spans="1:20" s="27" customFormat="1" ht="13.5" customHeight="1">
      <c r="A570" s="12"/>
      <c r="B570" s="12"/>
      <c r="C570" s="544"/>
      <c r="D570" s="547" t="s">
        <v>478</v>
      </c>
      <c r="E570" s="13"/>
      <c r="F570" s="12"/>
      <c r="G570" s="52"/>
      <c r="H570" s="52"/>
      <c r="I570" s="88"/>
      <c r="J570" s="641"/>
      <c r="K570" s="336"/>
      <c r="L570" s="88"/>
      <c r="M570" s="88"/>
      <c r="N570" s="52"/>
      <c r="O570" s="52"/>
      <c r="P570" s="52"/>
      <c r="Q570" s="52"/>
      <c r="R570" s="52"/>
      <c r="S570" s="52"/>
      <c r="T570" s="52"/>
    </row>
    <row r="571" spans="1:20" s="27" customFormat="1" ht="13.5" customHeight="1">
      <c r="A571" s="12"/>
      <c r="B571" s="12"/>
      <c r="C571" s="544"/>
      <c r="D571" s="547" t="s">
        <v>479</v>
      </c>
      <c r="E571" s="13"/>
      <c r="F571" s="12"/>
      <c r="G571" s="52"/>
      <c r="H571" s="52"/>
      <c r="I571" s="88"/>
      <c r="J571" s="641"/>
      <c r="K571" s="336"/>
      <c r="L571" s="88"/>
      <c r="M571" s="88"/>
      <c r="N571" s="52"/>
      <c r="O571" s="52"/>
      <c r="P571" s="52"/>
      <c r="Q571" s="52"/>
      <c r="R571" s="52"/>
      <c r="S571" s="52"/>
      <c r="T571" s="52"/>
    </row>
    <row r="572" spans="1:20" s="27" customFormat="1" ht="23.25" customHeight="1">
      <c r="A572" s="12"/>
      <c r="B572" s="12"/>
      <c r="C572" s="544"/>
      <c r="D572" s="547" t="s">
        <v>648</v>
      </c>
      <c r="E572" s="13"/>
      <c r="F572" s="12"/>
      <c r="G572" s="52"/>
      <c r="H572" s="52"/>
      <c r="I572" s="88"/>
      <c r="J572" s="641"/>
      <c r="K572" s="336"/>
      <c r="L572" s="88"/>
      <c r="M572" s="88"/>
      <c r="N572" s="52"/>
      <c r="O572" s="52"/>
      <c r="P572" s="52"/>
      <c r="Q572" s="52"/>
      <c r="R572" s="52"/>
      <c r="S572" s="52"/>
      <c r="T572" s="52"/>
    </row>
    <row r="573" spans="1:20" s="27" customFormat="1" ht="13.5" customHeight="1">
      <c r="A573" s="12"/>
      <c r="B573" s="12"/>
      <c r="C573" s="544"/>
      <c r="D573" s="547" t="s">
        <v>649</v>
      </c>
      <c r="E573" s="13"/>
      <c r="F573" s="12"/>
      <c r="G573" s="52"/>
      <c r="H573" s="52"/>
      <c r="I573" s="88"/>
      <c r="J573" s="641"/>
      <c r="K573" s="336"/>
      <c r="L573" s="88"/>
      <c r="M573" s="88"/>
      <c r="N573" s="52"/>
      <c r="O573" s="52"/>
      <c r="P573" s="52"/>
      <c r="Q573" s="52"/>
      <c r="R573" s="52"/>
      <c r="S573" s="52"/>
      <c r="T573" s="52"/>
    </row>
    <row r="574" spans="1:20" s="27" customFormat="1" ht="13.5" customHeight="1">
      <c r="A574" s="12"/>
      <c r="B574" s="12"/>
      <c r="C574" s="544"/>
      <c r="D574" s="547" t="s">
        <v>7</v>
      </c>
      <c r="E574" s="13"/>
      <c r="F574" s="12"/>
      <c r="G574" s="52"/>
      <c r="H574" s="52"/>
      <c r="I574" s="88"/>
      <c r="J574" s="641"/>
      <c r="K574" s="336"/>
      <c r="L574" s="88"/>
      <c r="M574" s="88"/>
      <c r="N574" s="52"/>
      <c r="O574" s="52"/>
      <c r="P574" s="52"/>
      <c r="Q574" s="52"/>
      <c r="R574" s="52"/>
      <c r="S574" s="52"/>
      <c r="T574" s="52"/>
    </row>
    <row r="575" spans="1:20" s="27" customFormat="1" ht="13.5" customHeight="1">
      <c r="A575" s="12"/>
      <c r="B575" s="12"/>
      <c r="C575" s="544"/>
      <c r="D575" s="547" t="s">
        <v>650</v>
      </c>
      <c r="E575" s="13"/>
      <c r="F575" s="12"/>
      <c r="G575" s="52"/>
      <c r="H575" s="52"/>
      <c r="I575" s="88"/>
      <c r="J575" s="641"/>
      <c r="K575" s="336"/>
      <c r="L575" s="88"/>
      <c r="M575" s="88"/>
      <c r="N575" s="52"/>
      <c r="O575" s="52"/>
      <c r="P575" s="52"/>
      <c r="Q575" s="52"/>
      <c r="R575" s="52"/>
      <c r="S575" s="52"/>
      <c r="T575" s="52"/>
    </row>
    <row r="576" spans="1:20" s="27" customFormat="1" ht="13.5" customHeight="1">
      <c r="A576" s="12"/>
      <c r="B576" s="12"/>
      <c r="C576" s="544"/>
      <c r="D576" s="547" t="s">
        <v>2244</v>
      </c>
      <c r="E576" s="13"/>
      <c r="F576" s="12"/>
      <c r="G576" s="52"/>
      <c r="H576" s="52"/>
      <c r="I576" s="88"/>
      <c r="J576" s="641"/>
      <c r="K576" s="336"/>
      <c r="L576" s="88"/>
      <c r="M576" s="88"/>
      <c r="N576" s="52"/>
      <c r="O576" s="52"/>
      <c r="P576" s="52"/>
      <c r="Q576" s="52"/>
      <c r="R576" s="52"/>
      <c r="S576" s="52"/>
      <c r="T576" s="52"/>
    </row>
    <row r="577" spans="1:20" s="27" customFormat="1" ht="13.5" customHeight="1">
      <c r="A577" s="12"/>
      <c r="B577" s="12"/>
      <c r="C577" s="544"/>
      <c r="D577" s="547" t="s">
        <v>2245</v>
      </c>
      <c r="E577" s="13"/>
      <c r="F577" s="12"/>
      <c r="G577" s="52"/>
      <c r="H577" s="52"/>
      <c r="I577" s="88"/>
      <c r="J577" s="641"/>
      <c r="K577" s="336"/>
      <c r="L577" s="88"/>
      <c r="M577" s="88"/>
      <c r="N577" s="52"/>
      <c r="O577" s="52"/>
      <c r="P577" s="52"/>
      <c r="Q577" s="52"/>
      <c r="R577" s="52"/>
      <c r="S577" s="52"/>
      <c r="T577" s="52"/>
    </row>
    <row r="578" spans="1:20" s="27" customFormat="1" ht="13.5" customHeight="1">
      <c r="A578" s="12"/>
      <c r="B578" s="12"/>
      <c r="C578" s="544"/>
      <c r="D578" s="547" t="s">
        <v>2246</v>
      </c>
      <c r="E578" s="13"/>
      <c r="F578" s="12"/>
      <c r="G578" s="52"/>
      <c r="H578" s="52"/>
      <c r="I578" s="88"/>
      <c r="J578" s="641"/>
      <c r="K578" s="336"/>
      <c r="L578" s="88"/>
      <c r="M578" s="88"/>
      <c r="N578" s="52"/>
      <c r="O578" s="52"/>
      <c r="P578" s="52"/>
      <c r="Q578" s="52"/>
      <c r="R578" s="52"/>
      <c r="S578" s="52"/>
      <c r="T578" s="52"/>
    </row>
    <row r="579" spans="1:20" s="27" customFormat="1" ht="13.5" customHeight="1">
      <c r="A579" s="12"/>
      <c r="B579" s="12"/>
      <c r="C579" s="544"/>
      <c r="D579" s="547" t="s">
        <v>2247</v>
      </c>
      <c r="E579" s="13"/>
      <c r="F579" s="12"/>
      <c r="G579" s="52"/>
      <c r="H579" s="52"/>
      <c r="I579" s="88"/>
      <c r="J579" s="641"/>
      <c r="K579" s="336"/>
      <c r="L579" s="88"/>
      <c r="M579" s="88"/>
      <c r="N579" s="52"/>
      <c r="O579" s="52"/>
      <c r="P579" s="52"/>
      <c r="Q579" s="52"/>
      <c r="R579" s="52"/>
      <c r="S579" s="52"/>
      <c r="T579" s="52"/>
    </row>
    <row r="580" spans="1:20" s="27" customFormat="1" ht="13.5" customHeight="1">
      <c r="A580" s="12"/>
      <c r="B580" s="12"/>
      <c r="C580" s="544"/>
      <c r="D580" s="547" t="s">
        <v>2248</v>
      </c>
      <c r="E580" s="13"/>
      <c r="F580" s="12"/>
      <c r="G580" s="52"/>
      <c r="H580" s="52"/>
      <c r="I580" s="88"/>
      <c r="J580" s="641"/>
      <c r="K580" s="336"/>
      <c r="L580" s="88"/>
      <c r="M580" s="88"/>
      <c r="N580" s="52"/>
      <c r="O580" s="52"/>
      <c r="P580" s="52"/>
      <c r="Q580" s="52"/>
      <c r="R580" s="52"/>
      <c r="S580" s="52"/>
      <c r="T580" s="52"/>
    </row>
    <row r="581" spans="1:20" s="27" customFormat="1" ht="13.5" customHeight="1">
      <c r="A581" s="12"/>
      <c r="B581" s="12"/>
      <c r="C581" s="544"/>
      <c r="D581" s="547" t="s">
        <v>2249</v>
      </c>
      <c r="E581" s="13"/>
      <c r="F581" s="12"/>
      <c r="G581" s="52"/>
      <c r="H581" s="52"/>
      <c r="I581" s="88"/>
      <c r="J581" s="641"/>
      <c r="K581" s="336"/>
      <c r="L581" s="88"/>
      <c r="M581" s="88"/>
      <c r="N581" s="52"/>
      <c r="O581" s="52"/>
      <c r="P581" s="52"/>
      <c r="Q581" s="52"/>
      <c r="R581" s="52"/>
      <c r="S581" s="52"/>
      <c r="T581" s="52"/>
    </row>
    <row r="582" spans="1:20" s="27" customFormat="1" ht="13.5" customHeight="1">
      <c r="A582" s="12"/>
      <c r="B582" s="12"/>
      <c r="C582" s="544"/>
      <c r="D582" s="547" t="s">
        <v>2250</v>
      </c>
      <c r="E582" s="13"/>
      <c r="F582" s="12"/>
      <c r="G582" s="52"/>
      <c r="H582" s="52"/>
      <c r="I582" s="88"/>
      <c r="J582" s="641"/>
      <c r="K582" s="336"/>
      <c r="L582" s="88"/>
      <c r="M582" s="88"/>
      <c r="N582" s="52"/>
      <c r="O582" s="52"/>
      <c r="P582" s="52"/>
      <c r="Q582" s="52"/>
      <c r="R582" s="52"/>
      <c r="S582" s="52"/>
      <c r="T582" s="52"/>
    </row>
    <row r="583" spans="1:20" s="27" customFormat="1" ht="13.5" customHeight="1">
      <c r="A583" s="12"/>
      <c r="B583" s="12"/>
      <c r="C583" s="544"/>
      <c r="D583" s="547" t="s">
        <v>2251</v>
      </c>
      <c r="E583" s="13"/>
      <c r="F583" s="12"/>
      <c r="G583" s="52"/>
      <c r="H583" s="52"/>
      <c r="I583" s="88"/>
      <c r="J583" s="641"/>
      <c r="K583" s="336"/>
      <c r="L583" s="88"/>
      <c r="M583" s="88"/>
      <c r="N583" s="52"/>
      <c r="O583" s="52"/>
      <c r="P583" s="52"/>
      <c r="Q583" s="52"/>
      <c r="R583" s="52"/>
      <c r="S583" s="52"/>
      <c r="T583" s="52"/>
    </row>
    <row r="584" spans="1:20" s="27" customFormat="1" ht="13.5" customHeight="1">
      <c r="A584" s="12"/>
      <c r="B584" s="12"/>
      <c r="C584" s="544"/>
      <c r="D584" s="547" t="s">
        <v>2252</v>
      </c>
      <c r="E584" s="13"/>
      <c r="F584" s="12"/>
      <c r="G584" s="52"/>
      <c r="H584" s="52"/>
      <c r="I584" s="88"/>
      <c r="J584" s="641"/>
      <c r="K584" s="336"/>
      <c r="L584" s="88"/>
      <c r="M584" s="88"/>
      <c r="N584" s="52"/>
      <c r="O584" s="52"/>
      <c r="P584" s="52"/>
      <c r="Q584" s="52"/>
      <c r="R584" s="52"/>
      <c r="S584" s="52"/>
      <c r="T584" s="52"/>
    </row>
    <row r="585" spans="1:20" s="27" customFormat="1" ht="13.5" customHeight="1">
      <c r="A585" s="12"/>
      <c r="B585" s="12"/>
      <c r="C585" s="544"/>
      <c r="D585" s="547" t="s">
        <v>2253</v>
      </c>
      <c r="E585" s="13"/>
      <c r="F585" s="12"/>
      <c r="G585" s="52"/>
      <c r="H585" s="52"/>
      <c r="I585" s="88"/>
      <c r="J585" s="641"/>
      <c r="K585" s="336"/>
      <c r="L585" s="88"/>
      <c r="M585" s="88"/>
      <c r="N585" s="52"/>
      <c r="O585" s="52"/>
      <c r="P585" s="52"/>
      <c r="Q585" s="52"/>
      <c r="R585" s="52"/>
      <c r="S585" s="52"/>
      <c r="T585" s="52"/>
    </row>
    <row r="586" spans="1:20" s="27" customFormat="1" ht="24" customHeight="1">
      <c r="A586" s="12"/>
      <c r="B586" s="12"/>
      <c r="C586" s="544"/>
      <c r="D586" s="547" t="s">
        <v>2254</v>
      </c>
      <c r="E586" s="13"/>
      <c r="F586" s="12"/>
      <c r="G586" s="52"/>
      <c r="H586" s="52"/>
      <c r="I586" s="88"/>
      <c r="J586" s="641"/>
      <c r="K586" s="336"/>
      <c r="L586" s="88"/>
      <c r="M586" s="88"/>
      <c r="N586" s="52"/>
      <c r="O586" s="52"/>
      <c r="P586" s="52"/>
      <c r="Q586" s="52"/>
      <c r="R586" s="52"/>
      <c r="S586" s="52"/>
      <c r="T586" s="52"/>
    </row>
    <row r="587" spans="1:20" s="27" customFormat="1" ht="21.75" customHeight="1">
      <c r="A587" s="12"/>
      <c r="B587" s="12"/>
      <c r="C587" s="544"/>
      <c r="D587" s="547" t="s">
        <v>2255</v>
      </c>
      <c r="E587" s="13"/>
      <c r="F587" s="12"/>
      <c r="G587" s="52"/>
      <c r="H587" s="52"/>
      <c r="I587" s="88"/>
      <c r="J587" s="641"/>
      <c r="K587" s="336"/>
      <c r="L587" s="88"/>
      <c r="M587" s="88"/>
      <c r="N587" s="52"/>
      <c r="O587" s="52"/>
      <c r="P587" s="52"/>
      <c r="Q587" s="52"/>
      <c r="R587" s="52"/>
      <c r="S587" s="52"/>
      <c r="T587" s="52"/>
    </row>
    <row r="588" spans="1:20" s="27" customFormat="1" ht="21.75" customHeight="1">
      <c r="A588" s="12"/>
      <c r="B588" s="12"/>
      <c r="C588" s="544"/>
      <c r="D588" s="547" t="s">
        <v>2256</v>
      </c>
      <c r="E588" s="13"/>
      <c r="F588" s="12"/>
      <c r="G588" s="52"/>
      <c r="H588" s="52"/>
      <c r="I588" s="88"/>
      <c r="J588" s="641"/>
      <c r="K588" s="336"/>
      <c r="L588" s="88"/>
      <c r="M588" s="88"/>
      <c r="N588" s="52"/>
      <c r="O588" s="52"/>
      <c r="P588" s="52"/>
      <c r="Q588" s="52"/>
      <c r="R588" s="52"/>
      <c r="S588" s="52"/>
      <c r="T588" s="52"/>
    </row>
    <row r="589" spans="1:20" s="27" customFormat="1" ht="13.5" customHeight="1">
      <c r="A589" s="12"/>
      <c r="B589" s="12"/>
      <c r="C589" s="544"/>
      <c r="D589" s="547" t="s">
        <v>2257</v>
      </c>
      <c r="E589" s="13"/>
      <c r="F589" s="12"/>
      <c r="G589" s="52"/>
      <c r="H589" s="52"/>
      <c r="I589" s="88"/>
      <c r="J589" s="641"/>
      <c r="K589" s="336"/>
      <c r="L589" s="88"/>
      <c r="M589" s="88"/>
      <c r="N589" s="52"/>
      <c r="O589" s="52"/>
      <c r="P589" s="52"/>
      <c r="Q589" s="52"/>
      <c r="R589" s="52"/>
      <c r="S589" s="52"/>
      <c r="T589" s="52"/>
    </row>
    <row r="590" spans="1:20" s="27" customFormat="1" ht="24" customHeight="1">
      <c r="A590" s="12"/>
      <c r="B590" s="12"/>
      <c r="C590" s="544"/>
      <c r="D590" s="547" t="s">
        <v>2258</v>
      </c>
      <c r="E590" s="13"/>
      <c r="F590" s="12"/>
      <c r="G590" s="52"/>
      <c r="H590" s="52"/>
      <c r="I590" s="88"/>
      <c r="J590" s="641"/>
      <c r="K590" s="336"/>
      <c r="L590" s="88"/>
      <c r="M590" s="88"/>
      <c r="N590" s="52"/>
      <c r="O590" s="52"/>
      <c r="P590" s="52"/>
      <c r="Q590" s="52"/>
      <c r="R590" s="52"/>
      <c r="S590" s="52"/>
      <c r="T590" s="52"/>
    </row>
    <row r="591" spans="1:20" s="27" customFormat="1" ht="16.5" customHeight="1">
      <c r="A591" s="12"/>
      <c r="B591" s="12"/>
      <c r="C591" s="548" t="s">
        <v>2259</v>
      </c>
      <c r="D591" s="317" t="s">
        <v>2260</v>
      </c>
      <c r="E591" s="629"/>
      <c r="F591" s="432">
        <v>162631</v>
      </c>
      <c r="G591" s="587">
        <v>15501</v>
      </c>
      <c r="H591" s="587">
        <v>26853</v>
      </c>
      <c r="I591" s="88">
        <f aca="true" t="shared" si="31" ref="I591:I608">SUM(K591:T591)</f>
        <v>0</v>
      </c>
      <c r="J591" s="641">
        <f aca="true" t="shared" si="32" ref="J591:J604">I591/H591*100</f>
        <v>0</v>
      </c>
      <c r="K591" s="336"/>
      <c r="L591" s="88"/>
      <c r="M591" s="88"/>
      <c r="N591" s="88"/>
      <c r="O591" s="88"/>
      <c r="P591" s="88"/>
      <c r="Q591" s="88"/>
      <c r="R591" s="88"/>
      <c r="S591" s="88"/>
      <c r="T591" s="88"/>
    </row>
    <row r="592" spans="1:20" s="27" customFormat="1" ht="16.5" customHeight="1">
      <c r="A592" s="12"/>
      <c r="B592" s="12"/>
      <c r="C592" s="548" t="s">
        <v>2261</v>
      </c>
      <c r="D592" s="317" t="s">
        <v>2262</v>
      </c>
      <c r="E592" s="613"/>
      <c r="F592" s="432">
        <v>162632</v>
      </c>
      <c r="G592" s="587">
        <v>13590</v>
      </c>
      <c r="H592" s="587">
        <v>1566</v>
      </c>
      <c r="I592" s="88">
        <f t="shared" si="31"/>
        <v>0</v>
      </c>
      <c r="J592" s="641">
        <f t="shared" si="32"/>
        <v>0</v>
      </c>
      <c r="K592" s="336"/>
      <c r="L592" s="88"/>
      <c r="M592" s="88"/>
      <c r="N592" s="88"/>
      <c r="O592" s="88"/>
      <c r="P592" s="88"/>
      <c r="Q592" s="88"/>
      <c r="R592" s="88"/>
      <c r="S592" s="88"/>
      <c r="T592" s="88"/>
    </row>
    <row r="593" spans="1:20" s="27" customFormat="1" ht="16.5" customHeight="1">
      <c r="A593" s="12"/>
      <c r="B593" s="12"/>
      <c r="C593" s="548" t="s">
        <v>2263</v>
      </c>
      <c r="D593" s="317" t="s">
        <v>2264</v>
      </c>
      <c r="E593" s="613"/>
      <c r="F593" s="432">
        <v>164606</v>
      </c>
      <c r="G593" s="587">
        <v>19000</v>
      </c>
      <c r="H593" s="587">
        <v>12002</v>
      </c>
      <c r="I593" s="88">
        <f t="shared" si="31"/>
        <v>7652</v>
      </c>
      <c r="J593" s="641">
        <f t="shared" si="32"/>
        <v>63.756040659890026</v>
      </c>
      <c r="K593" s="336"/>
      <c r="L593" s="88"/>
      <c r="M593" s="88">
        <v>1777</v>
      </c>
      <c r="N593" s="88"/>
      <c r="O593" s="88"/>
      <c r="P593" s="88"/>
      <c r="Q593" s="88">
        <v>5875</v>
      </c>
      <c r="R593" s="88"/>
      <c r="S593" s="88"/>
      <c r="T593" s="88"/>
    </row>
    <row r="594" spans="1:20" s="27" customFormat="1" ht="24" customHeight="1">
      <c r="A594" s="12"/>
      <c r="B594" s="12"/>
      <c r="C594" s="548" t="s">
        <v>2265</v>
      </c>
      <c r="D594" s="315" t="s">
        <v>2266</v>
      </c>
      <c r="E594" s="613"/>
      <c r="F594" s="432">
        <v>164607</v>
      </c>
      <c r="G594" s="587">
        <v>27000</v>
      </c>
      <c r="H594" s="587">
        <v>29598</v>
      </c>
      <c r="I594" s="88">
        <f t="shared" si="31"/>
        <v>27598</v>
      </c>
      <c r="J594" s="641">
        <f t="shared" si="32"/>
        <v>93.24278667477532</v>
      </c>
      <c r="K594" s="336"/>
      <c r="L594" s="88"/>
      <c r="M594" s="88"/>
      <c r="N594" s="88"/>
      <c r="O594" s="88"/>
      <c r="P594" s="88"/>
      <c r="Q594" s="88">
        <v>27598</v>
      </c>
      <c r="R594" s="88"/>
      <c r="S594" s="88"/>
      <c r="T594" s="88"/>
    </row>
    <row r="595" spans="1:20" s="27" customFormat="1" ht="24" customHeight="1">
      <c r="A595" s="12"/>
      <c r="B595" s="12"/>
      <c r="C595" s="548" t="s">
        <v>2267</v>
      </c>
      <c r="D595" s="315" t="s">
        <v>2268</v>
      </c>
      <c r="E595" s="613"/>
      <c r="F595" s="432">
        <v>164608</v>
      </c>
      <c r="G595" s="587">
        <v>25000</v>
      </c>
      <c r="H595" s="587">
        <v>16468</v>
      </c>
      <c r="I595" s="88">
        <f t="shared" si="31"/>
        <v>16467</v>
      </c>
      <c r="J595" s="641">
        <f t="shared" si="32"/>
        <v>99.99392761719699</v>
      </c>
      <c r="K595" s="336"/>
      <c r="L595" s="88"/>
      <c r="M595" s="88"/>
      <c r="N595" s="88"/>
      <c r="O595" s="88"/>
      <c r="P595" s="88"/>
      <c r="Q595" s="88">
        <v>16467</v>
      </c>
      <c r="R595" s="88"/>
      <c r="S595" s="88"/>
      <c r="T595" s="88"/>
    </row>
    <row r="596" spans="1:20" s="27" customFormat="1" ht="24" customHeight="1">
      <c r="A596" s="12"/>
      <c r="B596" s="12"/>
      <c r="C596" s="548" t="s">
        <v>2269</v>
      </c>
      <c r="D596" s="315" t="s">
        <v>2270</v>
      </c>
      <c r="E596" s="613"/>
      <c r="F596" s="432">
        <v>162633</v>
      </c>
      <c r="G596" s="587">
        <v>10000</v>
      </c>
      <c r="H596" s="587">
        <v>115967</v>
      </c>
      <c r="I596" s="88">
        <f t="shared" si="31"/>
        <v>47742</v>
      </c>
      <c r="J596" s="641">
        <f t="shared" si="32"/>
        <v>41.16860831098502</v>
      </c>
      <c r="K596" s="336"/>
      <c r="L596" s="88"/>
      <c r="M596" s="88">
        <v>27557</v>
      </c>
      <c r="N596" s="88"/>
      <c r="O596" s="88"/>
      <c r="P596" s="88">
        <v>8755</v>
      </c>
      <c r="Q596" s="88">
        <v>11430</v>
      </c>
      <c r="R596" s="88"/>
      <c r="S596" s="88"/>
      <c r="T596" s="88"/>
    </row>
    <row r="597" spans="1:20" s="27" customFormat="1" ht="15" customHeight="1">
      <c r="A597" s="12"/>
      <c r="B597" s="12"/>
      <c r="C597" s="548" t="s">
        <v>2271</v>
      </c>
      <c r="D597" s="315" t="s">
        <v>2272</v>
      </c>
      <c r="E597" s="613"/>
      <c r="F597" s="432">
        <v>162634</v>
      </c>
      <c r="G597" s="587">
        <v>10000</v>
      </c>
      <c r="H597" s="587">
        <v>10000</v>
      </c>
      <c r="I597" s="88">
        <f t="shared" si="31"/>
        <v>8573</v>
      </c>
      <c r="J597" s="641">
        <f t="shared" si="32"/>
        <v>85.72999999999999</v>
      </c>
      <c r="K597" s="336"/>
      <c r="L597" s="88"/>
      <c r="M597" s="88">
        <v>8573</v>
      </c>
      <c r="N597" s="88"/>
      <c r="O597" s="88"/>
      <c r="P597" s="88"/>
      <c r="Q597" s="88"/>
      <c r="R597" s="88"/>
      <c r="S597" s="88"/>
      <c r="T597" s="88"/>
    </row>
    <row r="598" spans="1:20" s="27" customFormat="1" ht="21.75" customHeight="1">
      <c r="A598" s="12"/>
      <c r="B598" s="12"/>
      <c r="C598" s="549" t="s">
        <v>2273</v>
      </c>
      <c r="D598" s="315" t="s">
        <v>2274</v>
      </c>
      <c r="E598" s="431" t="s">
        <v>183</v>
      </c>
      <c r="F598" s="432">
        <v>163631</v>
      </c>
      <c r="G598" s="587"/>
      <c r="H598" s="587">
        <v>23140</v>
      </c>
      <c r="I598" s="88">
        <f t="shared" si="31"/>
        <v>0</v>
      </c>
      <c r="J598" s="641">
        <f t="shared" si="32"/>
        <v>0</v>
      </c>
      <c r="K598" s="336"/>
      <c r="L598" s="88"/>
      <c r="M598" s="88"/>
      <c r="N598" s="88"/>
      <c r="O598" s="88"/>
      <c r="P598" s="88"/>
      <c r="Q598" s="88"/>
      <c r="R598" s="88"/>
      <c r="S598" s="88"/>
      <c r="T598" s="88"/>
    </row>
    <row r="599" spans="1:20" s="27" customFormat="1" ht="21.75" customHeight="1">
      <c r="A599" s="12"/>
      <c r="B599" s="12"/>
      <c r="C599" s="550" t="s">
        <v>2275</v>
      </c>
      <c r="D599" s="315" t="s">
        <v>2276</v>
      </c>
      <c r="E599" s="431"/>
      <c r="F599" s="432">
        <v>163625</v>
      </c>
      <c r="G599" s="587"/>
      <c r="H599" s="587">
        <v>4725</v>
      </c>
      <c r="I599" s="88">
        <f t="shared" si="31"/>
        <v>3543</v>
      </c>
      <c r="J599" s="641">
        <f t="shared" si="32"/>
        <v>74.98412698412699</v>
      </c>
      <c r="K599" s="336"/>
      <c r="L599" s="88"/>
      <c r="M599" s="88">
        <v>3543</v>
      </c>
      <c r="N599" s="88"/>
      <c r="O599" s="88"/>
      <c r="P599" s="88"/>
      <c r="Q599" s="88"/>
      <c r="R599" s="88"/>
      <c r="S599" s="88"/>
      <c r="T599" s="88"/>
    </row>
    <row r="600" spans="1:20" s="27" customFormat="1" ht="21.75" customHeight="1">
      <c r="A600" s="12"/>
      <c r="B600" s="12"/>
      <c r="C600" s="549" t="s">
        <v>803</v>
      </c>
      <c r="D600" s="315" t="s">
        <v>804</v>
      </c>
      <c r="E600" s="434"/>
      <c r="F600" s="505">
        <v>163700</v>
      </c>
      <c r="G600" s="587"/>
      <c r="H600" s="587">
        <v>43433</v>
      </c>
      <c r="I600" s="88">
        <f t="shared" si="31"/>
        <v>115</v>
      </c>
      <c r="J600" s="641">
        <f t="shared" si="32"/>
        <v>0.264775631432321</v>
      </c>
      <c r="K600" s="336">
        <v>47</v>
      </c>
      <c r="L600" s="88"/>
      <c r="M600" s="88">
        <v>68</v>
      </c>
      <c r="N600" s="88"/>
      <c r="O600" s="88"/>
      <c r="P600" s="88"/>
      <c r="Q600" s="88"/>
      <c r="R600" s="88"/>
      <c r="S600" s="88"/>
      <c r="T600" s="88"/>
    </row>
    <row r="601" spans="1:20" s="27" customFormat="1" ht="16.5" customHeight="1">
      <c r="A601" s="12"/>
      <c r="B601" s="12"/>
      <c r="C601" s="549" t="s">
        <v>805</v>
      </c>
      <c r="D601" s="315" t="s">
        <v>806</v>
      </c>
      <c r="E601" s="434"/>
      <c r="F601" s="505">
        <v>163701</v>
      </c>
      <c r="G601" s="587"/>
      <c r="H601" s="587">
        <v>5407</v>
      </c>
      <c r="I601" s="88">
        <f t="shared" si="31"/>
        <v>2987</v>
      </c>
      <c r="J601" s="641">
        <f t="shared" si="32"/>
        <v>55.24320325503977</v>
      </c>
      <c r="K601" s="336">
        <v>187</v>
      </c>
      <c r="L601" s="88">
        <v>52</v>
      </c>
      <c r="M601" s="88">
        <v>2304</v>
      </c>
      <c r="N601" s="88"/>
      <c r="O601" s="88"/>
      <c r="P601" s="88">
        <v>444</v>
      </c>
      <c r="Q601" s="88"/>
      <c r="R601" s="88"/>
      <c r="S601" s="88"/>
      <c r="T601" s="88"/>
    </row>
    <row r="602" spans="1:20" s="27" customFormat="1" ht="22.5" customHeight="1">
      <c r="A602" s="12"/>
      <c r="B602" s="12"/>
      <c r="C602" s="549" t="s">
        <v>807</v>
      </c>
      <c r="D602" s="673" t="s">
        <v>1888</v>
      </c>
      <c r="E602" s="434"/>
      <c r="F602" s="505">
        <v>163702</v>
      </c>
      <c r="G602" s="587"/>
      <c r="H602" s="587">
        <v>938530</v>
      </c>
      <c r="I602" s="88">
        <f t="shared" si="31"/>
        <v>13818</v>
      </c>
      <c r="J602" s="641">
        <f t="shared" si="32"/>
        <v>1.4723024303964711</v>
      </c>
      <c r="K602" s="336"/>
      <c r="L602" s="88"/>
      <c r="M602" s="88">
        <v>4699</v>
      </c>
      <c r="N602" s="88"/>
      <c r="O602" s="88"/>
      <c r="P602" s="88">
        <v>9119</v>
      </c>
      <c r="Q602" s="88"/>
      <c r="R602" s="88"/>
      <c r="S602" s="88"/>
      <c r="T602" s="88"/>
    </row>
    <row r="603" spans="1:20" s="27" customFormat="1" ht="24" customHeight="1">
      <c r="A603" s="12"/>
      <c r="B603" s="12"/>
      <c r="C603" s="799" t="s">
        <v>808</v>
      </c>
      <c r="D603" s="789" t="s">
        <v>809</v>
      </c>
      <c r="E603" s="434"/>
      <c r="F603" s="505">
        <v>163626</v>
      </c>
      <c r="G603" s="587"/>
      <c r="H603" s="587">
        <v>402590</v>
      </c>
      <c r="I603" s="88">
        <f t="shared" si="31"/>
        <v>0</v>
      </c>
      <c r="J603" s="641">
        <f t="shared" si="32"/>
        <v>0</v>
      </c>
      <c r="K603" s="336"/>
      <c r="L603" s="88"/>
      <c r="M603" s="88"/>
      <c r="N603" s="88"/>
      <c r="O603" s="88"/>
      <c r="P603" s="88"/>
      <c r="Q603" s="88"/>
      <c r="R603" s="88"/>
      <c r="S603" s="88"/>
      <c r="T603" s="88"/>
    </row>
    <row r="604" spans="1:20" s="27" customFormat="1" ht="27.75" customHeight="1">
      <c r="A604" s="12"/>
      <c r="B604" s="12"/>
      <c r="C604" s="549" t="s">
        <v>810</v>
      </c>
      <c r="D604" s="1274" t="s">
        <v>811</v>
      </c>
      <c r="E604" s="434"/>
      <c r="F604" s="505">
        <v>163628</v>
      </c>
      <c r="G604" s="587"/>
      <c r="H604" s="587">
        <v>751840</v>
      </c>
      <c r="I604" s="88">
        <f t="shared" si="31"/>
        <v>0</v>
      </c>
      <c r="J604" s="641">
        <f t="shared" si="32"/>
        <v>0</v>
      </c>
      <c r="K604" s="336"/>
      <c r="L604" s="88"/>
      <c r="M604" s="88"/>
      <c r="N604" s="88"/>
      <c r="O604" s="88"/>
      <c r="P604" s="88"/>
      <c r="Q604" s="88"/>
      <c r="R604" s="88"/>
      <c r="S604" s="88"/>
      <c r="T604" s="88"/>
    </row>
    <row r="605" spans="1:20" s="27" customFormat="1" ht="16.5" customHeight="1">
      <c r="A605" s="12"/>
      <c r="B605" s="12"/>
      <c r="C605" s="544"/>
      <c r="D605" s="532" t="s">
        <v>298</v>
      </c>
      <c r="E605" s="613"/>
      <c r="F605" s="487"/>
      <c r="G605" s="589"/>
      <c r="H605" s="589"/>
      <c r="I605" s="88"/>
      <c r="J605" s="641"/>
      <c r="K605" s="336"/>
      <c r="L605" s="88"/>
      <c r="M605" s="88"/>
      <c r="N605" s="52"/>
      <c r="O605" s="52"/>
      <c r="P605" s="52"/>
      <c r="Q605" s="52"/>
      <c r="R605" s="52"/>
      <c r="S605" s="52"/>
      <c r="T605" s="52"/>
    </row>
    <row r="606" spans="1:20" s="27" customFormat="1" ht="16.5" customHeight="1">
      <c r="A606" s="12"/>
      <c r="B606" s="12"/>
      <c r="C606" s="542" t="s">
        <v>1991</v>
      </c>
      <c r="D606" s="551" t="s">
        <v>2423</v>
      </c>
      <c r="E606" s="613"/>
      <c r="F606" s="487"/>
      <c r="G606" s="589"/>
      <c r="H606" s="589"/>
      <c r="I606" s="88"/>
      <c r="J606" s="641"/>
      <c r="K606" s="336"/>
      <c r="L606" s="88"/>
      <c r="M606" s="88"/>
      <c r="N606" s="52"/>
      <c r="O606" s="52"/>
      <c r="P606" s="52"/>
      <c r="Q606" s="52"/>
      <c r="R606" s="52"/>
      <c r="S606" s="52"/>
      <c r="T606" s="52"/>
    </row>
    <row r="607" spans="1:20" s="27" customFormat="1" ht="20.25" customHeight="1">
      <c r="A607" s="12"/>
      <c r="B607" s="12"/>
      <c r="C607" s="542" t="s">
        <v>2277</v>
      </c>
      <c r="D607" s="552" t="s">
        <v>2278</v>
      </c>
      <c r="E607" s="613"/>
      <c r="F607" s="487">
        <v>163601</v>
      </c>
      <c r="G607" s="589">
        <v>365413</v>
      </c>
      <c r="H607" s="589">
        <v>367413</v>
      </c>
      <c r="I607" s="88">
        <f t="shared" si="31"/>
        <v>364370</v>
      </c>
      <c r="J607" s="641">
        <f aca="true" t="shared" si="33" ref="J607:J616">I607/H607*100</f>
        <v>99.17177671993099</v>
      </c>
      <c r="K607" s="336"/>
      <c r="L607" s="88"/>
      <c r="M607" s="88">
        <v>71343</v>
      </c>
      <c r="N607" s="88"/>
      <c r="O607" s="88"/>
      <c r="P607" s="88">
        <v>293027</v>
      </c>
      <c r="Q607" s="88"/>
      <c r="R607" s="88"/>
      <c r="S607" s="88"/>
      <c r="T607" s="88"/>
    </row>
    <row r="608" spans="1:20" s="27" customFormat="1" ht="23.25" customHeight="1">
      <c r="A608" s="12"/>
      <c r="B608" s="12"/>
      <c r="C608" s="542" t="s">
        <v>2279</v>
      </c>
      <c r="D608" s="552" t="s">
        <v>2280</v>
      </c>
      <c r="E608" s="613" t="s">
        <v>183</v>
      </c>
      <c r="F608" s="487">
        <v>163603</v>
      </c>
      <c r="G608" s="589">
        <v>328990</v>
      </c>
      <c r="H608" s="589">
        <v>352160</v>
      </c>
      <c r="I608" s="88">
        <f t="shared" si="31"/>
        <v>205378</v>
      </c>
      <c r="J608" s="641">
        <f t="shared" si="33"/>
        <v>58.31951385733758</v>
      </c>
      <c r="K608" s="336"/>
      <c r="L608" s="88"/>
      <c r="M608" s="88">
        <v>11270</v>
      </c>
      <c r="N608" s="88"/>
      <c r="O608" s="88"/>
      <c r="P608" s="88">
        <v>23224</v>
      </c>
      <c r="Q608" s="88">
        <v>170884</v>
      </c>
      <c r="R608" s="88"/>
      <c r="S608" s="88"/>
      <c r="T608" s="88"/>
    </row>
    <row r="609" spans="1:20" s="27" customFormat="1" ht="28.5" customHeight="1">
      <c r="A609" s="12"/>
      <c r="B609" s="12"/>
      <c r="C609" s="542" t="s">
        <v>2281</v>
      </c>
      <c r="D609" s="553" t="s">
        <v>2282</v>
      </c>
      <c r="E609" s="613" t="s">
        <v>183</v>
      </c>
      <c r="F609" s="487">
        <v>163604</v>
      </c>
      <c r="G609" s="589">
        <v>180880</v>
      </c>
      <c r="H609" s="589">
        <v>193313</v>
      </c>
      <c r="I609" s="88">
        <f aca="true" t="shared" si="34" ref="I609:I635">SUM(K609:T609)</f>
        <v>149573</v>
      </c>
      <c r="J609" s="641">
        <f t="shared" si="33"/>
        <v>77.37348238349206</v>
      </c>
      <c r="K609" s="336"/>
      <c r="L609" s="88"/>
      <c r="M609" s="88">
        <v>10631</v>
      </c>
      <c r="N609" s="88"/>
      <c r="O609" s="88"/>
      <c r="P609" s="88">
        <v>34654</v>
      </c>
      <c r="Q609" s="88">
        <v>104288</v>
      </c>
      <c r="R609" s="88"/>
      <c r="S609" s="88"/>
      <c r="T609" s="88"/>
    </row>
    <row r="610" spans="1:20" s="27" customFormat="1" ht="34.5" customHeight="1">
      <c r="A610" s="12"/>
      <c r="B610" s="12"/>
      <c r="C610" s="542" t="s">
        <v>2283</v>
      </c>
      <c r="D610" s="553" t="s">
        <v>2284</v>
      </c>
      <c r="E610" s="613"/>
      <c r="F610" s="487">
        <v>163605</v>
      </c>
      <c r="G610" s="589">
        <v>9779</v>
      </c>
      <c r="H610" s="589">
        <v>9779</v>
      </c>
      <c r="I610" s="88">
        <f t="shared" si="34"/>
        <v>9779</v>
      </c>
      <c r="J610" s="641">
        <f t="shared" si="33"/>
        <v>100</v>
      </c>
      <c r="K610" s="336"/>
      <c r="L610" s="88"/>
      <c r="M610" s="88">
        <v>9779</v>
      </c>
      <c r="N610" s="88"/>
      <c r="O610" s="88"/>
      <c r="P610" s="88"/>
      <c r="Q610" s="88"/>
      <c r="R610" s="88"/>
      <c r="S610" s="88"/>
      <c r="T610" s="88"/>
    </row>
    <row r="611" spans="1:20" s="27" customFormat="1" ht="27" customHeight="1">
      <c r="A611" s="12"/>
      <c r="B611" s="12"/>
      <c r="C611" s="542" t="s">
        <v>2285</v>
      </c>
      <c r="D611" s="553" t="s">
        <v>2286</v>
      </c>
      <c r="E611" s="613"/>
      <c r="F611" s="487">
        <v>163606</v>
      </c>
      <c r="G611" s="589">
        <v>149512</v>
      </c>
      <c r="H611" s="589">
        <v>149512</v>
      </c>
      <c r="I611" s="88">
        <f t="shared" si="34"/>
        <v>7489</v>
      </c>
      <c r="J611" s="641">
        <f t="shared" si="33"/>
        <v>5.008962491305046</v>
      </c>
      <c r="K611" s="336"/>
      <c r="L611" s="88"/>
      <c r="M611" s="88">
        <v>3679</v>
      </c>
      <c r="N611" s="88"/>
      <c r="O611" s="88"/>
      <c r="P611" s="88">
        <v>3810</v>
      </c>
      <c r="Q611" s="88"/>
      <c r="R611" s="88"/>
      <c r="S611" s="88"/>
      <c r="T611" s="88"/>
    </row>
    <row r="612" spans="1:20" s="27" customFormat="1" ht="60" customHeight="1">
      <c r="A612" s="12"/>
      <c r="B612" s="12"/>
      <c r="C612" s="542" t="s">
        <v>2287</v>
      </c>
      <c r="D612" s="552" t="s">
        <v>2288</v>
      </c>
      <c r="E612" s="613"/>
      <c r="F612" s="487">
        <v>163607</v>
      </c>
      <c r="G612" s="589">
        <v>986708</v>
      </c>
      <c r="H612" s="589">
        <v>986708</v>
      </c>
      <c r="I612" s="88">
        <f t="shared" si="34"/>
        <v>16096</v>
      </c>
      <c r="J612" s="641">
        <f t="shared" si="33"/>
        <v>1.6312830138196912</v>
      </c>
      <c r="K612" s="336"/>
      <c r="L612" s="88"/>
      <c r="M612" s="88">
        <v>4898</v>
      </c>
      <c r="N612" s="88"/>
      <c r="O612" s="88"/>
      <c r="P612" s="88">
        <v>11198</v>
      </c>
      <c r="Q612" s="88"/>
      <c r="R612" s="88"/>
      <c r="S612" s="88"/>
      <c r="T612" s="88"/>
    </row>
    <row r="613" spans="1:20" s="27" customFormat="1" ht="40.5" customHeight="1">
      <c r="A613" s="12"/>
      <c r="B613" s="12"/>
      <c r="C613" s="542" t="s">
        <v>2289</v>
      </c>
      <c r="D613" s="552" t="s">
        <v>2290</v>
      </c>
      <c r="E613" s="613"/>
      <c r="F613" s="487">
        <v>163608</v>
      </c>
      <c r="G613" s="589">
        <v>946058</v>
      </c>
      <c r="H613" s="589">
        <v>946058</v>
      </c>
      <c r="I613" s="88">
        <f t="shared" si="34"/>
        <v>16598</v>
      </c>
      <c r="J613" s="641">
        <f t="shared" si="33"/>
        <v>1.754437888586112</v>
      </c>
      <c r="K613" s="336"/>
      <c r="L613" s="88"/>
      <c r="M613" s="88">
        <v>5231</v>
      </c>
      <c r="N613" s="88"/>
      <c r="O613" s="88"/>
      <c r="P613" s="88">
        <v>11367</v>
      </c>
      <c r="Q613" s="88"/>
      <c r="R613" s="88"/>
      <c r="S613" s="88"/>
      <c r="T613" s="88"/>
    </row>
    <row r="614" spans="1:20" s="27" customFormat="1" ht="24.75" customHeight="1">
      <c r="A614" s="12"/>
      <c r="B614" s="12"/>
      <c r="C614" s="542" t="s">
        <v>2291</v>
      </c>
      <c r="D614" s="552" t="s">
        <v>2292</v>
      </c>
      <c r="E614" s="613"/>
      <c r="F614" s="487">
        <v>163609</v>
      </c>
      <c r="G614" s="589">
        <v>429493</v>
      </c>
      <c r="H614" s="589">
        <v>429493</v>
      </c>
      <c r="I614" s="88">
        <f t="shared" si="34"/>
        <v>20355</v>
      </c>
      <c r="J614" s="641">
        <f t="shared" si="33"/>
        <v>4.739308906082288</v>
      </c>
      <c r="K614" s="336"/>
      <c r="L614" s="88"/>
      <c r="M614" s="88">
        <v>8290</v>
      </c>
      <c r="N614" s="88"/>
      <c r="O614" s="88"/>
      <c r="P614" s="88">
        <v>12065</v>
      </c>
      <c r="Q614" s="88"/>
      <c r="R614" s="88"/>
      <c r="S614" s="88"/>
      <c r="T614" s="88"/>
    </row>
    <row r="615" spans="1:20" s="27" customFormat="1" ht="24" customHeight="1">
      <c r="A615" s="12"/>
      <c r="B615" s="12"/>
      <c r="C615" s="542" t="s">
        <v>2293</v>
      </c>
      <c r="D615" s="554" t="s">
        <v>1536</v>
      </c>
      <c r="E615" s="613"/>
      <c r="F615" s="487">
        <v>163610</v>
      </c>
      <c r="G615" s="589">
        <v>328084</v>
      </c>
      <c r="H615" s="589">
        <v>328084</v>
      </c>
      <c r="I615" s="88">
        <f t="shared" si="34"/>
        <v>22198</v>
      </c>
      <c r="J615" s="641">
        <f t="shared" si="33"/>
        <v>6.765950183489594</v>
      </c>
      <c r="K615" s="336"/>
      <c r="L615" s="88"/>
      <c r="M615" s="88">
        <v>2945</v>
      </c>
      <c r="N615" s="88"/>
      <c r="O615" s="88"/>
      <c r="P615" s="88">
        <v>19253</v>
      </c>
      <c r="Q615" s="88"/>
      <c r="R615" s="88"/>
      <c r="S615" s="88"/>
      <c r="T615" s="88"/>
    </row>
    <row r="616" spans="1:20" s="27" customFormat="1" ht="35.25" customHeight="1">
      <c r="A616" s="12"/>
      <c r="B616" s="12"/>
      <c r="C616" s="542" t="s">
        <v>1537</v>
      </c>
      <c r="D616" s="554" t="s">
        <v>1538</v>
      </c>
      <c r="E616" s="613"/>
      <c r="F616" s="487">
        <v>163611</v>
      </c>
      <c r="G616" s="589">
        <v>394417</v>
      </c>
      <c r="H616" s="589">
        <v>394417</v>
      </c>
      <c r="I616" s="88">
        <f t="shared" si="34"/>
        <v>20817</v>
      </c>
      <c r="J616" s="641">
        <f t="shared" si="33"/>
        <v>5.277916519825464</v>
      </c>
      <c r="K616" s="336"/>
      <c r="L616" s="88"/>
      <c r="M616" s="88">
        <v>1626</v>
      </c>
      <c r="N616" s="88"/>
      <c r="O616" s="88"/>
      <c r="P616" s="88">
        <v>19191</v>
      </c>
      <c r="Q616" s="88"/>
      <c r="R616" s="88"/>
      <c r="S616" s="88"/>
      <c r="T616" s="88"/>
    </row>
    <row r="617" spans="1:20" s="27" customFormat="1" ht="38.25" customHeight="1">
      <c r="A617" s="12"/>
      <c r="B617" s="12"/>
      <c r="C617" s="542" t="s">
        <v>1539</v>
      </c>
      <c r="D617" s="555" t="s">
        <v>1540</v>
      </c>
      <c r="E617" s="613"/>
      <c r="F617" s="487">
        <v>163612</v>
      </c>
      <c r="G617" s="589">
        <v>1512864</v>
      </c>
      <c r="H617" s="589">
        <v>1512864</v>
      </c>
      <c r="I617" s="88">
        <f t="shared" si="34"/>
        <v>345205</v>
      </c>
      <c r="J617" s="641">
        <f aca="true" t="shared" si="35" ref="J617:J683">I617/H617*100</f>
        <v>22.817979672991097</v>
      </c>
      <c r="K617" s="336"/>
      <c r="L617" s="88"/>
      <c r="M617" s="88">
        <v>9435</v>
      </c>
      <c r="N617" s="88"/>
      <c r="O617" s="88"/>
      <c r="P617" s="88">
        <v>335770</v>
      </c>
      <c r="Q617" s="88"/>
      <c r="R617" s="88"/>
      <c r="S617" s="88"/>
      <c r="T617" s="88"/>
    </row>
    <row r="618" spans="1:20" s="27" customFormat="1" ht="36.75" customHeight="1">
      <c r="A618" s="12"/>
      <c r="B618" s="12"/>
      <c r="C618" s="542" t="s">
        <v>1541</v>
      </c>
      <c r="D618" s="555" t="s">
        <v>1542</v>
      </c>
      <c r="E618" s="613"/>
      <c r="F618" s="487">
        <v>163613</v>
      </c>
      <c r="G618" s="589">
        <v>598909</v>
      </c>
      <c r="H618" s="589">
        <v>521950</v>
      </c>
      <c r="I618" s="88">
        <f t="shared" si="34"/>
        <v>297166</v>
      </c>
      <c r="J618" s="641">
        <f t="shared" si="35"/>
        <v>56.9338059201073</v>
      </c>
      <c r="K618" s="336"/>
      <c r="L618" s="88"/>
      <c r="M618" s="88">
        <v>7323</v>
      </c>
      <c r="N618" s="88"/>
      <c r="O618" s="88"/>
      <c r="P618" s="88">
        <v>7493</v>
      </c>
      <c r="Q618" s="88"/>
      <c r="R618" s="88">
        <v>282350</v>
      </c>
      <c r="S618" s="88"/>
      <c r="T618" s="88"/>
    </row>
    <row r="619" spans="1:20" s="27" customFormat="1" ht="36" customHeight="1">
      <c r="A619" s="12"/>
      <c r="B619" s="12"/>
      <c r="C619" s="542" t="s">
        <v>1543</v>
      </c>
      <c r="D619" s="555" t="s">
        <v>1544</v>
      </c>
      <c r="E619" s="613"/>
      <c r="F619" s="487">
        <v>163614</v>
      </c>
      <c r="G619" s="589">
        <v>185077</v>
      </c>
      <c r="H619" s="589">
        <v>185077</v>
      </c>
      <c r="I619" s="88">
        <f t="shared" si="34"/>
        <v>3901</v>
      </c>
      <c r="J619" s="641">
        <f t="shared" si="35"/>
        <v>2.107771360028529</v>
      </c>
      <c r="K619" s="336"/>
      <c r="L619" s="88"/>
      <c r="M619" s="88">
        <v>2521</v>
      </c>
      <c r="N619" s="88"/>
      <c r="O619" s="88"/>
      <c r="P619" s="88">
        <v>1380</v>
      </c>
      <c r="Q619" s="88"/>
      <c r="R619" s="88"/>
      <c r="S619" s="88"/>
      <c r="T619" s="88"/>
    </row>
    <row r="620" spans="1:20" s="27" customFormat="1" ht="44.25" customHeight="1">
      <c r="A620" s="12"/>
      <c r="B620" s="12"/>
      <c r="C620" s="542" t="s">
        <v>1545</v>
      </c>
      <c r="D620" s="555" t="s">
        <v>1546</v>
      </c>
      <c r="E620" s="613"/>
      <c r="F620" s="487">
        <v>163615</v>
      </c>
      <c r="G620" s="589">
        <v>74320</v>
      </c>
      <c r="H620" s="589">
        <v>74320</v>
      </c>
      <c r="I620" s="88">
        <f t="shared" si="34"/>
        <v>45580</v>
      </c>
      <c r="J620" s="641">
        <f t="shared" si="35"/>
        <v>61.329386437029065</v>
      </c>
      <c r="K620" s="336"/>
      <c r="L620" s="88"/>
      <c r="M620" s="88">
        <v>45580</v>
      </c>
      <c r="N620" s="88"/>
      <c r="O620" s="88"/>
      <c r="P620" s="88"/>
      <c r="Q620" s="88"/>
      <c r="R620" s="88"/>
      <c r="S620" s="88"/>
      <c r="T620" s="88"/>
    </row>
    <row r="621" spans="1:20" s="27" customFormat="1" ht="22.5" customHeight="1">
      <c r="A621" s="12"/>
      <c r="B621" s="12"/>
      <c r="C621" s="542" t="s">
        <v>1547</v>
      </c>
      <c r="D621" s="555" t="s">
        <v>1548</v>
      </c>
      <c r="E621" s="431"/>
      <c r="F621" s="432">
        <v>163616</v>
      </c>
      <c r="G621" s="587">
        <v>214031</v>
      </c>
      <c r="H621" s="587">
        <v>214031</v>
      </c>
      <c r="I621" s="88">
        <f t="shared" si="34"/>
        <v>4763</v>
      </c>
      <c r="J621" s="641">
        <f t="shared" si="35"/>
        <v>2.2253785666562322</v>
      </c>
      <c r="K621" s="336"/>
      <c r="L621" s="88"/>
      <c r="M621" s="88">
        <v>686</v>
      </c>
      <c r="N621" s="88"/>
      <c r="O621" s="88"/>
      <c r="P621" s="88">
        <v>4077</v>
      </c>
      <c r="Q621" s="88"/>
      <c r="R621" s="88"/>
      <c r="S621" s="88"/>
      <c r="T621" s="88"/>
    </row>
    <row r="622" spans="1:20" s="27" customFormat="1" ht="40.5" customHeight="1">
      <c r="A622" s="12"/>
      <c r="B622" s="12"/>
      <c r="C622" s="542" t="s">
        <v>1549</v>
      </c>
      <c r="D622" s="555" t="s">
        <v>1550</v>
      </c>
      <c r="E622" s="431" t="s">
        <v>183</v>
      </c>
      <c r="F622" s="432">
        <v>163617</v>
      </c>
      <c r="G622" s="587">
        <v>229859</v>
      </c>
      <c r="H622" s="587">
        <v>259843</v>
      </c>
      <c r="I622" s="88">
        <f t="shared" si="34"/>
        <v>128341</v>
      </c>
      <c r="J622" s="641">
        <f t="shared" si="35"/>
        <v>49.391748094041404</v>
      </c>
      <c r="K622" s="336"/>
      <c r="L622" s="88"/>
      <c r="M622" s="88">
        <v>2223</v>
      </c>
      <c r="N622" s="88"/>
      <c r="O622" s="88"/>
      <c r="P622" s="88">
        <v>126118</v>
      </c>
      <c r="Q622" s="88"/>
      <c r="R622" s="88"/>
      <c r="S622" s="88"/>
      <c r="T622" s="88"/>
    </row>
    <row r="623" spans="1:20" s="27" customFormat="1" ht="37.5" customHeight="1">
      <c r="A623" s="12"/>
      <c r="B623" s="12"/>
      <c r="C623" s="542" t="s">
        <v>1551</v>
      </c>
      <c r="D623" s="555" t="s">
        <v>1552</v>
      </c>
      <c r="E623" s="431"/>
      <c r="F623" s="432">
        <v>163618</v>
      </c>
      <c r="G623" s="587">
        <v>93037</v>
      </c>
      <c r="H623" s="587">
        <v>93037</v>
      </c>
      <c r="I623" s="88">
        <f t="shared" si="34"/>
        <v>0</v>
      </c>
      <c r="J623" s="641">
        <f t="shared" si="35"/>
        <v>0</v>
      </c>
      <c r="K623" s="336"/>
      <c r="L623" s="88"/>
      <c r="M623" s="88"/>
      <c r="N623" s="88"/>
      <c r="O623" s="88"/>
      <c r="P623" s="88"/>
      <c r="Q623" s="88"/>
      <c r="R623" s="88"/>
      <c r="S623" s="88"/>
      <c r="T623" s="88"/>
    </row>
    <row r="624" spans="1:20" s="27" customFormat="1" ht="35.25" customHeight="1">
      <c r="A624" s="12"/>
      <c r="B624" s="12"/>
      <c r="C624" s="542" t="s">
        <v>1553</v>
      </c>
      <c r="D624" s="555" t="s">
        <v>1554</v>
      </c>
      <c r="E624" s="431" t="s">
        <v>183</v>
      </c>
      <c r="F624" s="432">
        <v>163619</v>
      </c>
      <c r="G624" s="587">
        <v>94082</v>
      </c>
      <c r="H624" s="587">
        <v>107148</v>
      </c>
      <c r="I624" s="88">
        <f t="shared" si="34"/>
        <v>105444</v>
      </c>
      <c r="J624" s="641">
        <f t="shared" si="35"/>
        <v>98.40967633553589</v>
      </c>
      <c r="K624" s="336"/>
      <c r="L624" s="88"/>
      <c r="M624" s="88">
        <v>1117</v>
      </c>
      <c r="N624" s="88"/>
      <c r="O624" s="88"/>
      <c r="P624" s="88">
        <v>104327</v>
      </c>
      <c r="Q624" s="88"/>
      <c r="R624" s="88"/>
      <c r="S624" s="88"/>
      <c r="T624" s="88"/>
    </row>
    <row r="625" spans="1:20" s="27" customFormat="1" ht="36" customHeight="1">
      <c r="A625" s="12"/>
      <c r="B625" s="12"/>
      <c r="C625" s="542" t="s">
        <v>1555</v>
      </c>
      <c r="D625" s="555" t="s">
        <v>1556</v>
      </c>
      <c r="E625" s="431"/>
      <c r="F625" s="432">
        <v>163620</v>
      </c>
      <c r="G625" s="587">
        <v>73232</v>
      </c>
      <c r="H625" s="587">
        <v>76699</v>
      </c>
      <c r="I625" s="88">
        <f t="shared" si="34"/>
        <v>75094</v>
      </c>
      <c r="J625" s="641">
        <f t="shared" si="35"/>
        <v>97.90740426863454</v>
      </c>
      <c r="K625" s="336"/>
      <c r="L625" s="88"/>
      <c r="M625" s="88">
        <v>16508</v>
      </c>
      <c r="N625" s="88"/>
      <c r="O625" s="88"/>
      <c r="P625" s="88">
        <v>58586</v>
      </c>
      <c r="Q625" s="88"/>
      <c r="R625" s="88"/>
      <c r="S625" s="88"/>
      <c r="T625" s="88"/>
    </row>
    <row r="626" spans="1:20" s="27" customFormat="1" ht="33.75" customHeight="1">
      <c r="A626" s="12"/>
      <c r="B626" s="12"/>
      <c r="C626" s="542" t="s">
        <v>1557</v>
      </c>
      <c r="D626" s="555" t="s">
        <v>2118</v>
      </c>
      <c r="E626" s="431"/>
      <c r="F626" s="432">
        <v>163622</v>
      </c>
      <c r="G626" s="587">
        <v>128479</v>
      </c>
      <c r="H626" s="587">
        <v>128479</v>
      </c>
      <c r="I626" s="88">
        <f t="shared" si="34"/>
        <v>66916</v>
      </c>
      <c r="J626" s="641">
        <f t="shared" si="35"/>
        <v>52.083219825808115</v>
      </c>
      <c r="K626" s="336"/>
      <c r="L626" s="88"/>
      <c r="M626" s="88">
        <v>170</v>
      </c>
      <c r="N626" s="88"/>
      <c r="O626" s="88"/>
      <c r="P626" s="88"/>
      <c r="Q626" s="88">
        <v>66746</v>
      </c>
      <c r="R626" s="88"/>
      <c r="S626" s="88"/>
      <c r="T626" s="88"/>
    </row>
    <row r="627" spans="1:20" s="27" customFormat="1" ht="24" customHeight="1">
      <c r="A627" s="12"/>
      <c r="B627" s="12"/>
      <c r="C627" s="542" t="s">
        <v>2119</v>
      </c>
      <c r="D627" s="555" t="s">
        <v>2120</v>
      </c>
      <c r="E627" s="431" t="s">
        <v>183</v>
      </c>
      <c r="F627" s="432">
        <v>163623</v>
      </c>
      <c r="G627" s="587">
        <v>277626</v>
      </c>
      <c r="H627" s="587">
        <v>327191</v>
      </c>
      <c r="I627" s="88">
        <f t="shared" si="34"/>
        <v>163879</v>
      </c>
      <c r="J627" s="641">
        <f t="shared" si="35"/>
        <v>50.086646637590896</v>
      </c>
      <c r="K627" s="336"/>
      <c r="L627" s="88"/>
      <c r="M627" s="88">
        <v>465</v>
      </c>
      <c r="N627" s="88"/>
      <c r="O627" s="88"/>
      <c r="P627" s="88"/>
      <c r="Q627" s="88">
        <v>163414</v>
      </c>
      <c r="R627" s="88"/>
      <c r="S627" s="88"/>
      <c r="T627" s="88"/>
    </row>
    <row r="628" spans="1:20" s="27" customFormat="1" ht="39" customHeight="1">
      <c r="A628" s="12"/>
      <c r="B628" s="12"/>
      <c r="C628" s="542" t="s">
        <v>2121</v>
      </c>
      <c r="D628" s="555" t="s">
        <v>2122</v>
      </c>
      <c r="E628" s="431"/>
      <c r="F628" s="432">
        <v>163624</v>
      </c>
      <c r="G628" s="587">
        <v>207348</v>
      </c>
      <c r="H628" s="587">
        <v>182869</v>
      </c>
      <c r="I628" s="88">
        <f t="shared" si="34"/>
        <v>131027</v>
      </c>
      <c r="J628" s="641">
        <f t="shared" si="35"/>
        <v>71.6507445220349</v>
      </c>
      <c r="K628" s="336"/>
      <c r="L628" s="88"/>
      <c r="M628" s="88">
        <v>472</v>
      </c>
      <c r="N628" s="88"/>
      <c r="O628" s="88"/>
      <c r="P628" s="88"/>
      <c r="Q628" s="88">
        <v>130555</v>
      </c>
      <c r="R628" s="88"/>
      <c r="S628" s="88"/>
      <c r="T628" s="88"/>
    </row>
    <row r="629" spans="1:20" s="27" customFormat="1" ht="24.75" customHeight="1">
      <c r="A629" s="12"/>
      <c r="B629" s="12"/>
      <c r="C629" s="542" t="s">
        <v>2123</v>
      </c>
      <c r="D629" s="555" t="s">
        <v>2424</v>
      </c>
      <c r="E629" s="431"/>
      <c r="F629" s="432">
        <v>163630</v>
      </c>
      <c r="G629" s="587">
        <v>8240</v>
      </c>
      <c r="H629" s="587">
        <v>8240</v>
      </c>
      <c r="I629" s="88">
        <f t="shared" si="34"/>
        <v>8240</v>
      </c>
      <c r="J629" s="641">
        <f t="shared" si="35"/>
        <v>100</v>
      </c>
      <c r="K629" s="336"/>
      <c r="L629" s="88"/>
      <c r="M629" s="88">
        <v>271</v>
      </c>
      <c r="N629" s="88"/>
      <c r="O629" s="88"/>
      <c r="P629" s="88"/>
      <c r="Q629" s="88">
        <v>7969</v>
      </c>
      <c r="R629" s="88"/>
      <c r="S629" s="88"/>
      <c r="T629" s="88"/>
    </row>
    <row r="630" spans="1:20" s="27" customFormat="1" ht="27" customHeight="1">
      <c r="A630" s="12"/>
      <c r="B630" s="12"/>
      <c r="C630" s="542" t="s">
        <v>2124</v>
      </c>
      <c r="D630" s="460" t="s">
        <v>2425</v>
      </c>
      <c r="E630" s="613"/>
      <c r="F630" s="432">
        <v>162694</v>
      </c>
      <c r="G630" s="587">
        <v>1429</v>
      </c>
      <c r="H630" s="587">
        <v>1429</v>
      </c>
      <c r="I630" s="88">
        <f t="shared" si="34"/>
        <v>1429</v>
      </c>
      <c r="J630" s="641">
        <f t="shared" si="35"/>
        <v>100</v>
      </c>
      <c r="K630" s="336"/>
      <c r="L630" s="88"/>
      <c r="M630" s="88">
        <v>1429</v>
      </c>
      <c r="N630" s="88"/>
      <c r="O630" s="88"/>
      <c r="P630" s="88"/>
      <c r="Q630" s="88"/>
      <c r="R630" s="88"/>
      <c r="S630" s="88"/>
      <c r="T630" s="88"/>
    </row>
    <row r="631" spans="1:20" s="27" customFormat="1" ht="16.5" customHeight="1">
      <c r="A631" s="12"/>
      <c r="B631" s="12"/>
      <c r="C631" s="542" t="s">
        <v>2125</v>
      </c>
      <c r="D631" s="460" t="s">
        <v>1990</v>
      </c>
      <c r="E631" s="613"/>
      <c r="F631" s="432">
        <v>162689</v>
      </c>
      <c r="G631" s="587">
        <v>16571</v>
      </c>
      <c r="H631" s="587">
        <v>16571</v>
      </c>
      <c r="I631" s="88">
        <f t="shared" si="34"/>
        <v>16571</v>
      </c>
      <c r="J631" s="641">
        <f t="shared" si="35"/>
        <v>100</v>
      </c>
      <c r="K631" s="336"/>
      <c r="L631" s="88"/>
      <c r="M631" s="88"/>
      <c r="N631" s="88"/>
      <c r="O631" s="88">
        <v>16571</v>
      </c>
      <c r="P631" s="88"/>
      <c r="Q631" s="88"/>
      <c r="R631" s="88"/>
      <c r="S631" s="88"/>
      <c r="T631" s="88"/>
    </row>
    <row r="632" spans="1:20" s="27" customFormat="1" ht="24.75" customHeight="1">
      <c r="A632" s="12"/>
      <c r="B632" s="12"/>
      <c r="C632" s="542" t="s">
        <v>2126</v>
      </c>
      <c r="D632" s="556" t="s">
        <v>2127</v>
      </c>
      <c r="E632" s="431"/>
      <c r="F632" s="432">
        <v>163621</v>
      </c>
      <c r="G632" s="587">
        <v>685000</v>
      </c>
      <c r="H632" s="587">
        <v>4206309</v>
      </c>
      <c r="I632" s="88">
        <f t="shared" si="34"/>
        <v>318221</v>
      </c>
      <c r="J632" s="641">
        <f t="shared" si="35"/>
        <v>7.565326275363983</v>
      </c>
      <c r="K632" s="336"/>
      <c r="L632" s="88"/>
      <c r="M632" s="88">
        <v>91320</v>
      </c>
      <c r="N632" s="88"/>
      <c r="O632" s="88"/>
      <c r="P632" s="88">
        <v>226901</v>
      </c>
      <c r="Q632" s="88"/>
      <c r="R632" s="88"/>
      <c r="S632" s="88"/>
      <c r="T632" s="88"/>
    </row>
    <row r="633" spans="1:20" s="27" customFormat="1" ht="16.5" customHeight="1">
      <c r="A633" s="12"/>
      <c r="B633" s="12"/>
      <c r="C633" s="542" t="s">
        <v>2128</v>
      </c>
      <c r="D633" s="557" t="s">
        <v>2129</v>
      </c>
      <c r="E633" s="431"/>
      <c r="F633" s="432">
        <v>162687</v>
      </c>
      <c r="G633" s="587">
        <v>105410</v>
      </c>
      <c r="H633" s="587">
        <v>1375410</v>
      </c>
      <c r="I633" s="88">
        <f t="shared" si="34"/>
        <v>108274</v>
      </c>
      <c r="J633" s="641">
        <f t="shared" si="35"/>
        <v>7.872125402607224</v>
      </c>
      <c r="K633" s="336"/>
      <c r="L633" s="88"/>
      <c r="M633" s="88"/>
      <c r="N633" s="88"/>
      <c r="O633" s="88"/>
      <c r="P633" s="88">
        <v>108274</v>
      </c>
      <c r="Q633" s="88"/>
      <c r="R633" s="88"/>
      <c r="S633" s="88"/>
      <c r="T633" s="88"/>
    </row>
    <row r="634" spans="1:20" s="27" customFormat="1" ht="16.5" customHeight="1">
      <c r="A634" s="12"/>
      <c r="B634" s="12"/>
      <c r="C634" s="505" t="s">
        <v>2130</v>
      </c>
      <c r="D634" s="474" t="s">
        <v>2131</v>
      </c>
      <c r="E634" s="431"/>
      <c r="F634" s="432">
        <v>162696</v>
      </c>
      <c r="G634" s="587">
        <v>35161</v>
      </c>
      <c r="H634" s="587">
        <v>35161</v>
      </c>
      <c r="I634" s="88">
        <f t="shared" si="34"/>
        <v>35065</v>
      </c>
      <c r="J634" s="641">
        <f t="shared" si="35"/>
        <v>99.72697022268991</v>
      </c>
      <c r="K634" s="336">
        <v>15</v>
      </c>
      <c r="L634" s="88"/>
      <c r="M634" s="88">
        <v>8017</v>
      </c>
      <c r="N634" s="88"/>
      <c r="O634" s="88"/>
      <c r="P634" s="88">
        <v>7747</v>
      </c>
      <c r="Q634" s="88">
        <v>19286</v>
      </c>
      <c r="R634" s="88"/>
      <c r="S634" s="88"/>
      <c r="T634" s="88"/>
    </row>
    <row r="635" spans="1:20" s="27" customFormat="1" ht="16.5" customHeight="1">
      <c r="A635" s="12"/>
      <c r="B635" s="12"/>
      <c r="C635" s="505" t="s">
        <v>2132</v>
      </c>
      <c r="D635" s="557" t="s">
        <v>2133</v>
      </c>
      <c r="E635" s="431"/>
      <c r="F635" s="432">
        <v>162698</v>
      </c>
      <c r="G635" s="587">
        <v>12911</v>
      </c>
      <c r="H635" s="587">
        <v>12756</v>
      </c>
      <c r="I635" s="88">
        <f t="shared" si="34"/>
        <v>12756</v>
      </c>
      <c r="J635" s="641">
        <f t="shared" si="35"/>
        <v>100</v>
      </c>
      <c r="K635" s="336"/>
      <c r="L635" s="88"/>
      <c r="M635" s="88"/>
      <c r="N635" s="88"/>
      <c r="O635" s="88"/>
      <c r="P635" s="88">
        <v>12756</v>
      </c>
      <c r="Q635" s="88"/>
      <c r="R635" s="88"/>
      <c r="S635" s="88"/>
      <c r="T635" s="88"/>
    </row>
    <row r="636" spans="1:20" ht="13.5" customHeight="1">
      <c r="A636" s="224"/>
      <c r="B636" s="224"/>
      <c r="C636" s="225"/>
      <c r="D636" s="558" t="s">
        <v>2134</v>
      </c>
      <c r="E636" s="630"/>
      <c r="F636" s="224"/>
      <c r="G636" s="215">
        <f>SUM(G476:G635)</f>
        <v>11092912</v>
      </c>
      <c r="H636" s="215">
        <f>SUM(H476:H635)</f>
        <v>19142278</v>
      </c>
      <c r="I636" s="215">
        <f>SUM(I476:I635)</f>
        <v>3426503</v>
      </c>
      <c r="J636" s="643">
        <f t="shared" si="35"/>
        <v>17.900184084673725</v>
      </c>
      <c r="K636" s="583">
        <f aca="true" t="shared" si="36" ref="K636:T636">SUM(K476:K635)</f>
        <v>687</v>
      </c>
      <c r="L636" s="215">
        <f t="shared" si="36"/>
        <v>148</v>
      </c>
      <c r="M636" s="215">
        <f t="shared" si="36"/>
        <v>425851</v>
      </c>
      <c r="N636" s="215">
        <f t="shared" si="36"/>
        <v>0</v>
      </c>
      <c r="O636" s="215">
        <f t="shared" si="36"/>
        <v>16571</v>
      </c>
      <c r="P636" s="215">
        <f t="shared" si="36"/>
        <v>1584215</v>
      </c>
      <c r="Q636" s="215">
        <f t="shared" si="36"/>
        <v>1106597</v>
      </c>
      <c r="R636" s="215">
        <f t="shared" si="36"/>
        <v>292434</v>
      </c>
      <c r="S636" s="215">
        <f t="shared" si="36"/>
        <v>0</v>
      </c>
      <c r="T636" s="215">
        <f t="shared" si="36"/>
        <v>0</v>
      </c>
    </row>
    <row r="637" spans="1:20" ht="13.5" customHeight="1">
      <c r="A637" s="20">
        <v>1</v>
      </c>
      <c r="B637" s="20">
        <v>17</v>
      </c>
      <c r="C637" s="138"/>
      <c r="D637" s="25" t="s">
        <v>2210</v>
      </c>
      <c r="E637" s="631"/>
      <c r="F637" s="20"/>
      <c r="G637" s="26"/>
      <c r="H637" s="26"/>
      <c r="I637" s="88"/>
      <c r="J637" s="641"/>
      <c r="K637" s="184"/>
      <c r="L637" s="88"/>
      <c r="M637" s="88"/>
      <c r="N637" s="88"/>
      <c r="O637" s="88"/>
      <c r="P637" s="88"/>
      <c r="Q637" s="26"/>
      <c r="R637" s="26"/>
      <c r="S637" s="26"/>
      <c r="T637" s="26"/>
    </row>
    <row r="638" spans="1:20" ht="13.5" customHeight="1">
      <c r="A638" s="20"/>
      <c r="B638" s="20"/>
      <c r="C638" s="138"/>
      <c r="D638" s="320" t="s">
        <v>151</v>
      </c>
      <c r="E638" s="143"/>
      <c r="F638" s="327"/>
      <c r="G638" s="181"/>
      <c r="H638" s="181"/>
      <c r="I638" s="88"/>
      <c r="J638" s="641"/>
      <c r="K638" s="181"/>
      <c r="L638" s="88"/>
      <c r="M638" s="88"/>
      <c r="N638" s="88"/>
      <c r="O638" s="88"/>
      <c r="P638" s="88"/>
      <c r="Q638" s="52"/>
      <c r="R638" s="52"/>
      <c r="S638" s="52"/>
      <c r="T638" s="52"/>
    </row>
    <row r="639" spans="1:20" ht="13.5" customHeight="1">
      <c r="A639" s="20"/>
      <c r="B639" s="20"/>
      <c r="C639" s="138"/>
      <c r="D639" s="15" t="s">
        <v>1674</v>
      </c>
      <c r="E639" s="14">
        <v>1</v>
      </c>
      <c r="F639" s="12">
        <v>171905</v>
      </c>
      <c r="G639" s="52">
        <v>5500</v>
      </c>
      <c r="H639" s="52">
        <v>11500</v>
      </c>
      <c r="I639" s="88">
        <f>SUM(K639:T639)</f>
        <v>8172</v>
      </c>
      <c r="J639" s="641">
        <f t="shared" si="35"/>
        <v>71.06086956521739</v>
      </c>
      <c r="K639" s="181"/>
      <c r="L639" s="52"/>
      <c r="M639" s="52">
        <v>8172</v>
      </c>
      <c r="N639" s="52"/>
      <c r="O639" s="52"/>
      <c r="P639" s="52"/>
      <c r="Q639" s="52"/>
      <c r="R639" s="52"/>
      <c r="S639" s="52"/>
      <c r="T639" s="52"/>
    </row>
    <row r="640" spans="1:20" ht="13.5" customHeight="1">
      <c r="A640" s="20"/>
      <c r="B640" s="20"/>
      <c r="C640" s="138"/>
      <c r="D640" s="15" t="s">
        <v>32</v>
      </c>
      <c r="E640" s="14">
        <v>1</v>
      </c>
      <c r="F640" s="12">
        <v>171903</v>
      </c>
      <c r="G640" s="52">
        <v>2899</v>
      </c>
      <c r="H640" s="52">
        <v>60</v>
      </c>
      <c r="I640" s="88">
        <f aca="true" t="shared" si="37" ref="I640:I650">SUM(K640:T640)</f>
        <v>2</v>
      </c>
      <c r="J640" s="641">
        <f t="shared" si="35"/>
        <v>3.3333333333333335</v>
      </c>
      <c r="K640" s="181"/>
      <c r="L640" s="52"/>
      <c r="M640" s="52">
        <v>2</v>
      </c>
      <c r="N640" s="52"/>
      <c r="O640" s="52"/>
      <c r="P640" s="52"/>
      <c r="Q640" s="52"/>
      <c r="R640" s="52"/>
      <c r="S640" s="52"/>
      <c r="T640" s="52"/>
    </row>
    <row r="641" spans="1:20" ht="13.5" customHeight="1">
      <c r="A641" s="20"/>
      <c r="B641" s="20"/>
      <c r="C641" s="138"/>
      <c r="D641" s="15" t="s">
        <v>2105</v>
      </c>
      <c r="E641" s="144">
        <v>1</v>
      </c>
      <c r="F641" s="12">
        <v>171920</v>
      </c>
      <c r="G641" s="52">
        <v>6000</v>
      </c>
      <c r="H641" s="52">
        <v>6000</v>
      </c>
      <c r="I641" s="88">
        <f t="shared" si="37"/>
        <v>4785</v>
      </c>
      <c r="J641" s="641">
        <f t="shared" si="35"/>
        <v>79.75</v>
      </c>
      <c r="K641" s="181"/>
      <c r="L641" s="52"/>
      <c r="M641" s="52">
        <v>4785</v>
      </c>
      <c r="N641" s="52"/>
      <c r="O641" s="52"/>
      <c r="P641" s="52"/>
      <c r="Q641" s="52"/>
      <c r="R641" s="52"/>
      <c r="S641" s="52"/>
      <c r="T641" s="52"/>
    </row>
    <row r="642" spans="1:20" ht="13.5" customHeight="1">
      <c r="A642" s="20"/>
      <c r="B642" s="20"/>
      <c r="C642" s="138"/>
      <c r="D642" s="82" t="s">
        <v>2106</v>
      </c>
      <c r="E642" s="114">
        <v>1</v>
      </c>
      <c r="F642" s="112">
        <v>171956</v>
      </c>
      <c r="G642" s="350">
        <v>7413</v>
      </c>
      <c r="H642" s="350">
        <v>5413</v>
      </c>
      <c r="I642" s="88">
        <f t="shared" si="37"/>
        <v>4040</v>
      </c>
      <c r="J642" s="641">
        <f t="shared" si="35"/>
        <v>74.63513763162757</v>
      </c>
      <c r="K642" s="181"/>
      <c r="L642" s="52"/>
      <c r="M642" s="52">
        <v>4040</v>
      </c>
      <c r="N642" s="52"/>
      <c r="O642" s="52"/>
      <c r="P642" s="52"/>
      <c r="Q642" s="52"/>
      <c r="R642" s="52"/>
      <c r="S642" s="52"/>
      <c r="T642" s="52"/>
    </row>
    <row r="643" spans="1:20" ht="13.5" customHeight="1">
      <c r="A643" s="20"/>
      <c r="B643" s="20"/>
      <c r="C643" s="138"/>
      <c r="D643" s="82" t="s">
        <v>2107</v>
      </c>
      <c r="E643" s="114">
        <v>1</v>
      </c>
      <c r="F643" s="112">
        <v>171958</v>
      </c>
      <c r="G643" s="350">
        <v>3446</v>
      </c>
      <c r="H643" s="350">
        <v>3446</v>
      </c>
      <c r="I643" s="88">
        <f t="shared" si="37"/>
        <v>107</v>
      </c>
      <c r="J643" s="641">
        <f t="shared" si="35"/>
        <v>3.1050493325594895</v>
      </c>
      <c r="K643" s="181"/>
      <c r="L643" s="52"/>
      <c r="M643" s="52">
        <v>107</v>
      </c>
      <c r="N643" s="52"/>
      <c r="O643" s="52"/>
      <c r="P643" s="52"/>
      <c r="Q643" s="52"/>
      <c r="R643" s="52"/>
      <c r="S643" s="52"/>
      <c r="T643" s="52"/>
    </row>
    <row r="644" spans="1:20" ht="15" customHeight="1">
      <c r="A644" s="20"/>
      <c r="B644" s="20"/>
      <c r="C644" s="138"/>
      <c r="D644" s="82" t="s">
        <v>2108</v>
      </c>
      <c r="E644" s="114">
        <v>1</v>
      </c>
      <c r="F644" s="112">
        <v>171904</v>
      </c>
      <c r="G644" s="350">
        <v>2000</v>
      </c>
      <c r="H644" s="350">
        <v>2000</v>
      </c>
      <c r="I644" s="88">
        <f t="shared" si="37"/>
        <v>0</v>
      </c>
      <c r="J644" s="641">
        <f t="shared" si="35"/>
        <v>0</v>
      </c>
      <c r="K644" s="181"/>
      <c r="L644" s="52"/>
      <c r="M644" s="52"/>
      <c r="N644" s="52"/>
      <c r="O644" s="52"/>
      <c r="P644" s="52"/>
      <c r="Q644" s="52"/>
      <c r="R644" s="52"/>
      <c r="S644" s="52"/>
      <c r="T644" s="52"/>
    </row>
    <row r="645" spans="1:20" ht="13.5" customHeight="1">
      <c r="A645" s="20"/>
      <c r="B645" s="20"/>
      <c r="C645" s="138"/>
      <c r="D645" s="15" t="s">
        <v>1676</v>
      </c>
      <c r="E645" s="14">
        <v>1</v>
      </c>
      <c r="F645" s="12">
        <v>171902</v>
      </c>
      <c r="G645" s="52">
        <v>10330</v>
      </c>
      <c r="H645" s="52">
        <v>13169</v>
      </c>
      <c r="I645" s="88">
        <f t="shared" si="37"/>
        <v>10954</v>
      </c>
      <c r="J645" s="641">
        <f t="shared" si="35"/>
        <v>83.18019591464804</v>
      </c>
      <c r="K645" s="181"/>
      <c r="L645" s="52"/>
      <c r="M645" s="52">
        <v>10954</v>
      </c>
      <c r="N645" s="52"/>
      <c r="O645" s="52"/>
      <c r="P645" s="52"/>
      <c r="Q645" s="52"/>
      <c r="R645" s="52"/>
      <c r="S645" s="52"/>
      <c r="T645" s="52"/>
    </row>
    <row r="646" spans="1:20" ht="13.5" customHeight="1">
      <c r="A646" s="20"/>
      <c r="B646" s="20"/>
      <c r="C646" s="138"/>
      <c r="D646" s="15" t="s">
        <v>2109</v>
      </c>
      <c r="E646" s="14">
        <v>1</v>
      </c>
      <c r="F646" s="12">
        <v>171925</v>
      </c>
      <c r="G646" s="52">
        <v>500</v>
      </c>
      <c r="H646" s="52">
        <v>500</v>
      </c>
      <c r="I646" s="88">
        <f t="shared" si="37"/>
        <v>500</v>
      </c>
      <c r="J646" s="641">
        <f t="shared" si="35"/>
        <v>100</v>
      </c>
      <c r="K646" s="181"/>
      <c r="L646" s="52"/>
      <c r="M646" s="52">
        <v>500</v>
      </c>
      <c r="N646" s="52"/>
      <c r="O646" s="52"/>
      <c r="P646" s="52"/>
      <c r="Q646" s="52"/>
      <c r="R646" s="52"/>
      <c r="S646" s="52"/>
      <c r="T646" s="52"/>
    </row>
    <row r="647" spans="1:20" ht="13.5" customHeight="1">
      <c r="A647" s="20"/>
      <c r="B647" s="20"/>
      <c r="C647" s="559"/>
      <c r="D647" s="14" t="s">
        <v>1992</v>
      </c>
      <c r="E647" s="14">
        <v>1</v>
      </c>
      <c r="F647" s="12">
        <v>171928</v>
      </c>
      <c r="G647" s="52">
        <v>1000</v>
      </c>
      <c r="H647" s="52">
        <v>1000</v>
      </c>
      <c r="I647" s="88">
        <f t="shared" si="37"/>
        <v>0</v>
      </c>
      <c r="J647" s="641">
        <f t="shared" si="35"/>
        <v>0</v>
      </c>
      <c r="K647" s="181"/>
      <c r="L647" s="52"/>
      <c r="M647" s="52"/>
      <c r="N647" s="52"/>
      <c r="O647" s="52"/>
      <c r="P647" s="52"/>
      <c r="Q647" s="52"/>
      <c r="R647" s="52"/>
      <c r="S647" s="52"/>
      <c r="T647" s="52"/>
    </row>
    <row r="648" spans="1:20" ht="13.5" customHeight="1">
      <c r="A648" s="20"/>
      <c r="B648" s="20"/>
      <c r="C648" s="559"/>
      <c r="D648" s="711" t="s">
        <v>2135</v>
      </c>
      <c r="E648" s="14">
        <v>1</v>
      </c>
      <c r="F648" s="12">
        <v>172920</v>
      </c>
      <c r="G648" s="52"/>
      <c r="H648" s="52">
        <v>153234</v>
      </c>
      <c r="I648" s="88">
        <f t="shared" si="37"/>
        <v>153234</v>
      </c>
      <c r="J648" s="641">
        <f t="shared" si="35"/>
        <v>100</v>
      </c>
      <c r="K648" s="181"/>
      <c r="L648" s="52"/>
      <c r="M648" s="52">
        <v>128234</v>
      </c>
      <c r="N648" s="52"/>
      <c r="O648" s="52"/>
      <c r="P648" s="52"/>
      <c r="Q648" s="52"/>
      <c r="R648" s="52"/>
      <c r="S648" s="52"/>
      <c r="T648" s="52">
        <v>25000</v>
      </c>
    </row>
    <row r="649" spans="1:20" ht="13.5" customHeight="1">
      <c r="A649" s="20"/>
      <c r="B649" s="20"/>
      <c r="C649" s="20"/>
      <c r="D649" s="14" t="s">
        <v>2136</v>
      </c>
      <c r="E649" s="13"/>
      <c r="F649" s="163"/>
      <c r="G649" s="181"/>
      <c r="H649" s="181"/>
      <c r="I649" s="88"/>
      <c r="J649" s="641"/>
      <c r="K649" s="181"/>
      <c r="L649" s="88"/>
      <c r="M649" s="52"/>
      <c r="N649" s="88"/>
      <c r="O649" s="88"/>
      <c r="P649" s="88"/>
      <c r="Q649" s="52"/>
      <c r="R649" s="52"/>
      <c r="S649" s="52"/>
      <c r="T649" s="52"/>
    </row>
    <row r="650" spans="1:20" ht="13.5" customHeight="1">
      <c r="A650" s="20"/>
      <c r="B650" s="20"/>
      <c r="C650" s="20"/>
      <c r="D650" s="14" t="s">
        <v>2137</v>
      </c>
      <c r="E650" s="13">
        <v>1</v>
      </c>
      <c r="F650" s="163">
        <v>171954</v>
      </c>
      <c r="G650" s="181">
        <v>2000</v>
      </c>
      <c r="H650" s="181">
        <v>2000</v>
      </c>
      <c r="I650" s="88">
        <f t="shared" si="37"/>
        <v>1126</v>
      </c>
      <c r="J650" s="641">
        <f t="shared" si="35"/>
        <v>56.3</v>
      </c>
      <c r="K650" s="181"/>
      <c r="L650" s="52"/>
      <c r="M650" s="52">
        <v>1126</v>
      </c>
      <c r="N650" s="52"/>
      <c r="O650" s="52"/>
      <c r="P650" s="52"/>
      <c r="Q650" s="52"/>
      <c r="R650" s="52"/>
      <c r="S650" s="52"/>
      <c r="T650" s="52"/>
    </row>
    <row r="651" spans="1:20" ht="13.5" customHeight="1">
      <c r="A651" s="16"/>
      <c r="B651" s="16"/>
      <c r="C651" s="217"/>
      <c r="D651" s="218" t="s">
        <v>2111</v>
      </c>
      <c r="E651" s="219"/>
      <c r="F651" s="220"/>
      <c r="G651" s="226">
        <f>SUM(G638:G650)</f>
        <v>41088</v>
      </c>
      <c r="H651" s="226">
        <f>SUM(H638:H650)</f>
        <v>198322</v>
      </c>
      <c r="I651" s="226">
        <f>SUM(I638:I650)</f>
        <v>182920</v>
      </c>
      <c r="J651" s="643">
        <f t="shared" si="35"/>
        <v>92.23384193382479</v>
      </c>
      <c r="K651" s="226">
        <f aca="true" t="shared" si="38" ref="K651:T651">SUM(K638:K650)</f>
        <v>0</v>
      </c>
      <c r="L651" s="359">
        <f t="shared" si="38"/>
        <v>0</v>
      </c>
      <c r="M651" s="359">
        <f t="shared" si="38"/>
        <v>157920</v>
      </c>
      <c r="N651" s="359">
        <f t="shared" si="38"/>
        <v>0</v>
      </c>
      <c r="O651" s="359">
        <f t="shared" si="38"/>
        <v>0</v>
      </c>
      <c r="P651" s="359">
        <f t="shared" si="38"/>
        <v>0</v>
      </c>
      <c r="Q651" s="359">
        <f t="shared" si="38"/>
        <v>0</v>
      </c>
      <c r="R651" s="359">
        <f t="shared" si="38"/>
        <v>0</v>
      </c>
      <c r="S651" s="359">
        <f t="shared" si="38"/>
        <v>0</v>
      </c>
      <c r="T651" s="359">
        <f t="shared" si="38"/>
        <v>25000</v>
      </c>
    </row>
    <row r="652" spans="1:20" s="27" customFormat="1" ht="13.5" customHeight="1">
      <c r="A652" s="85"/>
      <c r="B652" s="85"/>
      <c r="C652" s="134"/>
      <c r="D652" s="129" t="s">
        <v>2112</v>
      </c>
      <c r="E652" s="19"/>
      <c r="F652" s="168"/>
      <c r="G652" s="185"/>
      <c r="H652" s="185"/>
      <c r="I652" s="88"/>
      <c r="J652" s="641"/>
      <c r="K652" s="185"/>
      <c r="L652" s="154"/>
      <c r="M652" s="154"/>
      <c r="N652" s="154"/>
      <c r="O652" s="154"/>
      <c r="P652" s="154"/>
      <c r="Q652" s="154"/>
      <c r="R652" s="154"/>
      <c r="S652" s="154"/>
      <c r="T652" s="154"/>
    </row>
    <row r="653" spans="1:20" s="27" customFormat="1" ht="27.75" customHeight="1">
      <c r="A653" s="85"/>
      <c r="B653" s="85"/>
      <c r="C653" s="96" t="s">
        <v>36</v>
      </c>
      <c r="D653" s="560" t="s">
        <v>2113</v>
      </c>
      <c r="E653" s="328"/>
      <c r="F653" s="188">
        <v>171980</v>
      </c>
      <c r="G653" s="189">
        <v>22000</v>
      </c>
      <c r="H653" s="189">
        <v>26000</v>
      </c>
      <c r="I653" s="88">
        <f>SUM(K653:T653)</f>
        <v>25989</v>
      </c>
      <c r="J653" s="641">
        <f t="shared" si="35"/>
        <v>99.9576923076923</v>
      </c>
      <c r="K653" s="181"/>
      <c r="L653" s="52"/>
      <c r="M653" s="52"/>
      <c r="N653" s="52"/>
      <c r="O653" s="52"/>
      <c r="P653" s="52"/>
      <c r="Q653" s="52"/>
      <c r="R653" s="52">
        <v>25989</v>
      </c>
      <c r="S653" s="52"/>
      <c r="T653" s="52"/>
    </row>
    <row r="654" spans="1:20" s="27" customFormat="1" ht="27.75" customHeight="1">
      <c r="A654" s="85"/>
      <c r="B654" s="85"/>
      <c r="C654" s="127" t="s">
        <v>77</v>
      </c>
      <c r="D654" s="561" t="s">
        <v>2138</v>
      </c>
      <c r="E654" s="328"/>
      <c r="F654" s="329">
        <v>171969</v>
      </c>
      <c r="G654" s="189">
        <v>21075</v>
      </c>
      <c r="H654" s="189">
        <v>21075</v>
      </c>
      <c r="I654" s="88">
        <f aca="true" t="shared" si="39" ref="I654:I669">SUM(K654:T654)</f>
        <v>21075</v>
      </c>
      <c r="J654" s="641">
        <f t="shared" si="35"/>
        <v>100</v>
      </c>
      <c r="K654" s="181"/>
      <c r="L654" s="52"/>
      <c r="M654" s="52"/>
      <c r="N654" s="52"/>
      <c r="O654" s="52"/>
      <c r="P654" s="52">
        <v>21075</v>
      </c>
      <c r="Q654" s="52"/>
      <c r="R654" s="52"/>
      <c r="S654" s="52"/>
      <c r="T654" s="52"/>
    </row>
    <row r="655" spans="1:20" s="27" customFormat="1" ht="15.75" customHeight="1">
      <c r="A655" s="85"/>
      <c r="B655" s="85"/>
      <c r="C655" s="12" t="s">
        <v>79</v>
      </c>
      <c r="D655" s="562" t="s">
        <v>2139</v>
      </c>
      <c r="E655" s="328"/>
      <c r="F655" s="563">
        <v>172950</v>
      </c>
      <c r="G655" s="590">
        <v>1000</v>
      </c>
      <c r="H655" s="590">
        <v>0</v>
      </c>
      <c r="I655" s="88"/>
      <c r="J655" s="641"/>
      <c r="K655" s="181"/>
      <c r="L655" s="52"/>
      <c r="M655" s="52"/>
      <c r="N655" s="52"/>
      <c r="O655" s="52"/>
      <c r="P655" s="52"/>
      <c r="Q655" s="52"/>
      <c r="R655" s="52"/>
      <c r="S655" s="52"/>
      <c r="T655" s="52"/>
    </row>
    <row r="656" spans="1:20" s="27" customFormat="1" ht="24" customHeight="1">
      <c r="A656" s="85"/>
      <c r="B656" s="85"/>
      <c r="C656" s="12" t="s">
        <v>80</v>
      </c>
      <c r="D656" s="562" t="s">
        <v>2140</v>
      </c>
      <c r="E656" s="328"/>
      <c r="F656" s="563">
        <v>172951</v>
      </c>
      <c r="G656" s="590">
        <v>5000</v>
      </c>
      <c r="H656" s="590">
        <v>0</v>
      </c>
      <c r="I656" s="88"/>
      <c r="J656" s="641"/>
      <c r="K656" s="181"/>
      <c r="L656" s="52"/>
      <c r="M656" s="52"/>
      <c r="N656" s="52"/>
      <c r="O656" s="52"/>
      <c r="P656" s="52"/>
      <c r="Q656" s="52"/>
      <c r="R656" s="52"/>
      <c r="S656" s="52"/>
      <c r="T656" s="52"/>
    </row>
    <row r="657" spans="1:20" s="27" customFormat="1" ht="15.75" customHeight="1">
      <c r="A657" s="85"/>
      <c r="B657" s="85"/>
      <c r="C657" s="497" t="s">
        <v>81</v>
      </c>
      <c r="D657" s="560" t="s">
        <v>2114</v>
      </c>
      <c r="E657" s="328"/>
      <c r="F657" s="563">
        <v>172952</v>
      </c>
      <c r="G657" s="590">
        <v>5000</v>
      </c>
      <c r="H657" s="590">
        <v>1265</v>
      </c>
      <c r="I657" s="88">
        <f t="shared" si="39"/>
        <v>1265</v>
      </c>
      <c r="J657" s="641">
        <f t="shared" si="35"/>
        <v>100</v>
      </c>
      <c r="K657" s="181"/>
      <c r="L657" s="52"/>
      <c r="M657" s="52">
        <v>1265</v>
      </c>
      <c r="N657" s="52"/>
      <c r="O657" s="52"/>
      <c r="P657" s="52"/>
      <c r="Q657" s="52"/>
      <c r="R657" s="52"/>
      <c r="S657" s="52"/>
      <c r="T657" s="52"/>
    </row>
    <row r="658" spans="1:20" s="27" customFormat="1" ht="27" customHeight="1">
      <c r="A658" s="85"/>
      <c r="B658" s="85"/>
      <c r="C658" s="497" t="s">
        <v>82</v>
      </c>
      <c r="D658" s="95" t="s">
        <v>2141</v>
      </c>
      <c r="E658" s="153"/>
      <c r="F658" s="163">
        <v>172953</v>
      </c>
      <c r="G658" s="181">
        <v>5964</v>
      </c>
      <c r="H658" s="181">
        <v>5964</v>
      </c>
      <c r="I658" s="88">
        <f t="shared" si="39"/>
        <v>5964</v>
      </c>
      <c r="J658" s="641">
        <f t="shared" si="35"/>
        <v>100</v>
      </c>
      <c r="K658" s="181"/>
      <c r="L658" s="52"/>
      <c r="M658" s="52"/>
      <c r="N658" s="52"/>
      <c r="O658" s="52"/>
      <c r="P658" s="52"/>
      <c r="Q658" s="52"/>
      <c r="R658" s="52">
        <v>5964</v>
      </c>
      <c r="S658" s="52"/>
      <c r="T658" s="52"/>
    </row>
    <row r="659" spans="1:20" s="27" customFormat="1" ht="28.5" customHeight="1">
      <c r="A659" s="85"/>
      <c r="B659" s="85"/>
      <c r="C659" s="497" t="s">
        <v>946</v>
      </c>
      <c r="D659" s="95" t="s">
        <v>1596</v>
      </c>
      <c r="E659" s="153"/>
      <c r="F659" s="163">
        <v>172954</v>
      </c>
      <c r="G659" s="181">
        <v>9790</v>
      </c>
      <c r="H659" s="181">
        <v>9790</v>
      </c>
      <c r="I659" s="88">
        <f t="shared" si="39"/>
        <v>9789</v>
      </c>
      <c r="J659" s="641">
        <f t="shared" si="35"/>
        <v>99.98978549540347</v>
      </c>
      <c r="K659" s="181"/>
      <c r="L659" s="52"/>
      <c r="M659" s="52"/>
      <c r="N659" s="52"/>
      <c r="O659" s="52"/>
      <c r="P659" s="52"/>
      <c r="Q659" s="52"/>
      <c r="R659" s="52">
        <v>9789</v>
      </c>
      <c r="S659" s="52"/>
      <c r="T659" s="52"/>
    </row>
    <row r="660" spans="1:20" s="27" customFormat="1" ht="27.75" customHeight="1">
      <c r="A660" s="85"/>
      <c r="B660" s="85"/>
      <c r="C660" s="497" t="s">
        <v>581</v>
      </c>
      <c r="D660" s="564" t="s">
        <v>1597</v>
      </c>
      <c r="E660" s="13"/>
      <c r="F660" s="12">
        <v>174906</v>
      </c>
      <c r="G660" s="52">
        <v>5000</v>
      </c>
      <c r="H660" s="52">
        <v>56871</v>
      </c>
      <c r="I660" s="88">
        <f t="shared" si="39"/>
        <v>56871</v>
      </c>
      <c r="J660" s="641">
        <f t="shared" si="35"/>
        <v>100</v>
      </c>
      <c r="K660" s="181"/>
      <c r="L660" s="52"/>
      <c r="M660" s="52">
        <v>56871</v>
      </c>
      <c r="N660" s="52"/>
      <c r="O660" s="52"/>
      <c r="P660" s="52"/>
      <c r="Q660" s="52"/>
      <c r="R660" s="52"/>
      <c r="S660" s="52"/>
      <c r="T660" s="52"/>
    </row>
    <row r="661" spans="1:20" s="27" customFormat="1" ht="18.75" customHeight="1">
      <c r="A661" s="85"/>
      <c r="B661" s="85"/>
      <c r="C661" s="497" t="s">
        <v>583</v>
      </c>
      <c r="D661" s="277" t="s">
        <v>1598</v>
      </c>
      <c r="E661" s="13"/>
      <c r="F661" s="163">
        <v>172901</v>
      </c>
      <c r="G661" s="181"/>
      <c r="H661" s="181">
        <v>56838</v>
      </c>
      <c r="I661" s="88">
        <f t="shared" si="39"/>
        <v>56838</v>
      </c>
      <c r="J661" s="641">
        <f t="shared" si="35"/>
        <v>100</v>
      </c>
      <c r="K661" s="181"/>
      <c r="L661" s="52"/>
      <c r="M661" s="52"/>
      <c r="N661" s="52"/>
      <c r="O661" s="52"/>
      <c r="P661" s="52">
        <v>56838</v>
      </c>
      <c r="Q661" s="52"/>
      <c r="R661" s="52"/>
      <c r="S661" s="52"/>
      <c r="T661" s="52"/>
    </row>
    <row r="662" spans="1:20" s="27" customFormat="1" ht="24" customHeight="1">
      <c r="A662" s="85"/>
      <c r="B662" s="85"/>
      <c r="C662" s="497" t="s">
        <v>1599</v>
      </c>
      <c r="D662" s="95" t="s">
        <v>1600</v>
      </c>
      <c r="E662" s="13"/>
      <c r="F662" s="163">
        <v>172955</v>
      </c>
      <c r="G662" s="181"/>
      <c r="H662" s="181">
        <v>4382</v>
      </c>
      <c r="I662" s="88">
        <f t="shared" si="39"/>
        <v>0</v>
      </c>
      <c r="J662" s="641">
        <f t="shared" si="35"/>
        <v>0</v>
      </c>
      <c r="K662" s="181"/>
      <c r="L662" s="52"/>
      <c r="M662" s="52"/>
      <c r="N662" s="52"/>
      <c r="O662" s="52"/>
      <c r="P662" s="52"/>
      <c r="Q662" s="52"/>
      <c r="R662" s="52"/>
      <c r="S662" s="52"/>
      <c r="T662" s="52"/>
    </row>
    <row r="663" spans="1:20" s="27" customFormat="1" ht="24" customHeight="1">
      <c r="A663" s="85"/>
      <c r="B663" s="85"/>
      <c r="C663" s="497">
        <v>11</v>
      </c>
      <c r="D663" s="82" t="s">
        <v>812</v>
      </c>
      <c r="E663" s="13"/>
      <c r="F663" s="800">
        <v>174904</v>
      </c>
      <c r="G663" s="181"/>
      <c r="H663" s="181">
        <v>922</v>
      </c>
      <c r="I663" s="88">
        <f t="shared" si="39"/>
        <v>922</v>
      </c>
      <c r="J663" s="641">
        <f t="shared" si="35"/>
        <v>100</v>
      </c>
      <c r="K663" s="181"/>
      <c r="L663" s="52"/>
      <c r="M663" s="52"/>
      <c r="N663" s="52"/>
      <c r="O663" s="52"/>
      <c r="P663" s="52"/>
      <c r="Q663" s="52"/>
      <c r="R663" s="52">
        <v>922</v>
      </c>
      <c r="S663" s="52"/>
      <c r="T663" s="52"/>
    </row>
    <row r="664" spans="1:20" s="27" customFormat="1" ht="15" customHeight="1">
      <c r="A664" s="85"/>
      <c r="B664" s="85"/>
      <c r="C664" s="497" t="s">
        <v>813</v>
      </c>
      <c r="D664" s="82" t="s">
        <v>814</v>
      </c>
      <c r="E664" s="13"/>
      <c r="F664" s="163">
        <v>172956</v>
      </c>
      <c r="G664" s="181"/>
      <c r="H664" s="181">
        <v>5000</v>
      </c>
      <c r="I664" s="88">
        <f t="shared" si="39"/>
        <v>0</v>
      </c>
      <c r="J664" s="641">
        <f t="shared" si="35"/>
        <v>0</v>
      </c>
      <c r="K664" s="181"/>
      <c r="L664" s="52"/>
      <c r="M664" s="52"/>
      <c r="N664" s="52"/>
      <c r="O664" s="52"/>
      <c r="P664" s="52"/>
      <c r="Q664" s="52"/>
      <c r="R664" s="52"/>
      <c r="S664" s="52"/>
      <c r="T664" s="52"/>
    </row>
    <row r="665" spans="1:20" s="27" customFormat="1" ht="15.75" customHeight="1">
      <c r="A665" s="85"/>
      <c r="B665" s="85"/>
      <c r="C665" s="96"/>
      <c r="D665" s="532" t="s">
        <v>298</v>
      </c>
      <c r="E665" s="328"/>
      <c r="F665" s="563"/>
      <c r="G665" s="590"/>
      <c r="H665" s="590"/>
      <c r="I665" s="88"/>
      <c r="J665" s="641"/>
      <c r="K665" s="181"/>
      <c r="L665" s="52"/>
      <c r="M665" s="52"/>
      <c r="N665" s="52"/>
      <c r="O665" s="52"/>
      <c r="P665" s="52"/>
      <c r="Q665" s="52"/>
      <c r="R665" s="52"/>
      <c r="S665" s="52"/>
      <c r="T665" s="52"/>
    </row>
    <row r="666" spans="1:20" s="27" customFormat="1" ht="24.75" customHeight="1">
      <c r="A666" s="85"/>
      <c r="B666" s="85"/>
      <c r="C666" s="96" t="s">
        <v>197</v>
      </c>
      <c r="D666" s="565" t="s">
        <v>1993</v>
      </c>
      <c r="E666" s="632"/>
      <c r="F666" s="635">
        <v>171970</v>
      </c>
      <c r="G666" s="636">
        <v>22000</v>
      </c>
      <c r="H666" s="636">
        <v>22000</v>
      </c>
      <c r="I666" s="88">
        <f t="shared" si="39"/>
        <v>0</v>
      </c>
      <c r="J666" s="641">
        <f t="shared" si="35"/>
        <v>0</v>
      </c>
      <c r="K666" s="181"/>
      <c r="L666" s="52"/>
      <c r="M666" s="52"/>
      <c r="N666" s="52"/>
      <c r="O666" s="52"/>
      <c r="P666" s="52"/>
      <c r="Q666" s="52"/>
      <c r="R666" s="52"/>
      <c r="S666" s="52"/>
      <c r="T666" s="52"/>
    </row>
    <row r="667" spans="1:20" s="27" customFormat="1" ht="24" customHeight="1">
      <c r="A667" s="85"/>
      <c r="B667" s="85"/>
      <c r="C667" s="12" t="s">
        <v>242</v>
      </c>
      <c r="D667" s="566" t="s">
        <v>1601</v>
      </c>
      <c r="E667" s="632" t="s">
        <v>183</v>
      </c>
      <c r="F667" s="635">
        <v>172909</v>
      </c>
      <c r="G667" s="636">
        <v>950000</v>
      </c>
      <c r="H667" s="636">
        <v>950000</v>
      </c>
      <c r="I667" s="88">
        <f t="shared" si="39"/>
        <v>950000</v>
      </c>
      <c r="J667" s="641">
        <f t="shared" si="35"/>
        <v>100</v>
      </c>
      <c r="K667" s="181"/>
      <c r="L667" s="52"/>
      <c r="M667" s="52"/>
      <c r="N667" s="52"/>
      <c r="O667" s="52"/>
      <c r="P667" s="52">
        <v>950000</v>
      </c>
      <c r="Q667" s="52"/>
      <c r="R667" s="52"/>
      <c r="S667" s="52"/>
      <c r="T667" s="52"/>
    </row>
    <row r="668" spans="1:20" s="27" customFormat="1" ht="15.75" customHeight="1">
      <c r="A668" s="85"/>
      <c r="B668" s="85"/>
      <c r="C668" s="96" t="s">
        <v>243</v>
      </c>
      <c r="D668" s="567" t="s">
        <v>175</v>
      </c>
      <c r="E668" s="633"/>
      <c r="F668" s="432">
        <v>172910</v>
      </c>
      <c r="G668" s="587">
        <v>24860</v>
      </c>
      <c r="H668" s="587">
        <v>24860</v>
      </c>
      <c r="I668" s="88">
        <f t="shared" si="39"/>
        <v>1593</v>
      </c>
      <c r="J668" s="641">
        <f t="shared" si="35"/>
        <v>6.407884151246983</v>
      </c>
      <c r="K668" s="181"/>
      <c r="L668" s="52"/>
      <c r="M668" s="52">
        <v>1593</v>
      </c>
      <c r="N668" s="52"/>
      <c r="O668" s="52"/>
      <c r="P668" s="52"/>
      <c r="Q668" s="52"/>
      <c r="R668" s="52"/>
      <c r="S668" s="52"/>
      <c r="T668" s="52"/>
    </row>
    <row r="669" spans="1:20" s="27" customFormat="1" ht="15.75" customHeight="1">
      <c r="A669" s="85"/>
      <c r="B669" s="85"/>
      <c r="C669" s="96" t="s">
        <v>244</v>
      </c>
      <c r="D669" s="514" t="s">
        <v>2207</v>
      </c>
      <c r="E669" s="633"/>
      <c r="F669" s="432">
        <v>162603</v>
      </c>
      <c r="G669" s="587">
        <v>20645</v>
      </c>
      <c r="H669" s="587">
        <v>38451</v>
      </c>
      <c r="I669" s="88">
        <f t="shared" si="39"/>
        <v>30386</v>
      </c>
      <c r="J669" s="641">
        <f t="shared" si="35"/>
        <v>79.02525291929989</v>
      </c>
      <c r="K669" s="181"/>
      <c r="L669" s="52"/>
      <c r="M669" s="52"/>
      <c r="N669" s="52"/>
      <c r="O669" s="52"/>
      <c r="P669" s="52">
        <v>30386</v>
      </c>
      <c r="Q669" s="52"/>
      <c r="R669" s="52"/>
      <c r="S669" s="52"/>
      <c r="T669" s="52"/>
    </row>
    <row r="670" spans="1:20" ht="15.75" customHeight="1">
      <c r="A670" s="16"/>
      <c r="B670" s="16"/>
      <c r="C670" s="217"/>
      <c r="D670" s="218" t="s">
        <v>178</v>
      </c>
      <c r="E670" s="634"/>
      <c r="F670" s="16"/>
      <c r="G670" s="359">
        <f>SUM(G651:G669)</f>
        <v>1133422</v>
      </c>
      <c r="H670" s="359">
        <f>SUM(H651:H669)</f>
        <v>1421740</v>
      </c>
      <c r="I670" s="359">
        <f>SUM(I651:I669)</f>
        <v>1343612</v>
      </c>
      <c r="J670" s="643">
        <f t="shared" si="35"/>
        <v>94.50476177078791</v>
      </c>
      <c r="K670" s="226">
        <f aca="true" t="shared" si="40" ref="K670:T670">SUM(K651:K669)</f>
        <v>0</v>
      </c>
      <c r="L670" s="359">
        <f t="shared" si="40"/>
        <v>0</v>
      </c>
      <c r="M670" s="359">
        <f t="shared" si="40"/>
        <v>217649</v>
      </c>
      <c r="N670" s="359">
        <f t="shared" si="40"/>
        <v>0</v>
      </c>
      <c r="O670" s="359">
        <f t="shared" si="40"/>
        <v>0</v>
      </c>
      <c r="P670" s="359">
        <f t="shared" si="40"/>
        <v>1058299</v>
      </c>
      <c r="Q670" s="359">
        <f t="shared" si="40"/>
        <v>0</v>
      </c>
      <c r="R670" s="359">
        <f t="shared" si="40"/>
        <v>42664</v>
      </c>
      <c r="S670" s="359">
        <f t="shared" si="40"/>
        <v>0</v>
      </c>
      <c r="T670" s="359">
        <f t="shared" si="40"/>
        <v>25000</v>
      </c>
    </row>
    <row r="671" spans="1:20" ht="13.5" customHeight="1">
      <c r="A671" s="20">
        <v>1</v>
      </c>
      <c r="B671" s="20">
        <v>18</v>
      </c>
      <c r="C671" s="138"/>
      <c r="D671" s="25" t="s">
        <v>172</v>
      </c>
      <c r="E671" s="24"/>
      <c r="F671" s="169"/>
      <c r="G671" s="186"/>
      <c r="H671" s="186"/>
      <c r="I671" s="88"/>
      <c r="J671" s="641"/>
      <c r="K671" s="184"/>
      <c r="L671" s="88"/>
      <c r="M671" s="88"/>
      <c r="N671" s="88"/>
      <c r="O671" s="88"/>
      <c r="P671" s="88"/>
      <c r="Q671" s="26"/>
      <c r="R671" s="26"/>
      <c r="S671" s="26"/>
      <c r="T671" s="26"/>
    </row>
    <row r="672" spans="1:20" ht="13.5" customHeight="1">
      <c r="A672" s="20"/>
      <c r="B672" s="20"/>
      <c r="C672" s="138"/>
      <c r="D672" s="21" t="s">
        <v>151</v>
      </c>
      <c r="E672" s="51"/>
      <c r="F672" s="310"/>
      <c r="G672" s="184"/>
      <c r="H672" s="184"/>
      <c r="I672" s="88"/>
      <c r="J672" s="641"/>
      <c r="K672" s="184"/>
      <c r="L672" s="88"/>
      <c r="M672" s="88"/>
      <c r="N672" s="88"/>
      <c r="O672" s="88"/>
      <c r="P672" s="88"/>
      <c r="Q672" s="26"/>
      <c r="R672" s="26"/>
      <c r="S672" s="26"/>
      <c r="T672" s="26"/>
    </row>
    <row r="673" spans="1:20" ht="13.5" customHeight="1">
      <c r="A673" s="20"/>
      <c r="B673" s="20"/>
      <c r="C673" s="96"/>
      <c r="D673" s="21" t="s">
        <v>1994</v>
      </c>
      <c r="E673" s="14">
        <v>2</v>
      </c>
      <c r="F673" s="12">
        <v>181905</v>
      </c>
      <c r="G673" s="52">
        <v>8000</v>
      </c>
      <c r="H673" s="52">
        <v>8310</v>
      </c>
      <c r="I673" s="88">
        <f>SUM(K673:S673)</f>
        <v>8026</v>
      </c>
      <c r="J673" s="641">
        <f t="shared" si="35"/>
        <v>96.58243080625752</v>
      </c>
      <c r="K673" s="184"/>
      <c r="L673" s="26"/>
      <c r="M673" s="26">
        <v>8026</v>
      </c>
      <c r="N673" s="26"/>
      <c r="O673" s="26"/>
      <c r="P673" s="26"/>
      <c r="Q673" s="26"/>
      <c r="R673" s="26"/>
      <c r="S673" s="26"/>
      <c r="T673" s="26"/>
    </row>
    <row r="674" spans="1:20" ht="27.75" customHeight="1">
      <c r="A674" s="20"/>
      <c r="B674" s="20"/>
      <c r="C674" s="138"/>
      <c r="D674" s="89" t="s">
        <v>1675</v>
      </c>
      <c r="E674" s="14">
        <v>1</v>
      </c>
      <c r="F674" s="12" t="s">
        <v>1602</v>
      </c>
      <c r="G674" s="52">
        <v>25504</v>
      </c>
      <c r="H674" s="52">
        <v>28190</v>
      </c>
      <c r="I674" s="88">
        <f aca="true" t="shared" si="41" ref="I674:I689">SUM(K674:S674)</f>
        <v>22790</v>
      </c>
      <c r="J674" s="641">
        <f t="shared" si="35"/>
        <v>80.84427101809152</v>
      </c>
      <c r="K674" s="184"/>
      <c r="L674" s="26"/>
      <c r="M674" s="26">
        <v>22483</v>
      </c>
      <c r="N674" s="26"/>
      <c r="O674" s="26">
        <v>307</v>
      </c>
      <c r="P674" s="26"/>
      <c r="Q674" s="26"/>
      <c r="R674" s="26"/>
      <c r="S674" s="26"/>
      <c r="T674" s="26"/>
    </row>
    <row r="675" spans="1:20" ht="13.5" customHeight="1">
      <c r="A675" s="20"/>
      <c r="B675" s="20"/>
      <c r="C675" s="138"/>
      <c r="D675" s="15" t="s">
        <v>2115</v>
      </c>
      <c r="E675" s="14">
        <v>1</v>
      </c>
      <c r="F675" s="12">
        <v>181906</v>
      </c>
      <c r="G675" s="52">
        <v>1397</v>
      </c>
      <c r="H675" s="52">
        <v>1397</v>
      </c>
      <c r="I675" s="88">
        <f t="shared" si="41"/>
        <v>1397</v>
      </c>
      <c r="J675" s="641">
        <f t="shared" si="35"/>
        <v>100</v>
      </c>
      <c r="K675" s="184"/>
      <c r="L675" s="26"/>
      <c r="M675" s="26">
        <v>1397</v>
      </c>
      <c r="N675" s="26"/>
      <c r="O675" s="26"/>
      <c r="P675" s="26"/>
      <c r="Q675" s="26"/>
      <c r="R675" s="26"/>
      <c r="S675" s="26"/>
      <c r="T675" s="26"/>
    </row>
    <row r="676" spans="1:20" ht="21.75" customHeight="1">
      <c r="A676" s="20"/>
      <c r="B676" s="20"/>
      <c r="C676" s="138"/>
      <c r="D676" s="82" t="s">
        <v>1603</v>
      </c>
      <c r="E676" s="14">
        <v>2</v>
      </c>
      <c r="F676" s="12">
        <v>181914</v>
      </c>
      <c r="G676" s="52">
        <v>40000</v>
      </c>
      <c r="H676" s="52">
        <v>40000</v>
      </c>
      <c r="I676" s="88">
        <f t="shared" si="41"/>
        <v>40000</v>
      </c>
      <c r="J676" s="641">
        <f t="shared" si="35"/>
        <v>100</v>
      </c>
      <c r="K676" s="184"/>
      <c r="L676" s="26"/>
      <c r="M676" s="26"/>
      <c r="N676" s="26"/>
      <c r="O676" s="26">
        <v>40000</v>
      </c>
      <c r="P676" s="26"/>
      <c r="Q676" s="26"/>
      <c r="R676" s="26"/>
      <c r="S676" s="26"/>
      <c r="T676" s="26"/>
    </row>
    <row r="677" spans="1:20" ht="16.5" customHeight="1">
      <c r="A677" s="20"/>
      <c r="B677" s="20"/>
      <c r="C677" s="138"/>
      <c r="D677" s="82" t="s">
        <v>815</v>
      </c>
      <c r="E677" s="14">
        <v>1</v>
      </c>
      <c r="F677" s="12">
        <v>182909</v>
      </c>
      <c r="G677" s="52"/>
      <c r="H677" s="52">
        <v>9000</v>
      </c>
      <c r="I677" s="88">
        <f t="shared" si="41"/>
        <v>0</v>
      </c>
      <c r="J677" s="641">
        <f t="shared" si="35"/>
        <v>0</v>
      </c>
      <c r="K677" s="184"/>
      <c r="L677" s="26"/>
      <c r="M677" s="26"/>
      <c r="N677" s="26"/>
      <c r="O677" s="26"/>
      <c r="P677" s="26"/>
      <c r="Q677" s="26"/>
      <c r="R677" s="26"/>
      <c r="S677" s="26"/>
      <c r="T677" s="26"/>
    </row>
    <row r="678" spans="1:20" ht="15" customHeight="1">
      <c r="A678" s="20"/>
      <c r="B678" s="20"/>
      <c r="C678" s="138"/>
      <c r="D678" s="309" t="s">
        <v>823</v>
      </c>
      <c r="E678" s="126"/>
      <c r="F678" s="316"/>
      <c r="G678" s="182"/>
      <c r="H678" s="182"/>
      <c r="I678" s="88"/>
      <c r="J678" s="641"/>
      <c r="K678" s="184"/>
      <c r="L678" s="88"/>
      <c r="M678" s="26"/>
      <c r="N678" s="88"/>
      <c r="O678" s="88"/>
      <c r="P678" s="88"/>
      <c r="Q678" s="26"/>
      <c r="R678" s="26"/>
      <c r="S678" s="26"/>
      <c r="T678" s="26"/>
    </row>
    <row r="679" spans="1:20" ht="15" customHeight="1">
      <c r="A679" s="20"/>
      <c r="B679" s="20"/>
      <c r="C679" s="138"/>
      <c r="D679" s="15" t="s">
        <v>2303</v>
      </c>
      <c r="E679" s="52">
        <v>1</v>
      </c>
      <c r="F679" s="12">
        <v>221950</v>
      </c>
      <c r="G679" s="52">
        <v>134693</v>
      </c>
      <c r="H679" s="52">
        <v>139227</v>
      </c>
      <c r="I679" s="88">
        <f t="shared" si="41"/>
        <v>136058</v>
      </c>
      <c r="J679" s="641">
        <f t="shared" si="35"/>
        <v>97.72386103270199</v>
      </c>
      <c r="K679" s="184">
        <v>110444</v>
      </c>
      <c r="L679" s="26">
        <v>24356</v>
      </c>
      <c r="M679" s="26">
        <v>1258</v>
      </c>
      <c r="N679" s="26"/>
      <c r="O679" s="26"/>
      <c r="P679" s="26"/>
      <c r="Q679" s="26"/>
      <c r="R679" s="26"/>
      <c r="S679" s="26"/>
      <c r="T679" s="26"/>
    </row>
    <row r="680" spans="1:20" ht="24.75" customHeight="1">
      <c r="A680" s="20"/>
      <c r="B680" s="20"/>
      <c r="C680" s="138"/>
      <c r="D680" s="93" t="s">
        <v>2116</v>
      </c>
      <c r="E680" s="119">
        <v>1</v>
      </c>
      <c r="F680" s="20">
        <v>181907</v>
      </c>
      <c r="G680" s="26">
        <v>18527</v>
      </c>
      <c r="H680" s="26">
        <v>9204</v>
      </c>
      <c r="I680" s="88">
        <f t="shared" si="41"/>
        <v>6416</v>
      </c>
      <c r="J680" s="641">
        <f t="shared" si="35"/>
        <v>69.70882225119513</v>
      </c>
      <c r="K680" s="184"/>
      <c r="L680" s="26"/>
      <c r="M680" s="26">
        <v>6416</v>
      </c>
      <c r="N680" s="26"/>
      <c r="O680" s="26"/>
      <c r="P680" s="26"/>
      <c r="Q680" s="26"/>
      <c r="R680" s="26"/>
      <c r="S680" s="26"/>
      <c r="T680" s="26"/>
    </row>
    <row r="681" spans="1:20" ht="15.75" customHeight="1">
      <c r="A681" s="20"/>
      <c r="B681" s="20"/>
      <c r="C681" s="138"/>
      <c r="D681" s="21" t="s">
        <v>728</v>
      </c>
      <c r="E681" s="119"/>
      <c r="F681" s="308"/>
      <c r="G681" s="26"/>
      <c r="H681" s="26"/>
      <c r="I681" s="88"/>
      <c r="J681" s="641"/>
      <c r="K681" s="184"/>
      <c r="L681" s="88"/>
      <c r="M681" s="88"/>
      <c r="N681" s="88"/>
      <c r="O681" s="88"/>
      <c r="P681" s="88"/>
      <c r="Q681" s="26"/>
      <c r="R681" s="26"/>
      <c r="S681" s="26"/>
      <c r="T681" s="26"/>
    </row>
    <row r="682" spans="1:20" ht="12.75" customHeight="1">
      <c r="A682" s="20"/>
      <c r="B682" s="20"/>
      <c r="C682" s="138"/>
      <c r="D682" s="93" t="s">
        <v>2117</v>
      </c>
      <c r="E682" s="119">
        <v>1</v>
      </c>
      <c r="F682" s="20">
        <v>181909</v>
      </c>
      <c r="G682" s="26">
        <v>224</v>
      </c>
      <c r="H682" s="26">
        <v>2631</v>
      </c>
      <c r="I682" s="88">
        <f t="shared" si="41"/>
        <v>488</v>
      </c>
      <c r="J682" s="641">
        <f t="shared" si="35"/>
        <v>18.5480805777271</v>
      </c>
      <c r="K682" s="184"/>
      <c r="L682" s="26"/>
      <c r="M682" s="26">
        <v>38</v>
      </c>
      <c r="N682" s="26"/>
      <c r="O682" s="26">
        <v>450</v>
      </c>
      <c r="P682" s="26"/>
      <c r="Q682" s="26"/>
      <c r="R682" s="26"/>
      <c r="S682" s="26"/>
      <c r="T682" s="26"/>
    </row>
    <row r="683" spans="1:20" ht="22.5" customHeight="1">
      <c r="A683" s="20"/>
      <c r="B683" s="20"/>
      <c r="C683" s="138"/>
      <c r="D683" s="93" t="s">
        <v>729</v>
      </c>
      <c r="E683" s="126">
        <v>2</v>
      </c>
      <c r="F683" s="164">
        <v>191142</v>
      </c>
      <c r="G683" s="182">
        <v>1000</v>
      </c>
      <c r="H683" s="182">
        <v>1000</v>
      </c>
      <c r="I683" s="88">
        <f t="shared" si="41"/>
        <v>1000</v>
      </c>
      <c r="J683" s="641">
        <f t="shared" si="35"/>
        <v>100</v>
      </c>
      <c r="K683" s="184"/>
      <c r="L683" s="26"/>
      <c r="M683" s="26"/>
      <c r="N683" s="26"/>
      <c r="O683" s="26">
        <v>1000</v>
      </c>
      <c r="P683" s="26"/>
      <c r="Q683" s="26"/>
      <c r="R683" s="26"/>
      <c r="S683" s="26"/>
      <c r="T683" s="26"/>
    </row>
    <row r="684" spans="1:20" ht="23.25" customHeight="1">
      <c r="A684" s="20"/>
      <c r="B684" s="20"/>
      <c r="C684" s="138"/>
      <c r="D684" s="93" t="s">
        <v>730</v>
      </c>
      <c r="E684" s="126">
        <v>2</v>
      </c>
      <c r="F684" s="164">
        <v>191154</v>
      </c>
      <c r="G684" s="182">
        <v>2500</v>
      </c>
      <c r="H684" s="182">
        <v>2500</v>
      </c>
      <c r="I684" s="88">
        <f t="shared" si="41"/>
        <v>2500</v>
      </c>
      <c r="J684" s="641">
        <f aca="true" t="shared" si="42" ref="J684:J753">I684/H684*100</f>
        <v>100</v>
      </c>
      <c r="K684" s="184"/>
      <c r="L684" s="26"/>
      <c r="M684" s="26"/>
      <c r="N684" s="26"/>
      <c r="O684" s="26">
        <v>2500</v>
      </c>
      <c r="P684" s="26"/>
      <c r="Q684" s="26"/>
      <c r="R684" s="26"/>
      <c r="S684" s="26"/>
      <c r="T684" s="26"/>
    </row>
    <row r="685" spans="1:20" ht="23.25" customHeight="1">
      <c r="A685" s="20"/>
      <c r="B685" s="20"/>
      <c r="C685" s="138"/>
      <c r="D685" s="82" t="s">
        <v>1604</v>
      </c>
      <c r="E685" s="126">
        <v>2</v>
      </c>
      <c r="F685" s="316">
        <v>191145</v>
      </c>
      <c r="G685" s="182">
        <v>1300</v>
      </c>
      <c r="H685" s="182">
        <v>1300</v>
      </c>
      <c r="I685" s="88">
        <f t="shared" si="41"/>
        <v>1300</v>
      </c>
      <c r="J685" s="641">
        <f t="shared" si="42"/>
        <v>100</v>
      </c>
      <c r="K685" s="184"/>
      <c r="L685" s="26"/>
      <c r="M685" s="26"/>
      <c r="N685" s="26"/>
      <c r="O685" s="26">
        <v>1300</v>
      </c>
      <c r="P685" s="26"/>
      <c r="Q685" s="26"/>
      <c r="R685" s="26"/>
      <c r="S685" s="26"/>
      <c r="T685" s="26"/>
    </row>
    <row r="686" spans="1:20" ht="15" customHeight="1">
      <c r="A686" s="20"/>
      <c r="B686" s="20"/>
      <c r="C686" s="138"/>
      <c r="D686" s="93" t="s">
        <v>712</v>
      </c>
      <c r="E686" s="119"/>
      <c r="F686" s="308"/>
      <c r="G686" s="26"/>
      <c r="H686" s="26"/>
      <c r="I686" s="88"/>
      <c r="J686" s="641"/>
      <c r="K686" s="184"/>
      <c r="L686" s="88"/>
      <c r="M686" s="88"/>
      <c r="N686" s="88"/>
      <c r="O686" s="88"/>
      <c r="P686" s="88"/>
      <c r="Q686" s="26"/>
      <c r="R686" s="26"/>
      <c r="S686" s="26"/>
      <c r="T686" s="26"/>
    </row>
    <row r="687" spans="1:20" ht="15" customHeight="1">
      <c r="A687" s="20"/>
      <c r="B687" s="20"/>
      <c r="C687" s="138"/>
      <c r="D687" s="93" t="s">
        <v>713</v>
      </c>
      <c r="E687" s="119">
        <v>1</v>
      </c>
      <c r="F687" s="20">
        <v>181902</v>
      </c>
      <c r="G687" s="26">
        <v>100</v>
      </c>
      <c r="H687" s="26">
        <v>100</v>
      </c>
      <c r="I687" s="88">
        <f t="shared" si="41"/>
        <v>60</v>
      </c>
      <c r="J687" s="641">
        <f t="shared" si="42"/>
        <v>60</v>
      </c>
      <c r="K687" s="184"/>
      <c r="L687" s="26"/>
      <c r="M687" s="26">
        <v>60</v>
      </c>
      <c r="N687" s="26"/>
      <c r="O687" s="26"/>
      <c r="P687" s="26"/>
      <c r="Q687" s="26"/>
      <c r="R687" s="26"/>
      <c r="S687" s="26"/>
      <c r="T687" s="26"/>
    </row>
    <row r="688" spans="1:20" ht="15" customHeight="1">
      <c r="A688" s="20"/>
      <c r="B688" s="20"/>
      <c r="C688" s="138"/>
      <c r="D688" s="21" t="s">
        <v>714</v>
      </c>
      <c r="E688" s="22">
        <v>1</v>
      </c>
      <c r="F688" s="20">
        <v>181904</v>
      </c>
      <c r="G688" s="26">
        <v>150</v>
      </c>
      <c r="H688" s="26">
        <v>150</v>
      </c>
      <c r="I688" s="88">
        <f t="shared" si="41"/>
        <v>72</v>
      </c>
      <c r="J688" s="641">
        <f t="shared" si="42"/>
        <v>48</v>
      </c>
      <c r="K688" s="184"/>
      <c r="L688" s="26"/>
      <c r="M688" s="26">
        <v>72</v>
      </c>
      <c r="N688" s="26"/>
      <c r="O688" s="26"/>
      <c r="P688" s="26"/>
      <c r="Q688" s="26"/>
      <c r="R688" s="26"/>
      <c r="S688" s="26"/>
      <c r="T688" s="26"/>
    </row>
    <row r="689" spans="1:20" ht="13.5" customHeight="1">
      <c r="A689" s="569"/>
      <c r="B689" s="569"/>
      <c r="C689" s="569"/>
      <c r="D689" s="15" t="s">
        <v>816</v>
      </c>
      <c r="E689" s="13">
        <v>1</v>
      </c>
      <c r="F689" s="163">
        <v>181903</v>
      </c>
      <c r="G689" s="26"/>
      <c r="H689" s="26">
        <v>120</v>
      </c>
      <c r="I689" s="88">
        <f t="shared" si="41"/>
        <v>0</v>
      </c>
      <c r="J689" s="641">
        <f t="shared" si="42"/>
        <v>0</v>
      </c>
      <c r="K689" s="184"/>
      <c r="L689" s="26"/>
      <c r="M689" s="26"/>
      <c r="N689" s="26"/>
      <c r="O689" s="26"/>
      <c r="P689" s="26"/>
      <c r="Q689" s="26"/>
      <c r="R689" s="26"/>
      <c r="S689" s="26"/>
      <c r="T689" s="26"/>
    </row>
    <row r="690" spans="1:20" ht="15" customHeight="1">
      <c r="A690" s="210"/>
      <c r="B690" s="210"/>
      <c r="C690" s="218"/>
      <c r="D690" s="218" t="s">
        <v>715</v>
      </c>
      <c r="E690" s="219"/>
      <c r="F690" s="220"/>
      <c r="G690" s="582">
        <f>SUM(G673:G689)</f>
        <v>233395</v>
      </c>
      <c r="H690" s="582">
        <f>SUM(H673:H689)</f>
        <v>243129</v>
      </c>
      <c r="I690" s="582">
        <f>SUM(I673:I689)</f>
        <v>220107</v>
      </c>
      <c r="J690" s="643">
        <f t="shared" si="42"/>
        <v>90.53095270412004</v>
      </c>
      <c r="K690" s="582">
        <f aca="true" t="shared" si="43" ref="K690:T690">SUM(K673:K689)</f>
        <v>110444</v>
      </c>
      <c r="L690" s="436">
        <f t="shared" si="43"/>
        <v>24356</v>
      </c>
      <c r="M690" s="436">
        <f t="shared" si="43"/>
        <v>39750</v>
      </c>
      <c r="N690" s="436">
        <f t="shared" si="43"/>
        <v>0</v>
      </c>
      <c r="O690" s="436">
        <f t="shared" si="43"/>
        <v>45557</v>
      </c>
      <c r="P690" s="436">
        <f t="shared" si="43"/>
        <v>0</v>
      </c>
      <c r="Q690" s="436">
        <f t="shared" si="43"/>
        <v>0</v>
      </c>
      <c r="R690" s="436">
        <f t="shared" si="43"/>
        <v>0</v>
      </c>
      <c r="S690" s="436">
        <f t="shared" si="43"/>
        <v>0</v>
      </c>
      <c r="T690" s="436">
        <f t="shared" si="43"/>
        <v>0</v>
      </c>
    </row>
    <row r="691" spans="1:20" s="27" customFormat="1" ht="15" customHeight="1">
      <c r="A691" s="17"/>
      <c r="B691" s="17"/>
      <c r="C691" s="18"/>
      <c r="D691" s="129" t="s">
        <v>716</v>
      </c>
      <c r="E691" s="19"/>
      <c r="F691" s="168"/>
      <c r="G691" s="185"/>
      <c r="H691" s="185"/>
      <c r="I691" s="88"/>
      <c r="J691" s="641"/>
      <c r="K691" s="336"/>
      <c r="L691" s="88"/>
      <c r="M691" s="88"/>
      <c r="N691" s="88"/>
      <c r="O691" s="88"/>
      <c r="P691" s="88"/>
      <c r="Q691" s="88"/>
      <c r="R691" s="88"/>
      <c r="S691" s="88"/>
      <c r="T691" s="88"/>
    </row>
    <row r="692" spans="1:20" s="27" customFormat="1" ht="24.75" customHeight="1">
      <c r="A692" s="17"/>
      <c r="B692" s="17"/>
      <c r="C692" s="96" t="s">
        <v>36</v>
      </c>
      <c r="D692" s="82" t="s">
        <v>1605</v>
      </c>
      <c r="E692" s="19"/>
      <c r="F692" s="163">
        <v>182907</v>
      </c>
      <c r="G692" s="181">
        <v>4138</v>
      </c>
      <c r="H692" s="181">
        <v>4138</v>
      </c>
      <c r="I692" s="88">
        <f>SUM(K692:T692)</f>
        <v>0</v>
      </c>
      <c r="J692" s="641">
        <f t="shared" si="42"/>
        <v>0</v>
      </c>
      <c r="K692" s="336"/>
      <c r="L692" s="88"/>
      <c r="M692" s="88"/>
      <c r="N692" s="88"/>
      <c r="O692" s="88"/>
      <c r="P692" s="88"/>
      <c r="Q692" s="88"/>
      <c r="R692" s="88"/>
      <c r="S692" s="88"/>
      <c r="T692" s="88"/>
    </row>
    <row r="693" spans="1:20" s="27" customFormat="1" ht="15" customHeight="1">
      <c r="A693" s="17"/>
      <c r="B693" s="17"/>
      <c r="C693" s="96" t="s">
        <v>77</v>
      </c>
      <c r="D693" s="82" t="s">
        <v>1606</v>
      </c>
      <c r="E693" s="19"/>
      <c r="F693" s="163">
        <v>182908</v>
      </c>
      <c r="G693" s="181">
        <v>650</v>
      </c>
      <c r="H693" s="181">
        <v>650</v>
      </c>
      <c r="I693" s="88">
        <f>SUM(K693:T693)</f>
        <v>650</v>
      </c>
      <c r="J693" s="641">
        <f t="shared" si="42"/>
        <v>100</v>
      </c>
      <c r="K693" s="336"/>
      <c r="L693" s="88"/>
      <c r="M693" s="88"/>
      <c r="N693" s="88"/>
      <c r="O693" s="88"/>
      <c r="P693" s="88"/>
      <c r="Q693" s="88"/>
      <c r="R693" s="88">
        <v>650</v>
      </c>
      <c r="S693" s="88"/>
      <c r="T693" s="88"/>
    </row>
    <row r="694" spans="1:20" s="27" customFormat="1" ht="24.75" customHeight="1">
      <c r="A694" s="17"/>
      <c r="B694" s="17"/>
      <c r="C694" s="12" t="s">
        <v>79</v>
      </c>
      <c r="D694" s="82" t="s">
        <v>817</v>
      </c>
      <c r="E694" s="19"/>
      <c r="F694" s="12">
        <v>182910</v>
      </c>
      <c r="G694" s="181"/>
      <c r="H694" s="181">
        <v>8976</v>
      </c>
      <c r="I694" s="88">
        <f>SUM(K694:T694)</f>
        <v>0</v>
      </c>
      <c r="J694" s="641">
        <f t="shared" si="42"/>
        <v>0</v>
      </c>
      <c r="K694" s="336"/>
      <c r="L694" s="88"/>
      <c r="M694" s="88"/>
      <c r="N694" s="88"/>
      <c r="O694" s="88"/>
      <c r="P694" s="88"/>
      <c r="Q694" s="88"/>
      <c r="R694" s="88"/>
      <c r="S694" s="88"/>
      <c r="T694" s="88"/>
    </row>
    <row r="695" spans="1:20" s="27" customFormat="1" ht="15" customHeight="1">
      <c r="A695" s="17"/>
      <c r="B695" s="17"/>
      <c r="C695" s="15"/>
      <c r="D695" s="532" t="s">
        <v>298</v>
      </c>
      <c r="E695" s="19"/>
      <c r="F695" s="618"/>
      <c r="G695" s="52"/>
      <c r="H695" s="52"/>
      <c r="I695" s="88"/>
      <c r="J695" s="641"/>
      <c r="K695" s="336"/>
      <c r="L695" s="88"/>
      <c r="M695" s="88"/>
      <c r="N695" s="88"/>
      <c r="O695" s="88"/>
      <c r="P695" s="88"/>
      <c r="Q695" s="88"/>
      <c r="R695" s="88"/>
      <c r="S695" s="88"/>
      <c r="T695" s="88"/>
    </row>
    <row r="696" spans="1:20" s="27" customFormat="1" ht="15" customHeight="1">
      <c r="A696" s="17"/>
      <c r="B696" s="17"/>
      <c r="C696" s="15" t="s">
        <v>197</v>
      </c>
      <c r="D696" s="438" t="s">
        <v>1995</v>
      </c>
      <c r="E696" s="568"/>
      <c r="F696" s="624">
        <v>182905</v>
      </c>
      <c r="G696" s="587">
        <v>3536</v>
      </c>
      <c r="H696" s="587">
        <v>3829</v>
      </c>
      <c r="I696" s="88">
        <f>SUM(K696:T696)</f>
        <v>3536</v>
      </c>
      <c r="J696" s="641">
        <f t="shared" si="42"/>
        <v>92.34787150692087</v>
      </c>
      <c r="K696" s="336"/>
      <c r="L696" s="88"/>
      <c r="M696" s="88"/>
      <c r="N696" s="88"/>
      <c r="O696" s="88"/>
      <c r="P696" s="88">
        <v>3536</v>
      </c>
      <c r="Q696" s="88"/>
      <c r="R696" s="88"/>
      <c r="S696" s="88"/>
      <c r="T696" s="88"/>
    </row>
    <row r="697" spans="1:20" ht="15" customHeight="1">
      <c r="A697" s="210"/>
      <c r="B697" s="210"/>
      <c r="C697" s="218"/>
      <c r="D697" s="218" t="s">
        <v>179</v>
      </c>
      <c r="E697" s="219"/>
      <c r="F697" s="220"/>
      <c r="G697" s="583">
        <f>SUM(G690:G696)</f>
        <v>241719</v>
      </c>
      <c r="H697" s="583">
        <f>SUM(H690:H696)</f>
        <v>260722</v>
      </c>
      <c r="I697" s="583">
        <f>SUM(I690:I696)</f>
        <v>224293</v>
      </c>
      <c r="J697" s="643">
        <f t="shared" si="42"/>
        <v>86.02764630526</v>
      </c>
      <c r="K697" s="582">
        <f aca="true" t="shared" si="44" ref="K697:T697">SUM(K690:K696)</f>
        <v>110444</v>
      </c>
      <c r="L697" s="436">
        <f t="shared" si="44"/>
        <v>24356</v>
      </c>
      <c r="M697" s="436">
        <f t="shared" si="44"/>
        <v>39750</v>
      </c>
      <c r="N697" s="436">
        <f t="shared" si="44"/>
        <v>0</v>
      </c>
      <c r="O697" s="436">
        <f t="shared" si="44"/>
        <v>45557</v>
      </c>
      <c r="P697" s="436">
        <f t="shared" si="44"/>
        <v>3536</v>
      </c>
      <c r="Q697" s="436">
        <f t="shared" si="44"/>
        <v>0</v>
      </c>
      <c r="R697" s="436">
        <f t="shared" si="44"/>
        <v>650</v>
      </c>
      <c r="S697" s="436">
        <f t="shared" si="44"/>
        <v>0</v>
      </c>
      <c r="T697" s="436">
        <f t="shared" si="44"/>
        <v>0</v>
      </c>
    </row>
    <row r="698" spans="1:20" ht="15" customHeight="1">
      <c r="A698" s="20">
        <v>1</v>
      </c>
      <c r="B698" s="20">
        <v>19</v>
      </c>
      <c r="C698" s="138"/>
      <c r="D698" s="25" t="s">
        <v>717</v>
      </c>
      <c r="E698" s="86"/>
      <c r="F698" s="167"/>
      <c r="G698" s="184"/>
      <c r="H698" s="184"/>
      <c r="I698" s="88"/>
      <c r="J698" s="641"/>
      <c r="K698" s="184"/>
      <c r="L698" s="88"/>
      <c r="M698" s="88"/>
      <c r="N698" s="88"/>
      <c r="O698" s="88"/>
      <c r="P698" s="88"/>
      <c r="Q698" s="26"/>
      <c r="R698" s="26"/>
      <c r="S698" s="26"/>
      <c r="T698" s="26"/>
    </row>
    <row r="699" spans="1:20" ht="15" customHeight="1">
      <c r="A699" s="20"/>
      <c r="B699" s="20"/>
      <c r="C699" s="138"/>
      <c r="D699" s="74" t="s">
        <v>718</v>
      </c>
      <c r="E699" s="51"/>
      <c r="F699" s="310"/>
      <c r="G699" s="184"/>
      <c r="H699" s="184"/>
      <c r="I699" s="88"/>
      <c r="J699" s="641"/>
      <c r="K699" s="184"/>
      <c r="L699" s="88"/>
      <c r="M699" s="88"/>
      <c r="N699" s="88"/>
      <c r="O699" s="88"/>
      <c r="P699" s="88"/>
      <c r="Q699" s="26"/>
      <c r="R699" s="26"/>
      <c r="S699" s="26"/>
      <c r="T699" s="26"/>
    </row>
    <row r="700" spans="1:20" ht="15" customHeight="1">
      <c r="A700" s="20"/>
      <c r="B700" s="20"/>
      <c r="C700" s="138"/>
      <c r="D700" s="21" t="s">
        <v>1607</v>
      </c>
      <c r="E700" s="119">
        <v>1</v>
      </c>
      <c r="F700" s="20">
        <v>191101</v>
      </c>
      <c r="G700" s="26">
        <v>6000</v>
      </c>
      <c r="H700" s="26">
        <v>6000</v>
      </c>
      <c r="I700" s="88">
        <f>SUM(K700:T700)</f>
        <v>1038</v>
      </c>
      <c r="J700" s="641">
        <f t="shared" si="42"/>
        <v>17.299999999999997</v>
      </c>
      <c r="K700" s="184"/>
      <c r="L700" s="26"/>
      <c r="M700" s="26"/>
      <c r="N700" s="26"/>
      <c r="O700" s="26">
        <v>1038</v>
      </c>
      <c r="P700" s="26"/>
      <c r="Q700" s="26"/>
      <c r="R700" s="26"/>
      <c r="S700" s="26"/>
      <c r="T700" s="26"/>
    </row>
    <row r="701" spans="1:20" ht="15" customHeight="1">
      <c r="A701" s="20"/>
      <c r="B701" s="20"/>
      <c r="C701" s="138"/>
      <c r="D701" s="21" t="s">
        <v>1608</v>
      </c>
      <c r="E701" s="119">
        <v>1</v>
      </c>
      <c r="F701" s="20">
        <v>191901</v>
      </c>
      <c r="G701" s="26">
        <v>73022</v>
      </c>
      <c r="H701" s="26">
        <v>73022</v>
      </c>
      <c r="I701" s="88">
        <f aca="true" t="shared" si="45" ref="I701:I725">SUM(K701:T701)</f>
        <v>73022</v>
      </c>
      <c r="J701" s="641">
        <f t="shared" si="42"/>
        <v>100</v>
      </c>
      <c r="K701" s="184"/>
      <c r="L701" s="26"/>
      <c r="M701" s="26"/>
      <c r="N701" s="26"/>
      <c r="O701" s="26"/>
      <c r="P701" s="26"/>
      <c r="Q701" s="26"/>
      <c r="R701" s="26"/>
      <c r="S701" s="26"/>
      <c r="T701" s="26">
        <v>73022</v>
      </c>
    </row>
    <row r="702" spans="1:20" ht="15" customHeight="1">
      <c r="A702" s="20"/>
      <c r="B702" s="20"/>
      <c r="C702" s="138"/>
      <c r="D702" s="21" t="s">
        <v>1609</v>
      </c>
      <c r="E702" s="119">
        <v>1</v>
      </c>
      <c r="F702" s="20">
        <v>191901</v>
      </c>
      <c r="G702" s="26">
        <v>70063</v>
      </c>
      <c r="H702" s="26">
        <v>70063</v>
      </c>
      <c r="I702" s="88">
        <f t="shared" si="45"/>
        <v>70063</v>
      </c>
      <c r="J702" s="641">
        <f t="shared" si="42"/>
        <v>100</v>
      </c>
      <c r="K702" s="184"/>
      <c r="L702" s="26"/>
      <c r="M702" s="26"/>
      <c r="N702" s="26"/>
      <c r="O702" s="26">
        <v>70063</v>
      </c>
      <c r="P702" s="26"/>
      <c r="Q702" s="26"/>
      <c r="R702" s="26"/>
      <c r="S702" s="26"/>
      <c r="T702" s="26"/>
    </row>
    <row r="703" spans="1:20" ht="15" customHeight="1">
      <c r="A703" s="20"/>
      <c r="B703" s="20"/>
      <c r="C703" s="138"/>
      <c r="D703" s="96" t="s">
        <v>818</v>
      </c>
      <c r="E703" s="144">
        <v>1</v>
      </c>
      <c r="F703" s="12">
        <v>191901</v>
      </c>
      <c r="G703" s="26"/>
      <c r="H703" s="26">
        <v>46353</v>
      </c>
      <c r="I703" s="88">
        <f t="shared" si="45"/>
        <v>46352</v>
      </c>
      <c r="J703" s="641">
        <f t="shared" si="42"/>
        <v>99.99784264233168</v>
      </c>
      <c r="K703" s="184"/>
      <c r="L703" s="26"/>
      <c r="M703" s="26"/>
      <c r="N703" s="26"/>
      <c r="O703" s="26"/>
      <c r="P703" s="26"/>
      <c r="Q703" s="26"/>
      <c r="R703" s="26"/>
      <c r="S703" s="26"/>
      <c r="T703" s="26">
        <v>46352</v>
      </c>
    </row>
    <row r="704" spans="1:20" ht="15" customHeight="1">
      <c r="A704" s="20"/>
      <c r="B704" s="20"/>
      <c r="C704" s="138"/>
      <c r="D704" s="309" t="s">
        <v>823</v>
      </c>
      <c r="E704" s="126"/>
      <c r="F704" s="316"/>
      <c r="G704" s="182"/>
      <c r="H704" s="182"/>
      <c r="I704" s="88"/>
      <c r="J704" s="641"/>
      <c r="K704" s="184"/>
      <c r="L704" s="88"/>
      <c r="M704" s="26"/>
      <c r="N704" s="88"/>
      <c r="O704" s="88"/>
      <c r="P704" s="88"/>
      <c r="Q704" s="26"/>
      <c r="R704" s="26"/>
      <c r="S704" s="26"/>
      <c r="T704" s="26"/>
    </row>
    <row r="705" spans="1:20" ht="15" customHeight="1">
      <c r="A705" s="20"/>
      <c r="B705" s="20"/>
      <c r="C705" s="138"/>
      <c r="D705" s="21" t="s">
        <v>719</v>
      </c>
      <c r="E705" s="119">
        <v>1</v>
      </c>
      <c r="F705" s="20">
        <v>191102</v>
      </c>
      <c r="G705" s="26">
        <v>18000</v>
      </c>
      <c r="H705" s="26">
        <v>18000</v>
      </c>
      <c r="I705" s="88">
        <f t="shared" si="45"/>
        <v>17936</v>
      </c>
      <c r="J705" s="641">
        <f t="shared" si="42"/>
        <v>99.64444444444445</v>
      </c>
      <c r="K705" s="184"/>
      <c r="L705" s="26"/>
      <c r="M705" s="26">
        <v>17936</v>
      </c>
      <c r="N705" s="26"/>
      <c r="O705" s="26"/>
      <c r="P705" s="26"/>
      <c r="Q705" s="26"/>
      <c r="R705" s="26"/>
      <c r="S705" s="26"/>
      <c r="T705" s="26"/>
    </row>
    <row r="706" spans="1:20" ht="15" customHeight="1">
      <c r="A706" s="20"/>
      <c r="B706" s="20"/>
      <c r="C706" s="138"/>
      <c r="D706" s="21" t="s">
        <v>600</v>
      </c>
      <c r="E706" s="22">
        <v>1</v>
      </c>
      <c r="F706" s="20">
        <v>191103</v>
      </c>
      <c r="G706" s="26">
        <v>278317</v>
      </c>
      <c r="H706" s="26">
        <v>369137</v>
      </c>
      <c r="I706" s="88">
        <f t="shared" si="45"/>
        <v>73754</v>
      </c>
      <c r="J706" s="641">
        <f t="shared" si="42"/>
        <v>19.98011578357087</v>
      </c>
      <c r="K706" s="184"/>
      <c r="L706" s="26"/>
      <c r="M706" s="26">
        <v>73754</v>
      </c>
      <c r="N706" s="26"/>
      <c r="O706" s="26"/>
      <c r="P706" s="26"/>
      <c r="Q706" s="26"/>
      <c r="R706" s="26"/>
      <c r="S706" s="26"/>
      <c r="T706" s="26"/>
    </row>
    <row r="707" spans="1:20" ht="15" customHeight="1">
      <c r="A707" s="20"/>
      <c r="B707" s="20"/>
      <c r="C707" s="138"/>
      <c r="D707" s="21" t="s">
        <v>720</v>
      </c>
      <c r="E707" s="22">
        <v>1</v>
      </c>
      <c r="F707" s="20">
        <v>191105</v>
      </c>
      <c r="G707" s="26">
        <v>3365</v>
      </c>
      <c r="H707" s="26">
        <v>3365</v>
      </c>
      <c r="I707" s="88">
        <f t="shared" si="45"/>
        <v>2794</v>
      </c>
      <c r="J707" s="641">
        <f t="shared" si="42"/>
        <v>83.03120356612185</v>
      </c>
      <c r="K707" s="184"/>
      <c r="L707" s="26"/>
      <c r="M707" s="26">
        <v>2794</v>
      </c>
      <c r="N707" s="26"/>
      <c r="O707" s="26"/>
      <c r="P707" s="26"/>
      <c r="Q707" s="26"/>
      <c r="R707" s="26"/>
      <c r="S707" s="26"/>
      <c r="T707" s="26"/>
    </row>
    <row r="708" spans="1:20" ht="15" customHeight="1">
      <c r="A708" s="20"/>
      <c r="B708" s="20"/>
      <c r="C708" s="138"/>
      <c r="D708" s="21" t="s">
        <v>1610</v>
      </c>
      <c r="E708" s="22">
        <v>1</v>
      </c>
      <c r="F708" s="20">
        <v>196901</v>
      </c>
      <c r="G708" s="26">
        <v>8546</v>
      </c>
      <c r="H708" s="26">
        <v>8546</v>
      </c>
      <c r="I708" s="88">
        <f t="shared" si="45"/>
        <v>6101</v>
      </c>
      <c r="J708" s="641">
        <f t="shared" si="42"/>
        <v>71.39012403463609</v>
      </c>
      <c r="K708" s="184"/>
      <c r="L708" s="26"/>
      <c r="M708" s="26">
        <v>401</v>
      </c>
      <c r="N708" s="26"/>
      <c r="O708" s="26"/>
      <c r="P708" s="26"/>
      <c r="Q708" s="26"/>
      <c r="R708" s="26">
        <v>5700</v>
      </c>
      <c r="S708" s="26"/>
      <c r="T708" s="26"/>
    </row>
    <row r="709" spans="1:20" ht="15" customHeight="1">
      <c r="A709" s="20"/>
      <c r="B709" s="20"/>
      <c r="C709" s="138"/>
      <c r="D709" s="21" t="s">
        <v>151</v>
      </c>
      <c r="E709" s="22"/>
      <c r="F709" s="20"/>
      <c r="G709" s="26"/>
      <c r="H709" s="26"/>
      <c r="I709" s="88"/>
      <c r="J709" s="641"/>
      <c r="K709" s="184"/>
      <c r="L709" s="88"/>
      <c r="M709" s="26"/>
      <c r="N709" s="88"/>
      <c r="O709" s="88"/>
      <c r="P709" s="88"/>
      <c r="Q709" s="26"/>
      <c r="R709" s="26"/>
      <c r="S709" s="26"/>
      <c r="T709" s="26"/>
    </row>
    <row r="710" spans="1:20" ht="15" customHeight="1">
      <c r="A710" s="20"/>
      <c r="B710" s="20"/>
      <c r="C710" s="138"/>
      <c r="D710" s="21" t="s">
        <v>721</v>
      </c>
      <c r="E710" s="22">
        <v>1</v>
      </c>
      <c r="F710" s="20">
        <v>191104</v>
      </c>
      <c r="G710" s="26">
        <v>4000</v>
      </c>
      <c r="H710" s="26">
        <v>4000</v>
      </c>
      <c r="I710" s="88">
        <f t="shared" si="45"/>
        <v>3830</v>
      </c>
      <c r="J710" s="641">
        <f t="shared" si="42"/>
        <v>95.75</v>
      </c>
      <c r="K710" s="184"/>
      <c r="L710" s="26"/>
      <c r="M710" s="26">
        <v>3830</v>
      </c>
      <c r="N710" s="26"/>
      <c r="O710" s="26"/>
      <c r="P710" s="26"/>
      <c r="Q710" s="26"/>
      <c r="R710" s="26"/>
      <c r="S710" s="26"/>
      <c r="T710" s="26"/>
    </row>
    <row r="711" spans="1:20" ht="15" customHeight="1">
      <c r="A711" s="20"/>
      <c r="B711" s="20"/>
      <c r="C711" s="138"/>
      <c r="D711" s="15" t="s">
        <v>2241</v>
      </c>
      <c r="E711" s="14">
        <v>2</v>
      </c>
      <c r="F711" s="12">
        <v>191607</v>
      </c>
      <c r="G711" s="26"/>
      <c r="H711" s="26">
        <v>26581</v>
      </c>
      <c r="I711" s="88">
        <f t="shared" si="45"/>
        <v>26581</v>
      </c>
      <c r="J711" s="641">
        <f t="shared" si="42"/>
        <v>100</v>
      </c>
      <c r="K711" s="184"/>
      <c r="L711" s="26"/>
      <c r="M711" s="26"/>
      <c r="N711" s="26"/>
      <c r="O711" s="26">
        <v>26581</v>
      </c>
      <c r="P711" s="26"/>
      <c r="Q711" s="26"/>
      <c r="R711" s="26"/>
      <c r="S711" s="26"/>
      <c r="T711" s="26"/>
    </row>
    <row r="712" spans="1:20" ht="13.5" customHeight="1">
      <c r="A712" s="20"/>
      <c r="B712" s="20"/>
      <c r="C712" s="138"/>
      <c r="D712" s="75" t="s">
        <v>722</v>
      </c>
      <c r="E712" s="22"/>
      <c r="F712" s="20"/>
      <c r="G712" s="26"/>
      <c r="H712" s="26"/>
      <c r="I712" s="88"/>
      <c r="J712" s="641"/>
      <c r="K712" s="184"/>
      <c r="L712" s="88"/>
      <c r="M712" s="88"/>
      <c r="N712" s="88"/>
      <c r="O712" s="88"/>
      <c r="P712" s="88"/>
      <c r="Q712" s="26"/>
      <c r="R712" s="26"/>
      <c r="S712" s="26"/>
      <c r="T712" s="26"/>
    </row>
    <row r="713" spans="1:20" ht="13.5" customHeight="1">
      <c r="A713" s="20"/>
      <c r="B713" s="20"/>
      <c r="C713" s="138"/>
      <c r="D713" s="21" t="s">
        <v>723</v>
      </c>
      <c r="E713" s="22">
        <v>2</v>
      </c>
      <c r="F713" s="20">
        <v>191109</v>
      </c>
      <c r="G713" s="26">
        <v>3000</v>
      </c>
      <c r="H713" s="26">
        <v>3000</v>
      </c>
      <c r="I713" s="88">
        <f t="shared" si="45"/>
        <v>3000</v>
      </c>
      <c r="J713" s="641">
        <f t="shared" si="42"/>
        <v>100</v>
      </c>
      <c r="K713" s="184"/>
      <c r="L713" s="26"/>
      <c r="M713" s="26"/>
      <c r="N713" s="26"/>
      <c r="O713" s="26">
        <v>3000</v>
      </c>
      <c r="P713" s="26"/>
      <c r="Q713" s="26"/>
      <c r="R713" s="26"/>
      <c r="S713" s="26"/>
      <c r="T713" s="26"/>
    </row>
    <row r="714" spans="1:20" ht="13.5" customHeight="1">
      <c r="A714" s="20"/>
      <c r="B714" s="20"/>
      <c r="C714" s="138"/>
      <c r="D714" s="21" t="s">
        <v>724</v>
      </c>
      <c r="E714" s="22"/>
      <c r="F714" s="20"/>
      <c r="G714" s="26"/>
      <c r="H714" s="26"/>
      <c r="I714" s="88"/>
      <c r="J714" s="641"/>
      <c r="K714" s="184"/>
      <c r="L714" s="88"/>
      <c r="M714" s="88"/>
      <c r="N714" s="88"/>
      <c r="O714" s="88"/>
      <c r="P714" s="88"/>
      <c r="Q714" s="26"/>
      <c r="R714" s="26"/>
      <c r="S714" s="52"/>
      <c r="T714" s="52"/>
    </row>
    <row r="715" spans="1:20" ht="13.5" customHeight="1">
      <c r="A715" s="20"/>
      <c r="B715" s="20"/>
      <c r="C715" s="138"/>
      <c r="D715" s="21" t="s">
        <v>725</v>
      </c>
      <c r="E715" s="22">
        <v>2</v>
      </c>
      <c r="F715" s="20">
        <v>191401</v>
      </c>
      <c r="G715" s="26">
        <v>1500</v>
      </c>
      <c r="H715" s="26">
        <v>1500</v>
      </c>
      <c r="I715" s="88">
        <f t="shared" si="45"/>
        <v>1500</v>
      </c>
      <c r="J715" s="641">
        <f t="shared" si="42"/>
        <v>100</v>
      </c>
      <c r="K715" s="184"/>
      <c r="L715" s="26"/>
      <c r="M715" s="26"/>
      <c r="N715" s="26"/>
      <c r="O715" s="26">
        <v>1500</v>
      </c>
      <c r="P715" s="26"/>
      <c r="Q715" s="26"/>
      <c r="R715" s="26"/>
      <c r="S715" s="26"/>
      <c r="T715" s="26"/>
    </row>
    <row r="716" spans="1:20" ht="15" customHeight="1">
      <c r="A716" s="20"/>
      <c r="B716" s="20"/>
      <c r="C716" s="138"/>
      <c r="D716" s="309" t="s">
        <v>823</v>
      </c>
      <c r="E716" s="126"/>
      <c r="F716" s="316"/>
      <c r="G716" s="182"/>
      <c r="H716" s="182"/>
      <c r="I716" s="88"/>
      <c r="J716" s="641"/>
      <c r="K716" s="184"/>
      <c r="L716" s="88"/>
      <c r="M716" s="88"/>
      <c r="N716" s="88"/>
      <c r="O716" s="88"/>
      <c r="P716" s="88"/>
      <c r="Q716" s="182"/>
      <c r="R716" s="182"/>
      <c r="S716" s="52"/>
      <c r="T716" s="52"/>
    </row>
    <row r="717" spans="1:20" ht="18.75" customHeight="1">
      <c r="A717" s="20"/>
      <c r="B717" s="20"/>
      <c r="C717" s="138"/>
      <c r="D717" s="95" t="s">
        <v>1996</v>
      </c>
      <c r="E717" s="119">
        <v>1</v>
      </c>
      <c r="F717" s="20">
        <v>191905</v>
      </c>
      <c r="G717" s="26">
        <v>322230</v>
      </c>
      <c r="H717" s="26">
        <v>392648</v>
      </c>
      <c r="I717" s="88">
        <f t="shared" si="45"/>
        <v>392648</v>
      </c>
      <c r="J717" s="641">
        <f t="shared" si="42"/>
        <v>100</v>
      </c>
      <c r="K717" s="184"/>
      <c r="L717" s="26"/>
      <c r="M717" s="26"/>
      <c r="N717" s="26"/>
      <c r="O717" s="26">
        <v>392648</v>
      </c>
      <c r="P717" s="26"/>
      <c r="Q717" s="26"/>
      <c r="R717" s="26"/>
      <c r="S717" s="26"/>
      <c r="T717" s="26"/>
    </row>
    <row r="718" spans="1:20" ht="15" customHeight="1">
      <c r="A718" s="20"/>
      <c r="B718" s="20"/>
      <c r="C718" s="138"/>
      <c r="D718" s="309" t="s">
        <v>823</v>
      </c>
      <c r="E718" s="126"/>
      <c r="F718" s="316"/>
      <c r="G718" s="182"/>
      <c r="H718" s="182"/>
      <c r="I718" s="88"/>
      <c r="J718" s="641"/>
      <c r="K718" s="184"/>
      <c r="L718" s="88"/>
      <c r="M718" s="88"/>
      <c r="N718" s="88"/>
      <c r="O718" s="88"/>
      <c r="P718" s="88"/>
      <c r="Q718" s="182"/>
      <c r="R718" s="182"/>
      <c r="S718" s="26"/>
      <c r="T718" s="26"/>
    </row>
    <row r="719" spans="1:20" ht="13.5" customHeight="1">
      <c r="A719" s="20"/>
      <c r="B719" s="20"/>
      <c r="C719" s="138"/>
      <c r="D719" s="21" t="s">
        <v>727</v>
      </c>
      <c r="E719" s="22">
        <v>1</v>
      </c>
      <c r="F719" s="20">
        <v>191121</v>
      </c>
      <c r="G719" s="26">
        <v>11000</v>
      </c>
      <c r="H719" s="26">
        <v>11000</v>
      </c>
      <c r="I719" s="88">
        <f t="shared" si="45"/>
        <v>8988</v>
      </c>
      <c r="J719" s="641">
        <f t="shared" si="42"/>
        <v>81.7090909090909</v>
      </c>
      <c r="K719" s="184"/>
      <c r="L719" s="26"/>
      <c r="M719" s="26">
        <v>8988</v>
      </c>
      <c r="N719" s="26"/>
      <c r="O719" s="26"/>
      <c r="P719" s="26"/>
      <c r="Q719" s="26"/>
      <c r="R719" s="26"/>
      <c r="S719" s="26"/>
      <c r="T719" s="26"/>
    </row>
    <row r="720" spans="1:20" ht="24.75" customHeight="1">
      <c r="A720" s="20"/>
      <c r="B720" s="20"/>
      <c r="C720" s="138"/>
      <c r="D720" s="93" t="s">
        <v>2238</v>
      </c>
      <c r="E720" s="126"/>
      <c r="F720" s="316"/>
      <c r="G720" s="182"/>
      <c r="H720" s="182"/>
      <c r="I720" s="88"/>
      <c r="J720" s="641"/>
      <c r="K720" s="184"/>
      <c r="L720" s="88"/>
      <c r="M720" s="88"/>
      <c r="N720" s="88"/>
      <c r="O720" s="88"/>
      <c r="P720" s="88"/>
      <c r="Q720" s="26"/>
      <c r="R720" s="26"/>
      <c r="S720" s="26"/>
      <c r="T720" s="26"/>
    </row>
    <row r="721" spans="1:20" ht="24.75" customHeight="1">
      <c r="A721" s="20"/>
      <c r="B721" s="20"/>
      <c r="C721" s="138"/>
      <c r="D721" s="93" t="s">
        <v>2296</v>
      </c>
      <c r="E721" s="126">
        <v>1</v>
      </c>
      <c r="F721" s="164">
        <v>191152</v>
      </c>
      <c r="G721" s="182">
        <v>25004</v>
      </c>
      <c r="H721" s="182">
        <v>28498</v>
      </c>
      <c r="I721" s="88">
        <f t="shared" si="45"/>
        <v>19936</v>
      </c>
      <c r="J721" s="641">
        <f t="shared" si="42"/>
        <v>69.9557863709734</v>
      </c>
      <c r="K721" s="184"/>
      <c r="L721" s="26"/>
      <c r="M721" s="26">
        <v>18736</v>
      </c>
      <c r="N721" s="26"/>
      <c r="O721" s="26"/>
      <c r="P721" s="26"/>
      <c r="Q721" s="26"/>
      <c r="R721" s="26"/>
      <c r="S721" s="26">
        <v>1200</v>
      </c>
      <c r="T721" s="26"/>
    </row>
    <row r="722" spans="1:20" ht="17.25" customHeight="1">
      <c r="A722" s="20"/>
      <c r="B722" s="20"/>
      <c r="C722" s="138"/>
      <c r="D722" s="15" t="s">
        <v>2110</v>
      </c>
      <c r="E722" s="14"/>
      <c r="F722" s="171"/>
      <c r="G722" s="593"/>
      <c r="H722" s="593"/>
      <c r="I722" s="88"/>
      <c r="J722" s="641"/>
      <c r="K722" s="184"/>
      <c r="L722" s="88"/>
      <c r="M722" s="88"/>
      <c r="N722" s="88"/>
      <c r="O722" s="88"/>
      <c r="P722" s="88"/>
      <c r="Q722" s="26"/>
      <c r="R722" s="26"/>
      <c r="S722" s="52"/>
      <c r="T722" s="52"/>
    </row>
    <row r="723" spans="1:20" ht="15.75" customHeight="1">
      <c r="A723" s="20"/>
      <c r="B723" s="20"/>
      <c r="C723" s="138"/>
      <c r="D723" s="15" t="s">
        <v>1611</v>
      </c>
      <c r="E723" s="14">
        <v>2</v>
      </c>
      <c r="F723" s="330" t="s">
        <v>1997</v>
      </c>
      <c r="G723" s="52">
        <v>702</v>
      </c>
      <c r="H723" s="52">
        <v>4652</v>
      </c>
      <c r="I723" s="88">
        <f t="shared" si="45"/>
        <v>3957</v>
      </c>
      <c r="J723" s="641">
        <f t="shared" si="42"/>
        <v>85.06018916595013</v>
      </c>
      <c r="K723" s="184"/>
      <c r="L723" s="26"/>
      <c r="M723" s="26"/>
      <c r="N723" s="26"/>
      <c r="O723" s="26">
        <v>3957</v>
      </c>
      <c r="P723" s="26"/>
      <c r="Q723" s="26"/>
      <c r="R723" s="26"/>
      <c r="S723" s="26"/>
      <c r="T723" s="26"/>
    </row>
    <row r="724" spans="1:20" ht="13.5" customHeight="1">
      <c r="A724" s="20"/>
      <c r="B724" s="20"/>
      <c r="C724" s="138"/>
      <c r="D724" s="74" t="s">
        <v>1353</v>
      </c>
      <c r="E724" s="119"/>
      <c r="F724" s="308"/>
      <c r="G724" s="26"/>
      <c r="H724" s="26"/>
      <c r="I724" s="88"/>
      <c r="J724" s="641"/>
      <c r="K724" s="184"/>
      <c r="L724" s="88"/>
      <c r="M724" s="88"/>
      <c r="N724" s="88"/>
      <c r="O724" s="88"/>
      <c r="P724" s="88"/>
      <c r="Q724" s="26"/>
      <c r="R724" s="26"/>
      <c r="S724" s="26"/>
      <c r="T724" s="26"/>
    </row>
    <row r="725" spans="1:20" ht="13.5" customHeight="1">
      <c r="A725" s="20"/>
      <c r="B725" s="20"/>
      <c r="C725" s="138"/>
      <c r="D725" s="21" t="s">
        <v>1612</v>
      </c>
      <c r="E725" s="22">
        <v>2</v>
      </c>
      <c r="F725" s="20">
        <v>191801</v>
      </c>
      <c r="G725" s="26">
        <v>42000</v>
      </c>
      <c r="H725" s="26">
        <v>42000</v>
      </c>
      <c r="I725" s="88">
        <f t="shared" si="45"/>
        <v>42000</v>
      </c>
      <c r="J725" s="641">
        <f t="shared" si="42"/>
        <v>100</v>
      </c>
      <c r="K725" s="184"/>
      <c r="L725" s="26"/>
      <c r="M725" s="26"/>
      <c r="N725" s="26"/>
      <c r="O725" s="26">
        <v>42000</v>
      </c>
      <c r="P725" s="26"/>
      <c r="Q725" s="26"/>
      <c r="R725" s="26"/>
      <c r="S725" s="26"/>
      <c r="T725" s="26"/>
    </row>
    <row r="726" spans="1:20" ht="13.5" customHeight="1">
      <c r="A726" s="16"/>
      <c r="B726" s="16"/>
      <c r="C726" s="217"/>
      <c r="D726" s="218" t="s">
        <v>2297</v>
      </c>
      <c r="E726" s="219"/>
      <c r="F726" s="220"/>
      <c r="G726" s="226">
        <f>SUM(G698:G725)</f>
        <v>866749</v>
      </c>
      <c r="H726" s="226">
        <f>SUM(H698:H725)</f>
        <v>1108365</v>
      </c>
      <c r="I726" s="226">
        <f>SUM(I698:I725)</f>
        <v>793500</v>
      </c>
      <c r="J726" s="643">
        <f t="shared" si="42"/>
        <v>71.59193947842091</v>
      </c>
      <c r="K726" s="226">
        <f aca="true" t="shared" si="46" ref="K726:T726">SUM(K698:K725)</f>
        <v>0</v>
      </c>
      <c r="L726" s="359">
        <f t="shared" si="46"/>
        <v>0</v>
      </c>
      <c r="M726" s="359">
        <f t="shared" si="46"/>
        <v>126439</v>
      </c>
      <c r="N726" s="359">
        <f t="shared" si="46"/>
        <v>0</v>
      </c>
      <c r="O726" s="359">
        <f t="shared" si="46"/>
        <v>540787</v>
      </c>
      <c r="P726" s="359">
        <f t="shared" si="46"/>
        <v>0</v>
      </c>
      <c r="Q726" s="359">
        <f t="shared" si="46"/>
        <v>0</v>
      </c>
      <c r="R726" s="359">
        <f t="shared" si="46"/>
        <v>5700</v>
      </c>
      <c r="S726" s="359">
        <f t="shared" si="46"/>
        <v>1200</v>
      </c>
      <c r="T726" s="359">
        <f t="shared" si="46"/>
        <v>119374</v>
      </c>
    </row>
    <row r="727" spans="1:20" s="27" customFormat="1" ht="13.5" customHeight="1">
      <c r="A727" s="85"/>
      <c r="B727" s="85"/>
      <c r="C727" s="134"/>
      <c r="D727" s="129" t="s">
        <v>716</v>
      </c>
      <c r="E727" s="19"/>
      <c r="F727" s="168"/>
      <c r="G727" s="185"/>
      <c r="H727" s="185"/>
      <c r="I727" s="88"/>
      <c r="J727" s="801"/>
      <c r="K727" s="185"/>
      <c r="L727" s="154"/>
      <c r="M727" s="154"/>
      <c r="N727" s="154"/>
      <c r="O727" s="154"/>
      <c r="P727" s="154"/>
      <c r="Q727" s="154"/>
      <c r="R727" s="154"/>
      <c r="S727" s="154"/>
      <c r="T727" s="154"/>
    </row>
    <row r="728" spans="1:20" s="27" customFormat="1" ht="24" customHeight="1">
      <c r="A728" s="85"/>
      <c r="B728" s="85"/>
      <c r="C728" s="96" t="s">
        <v>36</v>
      </c>
      <c r="D728" s="315" t="s">
        <v>2242</v>
      </c>
      <c r="E728" s="86"/>
      <c r="F728" s="20">
        <v>192909</v>
      </c>
      <c r="G728" s="185"/>
      <c r="H728" s="185">
        <v>800</v>
      </c>
      <c r="I728" s="336">
        <v>800</v>
      </c>
      <c r="J728" s="641">
        <f t="shared" si="42"/>
        <v>100</v>
      </c>
      <c r="K728" s="185"/>
      <c r="L728" s="154"/>
      <c r="M728" s="154"/>
      <c r="N728" s="154"/>
      <c r="O728" s="154"/>
      <c r="P728" s="154"/>
      <c r="Q728" s="154"/>
      <c r="R728" s="52">
        <v>800</v>
      </c>
      <c r="S728" s="154"/>
      <c r="T728" s="154"/>
    </row>
    <row r="729" spans="1:20" ht="13.5" customHeight="1">
      <c r="A729" s="16"/>
      <c r="B729" s="16"/>
      <c r="C729" s="217"/>
      <c r="D729" s="218" t="s">
        <v>592</v>
      </c>
      <c r="E729" s="219"/>
      <c r="F729" s="220"/>
      <c r="G729" s="226">
        <f>SUM(G726:G728)</f>
        <v>866749</v>
      </c>
      <c r="H729" s="226">
        <f>SUM(H726:H728)</f>
        <v>1109165</v>
      </c>
      <c r="I729" s="226">
        <f>SUM(I726:I728)</f>
        <v>794300</v>
      </c>
      <c r="J729" s="643">
        <f t="shared" si="42"/>
        <v>71.61242916969071</v>
      </c>
      <c r="K729" s="226">
        <f>SUM(K726:K728)</f>
        <v>0</v>
      </c>
      <c r="L729" s="226">
        <f aca="true" t="shared" si="47" ref="L729:T729">SUM(L726:L728)</f>
        <v>0</v>
      </c>
      <c r="M729" s="226">
        <f t="shared" si="47"/>
        <v>126439</v>
      </c>
      <c r="N729" s="226">
        <f t="shared" si="47"/>
        <v>0</v>
      </c>
      <c r="O729" s="226">
        <f t="shared" si="47"/>
        <v>540787</v>
      </c>
      <c r="P729" s="226">
        <f t="shared" si="47"/>
        <v>0</v>
      </c>
      <c r="Q729" s="226">
        <f t="shared" si="47"/>
        <v>0</v>
      </c>
      <c r="R729" s="226">
        <f t="shared" si="47"/>
        <v>6500</v>
      </c>
      <c r="S729" s="226">
        <f t="shared" si="47"/>
        <v>1200</v>
      </c>
      <c r="T729" s="226">
        <f t="shared" si="47"/>
        <v>119374</v>
      </c>
    </row>
    <row r="730" spans="1:20" s="27" customFormat="1" ht="13.5" customHeight="1">
      <c r="A730" s="85"/>
      <c r="B730" s="85"/>
      <c r="C730" s="134"/>
      <c r="D730" s="18" t="s">
        <v>63</v>
      </c>
      <c r="E730" s="19"/>
      <c r="F730" s="168"/>
      <c r="G730" s="185"/>
      <c r="H730" s="185"/>
      <c r="I730" s="88"/>
      <c r="J730" s="641"/>
      <c r="K730" s="185"/>
      <c r="L730" s="154"/>
      <c r="M730" s="154"/>
      <c r="N730" s="154"/>
      <c r="O730" s="154"/>
      <c r="P730" s="154"/>
      <c r="Q730" s="154"/>
      <c r="R730" s="154"/>
      <c r="S730" s="154"/>
      <c r="T730" s="154"/>
    </row>
    <row r="731" spans="1:20" s="27" customFormat="1" ht="27.75" customHeight="1">
      <c r="A731" s="85"/>
      <c r="B731" s="85"/>
      <c r="C731" s="134"/>
      <c r="D731" s="92" t="s">
        <v>823</v>
      </c>
      <c r="E731" s="19"/>
      <c r="F731" s="168"/>
      <c r="G731" s="185"/>
      <c r="H731" s="185"/>
      <c r="I731" s="88"/>
      <c r="J731" s="641"/>
      <c r="K731" s="185"/>
      <c r="L731" s="154"/>
      <c r="M731" s="154"/>
      <c r="N731" s="154"/>
      <c r="O731" s="154"/>
      <c r="P731" s="154"/>
      <c r="Q731" s="154"/>
      <c r="R731" s="154"/>
      <c r="S731" s="154"/>
      <c r="T731" s="154"/>
    </row>
    <row r="732" spans="1:20" ht="13.5" customHeight="1">
      <c r="A732" s="16"/>
      <c r="B732" s="16"/>
      <c r="C732" s="217"/>
      <c r="D732" s="218" t="s">
        <v>1613</v>
      </c>
      <c r="E732" s="219"/>
      <c r="F732" s="220"/>
      <c r="G732" s="226"/>
      <c r="H732" s="226"/>
      <c r="I732" s="226"/>
      <c r="J732" s="642"/>
      <c r="K732" s="226"/>
      <c r="L732" s="359"/>
      <c r="M732" s="359"/>
      <c r="N732" s="359"/>
      <c r="O732" s="359"/>
      <c r="P732" s="359"/>
      <c r="Q732" s="359"/>
      <c r="R732" s="359"/>
      <c r="S732" s="359"/>
      <c r="T732" s="359"/>
    </row>
    <row r="733" spans="1:20" ht="13.5" customHeight="1">
      <c r="A733" s="140">
        <v>1</v>
      </c>
      <c r="B733" s="140" t="s">
        <v>2299</v>
      </c>
      <c r="C733" s="145"/>
      <c r="D733" s="146" t="s">
        <v>2300</v>
      </c>
      <c r="E733" s="147"/>
      <c r="F733" s="150"/>
      <c r="G733" s="187"/>
      <c r="H733" s="187"/>
      <c r="I733" s="88"/>
      <c r="J733" s="641"/>
      <c r="K733" s="187"/>
      <c r="L733" s="88"/>
      <c r="M733" s="88"/>
      <c r="N733" s="88"/>
      <c r="O733" s="88"/>
      <c r="P733" s="88"/>
      <c r="Q733" s="26"/>
      <c r="R733" s="26"/>
      <c r="S733" s="607"/>
      <c r="T733" s="607"/>
    </row>
    <row r="734" spans="1:20" ht="13.5" customHeight="1">
      <c r="A734" s="140"/>
      <c r="B734" s="140"/>
      <c r="C734" s="145"/>
      <c r="D734" s="309" t="s">
        <v>823</v>
      </c>
      <c r="E734" s="51"/>
      <c r="F734" s="310"/>
      <c r="G734" s="184"/>
      <c r="H734" s="184"/>
      <c r="I734" s="88"/>
      <c r="J734" s="641"/>
      <c r="K734" s="187"/>
      <c r="L734" s="88"/>
      <c r="M734" s="88"/>
      <c r="N734" s="88"/>
      <c r="O734" s="88"/>
      <c r="P734" s="88"/>
      <c r="Q734" s="26"/>
      <c r="R734" s="26"/>
      <c r="S734" s="607"/>
      <c r="T734" s="607"/>
    </row>
    <row r="735" spans="1:20" ht="13.5" customHeight="1">
      <c r="A735" s="140"/>
      <c r="B735" s="140"/>
      <c r="C735" s="145"/>
      <c r="D735" s="75" t="s">
        <v>2301</v>
      </c>
      <c r="E735" s="136">
        <v>2</v>
      </c>
      <c r="F735" s="84">
        <v>221901</v>
      </c>
      <c r="G735" s="148">
        <v>32222</v>
      </c>
      <c r="H735" s="148">
        <v>65244</v>
      </c>
      <c r="I735" s="88">
        <f>SUM(K735:T735)</f>
        <v>60832</v>
      </c>
      <c r="J735" s="641">
        <f t="shared" si="42"/>
        <v>93.23769235485256</v>
      </c>
      <c r="K735" s="181">
        <v>13904</v>
      </c>
      <c r="L735" s="148">
        <v>7345</v>
      </c>
      <c r="M735" s="148">
        <v>38924</v>
      </c>
      <c r="N735" s="148"/>
      <c r="O735" s="148">
        <v>300</v>
      </c>
      <c r="P735" s="148">
        <v>359</v>
      </c>
      <c r="Q735" s="148"/>
      <c r="R735" s="148"/>
      <c r="S735" s="148"/>
      <c r="T735" s="148"/>
    </row>
    <row r="736" spans="1:20" ht="13.5" customHeight="1">
      <c r="A736" s="140"/>
      <c r="B736" s="140"/>
      <c r="C736" s="145"/>
      <c r="D736" s="72" t="s">
        <v>1614</v>
      </c>
      <c r="E736" s="52">
        <v>1</v>
      </c>
      <c r="F736" s="12">
        <v>221912</v>
      </c>
      <c r="G736" s="52">
        <v>10000</v>
      </c>
      <c r="H736" s="52">
        <v>7667</v>
      </c>
      <c r="I736" s="88">
        <f aca="true" t="shared" si="48" ref="I736:I774">SUM(K736:T736)</f>
        <v>6509</v>
      </c>
      <c r="J736" s="641">
        <f t="shared" si="42"/>
        <v>84.8963088561367</v>
      </c>
      <c r="K736" s="337">
        <v>451</v>
      </c>
      <c r="L736" s="148">
        <v>227</v>
      </c>
      <c r="M736" s="148">
        <v>2171</v>
      </c>
      <c r="N736" s="148"/>
      <c r="O736" s="148">
        <v>3660</v>
      </c>
      <c r="P736" s="148"/>
      <c r="Q736" s="148"/>
      <c r="R736" s="148"/>
      <c r="S736" s="148"/>
      <c r="T736" s="148"/>
    </row>
    <row r="737" spans="1:20" ht="13.5" customHeight="1">
      <c r="A737" s="140"/>
      <c r="B737" s="140"/>
      <c r="C737" s="145"/>
      <c r="D737" s="72" t="s">
        <v>2302</v>
      </c>
      <c r="E737" s="52">
        <v>2</v>
      </c>
      <c r="F737" s="12">
        <v>221916</v>
      </c>
      <c r="G737" s="52">
        <v>40000</v>
      </c>
      <c r="H737" s="52">
        <v>42700</v>
      </c>
      <c r="I737" s="88">
        <f t="shared" si="48"/>
        <v>42700</v>
      </c>
      <c r="J737" s="641">
        <f t="shared" si="42"/>
        <v>100</v>
      </c>
      <c r="K737" s="337"/>
      <c r="L737" s="148"/>
      <c r="M737" s="148"/>
      <c r="N737" s="148"/>
      <c r="O737" s="148">
        <v>42700</v>
      </c>
      <c r="P737" s="148"/>
      <c r="Q737" s="148"/>
      <c r="R737" s="148"/>
      <c r="S737" s="148"/>
      <c r="T737" s="148"/>
    </row>
    <row r="738" spans="1:20" ht="13.5" customHeight="1">
      <c r="A738" s="140"/>
      <c r="B738" s="140"/>
      <c r="C738" s="145"/>
      <c r="D738" s="15" t="s">
        <v>1998</v>
      </c>
      <c r="E738" s="52">
        <v>2</v>
      </c>
      <c r="F738" s="12">
        <v>221904</v>
      </c>
      <c r="G738" s="52">
        <v>2000</v>
      </c>
      <c r="H738" s="52">
        <v>2319</v>
      </c>
      <c r="I738" s="88">
        <f t="shared" si="48"/>
        <v>2319</v>
      </c>
      <c r="J738" s="641">
        <f t="shared" si="42"/>
        <v>100</v>
      </c>
      <c r="K738" s="337"/>
      <c r="L738" s="148"/>
      <c r="M738" s="148">
        <v>2319</v>
      </c>
      <c r="N738" s="148"/>
      <c r="O738" s="148"/>
      <c r="P738" s="148"/>
      <c r="Q738" s="148"/>
      <c r="R738" s="148"/>
      <c r="S738" s="148"/>
      <c r="T738" s="148"/>
    </row>
    <row r="739" spans="1:20" ht="13.5" customHeight="1">
      <c r="A739" s="140"/>
      <c r="B739" s="140"/>
      <c r="C739" s="145"/>
      <c r="D739" s="21" t="s">
        <v>2304</v>
      </c>
      <c r="E739" s="22">
        <v>2</v>
      </c>
      <c r="F739" s="20">
        <v>221922</v>
      </c>
      <c r="G739" s="26">
        <v>7000</v>
      </c>
      <c r="H739" s="26">
        <v>6100</v>
      </c>
      <c r="I739" s="88">
        <f t="shared" si="48"/>
        <v>6071</v>
      </c>
      <c r="J739" s="641">
        <f t="shared" si="42"/>
        <v>99.52459016393442</v>
      </c>
      <c r="K739" s="337"/>
      <c r="L739" s="148"/>
      <c r="M739" s="148">
        <v>6071</v>
      </c>
      <c r="N739" s="148"/>
      <c r="O739" s="148"/>
      <c r="P739" s="148"/>
      <c r="Q739" s="148"/>
      <c r="R739" s="148"/>
      <c r="S739" s="148"/>
      <c r="T739" s="148"/>
    </row>
    <row r="740" spans="1:20" ht="13.5" customHeight="1">
      <c r="A740" s="140"/>
      <c r="B740" s="140"/>
      <c r="C740" s="145"/>
      <c r="D740" s="21" t="s">
        <v>2305</v>
      </c>
      <c r="E740" s="119">
        <v>2</v>
      </c>
      <c r="F740" s="20">
        <v>191139</v>
      </c>
      <c r="G740" s="26">
        <v>7000</v>
      </c>
      <c r="H740" s="26">
        <v>0</v>
      </c>
      <c r="I740" s="88"/>
      <c r="J740" s="641"/>
      <c r="K740" s="337"/>
      <c r="L740" s="148"/>
      <c r="M740" s="148"/>
      <c r="N740" s="148"/>
      <c r="O740" s="148"/>
      <c r="P740" s="148"/>
      <c r="Q740" s="148"/>
      <c r="R740" s="148"/>
      <c r="S740" s="148"/>
      <c r="T740" s="148"/>
    </row>
    <row r="741" spans="1:20" ht="13.5" customHeight="1">
      <c r="A741" s="140"/>
      <c r="B741" s="140"/>
      <c r="C741" s="145"/>
      <c r="D741" s="15" t="s">
        <v>689</v>
      </c>
      <c r="E741" s="119">
        <v>2</v>
      </c>
      <c r="F741" s="12">
        <v>221939</v>
      </c>
      <c r="G741" s="52">
        <v>1800</v>
      </c>
      <c r="H741" s="52">
        <v>1800</v>
      </c>
      <c r="I741" s="88">
        <f t="shared" si="48"/>
        <v>1600</v>
      </c>
      <c r="J741" s="641">
        <f t="shared" si="42"/>
        <v>88.88888888888889</v>
      </c>
      <c r="K741" s="337"/>
      <c r="L741" s="148"/>
      <c r="M741" s="148">
        <v>550</v>
      </c>
      <c r="N741" s="148"/>
      <c r="O741" s="148">
        <v>1050</v>
      </c>
      <c r="P741" s="148"/>
      <c r="Q741" s="148"/>
      <c r="R741" s="148"/>
      <c r="S741" s="148"/>
      <c r="T741" s="148"/>
    </row>
    <row r="742" spans="1:20" ht="13.5" customHeight="1">
      <c r="A742" s="140"/>
      <c r="B742" s="140"/>
      <c r="C742" s="145"/>
      <c r="D742" s="21" t="s">
        <v>2306</v>
      </c>
      <c r="E742" s="119">
        <v>2</v>
      </c>
      <c r="F742" s="12">
        <v>221927</v>
      </c>
      <c r="G742" s="52">
        <v>2000</v>
      </c>
      <c r="H742" s="52">
        <v>2000</v>
      </c>
      <c r="I742" s="88">
        <f t="shared" si="48"/>
        <v>0</v>
      </c>
      <c r="J742" s="641">
        <f t="shared" si="42"/>
        <v>0</v>
      </c>
      <c r="K742" s="337"/>
      <c r="L742" s="148"/>
      <c r="M742" s="148"/>
      <c r="N742" s="148"/>
      <c r="O742" s="148"/>
      <c r="P742" s="148"/>
      <c r="Q742" s="148"/>
      <c r="R742" s="148"/>
      <c r="S742" s="148"/>
      <c r="T742" s="148"/>
    </row>
    <row r="743" spans="1:20" ht="13.5" customHeight="1">
      <c r="A743" s="140"/>
      <c r="B743" s="140"/>
      <c r="C743" s="145"/>
      <c r="D743" s="319" t="s">
        <v>1999</v>
      </c>
      <c r="E743" s="119">
        <v>2</v>
      </c>
      <c r="F743" s="12">
        <v>221935</v>
      </c>
      <c r="G743" s="52">
        <v>48000</v>
      </c>
      <c r="H743" s="52">
        <v>34500</v>
      </c>
      <c r="I743" s="88">
        <f t="shared" si="48"/>
        <v>34430</v>
      </c>
      <c r="J743" s="641">
        <f t="shared" si="42"/>
        <v>99.79710144927536</v>
      </c>
      <c r="K743" s="337"/>
      <c r="L743" s="148"/>
      <c r="M743" s="148"/>
      <c r="N743" s="148"/>
      <c r="O743" s="148">
        <v>34430</v>
      </c>
      <c r="P743" s="148"/>
      <c r="Q743" s="148"/>
      <c r="R743" s="148"/>
      <c r="S743" s="148"/>
      <c r="T743" s="148"/>
    </row>
    <row r="744" spans="1:20" ht="13.5" customHeight="1">
      <c r="A744" s="140"/>
      <c r="B744" s="140"/>
      <c r="C744" s="145"/>
      <c r="D744" s="21" t="s">
        <v>157</v>
      </c>
      <c r="E744" s="22">
        <v>2</v>
      </c>
      <c r="F744" s="12">
        <v>191110</v>
      </c>
      <c r="G744" s="52">
        <v>16242</v>
      </c>
      <c r="H744" s="52">
        <v>14955</v>
      </c>
      <c r="I744" s="88">
        <f t="shared" si="48"/>
        <v>14624</v>
      </c>
      <c r="J744" s="641">
        <f t="shared" si="42"/>
        <v>97.78669341357406</v>
      </c>
      <c r="K744" s="337">
        <v>7697</v>
      </c>
      <c r="L744" s="148">
        <v>3204</v>
      </c>
      <c r="M744" s="148">
        <v>3723</v>
      </c>
      <c r="N744" s="148"/>
      <c r="O744" s="148"/>
      <c r="P744" s="148"/>
      <c r="Q744" s="148"/>
      <c r="R744" s="148"/>
      <c r="S744" s="148"/>
      <c r="T744" s="148"/>
    </row>
    <row r="745" spans="1:20" ht="23.25" customHeight="1">
      <c r="A745" s="140"/>
      <c r="B745" s="140"/>
      <c r="C745" s="145"/>
      <c r="D745" s="93" t="s">
        <v>1615</v>
      </c>
      <c r="E745" s="22">
        <v>2</v>
      </c>
      <c r="F745" s="12">
        <v>221946</v>
      </c>
      <c r="G745" s="52"/>
      <c r="H745" s="52">
        <v>4400</v>
      </c>
      <c r="I745" s="88">
        <f t="shared" si="48"/>
        <v>4400</v>
      </c>
      <c r="J745" s="641">
        <f t="shared" si="42"/>
        <v>100</v>
      </c>
      <c r="K745" s="337"/>
      <c r="L745" s="148"/>
      <c r="M745" s="148"/>
      <c r="N745" s="148"/>
      <c r="O745" s="148">
        <v>4400</v>
      </c>
      <c r="P745" s="148"/>
      <c r="Q745" s="148"/>
      <c r="R745" s="148"/>
      <c r="S745" s="148"/>
      <c r="T745" s="148"/>
    </row>
    <row r="746" spans="1:20" ht="23.25" customHeight="1">
      <c r="A746" s="140"/>
      <c r="B746" s="140"/>
      <c r="C746" s="145"/>
      <c r="D746" s="82" t="s">
        <v>2000</v>
      </c>
      <c r="E746" s="119">
        <v>2</v>
      </c>
      <c r="F746" s="12">
        <v>221932</v>
      </c>
      <c r="G746" s="52"/>
      <c r="H746" s="52">
        <v>5000</v>
      </c>
      <c r="I746" s="88">
        <f t="shared" si="48"/>
        <v>5000</v>
      </c>
      <c r="J746" s="641">
        <f t="shared" si="42"/>
        <v>100</v>
      </c>
      <c r="K746" s="337"/>
      <c r="L746" s="148"/>
      <c r="M746" s="148"/>
      <c r="N746" s="148"/>
      <c r="O746" s="148">
        <v>5000</v>
      </c>
      <c r="P746" s="148"/>
      <c r="Q746" s="148"/>
      <c r="R746" s="148"/>
      <c r="S746" s="148"/>
      <c r="T746" s="148"/>
    </row>
    <row r="747" spans="1:20" ht="13.5" customHeight="1">
      <c r="A747" s="140"/>
      <c r="B747" s="140"/>
      <c r="C747" s="145"/>
      <c r="D747" s="82" t="s">
        <v>2243</v>
      </c>
      <c r="E747" s="14">
        <v>2</v>
      </c>
      <c r="F747" s="12">
        <v>221947</v>
      </c>
      <c r="G747" s="52"/>
      <c r="H747" s="52">
        <v>2084</v>
      </c>
      <c r="I747" s="88">
        <f t="shared" si="48"/>
        <v>2084</v>
      </c>
      <c r="J747" s="641">
        <f t="shared" si="42"/>
        <v>100</v>
      </c>
      <c r="K747" s="337"/>
      <c r="L747" s="148"/>
      <c r="M747" s="148"/>
      <c r="N747" s="148"/>
      <c r="O747" s="148">
        <v>2084</v>
      </c>
      <c r="P747" s="148"/>
      <c r="Q747" s="148"/>
      <c r="R747" s="148"/>
      <c r="S747" s="148"/>
      <c r="T747" s="148"/>
    </row>
    <row r="748" spans="1:20" ht="13.5" customHeight="1">
      <c r="A748" s="140"/>
      <c r="B748" s="140"/>
      <c r="C748" s="145"/>
      <c r="D748" s="21" t="s">
        <v>2307</v>
      </c>
      <c r="E748" s="119"/>
      <c r="F748" s="389"/>
      <c r="G748" s="52"/>
      <c r="H748" s="52"/>
      <c r="I748" s="88"/>
      <c r="J748" s="641"/>
      <c r="K748" s="337"/>
      <c r="L748" s="88"/>
      <c r="M748" s="88"/>
      <c r="N748" s="88"/>
      <c r="O748" s="88"/>
      <c r="P748" s="88"/>
      <c r="Q748" s="52"/>
      <c r="R748" s="52"/>
      <c r="S748" s="52"/>
      <c r="T748" s="52"/>
    </row>
    <row r="749" spans="1:20" ht="13.5" customHeight="1">
      <c r="A749" s="140"/>
      <c r="B749" s="140"/>
      <c r="C749" s="145"/>
      <c r="D749" s="21" t="s">
        <v>2308</v>
      </c>
      <c r="E749" s="22">
        <v>2</v>
      </c>
      <c r="F749" s="12">
        <v>191301</v>
      </c>
      <c r="G749" s="52">
        <v>35000</v>
      </c>
      <c r="H749" s="52">
        <v>35000</v>
      </c>
      <c r="I749" s="88">
        <f t="shared" si="48"/>
        <v>35000</v>
      </c>
      <c r="J749" s="641">
        <f t="shared" si="42"/>
        <v>100</v>
      </c>
      <c r="K749" s="337"/>
      <c r="L749" s="148"/>
      <c r="M749" s="148"/>
      <c r="N749" s="148"/>
      <c r="O749" s="148">
        <v>35000</v>
      </c>
      <c r="P749" s="148"/>
      <c r="Q749" s="148"/>
      <c r="R749" s="148"/>
      <c r="S749" s="148"/>
      <c r="T749" s="148"/>
    </row>
    <row r="750" spans="1:20" ht="13.5" customHeight="1">
      <c r="A750" s="140"/>
      <c r="B750" s="140"/>
      <c r="C750" s="145"/>
      <c r="D750" s="21" t="s">
        <v>2309</v>
      </c>
      <c r="E750" s="22">
        <v>2</v>
      </c>
      <c r="F750" s="12">
        <v>191302</v>
      </c>
      <c r="G750" s="52">
        <v>10000</v>
      </c>
      <c r="H750" s="52">
        <v>10000</v>
      </c>
      <c r="I750" s="88">
        <f t="shared" si="48"/>
        <v>9980</v>
      </c>
      <c r="J750" s="641">
        <f t="shared" si="42"/>
        <v>99.8</v>
      </c>
      <c r="K750" s="337"/>
      <c r="L750" s="148"/>
      <c r="M750" s="148">
        <v>9980</v>
      </c>
      <c r="N750" s="148"/>
      <c r="O750" s="148"/>
      <c r="P750" s="148"/>
      <c r="Q750" s="148"/>
      <c r="R750" s="148"/>
      <c r="S750" s="148"/>
      <c r="T750" s="148"/>
    </row>
    <row r="751" spans="1:20" ht="13.5" customHeight="1">
      <c r="A751" s="140"/>
      <c r="B751" s="140"/>
      <c r="C751" s="145"/>
      <c r="D751" s="318" t="s">
        <v>2001</v>
      </c>
      <c r="E751" s="22">
        <v>2</v>
      </c>
      <c r="F751" s="12">
        <v>191303</v>
      </c>
      <c r="G751" s="52">
        <v>500</v>
      </c>
      <c r="H751" s="52">
        <v>500</v>
      </c>
      <c r="I751" s="88">
        <f t="shared" si="48"/>
        <v>500</v>
      </c>
      <c r="J751" s="641">
        <f t="shared" si="42"/>
        <v>100</v>
      </c>
      <c r="K751" s="337"/>
      <c r="L751" s="148"/>
      <c r="M751" s="148"/>
      <c r="N751" s="148"/>
      <c r="O751" s="148">
        <v>500</v>
      </c>
      <c r="P751" s="148"/>
      <c r="Q751" s="148"/>
      <c r="R751" s="148"/>
      <c r="S751" s="148"/>
      <c r="T751" s="148"/>
    </row>
    <row r="752" spans="1:20" ht="13.5" customHeight="1">
      <c r="A752" s="140"/>
      <c r="B752" s="140"/>
      <c r="C752" s="145"/>
      <c r="D752" s="570" t="s">
        <v>1616</v>
      </c>
      <c r="E752" s="86">
        <v>2</v>
      </c>
      <c r="F752" s="12">
        <v>221940</v>
      </c>
      <c r="G752" s="52">
        <v>10000</v>
      </c>
      <c r="H752" s="52">
        <v>10200</v>
      </c>
      <c r="I752" s="88">
        <f t="shared" si="48"/>
        <v>10200</v>
      </c>
      <c r="J752" s="641">
        <f t="shared" si="42"/>
        <v>100</v>
      </c>
      <c r="K752" s="337">
        <v>27</v>
      </c>
      <c r="L752" s="148">
        <v>5</v>
      </c>
      <c r="M752" s="148">
        <v>632</v>
      </c>
      <c r="N752" s="148"/>
      <c r="O752" s="148">
        <v>9329</v>
      </c>
      <c r="P752" s="148"/>
      <c r="Q752" s="148"/>
      <c r="R752" s="148">
        <v>207</v>
      </c>
      <c r="S752" s="148"/>
      <c r="T752" s="148"/>
    </row>
    <row r="753" spans="1:20" ht="13.5" customHeight="1">
      <c r="A753" s="140"/>
      <c r="B753" s="140"/>
      <c r="C753" s="145"/>
      <c r="D753" s="570" t="s">
        <v>1617</v>
      </c>
      <c r="E753" s="86">
        <v>2</v>
      </c>
      <c r="F753" s="12">
        <v>221941</v>
      </c>
      <c r="G753" s="52">
        <v>30000</v>
      </c>
      <c r="H753" s="52">
        <v>19700</v>
      </c>
      <c r="I753" s="88">
        <f t="shared" si="48"/>
        <v>19387</v>
      </c>
      <c r="J753" s="641">
        <f t="shared" si="42"/>
        <v>98.41116751269035</v>
      </c>
      <c r="K753" s="337">
        <v>7988</v>
      </c>
      <c r="L753" s="148">
        <v>3974</v>
      </c>
      <c r="M753" s="148">
        <v>4725</v>
      </c>
      <c r="N753" s="148"/>
      <c r="O753" s="148">
        <v>2700</v>
      </c>
      <c r="P753" s="148"/>
      <c r="Q753" s="148"/>
      <c r="R753" s="148"/>
      <c r="S753" s="148"/>
      <c r="T753" s="148"/>
    </row>
    <row r="754" spans="1:20" ht="13.5" customHeight="1">
      <c r="A754" s="140"/>
      <c r="B754" s="140"/>
      <c r="C754" s="145"/>
      <c r="D754" s="528" t="s">
        <v>150</v>
      </c>
      <c r="E754" s="52"/>
      <c r="F754" s="12"/>
      <c r="G754" s="52"/>
      <c r="H754" s="52"/>
      <c r="I754" s="88"/>
      <c r="J754" s="641"/>
      <c r="K754" s="337"/>
      <c r="L754" s="88"/>
      <c r="M754" s="88"/>
      <c r="N754" s="88"/>
      <c r="O754" s="88"/>
      <c r="P754" s="88"/>
      <c r="Q754" s="52"/>
      <c r="R754" s="52"/>
      <c r="S754" s="148"/>
      <c r="T754" s="148"/>
    </row>
    <row r="755" spans="1:20" ht="13.5" customHeight="1">
      <c r="A755" s="140"/>
      <c r="B755" s="140"/>
      <c r="C755" s="145"/>
      <c r="D755" s="93" t="s">
        <v>2352</v>
      </c>
      <c r="E755" s="149">
        <v>2</v>
      </c>
      <c r="F755" s="165">
        <v>221951</v>
      </c>
      <c r="G755" s="115">
        <v>15730</v>
      </c>
      <c r="H755" s="115">
        <v>16899</v>
      </c>
      <c r="I755" s="88">
        <f t="shared" si="48"/>
        <v>15019</v>
      </c>
      <c r="J755" s="641">
        <f aca="true" t="shared" si="49" ref="J755:J810">I755/H755*100</f>
        <v>88.87508136576129</v>
      </c>
      <c r="K755" s="337">
        <v>1000</v>
      </c>
      <c r="L755" s="148">
        <v>220</v>
      </c>
      <c r="M755" s="148">
        <v>101</v>
      </c>
      <c r="N755" s="148"/>
      <c r="O755" s="148">
        <v>13498</v>
      </c>
      <c r="P755" s="148"/>
      <c r="Q755" s="148"/>
      <c r="R755" s="148">
        <v>200</v>
      </c>
      <c r="S755" s="148"/>
      <c r="T755" s="148"/>
    </row>
    <row r="756" spans="1:20" ht="13.5" customHeight="1">
      <c r="A756" s="140"/>
      <c r="B756" s="140"/>
      <c r="C756" s="150"/>
      <c r="D756" s="151" t="s">
        <v>601</v>
      </c>
      <c r="E756" s="52">
        <v>2</v>
      </c>
      <c r="F756" s="12" t="s">
        <v>1618</v>
      </c>
      <c r="G756" s="52">
        <v>37474</v>
      </c>
      <c r="H756" s="52">
        <v>35147</v>
      </c>
      <c r="I756" s="88">
        <f t="shared" si="48"/>
        <v>16744</v>
      </c>
      <c r="J756" s="641">
        <f t="shared" si="49"/>
        <v>47.63991236805417</v>
      </c>
      <c r="K756" s="337">
        <v>691</v>
      </c>
      <c r="L756" s="148">
        <v>309</v>
      </c>
      <c r="M756" s="148">
        <v>4216</v>
      </c>
      <c r="N756" s="148"/>
      <c r="O756" s="148">
        <v>10892</v>
      </c>
      <c r="P756" s="148">
        <v>200</v>
      </c>
      <c r="Q756" s="148"/>
      <c r="R756" s="148">
        <v>436</v>
      </c>
      <c r="S756" s="148"/>
      <c r="T756" s="148"/>
    </row>
    <row r="757" spans="1:20" ht="13.5" customHeight="1">
      <c r="A757" s="140"/>
      <c r="B757" s="140"/>
      <c r="C757" s="145"/>
      <c r="D757" s="72" t="s">
        <v>866</v>
      </c>
      <c r="E757" s="52"/>
      <c r="F757" s="12"/>
      <c r="G757" s="52"/>
      <c r="H757" s="52"/>
      <c r="I757" s="88"/>
      <c r="J757" s="641"/>
      <c r="K757" s="337"/>
      <c r="L757" s="88"/>
      <c r="M757" s="88"/>
      <c r="N757" s="88"/>
      <c r="O757" s="88"/>
      <c r="P757" s="88"/>
      <c r="Q757" s="148"/>
      <c r="R757" s="148"/>
      <c r="S757" s="148"/>
      <c r="T757" s="148"/>
    </row>
    <row r="758" spans="1:20" ht="13.5" customHeight="1">
      <c r="A758" s="140"/>
      <c r="B758" s="140"/>
      <c r="C758" s="145"/>
      <c r="D758" s="72" t="s">
        <v>867</v>
      </c>
      <c r="E758" s="52">
        <v>2</v>
      </c>
      <c r="F758" s="12">
        <v>221929</v>
      </c>
      <c r="G758" s="52">
        <v>12500</v>
      </c>
      <c r="H758" s="52">
        <v>12500</v>
      </c>
      <c r="I758" s="88">
        <f t="shared" si="48"/>
        <v>12500</v>
      </c>
      <c r="J758" s="641">
        <f t="shared" si="49"/>
        <v>100</v>
      </c>
      <c r="K758" s="337"/>
      <c r="L758" s="148"/>
      <c r="M758" s="148"/>
      <c r="N758" s="148"/>
      <c r="O758" s="148">
        <v>12500</v>
      </c>
      <c r="P758" s="148"/>
      <c r="Q758" s="148"/>
      <c r="R758" s="148"/>
      <c r="S758" s="148"/>
      <c r="T758" s="148"/>
    </row>
    <row r="759" spans="1:20" ht="13.5" customHeight="1">
      <c r="A759" s="140"/>
      <c r="B759" s="140"/>
      <c r="C759" s="152"/>
      <c r="D759" s="72" t="s">
        <v>1619</v>
      </c>
      <c r="E759" s="52">
        <v>2</v>
      </c>
      <c r="F759" s="12">
        <v>191402</v>
      </c>
      <c r="G759" s="52">
        <v>7000</v>
      </c>
      <c r="H759" s="52">
        <v>7000</v>
      </c>
      <c r="I759" s="88">
        <f t="shared" si="48"/>
        <v>7000</v>
      </c>
      <c r="J759" s="641">
        <f t="shared" si="49"/>
        <v>100</v>
      </c>
      <c r="K759" s="337"/>
      <c r="L759" s="148"/>
      <c r="M759" s="148"/>
      <c r="N759" s="148"/>
      <c r="O759" s="148">
        <v>7000</v>
      </c>
      <c r="P759" s="148"/>
      <c r="Q759" s="148"/>
      <c r="R759" s="148"/>
      <c r="S759" s="148"/>
      <c r="T759" s="148"/>
    </row>
    <row r="760" spans="1:20" ht="13.5" customHeight="1">
      <c r="A760" s="140"/>
      <c r="B760" s="140"/>
      <c r="C760" s="152"/>
      <c r="D760" s="72" t="s">
        <v>868</v>
      </c>
      <c r="E760" s="52"/>
      <c r="F760" s="12"/>
      <c r="G760" s="52"/>
      <c r="H760" s="52"/>
      <c r="I760" s="88"/>
      <c r="J760" s="641"/>
      <c r="K760" s="337"/>
      <c r="L760" s="88"/>
      <c r="M760" s="88"/>
      <c r="N760" s="88"/>
      <c r="O760" s="88"/>
      <c r="P760" s="88"/>
      <c r="Q760" s="148"/>
      <c r="R760" s="148"/>
      <c r="S760" s="148"/>
      <c r="T760" s="148"/>
    </row>
    <row r="761" spans="1:20" ht="13.5" customHeight="1">
      <c r="A761" s="140"/>
      <c r="B761" s="140"/>
      <c r="C761" s="152"/>
      <c r="D761" s="72" t="s">
        <v>869</v>
      </c>
      <c r="E761" s="52">
        <v>1</v>
      </c>
      <c r="F761" s="12">
        <v>221909</v>
      </c>
      <c r="G761" s="52">
        <v>15833</v>
      </c>
      <c r="H761" s="52">
        <v>15833</v>
      </c>
      <c r="I761" s="88">
        <f t="shared" si="48"/>
        <v>14288</v>
      </c>
      <c r="J761" s="641">
        <f t="shared" si="49"/>
        <v>90.2418998294701</v>
      </c>
      <c r="K761" s="337"/>
      <c r="L761" s="148"/>
      <c r="M761" s="148"/>
      <c r="N761" s="148"/>
      <c r="O761" s="148">
        <v>14288</v>
      </c>
      <c r="P761" s="148"/>
      <c r="Q761" s="148"/>
      <c r="R761" s="148"/>
      <c r="S761" s="148"/>
      <c r="T761" s="148"/>
    </row>
    <row r="762" spans="1:20" ht="13.5" customHeight="1">
      <c r="A762" s="140"/>
      <c r="B762" s="140"/>
      <c r="C762" s="145"/>
      <c r="D762" s="72" t="s">
        <v>870</v>
      </c>
      <c r="E762" s="52">
        <v>1</v>
      </c>
      <c r="F762" s="12">
        <v>221913</v>
      </c>
      <c r="G762" s="52">
        <v>47537</v>
      </c>
      <c r="H762" s="52">
        <v>47537</v>
      </c>
      <c r="I762" s="88">
        <f t="shared" si="48"/>
        <v>39995</v>
      </c>
      <c r="J762" s="641">
        <f t="shared" si="49"/>
        <v>84.13446368092224</v>
      </c>
      <c r="K762" s="337">
        <v>554</v>
      </c>
      <c r="L762" s="148">
        <v>256</v>
      </c>
      <c r="M762" s="148">
        <v>38685</v>
      </c>
      <c r="N762" s="148"/>
      <c r="O762" s="148">
        <v>500</v>
      </c>
      <c r="P762" s="148"/>
      <c r="Q762" s="148"/>
      <c r="R762" s="148"/>
      <c r="S762" s="148"/>
      <c r="T762" s="148"/>
    </row>
    <row r="763" spans="1:20" ht="24.75" customHeight="1">
      <c r="A763" s="140"/>
      <c r="B763" s="140"/>
      <c r="C763" s="145"/>
      <c r="D763" s="331" t="s">
        <v>871</v>
      </c>
      <c r="E763" s="52">
        <v>2</v>
      </c>
      <c r="F763" s="12">
        <v>221914</v>
      </c>
      <c r="G763" s="52">
        <v>2500</v>
      </c>
      <c r="H763" s="52">
        <v>0</v>
      </c>
      <c r="I763" s="88"/>
      <c r="J763" s="641"/>
      <c r="K763" s="337"/>
      <c r="L763" s="148"/>
      <c r="M763" s="148"/>
      <c r="N763" s="148"/>
      <c r="O763" s="148"/>
      <c r="P763" s="148"/>
      <c r="Q763" s="148"/>
      <c r="R763" s="148"/>
      <c r="S763" s="148"/>
      <c r="T763" s="148"/>
    </row>
    <row r="764" spans="1:20" ht="16.5" customHeight="1">
      <c r="A764" s="140"/>
      <c r="B764" s="140"/>
      <c r="C764" s="145"/>
      <c r="D764" s="21" t="s">
        <v>726</v>
      </c>
      <c r="E764" s="119"/>
      <c r="F764" s="308"/>
      <c r="G764" s="26"/>
      <c r="H764" s="26"/>
      <c r="I764" s="88"/>
      <c r="J764" s="641"/>
      <c r="K764" s="337"/>
      <c r="L764" s="88"/>
      <c r="M764" s="88"/>
      <c r="N764" s="88"/>
      <c r="O764" s="88"/>
      <c r="P764" s="88"/>
      <c r="Q764" s="26"/>
      <c r="R764" s="26"/>
      <c r="S764" s="26"/>
      <c r="T764" s="26"/>
    </row>
    <row r="765" spans="1:20" ht="14.25" customHeight="1">
      <c r="A765" s="140"/>
      <c r="B765" s="140"/>
      <c r="C765" s="145"/>
      <c r="D765" s="21" t="s">
        <v>1620</v>
      </c>
      <c r="E765" s="22">
        <v>2</v>
      </c>
      <c r="F765" s="20">
        <v>191151</v>
      </c>
      <c r="G765" s="26">
        <v>70000</v>
      </c>
      <c r="H765" s="26">
        <v>57150</v>
      </c>
      <c r="I765" s="88">
        <f t="shared" si="48"/>
        <v>57150</v>
      </c>
      <c r="J765" s="641">
        <f t="shared" si="49"/>
        <v>100</v>
      </c>
      <c r="K765" s="337"/>
      <c r="L765" s="148"/>
      <c r="M765" s="148"/>
      <c r="N765" s="148"/>
      <c r="O765" s="148">
        <v>57150</v>
      </c>
      <c r="P765" s="148"/>
      <c r="Q765" s="148"/>
      <c r="R765" s="148"/>
      <c r="S765" s="148"/>
      <c r="T765" s="148"/>
    </row>
    <row r="766" spans="1:20" ht="15.75" customHeight="1">
      <c r="A766" s="140"/>
      <c r="B766" s="140"/>
      <c r="C766" s="145"/>
      <c r="D766" s="15" t="s">
        <v>825</v>
      </c>
      <c r="E766" s="52"/>
      <c r="F766" s="163"/>
      <c r="G766" s="181"/>
      <c r="H766" s="181"/>
      <c r="I766" s="88"/>
      <c r="J766" s="641"/>
      <c r="K766" s="337"/>
      <c r="L766" s="88"/>
      <c r="M766" s="88"/>
      <c r="N766" s="88"/>
      <c r="O766" s="88"/>
      <c r="P766" s="88"/>
      <c r="Q766" s="148"/>
      <c r="R766" s="148"/>
      <c r="S766" s="148"/>
      <c r="T766" s="148"/>
    </row>
    <row r="767" spans="1:20" ht="27" customHeight="1">
      <c r="A767" s="140"/>
      <c r="B767" s="140"/>
      <c r="C767" s="145"/>
      <c r="D767" s="95" t="s">
        <v>1569</v>
      </c>
      <c r="E767" s="14">
        <v>2</v>
      </c>
      <c r="F767" s="12">
        <v>131210</v>
      </c>
      <c r="G767" s="52">
        <v>300</v>
      </c>
      <c r="H767" s="52">
        <v>500</v>
      </c>
      <c r="I767" s="88">
        <f t="shared" si="48"/>
        <v>500</v>
      </c>
      <c r="J767" s="641">
        <f t="shared" si="49"/>
        <v>100</v>
      </c>
      <c r="K767" s="337"/>
      <c r="L767" s="148"/>
      <c r="M767" s="148"/>
      <c r="N767" s="148"/>
      <c r="O767" s="148">
        <v>500</v>
      </c>
      <c r="P767" s="148"/>
      <c r="Q767" s="148"/>
      <c r="R767" s="148"/>
      <c r="S767" s="148"/>
      <c r="T767" s="148"/>
    </row>
    <row r="768" spans="1:20" ht="15.75" customHeight="1">
      <c r="A768" s="140"/>
      <c r="B768" s="140"/>
      <c r="C768" s="145"/>
      <c r="D768" s="15" t="s">
        <v>1374</v>
      </c>
      <c r="E768" s="52">
        <v>2</v>
      </c>
      <c r="F768" s="163">
        <v>131336</v>
      </c>
      <c r="G768" s="181">
        <v>1000</v>
      </c>
      <c r="H768" s="181">
        <v>818</v>
      </c>
      <c r="I768" s="88">
        <f t="shared" si="48"/>
        <v>817</v>
      </c>
      <c r="J768" s="641">
        <f t="shared" si="49"/>
        <v>99.87775061124694</v>
      </c>
      <c r="K768" s="337">
        <v>554</v>
      </c>
      <c r="L768" s="148">
        <v>157</v>
      </c>
      <c r="M768" s="148">
        <v>106</v>
      </c>
      <c r="N768" s="148"/>
      <c r="O768" s="148"/>
      <c r="P768" s="148"/>
      <c r="Q768" s="148"/>
      <c r="R768" s="148"/>
      <c r="S768" s="148"/>
      <c r="T768" s="148"/>
    </row>
    <row r="769" spans="1:20" ht="24" customHeight="1">
      <c r="A769" s="140"/>
      <c r="B769" s="140"/>
      <c r="C769" s="145"/>
      <c r="D769" s="82" t="s">
        <v>1621</v>
      </c>
      <c r="E769" s="52">
        <v>2</v>
      </c>
      <c r="F769" s="163">
        <v>221942</v>
      </c>
      <c r="G769" s="181">
        <v>10000</v>
      </c>
      <c r="H769" s="181">
        <v>12000</v>
      </c>
      <c r="I769" s="88">
        <f t="shared" si="48"/>
        <v>12000</v>
      </c>
      <c r="J769" s="641">
        <f t="shared" si="49"/>
        <v>100</v>
      </c>
      <c r="K769" s="337"/>
      <c r="L769" s="148"/>
      <c r="M769" s="148">
        <v>12000</v>
      </c>
      <c r="N769" s="148"/>
      <c r="O769" s="148"/>
      <c r="P769" s="148"/>
      <c r="Q769" s="148"/>
      <c r="R769" s="148"/>
      <c r="S769" s="148"/>
      <c r="T769" s="148"/>
    </row>
    <row r="770" spans="1:20" ht="15" customHeight="1">
      <c r="A770" s="140"/>
      <c r="B770" s="140"/>
      <c r="C770" s="145"/>
      <c r="D770" s="82" t="s">
        <v>1622</v>
      </c>
      <c r="E770" s="52">
        <v>2</v>
      </c>
      <c r="F770" s="163">
        <v>221943</v>
      </c>
      <c r="G770" s="181">
        <v>500</v>
      </c>
      <c r="H770" s="181">
        <v>83</v>
      </c>
      <c r="I770" s="88">
        <f t="shared" si="48"/>
        <v>0</v>
      </c>
      <c r="J770" s="641">
        <f t="shared" si="49"/>
        <v>0</v>
      </c>
      <c r="K770" s="337"/>
      <c r="L770" s="148"/>
      <c r="M770" s="148"/>
      <c r="N770" s="148"/>
      <c r="O770" s="148"/>
      <c r="P770" s="148"/>
      <c r="Q770" s="148"/>
      <c r="R770" s="148"/>
      <c r="S770" s="148"/>
      <c r="T770" s="148"/>
    </row>
    <row r="771" spans="1:20" ht="16.5" customHeight="1">
      <c r="A771" s="140"/>
      <c r="B771" s="140"/>
      <c r="C771" s="145"/>
      <c r="D771" s="82" t="s">
        <v>0</v>
      </c>
      <c r="E771" s="52">
        <v>2</v>
      </c>
      <c r="F771" s="163">
        <v>221944</v>
      </c>
      <c r="G771" s="181">
        <v>500</v>
      </c>
      <c r="H771" s="181">
        <v>1000</v>
      </c>
      <c r="I771" s="88">
        <f t="shared" si="48"/>
        <v>1000</v>
      </c>
      <c r="J771" s="641">
        <f t="shared" si="49"/>
        <v>100</v>
      </c>
      <c r="K771" s="337"/>
      <c r="L771" s="148"/>
      <c r="M771" s="148"/>
      <c r="N771" s="148"/>
      <c r="O771" s="148">
        <v>1000</v>
      </c>
      <c r="P771" s="148"/>
      <c r="Q771" s="148"/>
      <c r="R771" s="148"/>
      <c r="S771" s="148"/>
      <c r="T771" s="148"/>
    </row>
    <row r="772" spans="1:20" ht="13.5" customHeight="1">
      <c r="A772" s="140"/>
      <c r="B772" s="140"/>
      <c r="C772" s="145"/>
      <c r="D772" s="82" t="s">
        <v>1</v>
      </c>
      <c r="E772" s="52">
        <v>2</v>
      </c>
      <c r="F772" s="163">
        <v>221945</v>
      </c>
      <c r="G772" s="181">
        <v>300</v>
      </c>
      <c r="H772" s="181">
        <v>300</v>
      </c>
      <c r="I772" s="88">
        <f t="shared" si="48"/>
        <v>300</v>
      </c>
      <c r="J772" s="641">
        <f t="shared" si="49"/>
        <v>100</v>
      </c>
      <c r="K772" s="337"/>
      <c r="L772" s="148"/>
      <c r="M772" s="148"/>
      <c r="N772" s="148"/>
      <c r="O772" s="148">
        <v>300</v>
      </c>
      <c r="P772" s="148"/>
      <c r="Q772" s="148"/>
      <c r="R772" s="148"/>
      <c r="S772" s="148"/>
      <c r="T772" s="148"/>
    </row>
    <row r="773" spans="1:20" ht="15" customHeight="1">
      <c r="A773" s="140"/>
      <c r="B773" s="140"/>
      <c r="C773" s="145"/>
      <c r="D773" s="331" t="s">
        <v>2002</v>
      </c>
      <c r="E773" s="52">
        <v>2</v>
      </c>
      <c r="F773" s="163">
        <v>221937</v>
      </c>
      <c r="G773" s="181">
        <v>700</v>
      </c>
      <c r="H773" s="181">
        <v>0</v>
      </c>
      <c r="I773" s="88"/>
      <c r="J773" s="641"/>
      <c r="K773" s="337"/>
      <c r="L773" s="148"/>
      <c r="M773" s="148"/>
      <c r="N773" s="148"/>
      <c r="O773" s="148"/>
      <c r="P773" s="148"/>
      <c r="Q773" s="148"/>
      <c r="R773" s="148"/>
      <c r="S773" s="148"/>
      <c r="T773" s="148"/>
    </row>
    <row r="774" spans="1:20" ht="18" customHeight="1">
      <c r="A774" s="140"/>
      <c r="B774" s="140"/>
      <c r="C774" s="145"/>
      <c r="D774" s="331" t="s">
        <v>2</v>
      </c>
      <c r="E774" s="52">
        <v>2</v>
      </c>
      <c r="F774" s="163">
        <v>221938</v>
      </c>
      <c r="G774" s="181">
        <v>700</v>
      </c>
      <c r="H774" s="181">
        <v>1500</v>
      </c>
      <c r="I774" s="88">
        <f t="shared" si="48"/>
        <v>1444</v>
      </c>
      <c r="J774" s="641">
        <f t="shared" si="49"/>
        <v>96.26666666666667</v>
      </c>
      <c r="K774" s="337">
        <v>12</v>
      </c>
      <c r="L774" s="148"/>
      <c r="M774" s="148">
        <v>1403</v>
      </c>
      <c r="N774" s="148"/>
      <c r="O774" s="148">
        <v>29</v>
      </c>
      <c r="P774" s="148"/>
      <c r="Q774" s="148"/>
      <c r="R774" s="148"/>
      <c r="S774" s="148"/>
      <c r="T774" s="148"/>
    </row>
    <row r="775" spans="1:20" ht="13.5" customHeight="1">
      <c r="A775" s="16"/>
      <c r="B775" s="16"/>
      <c r="C775" s="217"/>
      <c r="D775" s="223" t="s">
        <v>872</v>
      </c>
      <c r="E775" s="227"/>
      <c r="F775" s="220"/>
      <c r="G775" s="226">
        <f>SUM(G735:G774)</f>
        <v>474338</v>
      </c>
      <c r="H775" s="226">
        <f>SUM(H735:H774)</f>
        <v>472436</v>
      </c>
      <c r="I775" s="226">
        <f>SUM(I735:I774)</f>
        <v>434393</v>
      </c>
      <c r="J775" s="643">
        <f t="shared" si="49"/>
        <v>91.94748071696483</v>
      </c>
      <c r="K775" s="226">
        <f aca="true" t="shared" si="50" ref="K775:T775">SUM(K735:K774)</f>
        <v>32878</v>
      </c>
      <c r="L775" s="359">
        <f t="shared" si="50"/>
        <v>15697</v>
      </c>
      <c r="M775" s="359">
        <f t="shared" si="50"/>
        <v>125606</v>
      </c>
      <c r="N775" s="359">
        <f t="shared" si="50"/>
        <v>0</v>
      </c>
      <c r="O775" s="359">
        <f t="shared" si="50"/>
        <v>258810</v>
      </c>
      <c r="P775" s="359">
        <f t="shared" si="50"/>
        <v>559</v>
      </c>
      <c r="Q775" s="359">
        <f t="shared" si="50"/>
        <v>0</v>
      </c>
      <c r="R775" s="359">
        <f t="shared" si="50"/>
        <v>843</v>
      </c>
      <c r="S775" s="359">
        <f t="shared" si="50"/>
        <v>0</v>
      </c>
      <c r="T775" s="359">
        <f t="shared" si="50"/>
        <v>0</v>
      </c>
    </row>
    <row r="776" spans="1:20" s="27" customFormat="1" ht="13.5" customHeight="1">
      <c r="A776" s="85"/>
      <c r="B776" s="85"/>
      <c r="C776" s="332"/>
      <c r="D776" s="333" t="s">
        <v>2298</v>
      </c>
      <c r="E776" s="153"/>
      <c r="F776" s="168"/>
      <c r="G776" s="185"/>
      <c r="H776" s="185"/>
      <c r="I776" s="88"/>
      <c r="J776" s="641"/>
      <c r="K776" s="185"/>
      <c r="L776" s="154"/>
      <c r="M776" s="154"/>
      <c r="N776" s="154"/>
      <c r="O776" s="154"/>
      <c r="P776" s="154"/>
      <c r="Q776" s="154"/>
      <c r="R776" s="154"/>
      <c r="S776" s="154"/>
      <c r="T776" s="154"/>
    </row>
    <row r="777" spans="1:20" s="27" customFormat="1" ht="28.5" customHeight="1">
      <c r="A777" s="85"/>
      <c r="B777" s="85"/>
      <c r="C777" s="12" t="s">
        <v>36</v>
      </c>
      <c r="D777" s="95" t="s">
        <v>3</v>
      </c>
      <c r="E777" s="153"/>
      <c r="F777" s="163">
        <v>222912</v>
      </c>
      <c r="G777" s="181">
        <v>35000</v>
      </c>
      <c r="H777" s="181">
        <v>36601</v>
      </c>
      <c r="I777" s="88">
        <f>SUM(K777:T777)</f>
        <v>36601</v>
      </c>
      <c r="J777" s="641">
        <f t="shared" si="49"/>
        <v>100</v>
      </c>
      <c r="K777" s="181"/>
      <c r="L777" s="52"/>
      <c r="M777" s="52"/>
      <c r="N777" s="52"/>
      <c r="O777" s="52"/>
      <c r="P777" s="52">
        <v>36601</v>
      </c>
      <c r="Q777" s="52"/>
      <c r="R777" s="52"/>
      <c r="S777" s="52"/>
      <c r="T777" s="52"/>
    </row>
    <row r="778" spans="1:20" s="27" customFormat="1" ht="19.5" customHeight="1">
      <c r="A778" s="85"/>
      <c r="B778" s="85"/>
      <c r="C778" s="497" t="s">
        <v>77</v>
      </c>
      <c r="D778" s="95" t="s">
        <v>2003</v>
      </c>
      <c r="E778" s="153"/>
      <c r="F778" s="163">
        <v>222906</v>
      </c>
      <c r="G778" s="181">
        <v>5000</v>
      </c>
      <c r="H778" s="181">
        <v>4200</v>
      </c>
      <c r="I778" s="88">
        <f>SUM(K778:T778)</f>
        <v>3929</v>
      </c>
      <c r="J778" s="641">
        <f t="shared" si="49"/>
        <v>93.54761904761905</v>
      </c>
      <c r="K778" s="181"/>
      <c r="L778" s="52"/>
      <c r="M778" s="52">
        <v>3929</v>
      </c>
      <c r="N778" s="52"/>
      <c r="O778" s="52"/>
      <c r="P778" s="52"/>
      <c r="Q778" s="52"/>
      <c r="R778" s="52"/>
      <c r="S778" s="52"/>
      <c r="T778" s="52"/>
    </row>
    <row r="779" spans="1:20" s="27" customFormat="1" ht="24.75" customHeight="1">
      <c r="A779" s="85"/>
      <c r="B779" s="85"/>
      <c r="C779" s="12" t="s">
        <v>79</v>
      </c>
      <c r="D779" s="95" t="s">
        <v>1643</v>
      </c>
      <c r="E779" s="153"/>
      <c r="F779" s="163">
        <v>222916</v>
      </c>
      <c r="G779" s="802"/>
      <c r="H779" s="802">
        <v>3126</v>
      </c>
      <c r="I779" s="88">
        <f>SUM(K779:T779)</f>
        <v>0</v>
      </c>
      <c r="J779" s="641">
        <f t="shared" si="49"/>
        <v>0</v>
      </c>
      <c r="K779" s="181"/>
      <c r="L779" s="52"/>
      <c r="M779" s="52"/>
      <c r="N779" s="52"/>
      <c r="O779" s="52"/>
      <c r="P779" s="52"/>
      <c r="Q779" s="52"/>
      <c r="R779" s="52"/>
      <c r="S779" s="52"/>
      <c r="T779" s="52"/>
    </row>
    <row r="780" spans="1:20" s="27" customFormat="1" ht="13.5" customHeight="1">
      <c r="A780" s="85"/>
      <c r="B780" s="85"/>
      <c r="C780" s="571"/>
      <c r="D780" s="572" t="s">
        <v>298</v>
      </c>
      <c r="E780" s="153"/>
      <c r="F780" s="637"/>
      <c r="G780" s="638"/>
      <c r="H780" s="638"/>
      <c r="I780" s="88"/>
      <c r="J780" s="641"/>
      <c r="K780" s="181"/>
      <c r="L780" s="154"/>
      <c r="M780" s="154"/>
      <c r="N780" s="154"/>
      <c r="O780" s="154"/>
      <c r="P780" s="154"/>
      <c r="Q780" s="154"/>
      <c r="R780" s="154"/>
      <c r="S780" s="154"/>
      <c r="T780" s="154"/>
    </row>
    <row r="781" spans="1:20" s="27" customFormat="1" ht="13.5" customHeight="1">
      <c r="A781" s="85"/>
      <c r="B781" s="85"/>
      <c r="C781" s="96" t="s">
        <v>197</v>
      </c>
      <c r="D781" s="573" t="s">
        <v>873</v>
      </c>
      <c r="E781" s="454"/>
      <c r="F781" s="542">
        <v>222904</v>
      </c>
      <c r="G781" s="639">
        <v>6299</v>
      </c>
      <c r="H781" s="639">
        <v>6299</v>
      </c>
      <c r="I781" s="88">
        <f>SUM(K781:T781)</f>
        <v>5468</v>
      </c>
      <c r="J781" s="641">
        <f t="shared" si="49"/>
        <v>86.80742975075408</v>
      </c>
      <c r="K781" s="181"/>
      <c r="L781" s="52"/>
      <c r="M781" s="52"/>
      <c r="N781" s="52"/>
      <c r="O781" s="52"/>
      <c r="P781" s="52"/>
      <c r="Q781" s="52"/>
      <c r="R781" s="52">
        <v>5468</v>
      </c>
      <c r="S781" s="52"/>
      <c r="T781" s="52"/>
    </row>
    <row r="782" spans="1:20" s="27" customFormat="1" ht="25.5" customHeight="1">
      <c r="A782" s="85"/>
      <c r="B782" s="85"/>
      <c r="C782" s="96" t="s">
        <v>242</v>
      </c>
      <c r="D782" s="460" t="s">
        <v>4</v>
      </c>
      <c r="E782" s="504"/>
      <c r="F782" s="505">
        <v>222910</v>
      </c>
      <c r="G782" s="640">
        <v>12192</v>
      </c>
      <c r="H782" s="640">
        <v>12192</v>
      </c>
      <c r="I782" s="88">
        <f>SUM(K782:T782)</f>
        <v>0</v>
      </c>
      <c r="J782" s="641">
        <f t="shared" si="49"/>
        <v>0</v>
      </c>
      <c r="K782" s="181"/>
      <c r="L782" s="52"/>
      <c r="M782" s="52"/>
      <c r="N782" s="52"/>
      <c r="O782" s="52"/>
      <c r="P782" s="52"/>
      <c r="Q782" s="52"/>
      <c r="R782" s="52"/>
      <c r="S782" s="52"/>
      <c r="T782" s="52"/>
    </row>
    <row r="783" spans="1:20" ht="13.5" customHeight="1">
      <c r="A783" s="16"/>
      <c r="B783" s="16"/>
      <c r="C783" s="217"/>
      <c r="D783" s="218" t="s">
        <v>5</v>
      </c>
      <c r="E783" s="227"/>
      <c r="F783" s="229"/>
      <c r="G783" s="610">
        <f>SUM(G775:G782)</f>
        <v>532829</v>
      </c>
      <c r="H783" s="610">
        <f>SUM(H775:H782)</f>
        <v>534854</v>
      </c>
      <c r="I783" s="226">
        <f>SUM(I775:I782)</f>
        <v>480391</v>
      </c>
      <c r="J783" s="643">
        <f t="shared" si="49"/>
        <v>89.81722114820118</v>
      </c>
      <c r="K783" s="226">
        <f aca="true" t="shared" si="51" ref="K783:T783">SUM(K775:K782)</f>
        <v>32878</v>
      </c>
      <c r="L783" s="359">
        <f t="shared" si="51"/>
        <v>15697</v>
      </c>
      <c r="M783" s="359">
        <f t="shared" si="51"/>
        <v>129535</v>
      </c>
      <c r="N783" s="359">
        <f t="shared" si="51"/>
        <v>0</v>
      </c>
      <c r="O783" s="359">
        <f t="shared" si="51"/>
        <v>258810</v>
      </c>
      <c r="P783" s="359">
        <f t="shared" si="51"/>
        <v>37160</v>
      </c>
      <c r="Q783" s="359">
        <f t="shared" si="51"/>
        <v>0</v>
      </c>
      <c r="R783" s="359">
        <f t="shared" si="51"/>
        <v>6311</v>
      </c>
      <c r="S783" s="359">
        <f t="shared" si="51"/>
        <v>0</v>
      </c>
      <c r="T783" s="359">
        <f t="shared" si="51"/>
        <v>0</v>
      </c>
    </row>
    <row r="784" spans="1:20" ht="13.5" customHeight="1">
      <c r="A784" s="87">
        <v>1</v>
      </c>
      <c r="B784" s="87">
        <v>30</v>
      </c>
      <c r="C784" s="142"/>
      <c r="D784" s="25" t="s">
        <v>874</v>
      </c>
      <c r="E784" s="86"/>
      <c r="F784" s="167"/>
      <c r="G784" s="184"/>
      <c r="H784" s="184"/>
      <c r="I784" s="88"/>
      <c r="J784" s="641"/>
      <c r="K784" s="184"/>
      <c r="L784" s="88"/>
      <c r="M784" s="88"/>
      <c r="N784" s="88"/>
      <c r="O784" s="88"/>
      <c r="P784" s="88"/>
      <c r="Q784" s="26"/>
      <c r="R784" s="26"/>
      <c r="S784" s="26"/>
      <c r="T784" s="26"/>
    </row>
    <row r="785" spans="1:20" ht="13.5" customHeight="1">
      <c r="A785" s="87"/>
      <c r="B785" s="87">
        <v>31</v>
      </c>
      <c r="C785" s="142"/>
      <c r="D785" s="25" t="s">
        <v>41</v>
      </c>
      <c r="E785" s="22">
        <v>1</v>
      </c>
      <c r="F785" s="167">
        <v>311901</v>
      </c>
      <c r="G785" s="184">
        <v>9000</v>
      </c>
      <c r="H785" s="184">
        <v>300</v>
      </c>
      <c r="I785" s="88">
        <f>SUM(K785:T785)</f>
        <v>0</v>
      </c>
      <c r="J785" s="641">
        <f t="shared" si="49"/>
        <v>0</v>
      </c>
      <c r="K785" s="184"/>
      <c r="L785" s="26"/>
      <c r="M785" s="26"/>
      <c r="N785" s="26"/>
      <c r="O785" s="26"/>
      <c r="P785" s="26"/>
      <c r="Q785" s="26"/>
      <c r="R785" s="26"/>
      <c r="S785" s="26"/>
      <c r="T785" s="26"/>
    </row>
    <row r="786" spans="1:20" ht="13.5" customHeight="1">
      <c r="A786" s="20"/>
      <c r="B786" s="20">
        <v>32</v>
      </c>
      <c r="C786" s="138"/>
      <c r="D786" s="25" t="s">
        <v>180</v>
      </c>
      <c r="E786" s="86"/>
      <c r="F786" s="167"/>
      <c r="G786" s="184"/>
      <c r="H786" s="184"/>
      <c r="I786" s="88"/>
      <c r="J786" s="641"/>
      <c r="K786" s="184"/>
      <c r="L786" s="88"/>
      <c r="M786" s="88"/>
      <c r="N786" s="88"/>
      <c r="O786" s="88"/>
      <c r="P786" s="88"/>
      <c r="Q786" s="26"/>
      <c r="R786" s="26"/>
      <c r="S786" s="26"/>
      <c r="T786" s="26"/>
    </row>
    <row r="787" spans="1:20" ht="13.5" customHeight="1">
      <c r="A787" s="20"/>
      <c r="B787" s="20"/>
      <c r="C787" s="138"/>
      <c r="D787" s="21" t="s">
        <v>875</v>
      </c>
      <c r="E787" s="22">
        <v>1</v>
      </c>
      <c r="F787" s="20">
        <v>321907</v>
      </c>
      <c r="G787" s="26">
        <v>24922</v>
      </c>
      <c r="H787" s="26">
        <v>0</v>
      </c>
      <c r="I787" s="88">
        <f aca="true" t="shared" si="52" ref="I787:I793">SUM(K787:T787)</f>
        <v>0</v>
      </c>
      <c r="J787" s="641"/>
      <c r="K787" s="184"/>
      <c r="L787" s="26"/>
      <c r="M787" s="26"/>
      <c r="N787" s="26"/>
      <c r="O787" s="26"/>
      <c r="P787" s="26"/>
      <c r="Q787" s="26"/>
      <c r="R787" s="26"/>
      <c r="S787" s="26"/>
      <c r="T787" s="26"/>
    </row>
    <row r="788" spans="1:20" ht="12.75" customHeight="1">
      <c r="A788" s="574"/>
      <c r="B788" s="574"/>
      <c r="C788" s="574"/>
      <c r="D788" s="155" t="s">
        <v>2353</v>
      </c>
      <c r="E788" s="156">
        <v>1</v>
      </c>
      <c r="F788" s="170">
        <v>321903</v>
      </c>
      <c r="G788" s="156">
        <v>10000</v>
      </c>
      <c r="H788" s="156">
        <v>23270</v>
      </c>
      <c r="I788" s="88">
        <f t="shared" si="52"/>
        <v>0</v>
      </c>
      <c r="J788" s="641">
        <f t="shared" si="49"/>
        <v>0</v>
      </c>
      <c r="K788" s="184"/>
      <c r="L788" s="26"/>
      <c r="M788" s="26"/>
      <c r="N788" s="26"/>
      <c r="O788" s="26"/>
      <c r="P788" s="26"/>
      <c r="Q788" s="26"/>
      <c r="R788" s="26"/>
      <c r="S788" s="26"/>
      <c r="T788" s="26"/>
    </row>
    <row r="789" spans="1:20" ht="13.5" customHeight="1">
      <c r="A789" s="20"/>
      <c r="B789" s="20"/>
      <c r="C789" s="138"/>
      <c r="D789" s="21" t="s">
        <v>876</v>
      </c>
      <c r="E789" s="119">
        <v>1</v>
      </c>
      <c r="F789" s="20">
        <v>321908</v>
      </c>
      <c r="G789" s="26">
        <v>30500</v>
      </c>
      <c r="H789" s="26">
        <v>7096</v>
      </c>
      <c r="I789" s="88">
        <f t="shared" si="52"/>
        <v>0</v>
      </c>
      <c r="J789" s="641">
        <f t="shared" si="49"/>
        <v>0</v>
      </c>
      <c r="K789" s="184"/>
      <c r="L789" s="26"/>
      <c r="M789" s="26"/>
      <c r="N789" s="26"/>
      <c r="O789" s="26"/>
      <c r="P789" s="26"/>
      <c r="Q789" s="26"/>
      <c r="R789" s="26"/>
      <c r="S789" s="26"/>
      <c r="T789" s="26"/>
    </row>
    <row r="790" spans="1:20" ht="13.5" customHeight="1">
      <c r="A790" s="20"/>
      <c r="B790" s="20"/>
      <c r="C790" s="138"/>
      <c r="D790" s="319" t="s">
        <v>24</v>
      </c>
      <c r="E790" s="119">
        <v>1</v>
      </c>
      <c r="F790" s="20">
        <v>321932</v>
      </c>
      <c r="G790" s="26">
        <v>10000</v>
      </c>
      <c r="H790" s="26">
        <v>0</v>
      </c>
      <c r="I790" s="88"/>
      <c r="J790" s="641"/>
      <c r="K790" s="184"/>
      <c r="L790" s="26"/>
      <c r="M790" s="26"/>
      <c r="N790" s="26"/>
      <c r="O790" s="26"/>
      <c r="P790" s="26"/>
      <c r="Q790" s="26"/>
      <c r="R790" s="26"/>
      <c r="S790" s="26"/>
      <c r="T790" s="26"/>
    </row>
    <row r="791" spans="1:20" ht="15" customHeight="1">
      <c r="A791" s="20"/>
      <c r="B791" s="20"/>
      <c r="C791" s="138"/>
      <c r="D791" s="313" t="s">
        <v>25</v>
      </c>
      <c r="E791" s="126">
        <v>1</v>
      </c>
      <c r="F791" s="164">
        <v>321933</v>
      </c>
      <c r="G791" s="182">
        <v>99478</v>
      </c>
      <c r="H791" s="182">
        <v>0</v>
      </c>
      <c r="I791" s="88"/>
      <c r="J791" s="641"/>
      <c r="K791" s="184"/>
      <c r="L791" s="26"/>
      <c r="M791" s="26"/>
      <c r="N791" s="26"/>
      <c r="O791" s="26"/>
      <c r="P791" s="26"/>
      <c r="Q791" s="26"/>
      <c r="R791" s="26"/>
      <c r="S791" s="26"/>
      <c r="T791" s="26"/>
    </row>
    <row r="792" spans="1:20" ht="15" customHeight="1">
      <c r="A792" s="20"/>
      <c r="B792" s="20"/>
      <c r="C792" s="138"/>
      <c r="D792" s="575" t="s">
        <v>26</v>
      </c>
      <c r="E792" s="126">
        <v>1</v>
      </c>
      <c r="F792" s="164">
        <v>321934</v>
      </c>
      <c r="G792" s="182">
        <v>1290</v>
      </c>
      <c r="H792" s="182">
        <v>300</v>
      </c>
      <c r="I792" s="88">
        <f t="shared" si="52"/>
        <v>0</v>
      </c>
      <c r="J792" s="641">
        <f t="shared" si="49"/>
        <v>0</v>
      </c>
      <c r="K792" s="184"/>
      <c r="L792" s="26"/>
      <c r="M792" s="26"/>
      <c r="N792" s="26"/>
      <c r="O792" s="26"/>
      <c r="P792" s="26"/>
      <c r="Q792" s="26"/>
      <c r="R792" s="26"/>
      <c r="S792" s="26"/>
      <c r="T792" s="26"/>
    </row>
    <row r="793" spans="1:20" ht="15.75" customHeight="1">
      <c r="A793" s="20"/>
      <c r="B793" s="20"/>
      <c r="C793" s="138"/>
      <c r="D793" s="94" t="s">
        <v>877</v>
      </c>
      <c r="E793" s="126">
        <v>1</v>
      </c>
      <c r="F793" s="164">
        <v>321911</v>
      </c>
      <c r="G793" s="182">
        <v>82900</v>
      </c>
      <c r="H793" s="182">
        <v>72498</v>
      </c>
      <c r="I793" s="88">
        <f t="shared" si="52"/>
        <v>0</v>
      </c>
      <c r="J793" s="641">
        <f t="shared" si="49"/>
        <v>0</v>
      </c>
      <c r="K793" s="184"/>
      <c r="L793" s="26"/>
      <c r="M793" s="26"/>
      <c r="N793" s="26"/>
      <c r="O793" s="26"/>
      <c r="P793" s="26"/>
      <c r="Q793" s="26"/>
      <c r="R793" s="26"/>
      <c r="S793" s="26"/>
      <c r="T793" s="26"/>
    </row>
    <row r="794" spans="1:20" ht="28.5" customHeight="1">
      <c r="A794" s="20"/>
      <c r="B794" s="20"/>
      <c r="C794" s="138"/>
      <c r="D794" s="125" t="s">
        <v>878</v>
      </c>
      <c r="E794" s="126"/>
      <c r="F794" s="316"/>
      <c r="G794" s="182"/>
      <c r="H794" s="182"/>
      <c r="I794" s="88"/>
      <c r="J794" s="641"/>
      <c r="K794" s="184"/>
      <c r="L794" s="88"/>
      <c r="M794" s="88"/>
      <c r="N794" s="88"/>
      <c r="O794" s="88"/>
      <c r="P794" s="88"/>
      <c r="Q794" s="26"/>
      <c r="R794" s="26"/>
      <c r="S794" s="26"/>
      <c r="T794" s="26"/>
    </row>
    <row r="795" spans="1:20" ht="13.5" customHeight="1">
      <c r="A795" s="20"/>
      <c r="B795" s="20"/>
      <c r="C795" s="138"/>
      <c r="D795" s="15" t="s">
        <v>879</v>
      </c>
      <c r="E795" s="144">
        <v>2</v>
      </c>
      <c r="F795" s="12">
        <v>321953</v>
      </c>
      <c r="G795" s="52">
        <v>3600</v>
      </c>
      <c r="H795" s="52">
        <v>0</v>
      </c>
      <c r="I795" s="88"/>
      <c r="J795" s="641"/>
      <c r="K795" s="184"/>
      <c r="L795" s="26"/>
      <c r="M795" s="26"/>
      <c r="N795" s="26"/>
      <c r="O795" s="26"/>
      <c r="P795" s="26"/>
      <c r="Q795" s="26"/>
      <c r="R795" s="26"/>
      <c r="S795" s="26"/>
      <c r="T795" s="26"/>
    </row>
    <row r="796" spans="1:20" ht="24.75" customHeight="1">
      <c r="A796" s="20"/>
      <c r="B796" s="20"/>
      <c r="C796" s="138"/>
      <c r="D796" s="125" t="s">
        <v>880</v>
      </c>
      <c r="E796" s="126"/>
      <c r="F796" s="316"/>
      <c r="G796" s="182"/>
      <c r="H796" s="182"/>
      <c r="I796" s="88"/>
      <c r="J796" s="641"/>
      <c r="K796" s="184"/>
      <c r="L796" s="88"/>
      <c r="M796" s="88"/>
      <c r="N796" s="88"/>
      <c r="O796" s="88"/>
      <c r="P796" s="88"/>
      <c r="Q796" s="26"/>
      <c r="R796" s="26"/>
      <c r="S796" s="26"/>
      <c r="T796" s="26"/>
    </row>
    <row r="797" spans="1:20" ht="13.5" customHeight="1">
      <c r="A797" s="20"/>
      <c r="B797" s="20"/>
      <c r="C797" s="138"/>
      <c r="D797" s="93" t="s">
        <v>881</v>
      </c>
      <c r="E797" s="126">
        <v>2</v>
      </c>
      <c r="F797" s="164">
        <v>321956</v>
      </c>
      <c r="G797" s="182">
        <v>1800</v>
      </c>
      <c r="H797" s="182">
        <v>0</v>
      </c>
      <c r="I797" s="88"/>
      <c r="J797" s="641"/>
      <c r="K797" s="184"/>
      <c r="L797" s="26"/>
      <c r="M797" s="26"/>
      <c r="N797" s="26"/>
      <c r="O797" s="26"/>
      <c r="P797" s="26"/>
      <c r="Q797" s="26"/>
      <c r="R797" s="26"/>
      <c r="S797" s="26"/>
      <c r="T797" s="26"/>
    </row>
    <row r="798" spans="1:20" ht="24.75" customHeight="1">
      <c r="A798" s="20"/>
      <c r="B798" s="20"/>
      <c r="C798" s="138"/>
      <c r="D798" s="125" t="s">
        <v>882</v>
      </c>
      <c r="E798" s="126"/>
      <c r="F798" s="316"/>
      <c r="G798" s="182"/>
      <c r="H798" s="182"/>
      <c r="I798" s="88"/>
      <c r="J798" s="641"/>
      <c r="K798" s="184"/>
      <c r="L798" s="88"/>
      <c r="M798" s="88"/>
      <c r="N798" s="88"/>
      <c r="O798" s="88"/>
      <c r="P798" s="88"/>
      <c r="Q798" s="26"/>
      <c r="R798" s="26"/>
      <c r="S798" s="26"/>
      <c r="T798" s="26"/>
    </row>
    <row r="799" spans="1:20" ht="13.5" customHeight="1">
      <c r="A799" s="20"/>
      <c r="B799" s="20"/>
      <c r="C799" s="138"/>
      <c r="D799" s="21" t="s">
        <v>883</v>
      </c>
      <c r="E799" s="119">
        <v>2</v>
      </c>
      <c r="F799" s="20">
        <v>321959</v>
      </c>
      <c r="G799" s="26">
        <v>4050</v>
      </c>
      <c r="H799" s="26">
        <v>0</v>
      </c>
      <c r="I799" s="88"/>
      <c r="J799" s="641"/>
      <c r="K799" s="184"/>
      <c r="L799" s="26"/>
      <c r="M799" s="26"/>
      <c r="N799" s="26"/>
      <c r="O799" s="26"/>
      <c r="P799" s="26"/>
      <c r="Q799" s="26"/>
      <c r="R799" s="26"/>
      <c r="S799" s="26"/>
      <c r="T799" s="26"/>
    </row>
    <row r="800" spans="1:20" ht="25.5" customHeight="1">
      <c r="A800" s="20"/>
      <c r="B800" s="20"/>
      <c r="C800" s="138"/>
      <c r="D800" s="125" t="s">
        <v>884</v>
      </c>
      <c r="E800" s="126"/>
      <c r="F800" s="316"/>
      <c r="G800" s="182"/>
      <c r="H800" s="182"/>
      <c r="I800" s="88"/>
      <c r="J800" s="641"/>
      <c r="K800" s="184"/>
      <c r="L800" s="88"/>
      <c r="M800" s="88"/>
      <c r="N800" s="88"/>
      <c r="O800" s="88"/>
      <c r="P800" s="88"/>
      <c r="Q800" s="26"/>
      <c r="R800" s="26"/>
      <c r="S800" s="26"/>
      <c r="T800" s="26"/>
    </row>
    <row r="801" spans="1:20" ht="15" customHeight="1">
      <c r="A801" s="20"/>
      <c r="B801" s="20"/>
      <c r="C801" s="138"/>
      <c r="D801" s="93" t="s">
        <v>885</v>
      </c>
      <c r="E801" s="126">
        <v>2</v>
      </c>
      <c r="F801" s="164">
        <v>321960</v>
      </c>
      <c r="G801" s="182">
        <v>1800</v>
      </c>
      <c r="H801" s="182">
        <v>0</v>
      </c>
      <c r="I801" s="88"/>
      <c r="J801" s="641"/>
      <c r="K801" s="184"/>
      <c r="L801" s="26"/>
      <c r="M801" s="26"/>
      <c r="N801" s="26"/>
      <c r="O801" s="26"/>
      <c r="P801" s="26"/>
      <c r="Q801" s="26"/>
      <c r="R801" s="26"/>
      <c r="S801" s="26"/>
      <c r="T801" s="26"/>
    </row>
    <row r="802" spans="1:20" ht="24" customHeight="1">
      <c r="A802" s="20"/>
      <c r="B802" s="20"/>
      <c r="C802" s="138"/>
      <c r="D802" s="157" t="s">
        <v>886</v>
      </c>
      <c r="E802" s="158"/>
      <c r="F802" s="334"/>
      <c r="G802" s="594"/>
      <c r="H802" s="594"/>
      <c r="I802" s="88"/>
      <c r="J802" s="641"/>
      <c r="K802" s="184"/>
      <c r="L802" s="88"/>
      <c r="M802" s="88"/>
      <c r="N802" s="88"/>
      <c r="O802" s="88"/>
      <c r="P802" s="88"/>
      <c r="Q802" s="26"/>
      <c r="R802" s="26"/>
      <c r="S802" s="26"/>
      <c r="T802" s="26"/>
    </row>
    <row r="803" spans="1:20" ht="15" customHeight="1">
      <c r="A803" s="20"/>
      <c r="B803" s="20"/>
      <c r="C803" s="138"/>
      <c r="D803" s="82" t="s">
        <v>887</v>
      </c>
      <c r="E803" s="126">
        <v>1</v>
      </c>
      <c r="F803" s="164">
        <v>321961</v>
      </c>
      <c r="G803" s="182">
        <v>2700</v>
      </c>
      <c r="H803" s="182">
        <v>0</v>
      </c>
      <c r="I803" s="88"/>
      <c r="J803" s="641"/>
      <c r="K803" s="184"/>
      <c r="L803" s="26"/>
      <c r="M803" s="26"/>
      <c r="N803" s="26"/>
      <c r="O803" s="26"/>
      <c r="P803" s="26"/>
      <c r="Q803" s="26"/>
      <c r="R803" s="26"/>
      <c r="S803" s="26"/>
      <c r="T803" s="26"/>
    </row>
    <row r="804" spans="1:20" ht="15" customHeight="1">
      <c r="A804" s="20"/>
      <c r="B804" s="20"/>
      <c r="C804" s="138"/>
      <c r="D804" s="82" t="s">
        <v>888</v>
      </c>
      <c r="E804" s="126">
        <v>1</v>
      </c>
      <c r="F804" s="164">
        <v>321909</v>
      </c>
      <c r="G804" s="182">
        <v>45000</v>
      </c>
      <c r="H804" s="182">
        <v>45000</v>
      </c>
      <c r="I804" s="88">
        <f>SUM(K804:T804)</f>
        <v>0</v>
      </c>
      <c r="J804" s="641">
        <f t="shared" si="49"/>
        <v>0</v>
      </c>
      <c r="K804" s="184"/>
      <c r="L804" s="26"/>
      <c r="M804" s="26"/>
      <c r="N804" s="26"/>
      <c r="O804" s="26"/>
      <c r="P804" s="26"/>
      <c r="Q804" s="26"/>
      <c r="R804" s="26"/>
      <c r="S804" s="26"/>
      <c r="T804" s="26"/>
    </row>
    <row r="805" spans="1:20" ht="13.5" customHeight="1">
      <c r="A805" s="20"/>
      <c r="B805" s="20"/>
      <c r="C805" s="138"/>
      <c r="D805" s="73" t="s">
        <v>596</v>
      </c>
      <c r="E805" s="22"/>
      <c r="F805" s="20"/>
      <c r="G805" s="26"/>
      <c r="H805" s="26"/>
      <c r="I805" s="88"/>
      <c r="J805" s="641"/>
      <c r="K805" s="184"/>
      <c r="L805" s="88"/>
      <c r="M805" s="88"/>
      <c r="N805" s="88"/>
      <c r="O805" s="88"/>
      <c r="P805" s="88"/>
      <c r="Q805" s="26"/>
      <c r="R805" s="26"/>
      <c r="S805" s="26"/>
      <c r="T805" s="26"/>
    </row>
    <row r="806" spans="1:20" ht="13.5" customHeight="1">
      <c r="A806" s="20"/>
      <c r="B806" s="20"/>
      <c r="C806" s="138" t="s">
        <v>36</v>
      </c>
      <c r="D806" s="576" t="s">
        <v>51</v>
      </c>
      <c r="E806" s="22">
        <v>1</v>
      </c>
      <c r="F806" s="20">
        <v>324902</v>
      </c>
      <c r="G806" s="26">
        <v>10000</v>
      </c>
      <c r="H806" s="26">
        <v>1689</v>
      </c>
      <c r="I806" s="88">
        <f>SUM(K806:T806)</f>
        <v>0</v>
      </c>
      <c r="J806" s="641">
        <f t="shared" si="49"/>
        <v>0</v>
      </c>
      <c r="K806" s="184"/>
      <c r="L806" s="26"/>
      <c r="M806" s="26"/>
      <c r="N806" s="26"/>
      <c r="O806" s="26"/>
      <c r="P806" s="26"/>
      <c r="Q806" s="26"/>
      <c r="R806" s="26"/>
      <c r="S806" s="26"/>
      <c r="T806" s="26"/>
    </row>
    <row r="807" spans="1:20" ht="15.75" customHeight="1">
      <c r="A807" s="16"/>
      <c r="B807" s="16"/>
      <c r="C807" s="217"/>
      <c r="D807" s="218" t="s">
        <v>181</v>
      </c>
      <c r="E807" s="219"/>
      <c r="F807" s="220"/>
      <c r="G807" s="583">
        <f>SUM(G785:G806)</f>
        <v>337040</v>
      </c>
      <c r="H807" s="583">
        <f>SUM(H785:H806)</f>
        <v>150153</v>
      </c>
      <c r="I807" s="583">
        <f>SUM(I785:I806)</f>
        <v>0</v>
      </c>
      <c r="J807" s="643">
        <f t="shared" si="49"/>
        <v>0</v>
      </c>
      <c r="K807" s="583">
        <f aca="true" t="shared" si="53" ref="K807:T807">SUM(K785:K806)</f>
        <v>0</v>
      </c>
      <c r="L807" s="215">
        <f t="shared" si="53"/>
        <v>0</v>
      </c>
      <c r="M807" s="215">
        <f t="shared" si="53"/>
        <v>0</v>
      </c>
      <c r="N807" s="215">
        <f t="shared" si="53"/>
        <v>0</v>
      </c>
      <c r="O807" s="215">
        <f t="shared" si="53"/>
        <v>0</v>
      </c>
      <c r="P807" s="215">
        <f t="shared" si="53"/>
        <v>0</v>
      </c>
      <c r="Q807" s="215">
        <f t="shared" si="53"/>
        <v>0</v>
      </c>
      <c r="R807" s="215">
        <f t="shared" si="53"/>
        <v>0</v>
      </c>
      <c r="S807" s="215">
        <f t="shared" si="53"/>
        <v>0</v>
      </c>
      <c r="T807" s="215">
        <f t="shared" si="53"/>
        <v>0</v>
      </c>
    </row>
    <row r="808" spans="1:20" ht="15.75" customHeight="1">
      <c r="A808" s="16"/>
      <c r="B808" s="16"/>
      <c r="C808" s="217"/>
      <c r="D808" s="335" t="s">
        <v>176</v>
      </c>
      <c r="E808" s="577"/>
      <c r="F808" s="578"/>
      <c r="G808" s="608">
        <f>SUM(G48+G222+G235+G466+G636+G670+G697+G729+G783+G807+G732)</f>
        <v>18300841</v>
      </c>
      <c r="H808" s="608">
        <f>SUM(H48+H222+H235+H466+H636+H670+H697+H729+H783+H807+H732)</f>
        <v>26663707</v>
      </c>
      <c r="I808" s="608">
        <f>SUM(I48+I222+I235+I466+I636+I670+I697+I729+I783+I807+I732)</f>
        <v>9871459</v>
      </c>
      <c r="J808" s="643">
        <f t="shared" si="49"/>
        <v>37.02208023813043</v>
      </c>
      <c r="K808" s="608">
        <f aca="true" t="shared" si="54" ref="K808:T808">SUM(K48+K222+K235+K466+K636+K670+K697+K729+K783+K807+K732)</f>
        <v>156075</v>
      </c>
      <c r="L808" s="609">
        <f t="shared" si="54"/>
        <v>48566</v>
      </c>
      <c r="M808" s="609">
        <f t="shared" si="54"/>
        <v>2503632</v>
      </c>
      <c r="N808" s="609">
        <f t="shared" si="54"/>
        <v>115180</v>
      </c>
      <c r="O808" s="609">
        <f t="shared" si="54"/>
        <v>1788978</v>
      </c>
      <c r="P808" s="609">
        <f t="shared" si="54"/>
        <v>3230272</v>
      </c>
      <c r="Q808" s="609">
        <f t="shared" si="54"/>
        <v>1373812</v>
      </c>
      <c r="R808" s="609">
        <f t="shared" si="54"/>
        <v>509370</v>
      </c>
      <c r="S808" s="609">
        <f t="shared" si="54"/>
        <v>1200</v>
      </c>
      <c r="T808" s="609">
        <f t="shared" si="54"/>
        <v>144374</v>
      </c>
    </row>
    <row r="809" spans="1:20" ht="15.75" customHeight="1">
      <c r="A809" s="12"/>
      <c r="B809" s="12"/>
      <c r="C809" s="12"/>
      <c r="D809" s="307" t="s">
        <v>193</v>
      </c>
      <c r="E809" s="13"/>
      <c r="F809" s="163"/>
      <c r="G809" s="181">
        <v>6421747</v>
      </c>
      <c r="H809" s="181">
        <v>7114254</v>
      </c>
      <c r="I809" s="88">
        <f>SUM(K809:T809)</f>
        <v>6651834</v>
      </c>
      <c r="J809" s="641">
        <f t="shared" si="49"/>
        <v>93.50009150643201</v>
      </c>
      <c r="K809" s="584">
        <f>8!G21</f>
        <v>3445835</v>
      </c>
      <c r="L809" s="584">
        <f>8!H21</f>
        <v>823114</v>
      </c>
      <c r="M809" s="584">
        <f>8!I21</f>
        <v>2180448</v>
      </c>
      <c r="N809" s="584">
        <f>8!J21</f>
        <v>8585</v>
      </c>
      <c r="O809" s="584">
        <f>8!K21</f>
        <v>35411</v>
      </c>
      <c r="P809" s="584">
        <f>8!L21</f>
        <v>106834</v>
      </c>
      <c r="Q809" s="584">
        <f>8!M21</f>
        <v>49699</v>
      </c>
      <c r="R809" s="584">
        <f>8!N21</f>
        <v>1908</v>
      </c>
      <c r="S809" s="584"/>
      <c r="T809" s="584">
        <f>8!O21</f>
        <v>0</v>
      </c>
    </row>
    <row r="810" spans="1:20" ht="15.75" customHeight="1">
      <c r="A810" s="16"/>
      <c r="B810" s="16"/>
      <c r="C810" s="217"/>
      <c r="D810" s="218" t="s">
        <v>182</v>
      </c>
      <c r="E810" s="228"/>
      <c r="F810" s="229"/>
      <c r="G810" s="610">
        <f>SUM(G808:G809)</f>
        <v>24722588</v>
      </c>
      <c r="H810" s="610">
        <f>SUM(H808:H809)</f>
        <v>33777961</v>
      </c>
      <c r="I810" s="610">
        <f>SUM(I808:I809)</f>
        <v>16523293</v>
      </c>
      <c r="J810" s="643">
        <f t="shared" si="49"/>
        <v>48.91737840540464</v>
      </c>
      <c r="K810" s="610">
        <f aca="true" t="shared" si="55" ref="K810:T810">SUM(K808:K809)</f>
        <v>3601910</v>
      </c>
      <c r="L810" s="611">
        <f t="shared" si="55"/>
        <v>871680</v>
      </c>
      <c r="M810" s="611">
        <f t="shared" si="55"/>
        <v>4684080</v>
      </c>
      <c r="N810" s="611">
        <f t="shared" si="55"/>
        <v>123765</v>
      </c>
      <c r="O810" s="611">
        <f t="shared" si="55"/>
        <v>1824389</v>
      </c>
      <c r="P810" s="611">
        <f t="shared" si="55"/>
        <v>3337106</v>
      </c>
      <c r="Q810" s="611">
        <f t="shared" si="55"/>
        <v>1423511</v>
      </c>
      <c r="R810" s="611">
        <f t="shared" si="55"/>
        <v>511278</v>
      </c>
      <c r="S810" s="611">
        <f t="shared" si="55"/>
        <v>1200</v>
      </c>
      <c r="T810" s="611">
        <f t="shared" si="55"/>
        <v>144374</v>
      </c>
    </row>
    <row r="811" spans="17:18" ht="12">
      <c r="Q811" s="709"/>
      <c r="R811" s="709"/>
    </row>
    <row r="812" spans="19:20" ht="12.75" customHeight="1">
      <c r="S812" s="579"/>
      <c r="T812" s="579"/>
    </row>
    <row r="813" spans="19:20" ht="12">
      <c r="S813" s="1527"/>
      <c r="T813" s="1527"/>
    </row>
  </sheetData>
  <sheetProtection selectLockedCells="1" selectUnlockedCells="1"/>
  <mergeCells count="11">
    <mergeCell ref="A1:A2"/>
    <mergeCell ref="B1:B2"/>
    <mergeCell ref="C1:C2"/>
    <mergeCell ref="D1:D2"/>
    <mergeCell ref="S813:T813"/>
    <mergeCell ref="G1:H1"/>
    <mergeCell ref="I1:J1"/>
    <mergeCell ref="E1:E2"/>
    <mergeCell ref="F1:F2"/>
    <mergeCell ref="K1:R1"/>
    <mergeCell ref="S1:T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73" r:id="rId1"/>
  <headerFooter alignWithMargins="0">
    <oddHeader>&amp;C&amp;"Times New Roman CE,Félkövér dőlt"ZALAEGERSZEG MEGYEI JOGÚ VÁROS ÖNKORMÁNYZATA
KIADÁSI ELŐIRÁNYZATAINAK TELJESÍTÉSE 
2017. ÉVBEN
&amp;R&amp;"Times New Roman CE,Félkövér dőlt"6.a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B1">
      <pane ySplit="2" topLeftCell="BM130" activePane="bottomLeft" state="frozen"/>
      <selection pane="topLeft" activeCell="A1" sqref="A1"/>
      <selection pane="bottomLeft" activeCell="C159" sqref="C159"/>
    </sheetView>
  </sheetViews>
  <sheetFormatPr defaultColWidth="9.00390625" defaultRowHeight="12.75"/>
  <cols>
    <col min="1" max="1" width="3.50390625" style="0" hidden="1" customWidth="1"/>
    <col min="2" max="2" width="4.375" style="0" customWidth="1"/>
    <col min="3" max="3" width="36.50390625" style="0" customWidth="1"/>
    <col min="4" max="4" width="12.875" style="0" customWidth="1"/>
    <col min="5" max="5" width="12.625" style="0" customWidth="1"/>
    <col min="6" max="6" width="12.375" style="0" customWidth="1"/>
    <col min="7" max="7" width="11.625" style="0" customWidth="1"/>
  </cols>
  <sheetData>
    <row r="1" spans="1:7" ht="12.75" customHeight="1">
      <c r="A1" s="1491" t="s">
        <v>2211</v>
      </c>
      <c r="B1" s="1492" t="s">
        <v>2211</v>
      </c>
      <c r="C1" s="1490" t="s">
        <v>588</v>
      </c>
      <c r="D1" s="1486" t="s">
        <v>353</v>
      </c>
      <c r="E1" s="1487"/>
      <c r="F1" s="1487"/>
      <c r="G1" s="1490" t="s">
        <v>1889</v>
      </c>
    </row>
    <row r="2" spans="1:7" ht="19.5" customHeight="1">
      <c r="A2" s="1491"/>
      <c r="B2" s="1492"/>
      <c r="C2" s="1485"/>
      <c r="D2" s="834" t="s">
        <v>1890</v>
      </c>
      <c r="E2" s="834" t="s">
        <v>1891</v>
      </c>
      <c r="F2" s="834" t="s">
        <v>163</v>
      </c>
      <c r="G2" s="1490"/>
    </row>
    <row r="3" spans="1:7" ht="18.75" customHeight="1">
      <c r="A3" s="833"/>
      <c r="B3" s="833">
        <v>1</v>
      </c>
      <c r="C3" s="835" t="s">
        <v>1892</v>
      </c>
      <c r="D3" s="836">
        <f>SUM(D4:D13)</f>
        <v>18300841</v>
      </c>
      <c r="E3" s="836">
        <f>SUM(E4:E13)</f>
        <v>26663707</v>
      </c>
      <c r="F3" s="836">
        <f>SUM(F4:F13)</f>
        <v>9871459</v>
      </c>
      <c r="G3" s="837">
        <f aca="true" t="shared" si="0" ref="G3:G17">SUM(F3/E3)*100</f>
        <v>37.02208023813043</v>
      </c>
    </row>
    <row r="4" spans="1:7" ht="15" customHeight="1">
      <c r="A4" s="833"/>
      <c r="B4" s="838"/>
      <c r="C4" s="747" t="s">
        <v>1893</v>
      </c>
      <c r="D4" s="839">
        <v>166045</v>
      </c>
      <c r="E4" s="839">
        <v>209840</v>
      </c>
      <c r="F4" s="839">
        <f>6!H16</f>
        <v>156075</v>
      </c>
      <c r="G4" s="840">
        <f t="shared" si="0"/>
        <v>74.37809759817003</v>
      </c>
    </row>
    <row r="5" spans="1:7" ht="13.5" customHeight="1">
      <c r="A5" s="833"/>
      <c r="B5" s="838"/>
      <c r="C5" s="841" t="s">
        <v>1894</v>
      </c>
      <c r="D5" s="839">
        <v>51902</v>
      </c>
      <c r="E5" s="839">
        <v>65205</v>
      </c>
      <c r="F5" s="839">
        <f>6!I16</f>
        <v>48566</v>
      </c>
      <c r="G5" s="840">
        <f t="shared" si="0"/>
        <v>74.4820182501342</v>
      </c>
    </row>
    <row r="6" spans="1:7" ht="15" customHeight="1">
      <c r="A6" s="833"/>
      <c r="B6" s="838"/>
      <c r="C6" s="747" t="s">
        <v>1895</v>
      </c>
      <c r="D6" s="839">
        <v>3246739</v>
      </c>
      <c r="E6" s="839">
        <v>3967538</v>
      </c>
      <c r="F6" s="839">
        <f>6!J16</f>
        <v>2503632</v>
      </c>
      <c r="G6" s="840">
        <f t="shared" si="0"/>
        <v>63.102911679736906</v>
      </c>
    </row>
    <row r="7" spans="1:7" ht="13.5" customHeight="1">
      <c r="A7" s="833"/>
      <c r="B7" s="838"/>
      <c r="C7" s="747" t="s">
        <v>1896</v>
      </c>
      <c r="D7" s="839">
        <v>122483</v>
      </c>
      <c r="E7" s="839">
        <v>125133</v>
      </c>
      <c r="F7" s="839">
        <f>6!K16</f>
        <v>115180</v>
      </c>
      <c r="G7" s="840">
        <f t="shared" si="0"/>
        <v>92.04606298897973</v>
      </c>
    </row>
    <row r="8" spans="1:7" ht="15" customHeight="1">
      <c r="A8" s="833"/>
      <c r="B8" s="838"/>
      <c r="C8" s="842" t="s">
        <v>1897</v>
      </c>
      <c r="D8" s="839">
        <v>1975306</v>
      </c>
      <c r="E8" s="839">
        <v>1967808</v>
      </c>
      <c r="F8" s="839">
        <f>6!L16</f>
        <v>1788978</v>
      </c>
      <c r="G8" s="840">
        <f t="shared" si="0"/>
        <v>90.91222314372133</v>
      </c>
    </row>
    <row r="9" spans="1:7" ht="12.75" customHeight="1">
      <c r="A9" s="833"/>
      <c r="B9" s="838"/>
      <c r="C9" s="747" t="s">
        <v>1898</v>
      </c>
      <c r="D9" s="839">
        <v>10045774</v>
      </c>
      <c r="E9" s="839">
        <v>16538307</v>
      </c>
      <c r="F9" s="839">
        <f>6!M16</f>
        <v>3230272</v>
      </c>
      <c r="G9" s="840">
        <f t="shared" si="0"/>
        <v>19.532059720502225</v>
      </c>
    </row>
    <row r="10" spans="1:7" ht="12.75" customHeight="1">
      <c r="A10" s="833"/>
      <c r="B10" s="838"/>
      <c r="C10" s="747" t="s">
        <v>1899</v>
      </c>
      <c r="D10" s="839">
        <v>2230927</v>
      </c>
      <c r="E10" s="839">
        <v>3073920</v>
      </c>
      <c r="F10" s="839">
        <f>6!N16</f>
        <v>1373812</v>
      </c>
      <c r="G10" s="840">
        <f t="shared" si="0"/>
        <v>44.6925098896523</v>
      </c>
    </row>
    <row r="11" spans="1:7" ht="15.75" customHeight="1">
      <c r="A11" s="833"/>
      <c r="B11" s="838"/>
      <c r="C11" s="747" t="s">
        <v>1900</v>
      </c>
      <c r="D11" s="839">
        <v>387443</v>
      </c>
      <c r="E11" s="839">
        <v>570381</v>
      </c>
      <c r="F11" s="839">
        <f>6!O16</f>
        <v>509370</v>
      </c>
      <c r="G11" s="840">
        <f t="shared" si="0"/>
        <v>89.30346557827137</v>
      </c>
    </row>
    <row r="12" spans="1:7" ht="15.75" customHeight="1">
      <c r="A12" s="833"/>
      <c r="B12" s="838"/>
      <c r="C12" s="747" t="s">
        <v>1901</v>
      </c>
      <c r="D12" s="839">
        <v>1200</v>
      </c>
      <c r="E12" s="839">
        <v>1200</v>
      </c>
      <c r="F12" s="839">
        <f>6!P16</f>
        <v>1200</v>
      </c>
      <c r="G12" s="840">
        <f t="shared" si="0"/>
        <v>100</v>
      </c>
    </row>
    <row r="13" spans="1:7" ht="13.5" customHeight="1">
      <c r="A13" s="833"/>
      <c r="B13" s="838"/>
      <c r="C13" s="747" t="s">
        <v>1902</v>
      </c>
      <c r="D13" s="839">
        <v>73022</v>
      </c>
      <c r="E13" s="839">
        <v>144375</v>
      </c>
      <c r="F13" s="839">
        <f>6!Q16</f>
        <v>144374</v>
      </c>
      <c r="G13" s="840">
        <f t="shared" si="0"/>
        <v>99.99930735930735</v>
      </c>
    </row>
    <row r="14" spans="1:7" ht="15" customHeight="1">
      <c r="A14" s="843">
        <v>2</v>
      </c>
      <c r="B14" s="843">
        <v>2</v>
      </c>
      <c r="C14" s="844" t="s">
        <v>1903</v>
      </c>
      <c r="D14" s="845">
        <f>SUM(D15:D21)</f>
        <v>1335943</v>
      </c>
      <c r="E14" s="845">
        <f>SUM(E15:E21)</f>
        <v>1396706</v>
      </c>
      <c r="F14" s="845">
        <f>SUM(F15:F21)</f>
        <v>1304549</v>
      </c>
      <c r="G14" s="837">
        <f t="shared" si="0"/>
        <v>93.40183259755453</v>
      </c>
    </row>
    <row r="15" spans="1:7" ht="13.5" customHeight="1">
      <c r="A15" s="747"/>
      <c r="B15" s="747"/>
      <c r="C15" s="747" t="s">
        <v>1893</v>
      </c>
      <c r="D15" s="846">
        <v>902252</v>
      </c>
      <c r="E15" s="846">
        <v>924223</v>
      </c>
      <c r="F15" s="846">
        <f>8!G3</f>
        <v>902577</v>
      </c>
      <c r="G15" s="847">
        <f t="shared" si="0"/>
        <v>97.65792454851264</v>
      </c>
    </row>
    <row r="16" spans="1:7" ht="14.25" customHeight="1">
      <c r="A16" s="747"/>
      <c r="B16" s="747"/>
      <c r="C16" s="841" t="s">
        <v>1894</v>
      </c>
      <c r="D16" s="846">
        <v>225964</v>
      </c>
      <c r="E16" s="846">
        <v>232604</v>
      </c>
      <c r="F16" s="848">
        <f>8!H3</f>
        <v>218937</v>
      </c>
      <c r="G16" s="847">
        <f t="shared" si="0"/>
        <v>94.12434867844061</v>
      </c>
    </row>
    <row r="17" spans="1:7" ht="13.5" customHeight="1">
      <c r="A17" s="747"/>
      <c r="B17" s="747"/>
      <c r="C17" s="747" t="s">
        <v>1895</v>
      </c>
      <c r="D17" s="846">
        <v>175000</v>
      </c>
      <c r="E17" s="846">
        <v>196925</v>
      </c>
      <c r="F17" s="846">
        <f>8!I3</f>
        <v>166279</v>
      </c>
      <c r="G17" s="847">
        <f t="shared" si="0"/>
        <v>84.43773010029199</v>
      </c>
    </row>
    <row r="18" spans="1:7" ht="13.5" customHeight="1">
      <c r="A18" s="747"/>
      <c r="B18" s="747"/>
      <c r="C18" s="747" t="s">
        <v>1896</v>
      </c>
      <c r="D18" s="846"/>
      <c r="E18" s="846"/>
      <c r="F18" s="846"/>
      <c r="G18" s="847"/>
    </row>
    <row r="19" spans="1:7" ht="13.5" customHeight="1">
      <c r="A19" s="747"/>
      <c r="B19" s="747"/>
      <c r="C19" s="842" t="s">
        <v>1897</v>
      </c>
      <c r="D19" s="846"/>
      <c r="E19" s="848"/>
      <c r="F19" s="846"/>
      <c r="G19" s="847"/>
    </row>
    <row r="20" spans="1:7" ht="13.5" customHeight="1">
      <c r="A20" s="747"/>
      <c r="B20" s="747"/>
      <c r="C20" s="747" t="s">
        <v>1898</v>
      </c>
      <c r="D20" s="846">
        <v>29987</v>
      </c>
      <c r="E20" s="846">
        <v>36007</v>
      </c>
      <c r="F20" s="846">
        <f>8!L3</f>
        <v>14326</v>
      </c>
      <c r="G20" s="847">
        <f aca="true" t="shared" si="1" ref="G20:G25">SUM(F20/E20)*100</f>
        <v>39.786708140083874</v>
      </c>
    </row>
    <row r="21" spans="1:7" ht="13.5" customHeight="1">
      <c r="A21" s="747"/>
      <c r="B21" s="747"/>
      <c r="C21" s="747" t="s">
        <v>1899</v>
      </c>
      <c r="D21" s="846">
        <v>2740</v>
      </c>
      <c r="E21" s="846">
        <v>6947</v>
      </c>
      <c r="F21" s="846">
        <f>8!M3</f>
        <v>2430</v>
      </c>
      <c r="G21" s="847">
        <f t="shared" si="1"/>
        <v>34.97912768101339</v>
      </c>
    </row>
    <row r="22" spans="1:7" ht="27.75" customHeight="1">
      <c r="A22" s="843"/>
      <c r="B22" s="843">
        <v>3</v>
      </c>
      <c r="C22" s="833" t="s">
        <v>2377</v>
      </c>
      <c r="D22" s="849">
        <f>SUM(D23:D29)</f>
        <v>889368</v>
      </c>
      <c r="E22" s="849">
        <f>SUM(E23:E29)</f>
        <v>905419</v>
      </c>
      <c r="F22" s="849">
        <f>SUM(F23:F29)</f>
        <v>892240</v>
      </c>
      <c r="G22" s="850">
        <f t="shared" si="1"/>
        <v>98.54443081048665</v>
      </c>
    </row>
    <row r="23" spans="1:7" ht="13.5" customHeight="1">
      <c r="A23" s="747"/>
      <c r="B23" s="747"/>
      <c r="C23" s="747" t="s">
        <v>1893</v>
      </c>
      <c r="D23" s="848">
        <v>132693</v>
      </c>
      <c r="E23" s="848">
        <v>139952</v>
      </c>
      <c r="F23" s="848">
        <f>8!G4</f>
        <v>134582</v>
      </c>
      <c r="G23" s="847">
        <f t="shared" si="1"/>
        <v>96.16297016119813</v>
      </c>
    </row>
    <row r="24" spans="1:7" ht="12.75" customHeight="1">
      <c r="A24" s="747"/>
      <c r="B24" s="747"/>
      <c r="C24" s="841" t="s">
        <v>1894</v>
      </c>
      <c r="D24" s="848">
        <v>33067</v>
      </c>
      <c r="E24" s="848">
        <v>34689</v>
      </c>
      <c r="F24" s="848">
        <f>8!H4</f>
        <v>32413</v>
      </c>
      <c r="G24" s="847">
        <f t="shared" si="1"/>
        <v>93.43884228429762</v>
      </c>
    </row>
    <row r="25" spans="1:7" ht="13.5" customHeight="1">
      <c r="A25" s="747"/>
      <c r="B25" s="747"/>
      <c r="C25" s="747" t="s">
        <v>1895</v>
      </c>
      <c r="D25" s="848">
        <v>723054</v>
      </c>
      <c r="E25" s="848">
        <v>729656</v>
      </c>
      <c r="F25" s="848">
        <f>8!I4</f>
        <v>724204</v>
      </c>
      <c r="G25" s="847">
        <f t="shared" si="1"/>
        <v>99.25279857905643</v>
      </c>
    </row>
    <row r="26" spans="1:7" ht="13.5" customHeight="1">
      <c r="A26" s="747"/>
      <c r="B26" s="747"/>
      <c r="C26" s="747" t="s">
        <v>1896</v>
      </c>
      <c r="D26" s="848"/>
      <c r="E26" s="848"/>
      <c r="F26" s="848"/>
      <c r="G26" s="847"/>
    </row>
    <row r="27" spans="1:7" ht="13.5" customHeight="1">
      <c r="A27" s="747"/>
      <c r="B27" s="747"/>
      <c r="C27" s="842" t="s">
        <v>1897</v>
      </c>
      <c r="D27" s="848">
        <v>300</v>
      </c>
      <c r="E27" s="848">
        <v>300</v>
      </c>
      <c r="F27" s="848">
        <f>8!K4</f>
        <v>224</v>
      </c>
      <c r="G27" s="847">
        <f>SUM(F27/E27)*100</f>
        <v>74.66666666666667</v>
      </c>
    </row>
    <row r="28" spans="1:7" ht="13.5" customHeight="1">
      <c r="A28" s="747"/>
      <c r="B28" s="747"/>
      <c r="C28" s="747" t="s">
        <v>1898</v>
      </c>
      <c r="D28" s="848">
        <v>254</v>
      </c>
      <c r="E28" s="848">
        <v>822</v>
      </c>
      <c r="F28" s="848">
        <f>8!L4</f>
        <v>817</v>
      </c>
      <c r="G28" s="847">
        <f>SUM(F28/E28)*100</f>
        <v>99.39172749391727</v>
      </c>
    </row>
    <row r="29" spans="1:7" ht="13.5" customHeight="1">
      <c r="A29" s="747"/>
      <c r="B29" s="747"/>
      <c r="C29" s="747" t="s">
        <v>1899</v>
      </c>
      <c r="D29" s="848"/>
      <c r="E29" s="848"/>
      <c r="F29" s="848"/>
      <c r="G29" s="847"/>
    </row>
    <row r="30" spans="1:7" ht="29.25" customHeight="1">
      <c r="A30" s="843"/>
      <c r="B30" s="843">
        <v>4</v>
      </c>
      <c r="C30" s="833" t="s">
        <v>2378</v>
      </c>
      <c r="D30" s="849">
        <f>SUM(D31:D37)</f>
        <v>455503</v>
      </c>
      <c r="E30" s="849">
        <f>SUM(E31:E37)</f>
        <v>544278</v>
      </c>
      <c r="F30" s="849">
        <f>SUM(F31:F37)</f>
        <v>511236</v>
      </c>
      <c r="G30" s="850">
        <f>SUM(F30/E30)*100</f>
        <v>93.9292052958231</v>
      </c>
    </row>
    <row r="31" spans="1:7" ht="13.5" customHeight="1">
      <c r="A31" s="747"/>
      <c r="B31" s="747"/>
      <c r="C31" s="747" t="s">
        <v>1893</v>
      </c>
      <c r="D31" s="848">
        <v>274179</v>
      </c>
      <c r="E31" s="848">
        <v>333257</v>
      </c>
      <c r="F31" s="848">
        <f>8!G5</f>
        <v>320615</v>
      </c>
      <c r="G31" s="847">
        <f>SUM(F31/E31)*100</f>
        <v>96.20653129566671</v>
      </c>
    </row>
    <row r="32" spans="1:7" ht="14.25" customHeight="1">
      <c r="A32" s="747"/>
      <c r="B32" s="747"/>
      <c r="C32" s="841" t="s">
        <v>1894</v>
      </c>
      <c r="D32" s="848">
        <v>66336</v>
      </c>
      <c r="E32" s="848">
        <v>82071</v>
      </c>
      <c r="F32" s="848">
        <f>8!H5</f>
        <v>79081</v>
      </c>
      <c r="G32" s="847">
        <f>SUM(F32/E32)*100</f>
        <v>96.35681300337512</v>
      </c>
    </row>
    <row r="33" spans="1:7" ht="13.5" customHeight="1">
      <c r="A33" s="747"/>
      <c r="B33" s="747"/>
      <c r="C33" s="747" t="s">
        <v>1895</v>
      </c>
      <c r="D33" s="848">
        <v>114634</v>
      </c>
      <c r="E33" s="848">
        <v>116979</v>
      </c>
      <c r="F33" s="848">
        <f>8!I5</f>
        <v>102395</v>
      </c>
      <c r="G33" s="847">
        <f>SUM(F33/E33)*100</f>
        <v>87.53280503338206</v>
      </c>
    </row>
    <row r="34" spans="1:7" ht="13.5" customHeight="1">
      <c r="A34" s="747"/>
      <c r="B34" s="747"/>
      <c r="C34" s="747" t="s">
        <v>1896</v>
      </c>
      <c r="D34" s="848"/>
      <c r="E34" s="848"/>
      <c r="F34" s="848"/>
      <c r="G34" s="847"/>
    </row>
    <row r="35" spans="1:7" ht="13.5" customHeight="1">
      <c r="A35" s="747"/>
      <c r="B35" s="747"/>
      <c r="C35" s="842" t="s">
        <v>1897</v>
      </c>
      <c r="D35" s="848">
        <v>100</v>
      </c>
      <c r="E35" s="848">
        <v>400</v>
      </c>
      <c r="F35" s="848">
        <f>8!K5</f>
        <v>175</v>
      </c>
      <c r="G35" s="847"/>
    </row>
    <row r="36" spans="1:7" ht="13.5" customHeight="1">
      <c r="A36" s="747"/>
      <c r="B36" s="747"/>
      <c r="C36" s="747" t="s">
        <v>1898</v>
      </c>
      <c r="D36" s="848">
        <v>254</v>
      </c>
      <c r="E36" s="848">
        <v>4061</v>
      </c>
      <c r="F36" s="848">
        <f>8!L5</f>
        <v>3965</v>
      </c>
      <c r="G36" s="847">
        <f aca="true" t="shared" si="2" ref="G36:G41">SUM(F36/E36)*100</f>
        <v>97.63605023393252</v>
      </c>
    </row>
    <row r="37" spans="1:7" ht="13.5" customHeight="1">
      <c r="A37" s="747"/>
      <c r="B37" s="747"/>
      <c r="C37" s="747" t="s">
        <v>1899</v>
      </c>
      <c r="D37" s="848"/>
      <c r="E37" s="848">
        <v>7510</v>
      </c>
      <c r="F37" s="848">
        <f>8!M5</f>
        <v>5005</v>
      </c>
      <c r="G37" s="847">
        <f t="shared" si="2"/>
        <v>66.6444740346205</v>
      </c>
    </row>
    <row r="38" spans="1:7" ht="38.25" customHeight="1">
      <c r="A38" s="843"/>
      <c r="B38" s="843">
        <v>5</v>
      </c>
      <c r="C38" s="833" t="s">
        <v>2379</v>
      </c>
      <c r="D38" s="849">
        <f>SUM(D39:D45)</f>
        <v>343834</v>
      </c>
      <c r="E38" s="849">
        <f>SUM(E39:E45)</f>
        <v>437765</v>
      </c>
      <c r="F38" s="849">
        <f>SUM(F39:F45)</f>
        <v>355369</v>
      </c>
      <c r="G38" s="850">
        <f t="shared" si="2"/>
        <v>81.17802930796203</v>
      </c>
    </row>
    <row r="39" spans="1:7" ht="13.5" customHeight="1">
      <c r="A39" s="747"/>
      <c r="B39" s="747"/>
      <c r="C39" s="747" t="s">
        <v>1893</v>
      </c>
      <c r="D39" s="848">
        <v>167596</v>
      </c>
      <c r="E39" s="848">
        <v>188340</v>
      </c>
      <c r="F39" s="848">
        <f>8!G6</f>
        <v>179533</v>
      </c>
      <c r="G39" s="847">
        <f t="shared" si="2"/>
        <v>95.32388234044814</v>
      </c>
    </row>
    <row r="40" spans="1:7" ht="13.5" customHeight="1">
      <c r="A40" s="747"/>
      <c r="B40" s="747"/>
      <c r="C40" s="841" t="s">
        <v>1894</v>
      </c>
      <c r="D40" s="848">
        <v>38843</v>
      </c>
      <c r="E40" s="848">
        <v>44780</v>
      </c>
      <c r="F40" s="848">
        <f>8!H6</f>
        <v>43120</v>
      </c>
      <c r="G40" s="847">
        <f t="shared" si="2"/>
        <v>96.29298794104511</v>
      </c>
    </row>
    <row r="41" spans="1:7" ht="13.5" customHeight="1">
      <c r="A41" s="747"/>
      <c r="B41" s="747"/>
      <c r="C41" s="747" t="s">
        <v>1895</v>
      </c>
      <c r="D41" s="848">
        <v>132905</v>
      </c>
      <c r="E41" s="848">
        <v>191194</v>
      </c>
      <c r="F41" s="848">
        <f>8!I6</f>
        <v>127322</v>
      </c>
      <c r="G41" s="847">
        <f t="shared" si="2"/>
        <v>66.5930939255416</v>
      </c>
    </row>
    <row r="42" spans="1:7" ht="13.5" customHeight="1">
      <c r="A42" s="747"/>
      <c r="B42" s="747"/>
      <c r="C42" s="747" t="s">
        <v>1896</v>
      </c>
      <c r="D42" s="848"/>
      <c r="E42" s="848"/>
      <c r="F42" s="848"/>
      <c r="G42" s="847"/>
    </row>
    <row r="43" spans="1:7" ht="13.5" customHeight="1">
      <c r="A43" s="747"/>
      <c r="B43" s="747"/>
      <c r="C43" s="842" t="s">
        <v>1897</v>
      </c>
      <c r="D43" s="848"/>
      <c r="E43" s="848"/>
      <c r="F43" s="848"/>
      <c r="G43" s="847"/>
    </row>
    <row r="44" spans="1:7" ht="13.5" customHeight="1">
      <c r="A44" s="747"/>
      <c r="B44" s="747"/>
      <c r="C44" s="747" t="s">
        <v>1898</v>
      </c>
      <c r="D44" s="848">
        <v>4490</v>
      </c>
      <c r="E44" s="848">
        <v>8890</v>
      </c>
      <c r="F44" s="848">
        <f>8!L6</f>
        <v>4154</v>
      </c>
      <c r="G44" s="847">
        <f>SUM(F44/E44)*100</f>
        <v>46.72665916760405</v>
      </c>
    </row>
    <row r="45" spans="1:7" ht="13.5" customHeight="1">
      <c r="A45" s="747"/>
      <c r="B45" s="747"/>
      <c r="C45" s="747" t="s">
        <v>1899</v>
      </c>
      <c r="D45" s="848"/>
      <c r="E45" s="848">
        <v>4561</v>
      </c>
      <c r="F45" s="848">
        <f>8!M6</f>
        <v>1240</v>
      </c>
      <c r="G45" s="847"/>
    </row>
    <row r="46" spans="1:7" ht="38.25" customHeight="1">
      <c r="A46" s="843"/>
      <c r="B46" s="843">
        <v>6</v>
      </c>
      <c r="C46" s="833" t="s">
        <v>2380</v>
      </c>
      <c r="D46" s="849">
        <f>SUM(D47:D53)</f>
        <v>137170</v>
      </c>
      <c r="E46" s="849">
        <f>SUM(E47:E53)</f>
        <v>223024</v>
      </c>
      <c r="F46" s="849">
        <f>SUM(F47:F53)</f>
        <v>161922</v>
      </c>
      <c r="G46" s="850">
        <f aca="true" t="shared" si="3" ref="G46:G52">SUM(F46/E46)*100</f>
        <v>72.60294856158978</v>
      </c>
    </row>
    <row r="47" spans="1:7" ht="13.5" customHeight="1">
      <c r="A47" s="747"/>
      <c r="B47" s="747"/>
      <c r="C47" s="747" t="s">
        <v>1893</v>
      </c>
      <c r="D47" s="848">
        <v>88876</v>
      </c>
      <c r="E47" s="848">
        <v>137039</v>
      </c>
      <c r="F47" s="848">
        <f>8!G7</f>
        <v>112830</v>
      </c>
      <c r="G47" s="847">
        <f t="shared" si="3"/>
        <v>82.33422602324886</v>
      </c>
    </row>
    <row r="48" spans="1:7" ht="12.75" customHeight="1">
      <c r="A48" s="747"/>
      <c r="B48" s="747"/>
      <c r="C48" s="841" t="s">
        <v>1894</v>
      </c>
      <c r="D48" s="848">
        <v>21332</v>
      </c>
      <c r="E48" s="848">
        <v>32376</v>
      </c>
      <c r="F48" s="848">
        <f>8!H7</f>
        <v>27006</v>
      </c>
      <c r="G48" s="847">
        <f t="shared" si="3"/>
        <v>83.41363973313565</v>
      </c>
    </row>
    <row r="49" spans="1:7" ht="13.5" customHeight="1">
      <c r="A49" s="747"/>
      <c r="B49" s="747"/>
      <c r="C49" s="747" t="s">
        <v>1895</v>
      </c>
      <c r="D49" s="848">
        <v>17554</v>
      </c>
      <c r="E49" s="848">
        <v>33581</v>
      </c>
      <c r="F49" s="848">
        <f>8!I7</f>
        <v>11516</v>
      </c>
      <c r="G49" s="847">
        <f t="shared" si="3"/>
        <v>34.29320151276019</v>
      </c>
    </row>
    <row r="50" spans="1:7" ht="13.5" customHeight="1">
      <c r="A50" s="747"/>
      <c r="B50" s="747"/>
      <c r="C50" s="747" t="s">
        <v>1896</v>
      </c>
      <c r="D50" s="848">
        <v>8300</v>
      </c>
      <c r="E50" s="848">
        <v>12700</v>
      </c>
      <c r="F50" s="848">
        <f>8!J7</f>
        <v>8585</v>
      </c>
      <c r="G50" s="847">
        <f t="shared" si="3"/>
        <v>67.5984251968504</v>
      </c>
    </row>
    <row r="51" spans="1:7" ht="13.5" customHeight="1">
      <c r="A51" s="747"/>
      <c r="B51" s="747"/>
      <c r="C51" s="842" t="s">
        <v>1897</v>
      </c>
      <c r="D51" s="848"/>
      <c r="E51" s="848"/>
      <c r="F51" s="848"/>
      <c r="G51" s="847"/>
    </row>
    <row r="52" spans="1:7" ht="13.5" customHeight="1">
      <c r="A52" s="747"/>
      <c r="B52" s="747"/>
      <c r="C52" s="747" t="s">
        <v>1898</v>
      </c>
      <c r="D52" s="848">
        <v>1108</v>
      </c>
      <c r="E52" s="848">
        <v>7328</v>
      </c>
      <c r="F52" s="848">
        <f>8!L7</f>
        <v>1985</v>
      </c>
      <c r="G52" s="847">
        <f t="shared" si="3"/>
        <v>27.08788209606987</v>
      </c>
    </row>
    <row r="53" spans="1:7" ht="13.5" customHeight="1">
      <c r="A53" s="747"/>
      <c r="B53" s="747"/>
      <c r="C53" s="747" t="s">
        <v>1899</v>
      </c>
      <c r="D53" s="848"/>
      <c r="E53" s="848"/>
      <c r="F53" s="848"/>
      <c r="G53" s="847"/>
    </row>
    <row r="54" spans="1:7" ht="24.75" customHeight="1">
      <c r="A54" s="843"/>
      <c r="B54" s="843">
        <v>7</v>
      </c>
      <c r="C54" s="833" t="s">
        <v>2381</v>
      </c>
      <c r="D54" s="849">
        <f>SUM(D55:D62)</f>
        <v>317402</v>
      </c>
      <c r="E54" s="849">
        <f>SUM(E55:E62)</f>
        <v>329432</v>
      </c>
      <c r="F54" s="849">
        <f>SUM(F55:F62)</f>
        <v>314833</v>
      </c>
      <c r="G54" s="850">
        <f>SUM(F54/E54)*100</f>
        <v>95.56843293911945</v>
      </c>
    </row>
    <row r="55" spans="1:7" ht="13.5" customHeight="1">
      <c r="A55" s="747"/>
      <c r="B55" s="747"/>
      <c r="C55" s="747" t="s">
        <v>1893</v>
      </c>
      <c r="D55" s="848">
        <v>215431</v>
      </c>
      <c r="E55" s="848">
        <v>218397</v>
      </c>
      <c r="F55" s="848">
        <f>8!G8</f>
        <v>213263</v>
      </c>
      <c r="G55" s="847">
        <f>SUM(F55/E55)*100</f>
        <v>97.64923510854086</v>
      </c>
    </row>
    <row r="56" spans="1:7" ht="13.5" customHeight="1">
      <c r="A56" s="747"/>
      <c r="B56" s="747"/>
      <c r="C56" s="841" t="s">
        <v>1894</v>
      </c>
      <c r="D56" s="848">
        <v>52018</v>
      </c>
      <c r="E56" s="848">
        <v>53217</v>
      </c>
      <c r="F56" s="848">
        <f>8!H8</f>
        <v>51965</v>
      </c>
      <c r="G56" s="847">
        <f>SUM(F56/E56)*100</f>
        <v>97.6473683221527</v>
      </c>
    </row>
    <row r="57" spans="1:7" ht="13.5" customHeight="1">
      <c r="A57" s="747"/>
      <c r="B57" s="747"/>
      <c r="C57" s="747" t="s">
        <v>1895</v>
      </c>
      <c r="D57" s="848">
        <v>49553</v>
      </c>
      <c r="E57" s="848">
        <v>53650</v>
      </c>
      <c r="F57" s="848">
        <f>8!I8</f>
        <v>46052</v>
      </c>
      <c r="G57" s="847">
        <f>SUM(F57/E57)*100</f>
        <v>85.83783783783784</v>
      </c>
    </row>
    <row r="58" spans="1:7" ht="13.5" customHeight="1">
      <c r="A58" s="747"/>
      <c r="B58" s="747"/>
      <c r="C58" s="747" t="s">
        <v>1896</v>
      </c>
      <c r="D58" s="848"/>
      <c r="E58" s="848"/>
      <c r="F58" s="848"/>
      <c r="G58" s="847"/>
    </row>
    <row r="59" spans="1:7" ht="13.5" customHeight="1">
      <c r="A59" s="747"/>
      <c r="B59" s="747"/>
      <c r="C59" s="842" t="s">
        <v>1897</v>
      </c>
      <c r="D59" s="848">
        <v>100</v>
      </c>
      <c r="E59" s="848">
        <v>100</v>
      </c>
      <c r="F59" s="848">
        <f>8!K8</f>
        <v>55</v>
      </c>
      <c r="G59" s="847">
        <f aca="true" t="shared" si="4" ref="G59:G66">SUM(F59/E59)*100</f>
        <v>55.00000000000001</v>
      </c>
    </row>
    <row r="60" spans="1:7" ht="13.5" customHeight="1">
      <c r="A60" s="747"/>
      <c r="B60" s="747"/>
      <c r="C60" s="747" t="s">
        <v>1898</v>
      </c>
      <c r="D60" s="848">
        <v>300</v>
      </c>
      <c r="E60" s="848">
        <v>1450</v>
      </c>
      <c r="F60" s="848">
        <f>8!L8</f>
        <v>889</v>
      </c>
      <c r="G60" s="847">
        <f t="shared" si="4"/>
        <v>61.310344827586206</v>
      </c>
    </row>
    <row r="61" spans="1:7" ht="13.5" customHeight="1">
      <c r="A61" s="747"/>
      <c r="B61" s="747"/>
      <c r="C61" s="747" t="s">
        <v>1899</v>
      </c>
      <c r="D61" s="848"/>
      <c r="E61" s="848">
        <v>710</v>
      </c>
      <c r="F61" s="848">
        <f>8!M8</f>
        <v>701</v>
      </c>
      <c r="G61" s="847">
        <f t="shared" si="4"/>
        <v>98.73239436619718</v>
      </c>
    </row>
    <row r="62" spans="1:7" ht="13.5" customHeight="1">
      <c r="A62" s="747"/>
      <c r="B62" s="747"/>
      <c r="C62" s="747" t="s">
        <v>2240</v>
      </c>
      <c r="D62" s="848"/>
      <c r="E62" s="848">
        <v>1908</v>
      </c>
      <c r="F62" s="848">
        <f>8!N8</f>
        <v>1908</v>
      </c>
      <c r="G62" s="847">
        <f t="shared" si="4"/>
        <v>100</v>
      </c>
    </row>
    <row r="63" spans="1:7" ht="27.75" customHeight="1">
      <c r="A63" s="843"/>
      <c r="B63" s="843">
        <v>8</v>
      </c>
      <c r="C63" s="833" t="s">
        <v>2382</v>
      </c>
      <c r="D63" s="849">
        <f>SUM(D64:D70)</f>
        <v>318772</v>
      </c>
      <c r="E63" s="849">
        <f>SUM(E64:E70)</f>
        <v>328227</v>
      </c>
      <c r="F63" s="849">
        <f>SUM(F64:F70)</f>
        <v>303901</v>
      </c>
      <c r="G63" s="850">
        <f t="shared" si="4"/>
        <v>92.58866577094511</v>
      </c>
    </row>
    <row r="64" spans="1:7" ht="13.5" customHeight="1">
      <c r="A64" s="747"/>
      <c r="B64" s="747"/>
      <c r="C64" s="747" t="s">
        <v>1893</v>
      </c>
      <c r="D64" s="848">
        <v>199323</v>
      </c>
      <c r="E64" s="848">
        <v>198939</v>
      </c>
      <c r="F64" s="848">
        <f>8!G9</f>
        <v>191198</v>
      </c>
      <c r="G64" s="847">
        <f t="shared" si="4"/>
        <v>96.10885748897904</v>
      </c>
    </row>
    <row r="65" spans="1:7" ht="13.5" customHeight="1">
      <c r="A65" s="747"/>
      <c r="B65" s="747"/>
      <c r="C65" s="841" t="s">
        <v>1894</v>
      </c>
      <c r="D65" s="848">
        <v>47896</v>
      </c>
      <c r="E65" s="848">
        <v>48473</v>
      </c>
      <c r="F65" s="848">
        <f>8!H9</f>
        <v>46437</v>
      </c>
      <c r="G65" s="847">
        <f t="shared" si="4"/>
        <v>95.79972355744435</v>
      </c>
    </row>
    <row r="66" spans="1:7" ht="13.5" customHeight="1">
      <c r="A66" s="747"/>
      <c r="B66" s="747"/>
      <c r="C66" s="747" t="s">
        <v>1895</v>
      </c>
      <c r="D66" s="848">
        <v>70953</v>
      </c>
      <c r="E66" s="848">
        <v>74703</v>
      </c>
      <c r="F66" s="848">
        <f>8!I9</f>
        <v>62168</v>
      </c>
      <c r="G66" s="847">
        <f t="shared" si="4"/>
        <v>83.22021873284875</v>
      </c>
    </row>
    <row r="67" spans="1:7" ht="13.5" customHeight="1">
      <c r="A67" s="747"/>
      <c r="B67" s="747"/>
      <c r="C67" s="747" t="s">
        <v>1896</v>
      </c>
      <c r="D67" s="848"/>
      <c r="E67" s="848"/>
      <c r="F67" s="848"/>
      <c r="G67" s="847"/>
    </row>
    <row r="68" spans="1:7" ht="13.5" customHeight="1">
      <c r="A68" s="747"/>
      <c r="B68" s="747"/>
      <c r="C68" s="842" t="s">
        <v>1897</v>
      </c>
      <c r="D68" s="848">
        <v>100</v>
      </c>
      <c r="E68" s="848">
        <v>100</v>
      </c>
      <c r="F68" s="848">
        <f>8!K9</f>
        <v>4</v>
      </c>
      <c r="G68" s="847">
        <f aca="true" t="shared" si="5" ref="G68:G74">SUM(F68/E68)*100</f>
        <v>4</v>
      </c>
    </row>
    <row r="69" spans="1:7" ht="13.5" customHeight="1">
      <c r="A69" s="747"/>
      <c r="B69" s="747"/>
      <c r="C69" s="747" t="s">
        <v>1898</v>
      </c>
      <c r="D69" s="848">
        <v>500</v>
      </c>
      <c r="E69" s="848">
        <v>2869</v>
      </c>
      <c r="F69" s="848">
        <f>8!L9</f>
        <v>1551</v>
      </c>
      <c r="G69" s="847">
        <f t="shared" si="5"/>
        <v>54.060648309515514</v>
      </c>
    </row>
    <row r="70" spans="1:7" ht="13.5" customHeight="1">
      <c r="A70" s="747"/>
      <c r="B70" s="747"/>
      <c r="C70" s="747" t="s">
        <v>1899</v>
      </c>
      <c r="D70" s="848"/>
      <c r="E70" s="848">
        <v>3143</v>
      </c>
      <c r="F70" s="848">
        <f>8!M9</f>
        <v>2543</v>
      </c>
      <c r="G70" s="847">
        <f t="shared" si="5"/>
        <v>80.90995863824372</v>
      </c>
    </row>
    <row r="71" spans="1:7" ht="30" customHeight="1">
      <c r="A71" s="843"/>
      <c r="B71" s="843">
        <v>9</v>
      </c>
      <c r="C71" s="833" t="s">
        <v>2383</v>
      </c>
      <c r="D71" s="849">
        <f>SUM(D72:D78)</f>
        <v>321822</v>
      </c>
      <c r="E71" s="849">
        <f>SUM(E72:E78)</f>
        <v>338002</v>
      </c>
      <c r="F71" s="849">
        <f>SUM(F72:F78)</f>
        <v>330048</v>
      </c>
      <c r="G71" s="850">
        <f t="shared" si="5"/>
        <v>97.64675948663026</v>
      </c>
    </row>
    <row r="72" spans="1:7" ht="13.5" customHeight="1">
      <c r="A72" s="747"/>
      <c r="B72" s="747"/>
      <c r="C72" s="747" t="s">
        <v>1893</v>
      </c>
      <c r="D72" s="848">
        <v>203092</v>
      </c>
      <c r="E72" s="848">
        <v>209248</v>
      </c>
      <c r="F72" s="848">
        <f>8!G10</f>
        <v>208437</v>
      </c>
      <c r="G72" s="847">
        <f t="shared" si="5"/>
        <v>99.61242162410154</v>
      </c>
    </row>
    <row r="73" spans="1:7" ht="12.75" customHeight="1">
      <c r="A73" s="747"/>
      <c r="B73" s="747"/>
      <c r="C73" s="841" t="s">
        <v>1894</v>
      </c>
      <c r="D73" s="848">
        <v>49176</v>
      </c>
      <c r="E73" s="848">
        <v>51144</v>
      </c>
      <c r="F73" s="848">
        <f>8!H10</f>
        <v>50915</v>
      </c>
      <c r="G73" s="847">
        <f t="shared" si="5"/>
        <v>99.55224464257782</v>
      </c>
    </row>
    <row r="74" spans="1:7" ht="13.5" customHeight="1">
      <c r="A74" s="747"/>
      <c r="B74" s="747"/>
      <c r="C74" s="747" t="s">
        <v>1895</v>
      </c>
      <c r="D74" s="848">
        <v>69154</v>
      </c>
      <c r="E74" s="848">
        <v>75836</v>
      </c>
      <c r="F74" s="848">
        <f>8!I10</f>
        <v>70352</v>
      </c>
      <c r="G74" s="847">
        <f t="shared" si="5"/>
        <v>92.76860593913182</v>
      </c>
    </row>
    <row r="75" spans="1:7" ht="13.5" customHeight="1">
      <c r="A75" s="747"/>
      <c r="B75" s="747"/>
      <c r="C75" s="747" t="s">
        <v>1896</v>
      </c>
      <c r="D75" s="848"/>
      <c r="E75" s="848"/>
      <c r="F75" s="848"/>
      <c r="G75" s="847"/>
    </row>
    <row r="76" spans="1:7" ht="13.5" customHeight="1">
      <c r="A76" s="747"/>
      <c r="B76" s="747"/>
      <c r="C76" s="842" t="s">
        <v>1897</v>
      </c>
      <c r="D76" s="848">
        <v>100</v>
      </c>
      <c r="E76" s="848">
        <v>100</v>
      </c>
      <c r="F76" s="848"/>
      <c r="G76" s="847">
        <f aca="true" t="shared" si="6" ref="G76:G82">SUM(F76/E76)*100</f>
        <v>0</v>
      </c>
    </row>
    <row r="77" spans="1:7" ht="13.5" customHeight="1">
      <c r="A77" s="747"/>
      <c r="B77" s="747"/>
      <c r="C77" s="747" t="s">
        <v>1898</v>
      </c>
      <c r="D77" s="848">
        <v>300</v>
      </c>
      <c r="E77" s="848">
        <v>674</v>
      </c>
      <c r="F77" s="848">
        <f>8!L10</f>
        <v>344</v>
      </c>
      <c r="G77" s="847">
        <f t="shared" si="6"/>
        <v>51.038575667655785</v>
      </c>
    </row>
    <row r="78" spans="1:7" ht="13.5" customHeight="1">
      <c r="A78" s="747"/>
      <c r="B78" s="747"/>
      <c r="C78" s="747" t="s">
        <v>1899</v>
      </c>
      <c r="D78" s="848"/>
      <c r="E78" s="848">
        <v>1000</v>
      </c>
      <c r="F78" s="848"/>
      <c r="G78" s="847">
        <f t="shared" si="6"/>
        <v>0</v>
      </c>
    </row>
    <row r="79" spans="1:7" ht="27" customHeight="1">
      <c r="A79" s="843"/>
      <c r="B79" s="843">
        <v>10</v>
      </c>
      <c r="C79" s="833" t="s">
        <v>2384</v>
      </c>
      <c r="D79" s="849">
        <f>SUM(D80:D86)</f>
        <v>304629</v>
      </c>
      <c r="E79" s="849">
        <f>SUM(E80:E86)</f>
        <v>313320</v>
      </c>
      <c r="F79" s="849">
        <f>SUM(F80:F86)</f>
        <v>297948</v>
      </c>
      <c r="G79" s="850">
        <f t="shared" si="6"/>
        <v>95.09383378016085</v>
      </c>
    </row>
    <row r="80" spans="1:7" ht="13.5" customHeight="1">
      <c r="A80" s="747"/>
      <c r="B80" s="747"/>
      <c r="C80" s="747" t="s">
        <v>1893</v>
      </c>
      <c r="D80" s="848">
        <v>202447</v>
      </c>
      <c r="E80" s="848">
        <v>205699</v>
      </c>
      <c r="F80" s="848">
        <f>8!G11</f>
        <v>201834</v>
      </c>
      <c r="G80" s="847">
        <f t="shared" si="6"/>
        <v>98.12104093845862</v>
      </c>
    </row>
    <row r="81" spans="1:7" ht="12" customHeight="1">
      <c r="A81" s="747"/>
      <c r="B81" s="747"/>
      <c r="C81" s="841" t="s">
        <v>1894</v>
      </c>
      <c r="D81" s="848">
        <v>48845</v>
      </c>
      <c r="E81" s="848">
        <v>49999</v>
      </c>
      <c r="F81" s="848">
        <f>8!H11</f>
        <v>49220</v>
      </c>
      <c r="G81" s="847">
        <f t="shared" si="6"/>
        <v>98.4419688393768</v>
      </c>
    </row>
    <row r="82" spans="1:7" ht="13.5" customHeight="1">
      <c r="A82" s="747"/>
      <c r="B82" s="747"/>
      <c r="C82" s="747" t="s">
        <v>1895</v>
      </c>
      <c r="D82" s="848">
        <v>52737</v>
      </c>
      <c r="E82" s="848">
        <v>55822</v>
      </c>
      <c r="F82" s="848">
        <f>8!I11</f>
        <v>45639</v>
      </c>
      <c r="G82" s="847">
        <f t="shared" si="6"/>
        <v>81.75808820894987</v>
      </c>
    </row>
    <row r="83" spans="1:7" ht="13.5" customHeight="1">
      <c r="A83" s="747"/>
      <c r="B83" s="747"/>
      <c r="C83" s="747" t="s">
        <v>1896</v>
      </c>
      <c r="D83" s="848"/>
      <c r="E83" s="848"/>
      <c r="F83" s="848"/>
      <c r="G83" s="847"/>
    </row>
    <row r="84" spans="1:7" ht="13.5" customHeight="1">
      <c r="A84" s="747"/>
      <c r="B84" s="747"/>
      <c r="C84" s="842" t="s">
        <v>1897</v>
      </c>
      <c r="D84" s="848">
        <v>100</v>
      </c>
      <c r="E84" s="848">
        <v>100</v>
      </c>
      <c r="F84" s="848">
        <f>8!K11</f>
        <v>47</v>
      </c>
      <c r="G84" s="847">
        <f>SUM(F84/E84)*100</f>
        <v>47</v>
      </c>
    </row>
    <row r="85" spans="1:7" ht="13.5" customHeight="1">
      <c r="A85" s="747"/>
      <c r="B85" s="747"/>
      <c r="C85" s="747" t="s">
        <v>1898</v>
      </c>
      <c r="D85" s="848">
        <v>500</v>
      </c>
      <c r="E85" s="848">
        <v>1700</v>
      </c>
      <c r="F85" s="848">
        <f>8!L11</f>
        <v>1208</v>
      </c>
      <c r="G85" s="847">
        <f>SUM(F85/E85)*100</f>
        <v>71.05882352941177</v>
      </c>
    </row>
    <row r="86" spans="1:7" ht="13.5" customHeight="1">
      <c r="A86" s="747"/>
      <c r="B86" s="747"/>
      <c r="C86" s="747" t="s">
        <v>1899</v>
      </c>
      <c r="D86" s="848"/>
      <c r="E86" s="848"/>
      <c r="F86" s="848"/>
      <c r="G86" s="847"/>
    </row>
    <row r="87" spans="1:7" ht="24" customHeight="1">
      <c r="A87" s="843"/>
      <c r="B87" s="843">
        <v>11</v>
      </c>
      <c r="C87" s="833" t="s">
        <v>2385</v>
      </c>
      <c r="D87" s="849">
        <f>SUM(D88:D94)</f>
        <v>47146</v>
      </c>
      <c r="E87" s="849">
        <f>SUM(E88:E94)</f>
        <v>48901</v>
      </c>
      <c r="F87" s="849">
        <f>SUM(F88:F94)</f>
        <v>47907</v>
      </c>
      <c r="G87" s="850">
        <f>SUM(F87/E87)*100</f>
        <v>97.96732173166193</v>
      </c>
    </row>
    <row r="88" spans="1:7" ht="13.5" customHeight="1">
      <c r="A88" s="747"/>
      <c r="B88" s="747"/>
      <c r="C88" s="747" t="s">
        <v>1893</v>
      </c>
      <c r="D88" s="848">
        <v>36058</v>
      </c>
      <c r="E88" s="848">
        <v>37303</v>
      </c>
      <c r="F88" s="848">
        <f>8!G12</f>
        <v>36923</v>
      </c>
      <c r="G88" s="847">
        <f>SUM(F88/E88)*100</f>
        <v>98.98131517572313</v>
      </c>
    </row>
    <row r="89" spans="1:7" ht="12" customHeight="1">
      <c r="A89" s="747"/>
      <c r="B89" s="747"/>
      <c r="C89" s="841" t="s">
        <v>1894</v>
      </c>
      <c r="D89" s="848">
        <v>8293</v>
      </c>
      <c r="E89" s="848">
        <v>8791</v>
      </c>
      <c r="F89" s="848">
        <f>8!H12</f>
        <v>8641</v>
      </c>
      <c r="G89" s="847">
        <f>SUM(F89/E89)*100</f>
        <v>98.29370947560004</v>
      </c>
    </row>
    <row r="90" spans="1:7" ht="13.5" customHeight="1">
      <c r="A90" s="747"/>
      <c r="B90" s="747"/>
      <c r="C90" s="747" t="s">
        <v>1895</v>
      </c>
      <c r="D90" s="848">
        <v>2535</v>
      </c>
      <c r="E90" s="848">
        <v>2547</v>
      </c>
      <c r="F90" s="848">
        <f>8!I12</f>
        <v>2343</v>
      </c>
      <c r="G90" s="847">
        <f>SUM(F90/E90)*100</f>
        <v>91.99057714958775</v>
      </c>
    </row>
    <row r="91" spans="1:7" ht="13.5" customHeight="1">
      <c r="A91" s="747"/>
      <c r="B91" s="747"/>
      <c r="C91" s="747" t="s">
        <v>1896</v>
      </c>
      <c r="D91" s="848"/>
      <c r="E91" s="848"/>
      <c r="F91" s="848"/>
      <c r="G91" s="847"/>
    </row>
    <row r="92" spans="1:7" ht="13.5" customHeight="1">
      <c r="A92" s="747"/>
      <c r="B92" s="747"/>
      <c r="C92" s="842" t="s">
        <v>1897</v>
      </c>
      <c r="D92" s="848">
        <v>160</v>
      </c>
      <c r="E92" s="848">
        <v>160</v>
      </c>
      <c r="F92" s="848"/>
      <c r="G92" s="847">
        <f>SUM(F92/E92)*100</f>
        <v>0</v>
      </c>
    </row>
    <row r="93" spans="1:7" ht="13.5" customHeight="1">
      <c r="A93" s="747"/>
      <c r="B93" s="747"/>
      <c r="C93" s="747" t="s">
        <v>1898</v>
      </c>
      <c r="D93" s="848">
        <v>100</v>
      </c>
      <c r="E93" s="848">
        <v>100</v>
      </c>
      <c r="F93" s="848"/>
      <c r="G93" s="847">
        <f>SUM(F93/E93)*100</f>
        <v>0</v>
      </c>
    </row>
    <row r="94" spans="1:7" ht="13.5" customHeight="1">
      <c r="A94" s="747"/>
      <c r="B94" s="747"/>
      <c r="C94" s="747" t="s">
        <v>1899</v>
      </c>
      <c r="D94" s="848"/>
      <c r="E94" s="848"/>
      <c r="F94" s="848"/>
      <c r="G94" s="847"/>
    </row>
    <row r="95" spans="1:7" ht="13.5" customHeight="1">
      <c r="A95" s="843"/>
      <c r="B95" s="843">
        <v>12</v>
      </c>
      <c r="C95" s="835" t="s">
        <v>2386</v>
      </c>
      <c r="D95" s="849">
        <f>SUM(D96:D102)</f>
        <v>260680</v>
      </c>
      <c r="E95" s="849">
        <f>SUM(E96:E102)</f>
        <v>337595</v>
      </c>
      <c r="F95" s="849">
        <f>SUM(F96:F102)</f>
        <v>324213</v>
      </c>
      <c r="G95" s="850">
        <f>SUM(F95/E95)*100</f>
        <v>96.03607873339357</v>
      </c>
    </row>
    <row r="96" spans="1:7" ht="13.5" customHeight="1">
      <c r="A96" s="747"/>
      <c r="B96" s="747"/>
      <c r="C96" s="747" t="s">
        <v>1893</v>
      </c>
      <c r="D96" s="848">
        <v>127919</v>
      </c>
      <c r="E96" s="848">
        <v>143976</v>
      </c>
      <c r="F96" s="848">
        <f>8!G13</f>
        <v>139992</v>
      </c>
      <c r="G96" s="847">
        <f>SUM(F96/E96)*100</f>
        <v>97.23287214535756</v>
      </c>
    </row>
    <row r="97" spans="1:7" ht="12" customHeight="1">
      <c r="A97" s="747"/>
      <c r="B97" s="747"/>
      <c r="C97" s="841" t="s">
        <v>1894</v>
      </c>
      <c r="D97" s="848">
        <v>29733</v>
      </c>
      <c r="E97" s="848">
        <v>35277</v>
      </c>
      <c r="F97" s="848">
        <f>8!H13</f>
        <v>32255</v>
      </c>
      <c r="G97" s="847">
        <f>SUM(F97/E97)*100</f>
        <v>91.43351191994785</v>
      </c>
    </row>
    <row r="98" spans="1:7" ht="13.5" customHeight="1">
      <c r="A98" s="747"/>
      <c r="B98" s="747"/>
      <c r="C98" s="747" t="s">
        <v>1895</v>
      </c>
      <c r="D98" s="848">
        <v>101028</v>
      </c>
      <c r="E98" s="848">
        <v>153830</v>
      </c>
      <c r="F98" s="848">
        <f>8!I13</f>
        <v>149268</v>
      </c>
      <c r="G98" s="847">
        <f>SUM(F98/E98)*100</f>
        <v>97.03438861080413</v>
      </c>
    </row>
    <row r="99" spans="1:7" ht="13.5" customHeight="1">
      <c r="A99" s="747"/>
      <c r="B99" s="747"/>
      <c r="C99" s="747" t="s">
        <v>1896</v>
      </c>
      <c r="D99" s="848"/>
      <c r="E99" s="848"/>
      <c r="F99" s="848"/>
      <c r="G99" s="847"/>
    </row>
    <row r="100" spans="1:7" ht="13.5" customHeight="1">
      <c r="A100" s="747"/>
      <c r="B100" s="747"/>
      <c r="C100" s="842" t="s">
        <v>1897</v>
      </c>
      <c r="D100" s="848"/>
      <c r="E100" s="848">
        <v>15</v>
      </c>
      <c r="F100" s="848">
        <f>8!K13</f>
        <v>15</v>
      </c>
      <c r="G100" s="847"/>
    </row>
    <row r="101" spans="1:7" ht="13.5" customHeight="1">
      <c r="A101" s="747"/>
      <c r="B101" s="747"/>
      <c r="C101" s="747" t="s">
        <v>1898</v>
      </c>
      <c r="D101" s="848">
        <v>2000</v>
      </c>
      <c r="E101" s="848">
        <v>4497</v>
      </c>
      <c r="F101" s="848">
        <f>8!L13</f>
        <v>2683</v>
      </c>
      <c r="G101" s="847">
        <f aca="true" t="shared" si="7" ref="G101:G106">SUM(F101/E101)*100</f>
        <v>59.66199688681343</v>
      </c>
    </row>
    <row r="102" spans="1:7" ht="13.5" customHeight="1">
      <c r="A102" s="747"/>
      <c r="B102" s="747"/>
      <c r="C102" s="747" t="s">
        <v>1899</v>
      </c>
      <c r="D102" s="848"/>
      <c r="E102" s="848"/>
      <c r="F102" s="848"/>
      <c r="G102" s="847"/>
    </row>
    <row r="103" spans="1:7" ht="27.75" customHeight="1">
      <c r="A103" s="843"/>
      <c r="B103" s="843">
        <v>13</v>
      </c>
      <c r="C103" s="833" t="s">
        <v>2387</v>
      </c>
      <c r="D103" s="849">
        <f>SUM(D104:D110)</f>
        <v>18500</v>
      </c>
      <c r="E103" s="849">
        <f>SUM(E104:E110)</f>
        <v>24462</v>
      </c>
      <c r="F103" s="849">
        <f>SUM(F104:F110)</f>
        <v>22939</v>
      </c>
      <c r="G103" s="850">
        <f t="shared" si="7"/>
        <v>93.77401684244951</v>
      </c>
    </row>
    <row r="104" spans="1:7" ht="13.5" customHeight="1">
      <c r="A104" s="747"/>
      <c r="B104" s="747"/>
      <c r="C104" s="747" t="s">
        <v>1893</v>
      </c>
      <c r="D104" s="848">
        <v>12473</v>
      </c>
      <c r="E104" s="848">
        <v>13758</v>
      </c>
      <c r="F104" s="848">
        <f>8!G14</f>
        <v>13457</v>
      </c>
      <c r="G104" s="847">
        <f t="shared" si="7"/>
        <v>97.81218200319813</v>
      </c>
    </row>
    <row r="105" spans="1:7" ht="14.25" customHeight="1">
      <c r="A105" s="747"/>
      <c r="B105" s="747"/>
      <c r="C105" s="841" t="s">
        <v>1894</v>
      </c>
      <c r="D105" s="848">
        <v>2791</v>
      </c>
      <c r="E105" s="848">
        <v>3076</v>
      </c>
      <c r="F105" s="848">
        <f>8!H14</f>
        <v>2935</v>
      </c>
      <c r="G105" s="847">
        <f t="shared" si="7"/>
        <v>95.41612483745124</v>
      </c>
    </row>
    <row r="106" spans="1:7" ht="13.5" customHeight="1">
      <c r="A106" s="747"/>
      <c r="B106" s="747"/>
      <c r="C106" s="747" t="s">
        <v>1895</v>
      </c>
      <c r="D106" s="848">
        <v>3114</v>
      </c>
      <c r="E106" s="848">
        <v>7604</v>
      </c>
      <c r="F106" s="848">
        <f>8!I14</f>
        <v>6523</v>
      </c>
      <c r="G106" s="847">
        <f t="shared" si="7"/>
        <v>85.78379800105208</v>
      </c>
    </row>
    <row r="107" spans="1:7" ht="13.5" customHeight="1">
      <c r="A107" s="747"/>
      <c r="B107" s="747"/>
      <c r="C107" s="747" t="s">
        <v>1896</v>
      </c>
      <c r="D107" s="848"/>
      <c r="E107" s="848"/>
      <c r="F107" s="848"/>
      <c r="G107" s="847"/>
    </row>
    <row r="108" spans="1:7" ht="13.5" customHeight="1">
      <c r="A108" s="747"/>
      <c r="B108" s="747"/>
      <c r="C108" s="842" t="s">
        <v>1897</v>
      </c>
      <c r="D108" s="848"/>
      <c r="E108" s="848"/>
      <c r="F108" s="848"/>
      <c r="G108" s="847"/>
    </row>
    <row r="109" spans="1:7" ht="13.5" customHeight="1">
      <c r="A109" s="747"/>
      <c r="B109" s="747"/>
      <c r="C109" s="747" t="s">
        <v>1898</v>
      </c>
      <c r="D109" s="848">
        <v>122</v>
      </c>
      <c r="E109" s="848">
        <v>24</v>
      </c>
      <c r="F109" s="848">
        <f>8!L14</f>
        <v>24</v>
      </c>
      <c r="G109" s="847">
        <f>SUM(F109/E109)*100</f>
        <v>100</v>
      </c>
    </row>
    <row r="110" spans="1:7" ht="13.5" customHeight="1">
      <c r="A110" s="747"/>
      <c r="B110" s="747"/>
      <c r="C110" s="747" t="s">
        <v>1899</v>
      </c>
      <c r="D110" s="848"/>
      <c r="E110" s="848"/>
      <c r="F110" s="848"/>
      <c r="G110" s="847"/>
    </row>
    <row r="111" spans="1:7" ht="24" customHeight="1">
      <c r="A111" s="843"/>
      <c r="B111" s="843">
        <v>14</v>
      </c>
      <c r="C111" s="833" t="s">
        <v>2388</v>
      </c>
      <c r="D111" s="849">
        <f>SUM(D112:D118)</f>
        <v>380850</v>
      </c>
      <c r="E111" s="849">
        <f>SUM(E112:E118)</f>
        <v>436121</v>
      </c>
      <c r="F111" s="849">
        <f>SUM(F112:F118)</f>
        <v>425823</v>
      </c>
      <c r="G111" s="850">
        <f>SUM(F111/E111)*100</f>
        <v>97.63872870143835</v>
      </c>
    </row>
    <row r="112" spans="1:7" ht="13.5" customHeight="1">
      <c r="A112" s="747"/>
      <c r="B112" s="747"/>
      <c r="C112" s="747" t="s">
        <v>1893</v>
      </c>
      <c r="D112" s="848">
        <v>158969</v>
      </c>
      <c r="E112" s="848">
        <v>167951</v>
      </c>
      <c r="F112" s="848">
        <f>8!G15</f>
        <v>160200</v>
      </c>
      <c r="G112" s="847">
        <f>SUM(F112/E112)*100</f>
        <v>95.3849634714887</v>
      </c>
    </row>
    <row r="113" spans="1:7" ht="12.75" customHeight="1">
      <c r="A113" s="747"/>
      <c r="B113" s="747"/>
      <c r="C113" s="841" t="s">
        <v>1894</v>
      </c>
      <c r="D113" s="848">
        <v>34829</v>
      </c>
      <c r="E113" s="848">
        <v>36777</v>
      </c>
      <c r="F113" s="848">
        <f>8!H15</f>
        <v>35850</v>
      </c>
      <c r="G113" s="847">
        <f>SUM(F113/E113)*100</f>
        <v>97.47940288767435</v>
      </c>
    </row>
    <row r="114" spans="1:7" ht="13.5" customHeight="1">
      <c r="A114" s="747"/>
      <c r="B114" s="747"/>
      <c r="C114" s="747" t="s">
        <v>1895</v>
      </c>
      <c r="D114" s="848">
        <v>147932</v>
      </c>
      <c r="E114" s="848">
        <v>159873</v>
      </c>
      <c r="F114" s="848">
        <f>8!I15</f>
        <v>158254</v>
      </c>
      <c r="G114" s="847">
        <f>SUM(F114/E114)*100</f>
        <v>98.98732118619154</v>
      </c>
    </row>
    <row r="115" spans="1:7" ht="13.5" customHeight="1">
      <c r="A115" s="747"/>
      <c r="B115" s="747"/>
      <c r="C115" s="747" t="s">
        <v>1896</v>
      </c>
      <c r="D115" s="848"/>
      <c r="E115" s="848"/>
      <c r="F115" s="848"/>
      <c r="G115" s="847"/>
    </row>
    <row r="116" spans="1:7" ht="13.5" customHeight="1">
      <c r="A116" s="747"/>
      <c r="B116" s="747"/>
      <c r="C116" s="842" t="s">
        <v>1897</v>
      </c>
      <c r="D116" s="848">
        <v>19000</v>
      </c>
      <c r="E116" s="848">
        <v>19000</v>
      </c>
      <c r="F116" s="848">
        <f>8!K15</f>
        <v>19000</v>
      </c>
      <c r="G116" s="847">
        <f aca="true" t="shared" si="8" ref="G116:G122">SUM(F116/E116)*100</f>
        <v>100</v>
      </c>
    </row>
    <row r="117" spans="1:7" ht="13.5" customHeight="1">
      <c r="A117" s="747"/>
      <c r="B117" s="747"/>
      <c r="C117" s="747" t="s">
        <v>1898</v>
      </c>
      <c r="D117" s="848">
        <v>20120</v>
      </c>
      <c r="E117" s="848">
        <v>51773</v>
      </c>
      <c r="F117" s="848">
        <f>8!L15</f>
        <v>51772</v>
      </c>
      <c r="G117" s="847">
        <f t="shared" si="8"/>
        <v>99.99806849129855</v>
      </c>
    </row>
    <row r="118" spans="1:7" ht="13.5" customHeight="1">
      <c r="A118" s="747"/>
      <c r="B118" s="747"/>
      <c r="C118" s="747" t="s">
        <v>1899</v>
      </c>
      <c r="D118" s="848"/>
      <c r="E118" s="848">
        <v>747</v>
      </c>
      <c r="F118" s="848">
        <f>8!M15</f>
        <v>747</v>
      </c>
      <c r="G118" s="847">
        <f t="shared" si="8"/>
        <v>100</v>
      </c>
    </row>
    <row r="119" spans="1:7" ht="13.5" customHeight="1">
      <c r="A119" s="843"/>
      <c r="B119" s="843">
        <v>15</v>
      </c>
      <c r="C119" s="835" t="s">
        <v>2389</v>
      </c>
      <c r="D119" s="849">
        <f>SUM(D120:D126)</f>
        <v>290483</v>
      </c>
      <c r="E119" s="849">
        <f>SUM(E120:E126)</f>
        <v>312808</v>
      </c>
      <c r="F119" s="849">
        <f>SUM(F120:F126)</f>
        <v>282022</v>
      </c>
      <c r="G119" s="850">
        <f t="shared" si="8"/>
        <v>90.1581800976957</v>
      </c>
    </row>
    <row r="120" spans="1:7" ht="13.5" customHeight="1">
      <c r="A120" s="747"/>
      <c r="B120" s="747"/>
      <c r="C120" s="747" t="s">
        <v>1893</v>
      </c>
      <c r="D120" s="848">
        <v>121806</v>
      </c>
      <c r="E120" s="848">
        <v>137040</v>
      </c>
      <c r="F120" s="848">
        <f>8!G16</f>
        <v>129648</v>
      </c>
      <c r="G120" s="847">
        <f t="shared" si="8"/>
        <v>94.60595446584938</v>
      </c>
    </row>
    <row r="121" spans="1:7" ht="14.25" customHeight="1">
      <c r="A121" s="747"/>
      <c r="B121" s="747"/>
      <c r="C121" s="841" t="s">
        <v>1894</v>
      </c>
      <c r="D121" s="848">
        <v>29387</v>
      </c>
      <c r="E121" s="848">
        <v>32745</v>
      </c>
      <c r="F121" s="848">
        <f>8!H16</f>
        <v>29993</v>
      </c>
      <c r="G121" s="847">
        <f t="shared" si="8"/>
        <v>91.59566346007024</v>
      </c>
    </row>
    <row r="122" spans="1:7" ht="13.5" customHeight="1">
      <c r="A122" s="747"/>
      <c r="B122" s="747"/>
      <c r="C122" s="747" t="s">
        <v>1895</v>
      </c>
      <c r="D122" s="848">
        <v>70367</v>
      </c>
      <c r="E122" s="848">
        <v>106531</v>
      </c>
      <c r="F122" s="848">
        <f>8!I16</f>
        <v>93111</v>
      </c>
      <c r="G122" s="847">
        <f t="shared" si="8"/>
        <v>87.40272784447718</v>
      </c>
    </row>
    <row r="123" spans="1:7" ht="13.5" customHeight="1">
      <c r="A123" s="747"/>
      <c r="B123" s="747"/>
      <c r="C123" s="747" t="s">
        <v>1896</v>
      </c>
      <c r="D123" s="848"/>
      <c r="E123" s="848"/>
      <c r="F123" s="848"/>
      <c r="G123" s="847"/>
    </row>
    <row r="124" spans="1:7" ht="13.5" customHeight="1">
      <c r="A124" s="747"/>
      <c r="B124" s="747"/>
      <c r="C124" s="842" t="s">
        <v>1897</v>
      </c>
      <c r="D124" s="848">
        <v>50397</v>
      </c>
      <c r="E124" s="848">
        <v>13597</v>
      </c>
      <c r="F124" s="848">
        <f>8!K16</f>
        <v>13597</v>
      </c>
      <c r="G124" s="847"/>
    </row>
    <row r="125" spans="1:7" ht="13.5" customHeight="1">
      <c r="A125" s="747"/>
      <c r="B125" s="747"/>
      <c r="C125" s="747" t="s">
        <v>1898</v>
      </c>
      <c r="D125" s="848">
        <v>18526</v>
      </c>
      <c r="E125" s="848">
        <v>22895</v>
      </c>
      <c r="F125" s="848">
        <f>8!L16</f>
        <v>15673</v>
      </c>
      <c r="G125" s="847">
        <f>SUM(F125/E125)*100</f>
        <v>68.45599475868094</v>
      </c>
    </row>
    <row r="126" spans="1:7" ht="13.5" customHeight="1">
      <c r="A126" s="747"/>
      <c r="B126" s="747"/>
      <c r="C126" s="747" t="s">
        <v>1899</v>
      </c>
      <c r="D126" s="848"/>
      <c r="E126" s="848"/>
      <c r="F126" s="848"/>
      <c r="G126" s="847"/>
    </row>
    <row r="127" spans="1:7" ht="13.5" customHeight="1">
      <c r="A127" s="843"/>
      <c r="B127" s="843">
        <v>16</v>
      </c>
      <c r="C127" s="835" t="s">
        <v>2390</v>
      </c>
      <c r="D127" s="849">
        <f>SUM(D128:D134)</f>
        <v>651959</v>
      </c>
      <c r="E127" s="849">
        <f>SUM(E128:E134)</f>
        <v>740472</v>
      </c>
      <c r="F127" s="849">
        <f>SUM(F128:F134)</f>
        <v>723828</v>
      </c>
      <c r="G127" s="850">
        <f>SUM(F127/E127)*100</f>
        <v>97.7522445143098</v>
      </c>
    </row>
    <row r="128" spans="1:7" ht="13.5" customHeight="1">
      <c r="A128" s="747"/>
      <c r="B128" s="747"/>
      <c r="C128" s="747" t="s">
        <v>1893</v>
      </c>
      <c r="D128" s="848">
        <v>349596</v>
      </c>
      <c r="E128" s="848">
        <v>366968</v>
      </c>
      <c r="F128" s="848">
        <f>8!G17</f>
        <v>361301</v>
      </c>
      <c r="G128" s="847">
        <f>SUM(F128/E128)*100</f>
        <v>98.45572365982865</v>
      </c>
    </row>
    <row r="129" spans="1:7" ht="14.25" customHeight="1">
      <c r="A129" s="747"/>
      <c r="B129" s="747"/>
      <c r="C129" s="841" t="s">
        <v>1894</v>
      </c>
      <c r="D129" s="848">
        <v>82059</v>
      </c>
      <c r="E129" s="848">
        <v>85902</v>
      </c>
      <c r="F129" s="848">
        <f>8!H17</f>
        <v>82776</v>
      </c>
      <c r="G129" s="847">
        <f>SUM(F129/E129)*100</f>
        <v>96.36096947684571</v>
      </c>
    </row>
    <row r="130" spans="1:7" ht="13.5" customHeight="1">
      <c r="A130" s="747"/>
      <c r="B130" s="747"/>
      <c r="C130" s="747" t="s">
        <v>1895</v>
      </c>
      <c r="D130" s="848">
        <v>219304</v>
      </c>
      <c r="E130" s="848">
        <v>244701</v>
      </c>
      <c r="F130" s="848">
        <f>8!I17</f>
        <v>237092</v>
      </c>
      <c r="G130" s="847">
        <f>SUM(F130/E130)*100</f>
        <v>96.8904908439279</v>
      </c>
    </row>
    <row r="131" spans="1:7" ht="13.5" customHeight="1">
      <c r="A131" s="747"/>
      <c r="B131" s="747"/>
      <c r="C131" s="747" t="s">
        <v>1896</v>
      </c>
      <c r="D131" s="848"/>
      <c r="E131" s="848"/>
      <c r="F131" s="848"/>
      <c r="G131" s="847"/>
    </row>
    <row r="132" spans="1:7" ht="13.5" customHeight="1">
      <c r="A132" s="747"/>
      <c r="B132" s="747"/>
      <c r="C132" s="842" t="s">
        <v>1897</v>
      </c>
      <c r="D132" s="848"/>
      <c r="E132" s="848">
        <v>2260</v>
      </c>
      <c r="F132" s="848">
        <f>8!K17</f>
        <v>2260</v>
      </c>
      <c r="G132" s="847">
        <f aca="true" t="shared" si="9" ref="G132:G138">SUM(F132/E132)*100</f>
        <v>100</v>
      </c>
    </row>
    <row r="133" spans="1:7" ht="13.5" customHeight="1">
      <c r="A133" s="747"/>
      <c r="B133" s="747"/>
      <c r="C133" s="747" t="s">
        <v>1898</v>
      </c>
      <c r="D133" s="848">
        <v>1000</v>
      </c>
      <c r="E133" s="848">
        <v>4000</v>
      </c>
      <c r="F133" s="848">
        <f>8!L17</f>
        <v>3758</v>
      </c>
      <c r="G133" s="847">
        <f t="shared" si="9"/>
        <v>93.95</v>
      </c>
    </row>
    <row r="134" spans="1:7" ht="13.5" customHeight="1">
      <c r="A134" s="747"/>
      <c r="B134" s="747"/>
      <c r="C134" s="747" t="s">
        <v>1899</v>
      </c>
      <c r="D134" s="848"/>
      <c r="E134" s="848">
        <v>36641</v>
      </c>
      <c r="F134" s="848">
        <f>8!M17</f>
        <v>36641</v>
      </c>
      <c r="G134" s="847">
        <f t="shared" si="9"/>
        <v>100</v>
      </c>
    </row>
    <row r="135" spans="1:7" ht="13.5" customHeight="1">
      <c r="A135" s="843"/>
      <c r="B135" s="851" t="s">
        <v>354</v>
      </c>
      <c r="C135" s="835" t="s">
        <v>2392</v>
      </c>
      <c r="D135" s="849">
        <f>SUM(D136:D142)</f>
        <v>129751</v>
      </c>
      <c r="E135" s="849">
        <f>SUM(E136:E142)</f>
        <v>145861</v>
      </c>
      <c r="F135" s="849">
        <f>SUM(F136:F142)</f>
        <v>135822</v>
      </c>
      <c r="G135" s="850">
        <f t="shared" si="9"/>
        <v>93.11742000946106</v>
      </c>
    </row>
    <row r="136" spans="1:7" ht="13.5" customHeight="1">
      <c r="A136" s="747"/>
      <c r="B136" s="747"/>
      <c r="C136" s="747" t="s">
        <v>1893</v>
      </c>
      <c r="D136" s="848">
        <v>61439</v>
      </c>
      <c r="E136" s="848">
        <v>59960</v>
      </c>
      <c r="F136" s="848">
        <f>8!G18</f>
        <v>56485</v>
      </c>
      <c r="G136" s="847">
        <f t="shared" si="9"/>
        <v>94.20446964643095</v>
      </c>
    </row>
    <row r="137" spans="1:7" ht="14.25" customHeight="1">
      <c r="A137" s="747"/>
      <c r="B137" s="747"/>
      <c r="C137" s="841" t="s">
        <v>1894</v>
      </c>
      <c r="D137" s="848">
        <v>13300</v>
      </c>
      <c r="E137" s="848">
        <v>13082</v>
      </c>
      <c r="F137" s="848">
        <f>8!H18</f>
        <v>12031</v>
      </c>
      <c r="G137" s="847">
        <f t="shared" si="9"/>
        <v>91.96606023543801</v>
      </c>
    </row>
    <row r="138" spans="1:7" ht="13.5" customHeight="1">
      <c r="A138" s="747"/>
      <c r="B138" s="747"/>
      <c r="C138" s="747" t="s">
        <v>1895</v>
      </c>
      <c r="D138" s="848">
        <v>54012</v>
      </c>
      <c r="E138" s="848">
        <v>71819</v>
      </c>
      <c r="F138" s="848">
        <f>8!I18</f>
        <v>66549</v>
      </c>
      <c r="G138" s="847">
        <f t="shared" si="9"/>
        <v>92.66210891268327</v>
      </c>
    </row>
    <row r="139" spans="1:7" ht="13.5" customHeight="1">
      <c r="A139" s="747"/>
      <c r="B139" s="747"/>
      <c r="C139" s="747" t="s">
        <v>1896</v>
      </c>
      <c r="D139" s="848"/>
      <c r="E139" s="848"/>
      <c r="F139" s="848"/>
      <c r="G139" s="847"/>
    </row>
    <row r="140" spans="1:7" ht="13.5" customHeight="1">
      <c r="A140" s="747"/>
      <c r="B140" s="747"/>
      <c r="C140" s="842" t="s">
        <v>1897</v>
      </c>
      <c r="D140" s="848"/>
      <c r="E140" s="848"/>
      <c r="F140" s="848"/>
      <c r="G140" s="847"/>
    </row>
    <row r="141" spans="1:7" ht="13.5" customHeight="1">
      <c r="A141" s="747"/>
      <c r="B141" s="747"/>
      <c r="C141" s="747" t="s">
        <v>1898</v>
      </c>
      <c r="D141" s="848">
        <v>1000</v>
      </c>
      <c r="E141" s="848">
        <v>1000</v>
      </c>
      <c r="F141" s="848">
        <f>8!L18</f>
        <v>757</v>
      </c>
      <c r="G141" s="847">
        <f>SUM(F141/E141)*100</f>
        <v>75.7</v>
      </c>
    </row>
    <row r="142" spans="1:7" ht="13.5" customHeight="1">
      <c r="A142" s="747"/>
      <c r="B142" s="747"/>
      <c r="C142" s="747" t="s">
        <v>1899</v>
      </c>
      <c r="D142" s="848"/>
      <c r="E142" s="848"/>
      <c r="F142" s="848"/>
      <c r="G142" s="847"/>
    </row>
    <row r="143" spans="1:7" ht="24.75" customHeight="1">
      <c r="A143" s="747"/>
      <c r="B143" s="851" t="s">
        <v>2391</v>
      </c>
      <c r="C143" s="852" t="s">
        <v>2394</v>
      </c>
      <c r="D143" s="849">
        <f>SUM(D144:D150)</f>
        <v>111885</v>
      </c>
      <c r="E143" s="849">
        <f>SUM(E144:E150)</f>
        <v>132946</v>
      </c>
      <c r="F143" s="849">
        <f>SUM(F144:F150)</f>
        <v>113324</v>
      </c>
      <c r="G143" s="850">
        <f>SUM(F143/E143)*100</f>
        <v>85.24062401275707</v>
      </c>
    </row>
    <row r="144" spans="1:7" ht="13.5" customHeight="1">
      <c r="A144" s="747"/>
      <c r="B144" s="747"/>
      <c r="C144" s="747" t="s">
        <v>1893</v>
      </c>
      <c r="D144" s="848">
        <v>50318</v>
      </c>
      <c r="E144" s="848">
        <v>51567</v>
      </c>
      <c r="F144" s="848">
        <f>8!G19</f>
        <v>49078</v>
      </c>
      <c r="G144" s="847">
        <f>SUM(F144/E144)*100</f>
        <v>95.17326972676324</v>
      </c>
    </row>
    <row r="145" spans="1:7" ht="15" customHeight="1">
      <c r="A145" s="747"/>
      <c r="B145" s="747"/>
      <c r="C145" s="841" t="s">
        <v>1894</v>
      </c>
      <c r="D145" s="848">
        <v>11494</v>
      </c>
      <c r="E145" s="848">
        <v>12769</v>
      </c>
      <c r="F145" s="848">
        <f>8!H19</f>
        <v>11783</v>
      </c>
      <c r="G145" s="847">
        <f>SUM(F145/E145)*100</f>
        <v>92.27817370193438</v>
      </c>
    </row>
    <row r="146" spans="1:7" ht="13.5" customHeight="1">
      <c r="A146" s="747"/>
      <c r="B146" s="747"/>
      <c r="C146" s="747" t="s">
        <v>1895</v>
      </c>
      <c r="D146" s="848">
        <v>45073</v>
      </c>
      <c r="E146" s="848">
        <v>63460</v>
      </c>
      <c r="F146" s="848">
        <f>8!I19</f>
        <v>51905</v>
      </c>
      <c r="G146" s="847">
        <f>SUM(F146/E146)*100</f>
        <v>81.79167979829815</v>
      </c>
    </row>
    <row r="147" spans="1:7" ht="13.5" customHeight="1">
      <c r="A147" s="747"/>
      <c r="B147" s="747"/>
      <c r="C147" s="747" t="s">
        <v>1896</v>
      </c>
      <c r="D147" s="848"/>
      <c r="E147" s="848"/>
      <c r="F147" s="848"/>
      <c r="G147" s="847"/>
    </row>
    <row r="148" spans="1:7" ht="13.5" customHeight="1">
      <c r="A148" s="747"/>
      <c r="B148" s="747"/>
      <c r="C148" s="842" t="s">
        <v>1897</v>
      </c>
      <c r="D148" s="848"/>
      <c r="E148" s="848"/>
      <c r="F148" s="848"/>
      <c r="G148" s="847"/>
    </row>
    <row r="149" spans="1:7" ht="13.5" customHeight="1">
      <c r="A149" s="747"/>
      <c r="B149" s="747"/>
      <c r="C149" s="747" t="s">
        <v>1898</v>
      </c>
      <c r="D149" s="848">
        <v>5000</v>
      </c>
      <c r="E149" s="848">
        <v>5150</v>
      </c>
      <c r="F149" s="848">
        <f>8!L19</f>
        <v>558</v>
      </c>
      <c r="G149" s="847">
        <f aca="true" t="shared" si="10" ref="G149:G154">SUM(F149/E149)*100</f>
        <v>10.834951456310678</v>
      </c>
    </row>
    <row r="150" spans="1:7" ht="13.5" customHeight="1">
      <c r="A150" s="747"/>
      <c r="B150" s="747"/>
      <c r="C150" s="747" t="s">
        <v>1899</v>
      </c>
      <c r="D150" s="848"/>
      <c r="E150" s="848"/>
      <c r="F150" s="848"/>
      <c r="G150" s="847"/>
    </row>
    <row r="151" spans="1:7" ht="13.5" customHeight="1">
      <c r="A151" s="843"/>
      <c r="B151" s="851" t="s">
        <v>2393</v>
      </c>
      <c r="C151" s="835" t="s">
        <v>2395</v>
      </c>
      <c r="D151" s="849">
        <f>SUM(D152:D158)</f>
        <v>106050</v>
      </c>
      <c r="E151" s="849">
        <f>SUM(E152:E158)</f>
        <v>118915</v>
      </c>
      <c r="F151" s="849">
        <f>SUM(F152:F158)</f>
        <v>103910</v>
      </c>
      <c r="G151" s="850">
        <f t="shared" si="10"/>
        <v>87.38174326199386</v>
      </c>
    </row>
    <row r="152" spans="1:7" ht="13.5" customHeight="1">
      <c r="A152" s="747"/>
      <c r="B152" s="747"/>
      <c r="C152" s="747" t="s">
        <v>1893</v>
      </c>
      <c r="D152" s="848">
        <v>33056</v>
      </c>
      <c r="E152" s="848">
        <v>34225</v>
      </c>
      <c r="F152" s="848">
        <f>8!G20</f>
        <v>33882</v>
      </c>
      <c r="G152" s="847">
        <f t="shared" si="10"/>
        <v>98.99780861943024</v>
      </c>
    </row>
    <row r="153" spans="1:7" ht="15" customHeight="1">
      <c r="A153" s="747"/>
      <c r="B153" s="747"/>
      <c r="C153" s="841" t="s">
        <v>1894</v>
      </c>
      <c r="D153" s="848">
        <v>7560</v>
      </c>
      <c r="E153" s="848">
        <v>7818</v>
      </c>
      <c r="F153" s="848">
        <f>8!H20</f>
        <v>7756</v>
      </c>
      <c r="G153" s="847">
        <f t="shared" si="10"/>
        <v>99.20695830135584</v>
      </c>
    </row>
    <row r="154" spans="1:7" ht="13.5" customHeight="1">
      <c r="A154" s="747"/>
      <c r="B154" s="747"/>
      <c r="C154" s="747" t="s">
        <v>1895</v>
      </c>
      <c r="D154" s="848">
        <v>63064</v>
      </c>
      <c r="E154" s="848">
        <v>71243</v>
      </c>
      <c r="F154" s="848">
        <f>8!I20</f>
        <v>59476</v>
      </c>
      <c r="G154" s="847">
        <f t="shared" si="10"/>
        <v>83.48328958634532</v>
      </c>
    </row>
    <row r="155" spans="1:7" ht="13.5" customHeight="1">
      <c r="A155" s="747"/>
      <c r="B155" s="747"/>
      <c r="C155" s="747" t="s">
        <v>1896</v>
      </c>
      <c r="D155" s="848"/>
      <c r="E155" s="848"/>
      <c r="F155" s="848"/>
      <c r="G155" s="847"/>
    </row>
    <row r="156" spans="1:7" ht="13.5" customHeight="1">
      <c r="A156" s="747"/>
      <c r="B156" s="747"/>
      <c r="C156" s="842" t="s">
        <v>1897</v>
      </c>
      <c r="D156" s="848">
        <v>100</v>
      </c>
      <c r="E156" s="848">
        <v>100</v>
      </c>
      <c r="F156" s="848">
        <f>8!K20</f>
        <v>34</v>
      </c>
      <c r="G156" s="847">
        <f>SUM(F156/E156)*100</f>
        <v>34</v>
      </c>
    </row>
    <row r="157" spans="1:7" ht="13.5" customHeight="1">
      <c r="A157" s="747"/>
      <c r="B157" s="747"/>
      <c r="C157" s="747" t="s">
        <v>1898</v>
      </c>
      <c r="D157" s="848">
        <v>2270</v>
      </c>
      <c r="E157" s="848">
        <v>4136</v>
      </c>
      <c r="F157" s="848">
        <f>8!L20</f>
        <v>2370</v>
      </c>
      <c r="G157" s="847">
        <f>SUM(F157/E157)*100</f>
        <v>57.30174081237911</v>
      </c>
    </row>
    <row r="158" spans="1:7" ht="13.5" customHeight="1">
      <c r="A158" s="747"/>
      <c r="B158" s="747"/>
      <c r="C158" s="747" t="s">
        <v>1899</v>
      </c>
      <c r="D158" s="848"/>
      <c r="E158" s="848">
        <v>1393</v>
      </c>
      <c r="F158" s="848">
        <f>8!M20</f>
        <v>392</v>
      </c>
      <c r="G158" s="847">
        <f>SUM(F158/E158)*100</f>
        <v>28.14070351758794</v>
      </c>
    </row>
    <row r="159" spans="1:7" ht="13.5" customHeight="1">
      <c r="A159" s="853"/>
      <c r="B159" s="843"/>
      <c r="C159" s="835" t="s">
        <v>91</v>
      </c>
      <c r="D159" s="849">
        <f>SUM(D160:D169)</f>
        <v>24722588</v>
      </c>
      <c r="E159" s="849">
        <f>SUM(E160:E169)</f>
        <v>33777961</v>
      </c>
      <c r="F159" s="849">
        <f>SUM(F160:F169)</f>
        <v>16523293</v>
      </c>
      <c r="G159" s="850">
        <f aca="true" t="shared" si="11" ref="G159:G169">SUM(F159/E159)*100</f>
        <v>48.91737840540464</v>
      </c>
    </row>
    <row r="160" spans="1:7" ht="13.5" customHeight="1">
      <c r="A160" s="853"/>
      <c r="B160" s="747"/>
      <c r="C160" s="747" t="s">
        <v>1893</v>
      </c>
      <c r="D160" s="848">
        <f aca="true" t="shared" si="12" ref="D160:F166">SUM(D4+D15+D23+D31+D39+D47+D55+D64+D72+D80+D88+D96+D104+D112+D120+D128+D136+D144+D152)</f>
        <v>3503568</v>
      </c>
      <c r="E160" s="848">
        <f t="shared" si="12"/>
        <v>3777682</v>
      </c>
      <c r="F160" s="848">
        <f t="shared" si="12"/>
        <v>3601910</v>
      </c>
      <c r="G160" s="847">
        <f t="shared" si="11"/>
        <v>95.3470937998487</v>
      </c>
    </row>
    <row r="161" spans="1:7" ht="12.75" customHeight="1">
      <c r="A161" s="853"/>
      <c r="B161" s="747"/>
      <c r="C161" s="841" t="s">
        <v>1894</v>
      </c>
      <c r="D161" s="848">
        <f t="shared" si="12"/>
        <v>854825</v>
      </c>
      <c r="E161" s="848">
        <f t="shared" si="12"/>
        <v>930795</v>
      </c>
      <c r="F161" s="848">
        <f t="shared" si="12"/>
        <v>871680</v>
      </c>
      <c r="G161" s="847">
        <f t="shared" si="11"/>
        <v>93.64897748698692</v>
      </c>
    </row>
    <row r="162" spans="1:7" ht="13.5" customHeight="1">
      <c r="A162" s="853"/>
      <c r="B162" s="747"/>
      <c r="C162" s="747" t="s">
        <v>1895</v>
      </c>
      <c r="D162" s="848">
        <f t="shared" si="12"/>
        <v>5358712</v>
      </c>
      <c r="E162" s="848">
        <f t="shared" si="12"/>
        <v>6377492</v>
      </c>
      <c r="F162" s="848">
        <f t="shared" si="12"/>
        <v>4684080</v>
      </c>
      <c r="G162" s="847">
        <f t="shared" si="11"/>
        <v>73.44705410841755</v>
      </c>
    </row>
    <row r="163" spans="1:7" ht="13.5" customHeight="1">
      <c r="A163" s="853"/>
      <c r="B163" s="747"/>
      <c r="C163" s="747" t="s">
        <v>1896</v>
      </c>
      <c r="D163" s="848">
        <f t="shared" si="12"/>
        <v>130783</v>
      </c>
      <c r="E163" s="848">
        <f t="shared" si="12"/>
        <v>137833</v>
      </c>
      <c r="F163" s="848">
        <f t="shared" si="12"/>
        <v>123765</v>
      </c>
      <c r="G163" s="847">
        <f t="shared" si="11"/>
        <v>89.79344569152525</v>
      </c>
    </row>
    <row r="164" spans="1:7" ht="13.5" customHeight="1">
      <c r="A164" s="853"/>
      <c r="B164" s="747"/>
      <c r="C164" s="842" t="s">
        <v>1897</v>
      </c>
      <c r="D164" s="848">
        <f t="shared" si="12"/>
        <v>2045763</v>
      </c>
      <c r="E164" s="848">
        <f t="shared" si="12"/>
        <v>2004040</v>
      </c>
      <c r="F164" s="848">
        <f t="shared" si="12"/>
        <v>1824389</v>
      </c>
      <c r="G164" s="847">
        <f t="shared" si="11"/>
        <v>91.03555817249158</v>
      </c>
    </row>
    <row r="165" spans="1:7" ht="13.5" customHeight="1">
      <c r="A165" s="853"/>
      <c r="B165" s="747"/>
      <c r="C165" s="747" t="s">
        <v>1898</v>
      </c>
      <c r="D165" s="848">
        <f t="shared" si="12"/>
        <v>10133605</v>
      </c>
      <c r="E165" s="848">
        <f t="shared" si="12"/>
        <v>16695683</v>
      </c>
      <c r="F165" s="848">
        <f t="shared" si="12"/>
        <v>3337106</v>
      </c>
      <c r="G165" s="847">
        <f t="shared" si="11"/>
        <v>19.987837574539476</v>
      </c>
    </row>
    <row r="166" spans="1:7" ht="13.5" customHeight="1">
      <c r="A166" s="853"/>
      <c r="B166" s="747"/>
      <c r="C166" s="747" t="s">
        <v>1899</v>
      </c>
      <c r="D166" s="848">
        <f t="shared" si="12"/>
        <v>2233667</v>
      </c>
      <c r="E166" s="848">
        <f t="shared" si="12"/>
        <v>3136572</v>
      </c>
      <c r="F166" s="848">
        <f t="shared" si="12"/>
        <v>1423511</v>
      </c>
      <c r="G166" s="847">
        <f t="shared" si="11"/>
        <v>45.384292150793925</v>
      </c>
    </row>
    <row r="167" spans="1:7" ht="13.5" customHeight="1">
      <c r="A167" s="853"/>
      <c r="B167" s="747"/>
      <c r="C167" s="747" t="s">
        <v>1900</v>
      </c>
      <c r="D167" s="848">
        <f>SUM(D11)</f>
        <v>387443</v>
      </c>
      <c r="E167" s="848">
        <f>SUM(E11+E62)</f>
        <v>572289</v>
      </c>
      <c r="F167" s="848">
        <f>SUM(F11+F62)</f>
        <v>511278</v>
      </c>
      <c r="G167" s="847">
        <f t="shared" si="11"/>
        <v>89.33912760860335</v>
      </c>
    </row>
    <row r="168" spans="1:7" ht="13.5" customHeight="1">
      <c r="A168" s="853"/>
      <c r="B168" s="747"/>
      <c r="C168" s="747" t="s">
        <v>1901</v>
      </c>
      <c r="D168" s="848">
        <f>D12</f>
        <v>1200</v>
      </c>
      <c r="E168" s="848">
        <f>E12</f>
        <v>1200</v>
      </c>
      <c r="F168" s="848">
        <f>F12</f>
        <v>1200</v>
      </c>
      <c r="G168" s="847">
        <f t="shared" si="11"/>
        <v>100</v>
      </c>
    </row>
    <row r="169" spans="1:7" ht="13.5" customHeight="1">
      <c r="A169" s="853"/>
      <c r="B169" s="747"/>
      <c r="C169" s="747" t="s">
        <v>1902</v>
      </c>
      <c r="D169" s="848">
        <f>SUM(D13)</f>
        <v>73022</v>
      </c>
      <c r="E169" s="848">
        <f>SUM(E13)</f>
        <v>144375</v>
      </c>
      <c r="F169" s="848">
        <f>SUM(F13)</f>
        <v>144374</v>
      </c>
      <c r="G169" s="847">
        <f t="shared" si="11"/>
        <v>99.99930735930735</v>
      </c>
    </row>
  </sheetData>
  <sheetProtection/>
  <mergeCells count="5">
    <mergeCell ref="G1:G2"/>
    <mergeCell ref="A1:A2"/>
    <mergeCell ref="B1:B2"/>
    <mergeCell ref="C1:C2"/>
    <mergeCell ref="D1:F1"/>
  </mergeCells>
  <printOptions horizontalCentered="1" verticalCentered="1"/>
  <pageMargins left="0.7874015748031497" right="0.7874015748031497" top="1.1023622047244095" bottom="0.6692913385826772" header="0.5118110236220472" footer="0.5118110236220472"/>
  <pageSetup horizontalDpi="300" verticalDpi="300" orientation="portrait" paperSize="9" r:id="rId1"/>
  <headerFooter alignWithMargins="0">
    <oddHeader>&amp;CZalaegerszeg Megyei Jogú Város Önkormányzata
kiadási előirányzatainak teljesítése
2017. évben kiemelt előirányzatonként&amp;R&amp;"Times New Roman CE,Félkövér dőlt"6.b tábla
Adatok: eFt-ban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2018-04-27T08:44:30Z</cp:lastPrinted>
  <dcterms:created xsi:type="dcterms:W3CDTF">2002-12-30T13:12:46Z</dcterms:created>
  <dcterms:modified xsi:type="dcterms:W3CDTF">2018-04-27T08:49:30Z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-776056103</vt:i4>
  </property>
  <property fmtid="{D5CDD505-2E9C-101B-9397-08002B2CF9AE}" pid="3" name="_EmailSubject">
    <vt:lpwstr/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PreviousAdHocReviewCycleID">
    <vt:i4>-776056103</vt:i4>
  </property>
  <property fmtid="{D5CDD505-2E9C-101B-9397-08002B2CF9AE}" pid="7" name="_ReviewingToolsShownOnce">
    <vt:lpwstr/>
  </property>
</Properties>
</file>