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55" windowWidth="17085" windowHeight="7245" activeTab="0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'5'!$A$2:$K$46</definedName>
    <definedName name="_xlnm.Print_Area" localSheetId="1">'5A'!$A$1:$L$58</definedName>
    <definedName name="_xlnm.Print_Area" localSheetId="2">'5B'!$A$1:$K$22</definedName>
    <definedName name="_xlnm.Print_Area" localSheetId="3">'5C'!$A$2:$K$21</definedName>
    <definedName name="_xlnm.Print_Area" localSheetId="4">'5D'!$A$1:$J$21</definedName>
  </definedNames>
  <calcPr fullCalcOnLoad="1"/>
</workbook>
</file>

<file path=xl/sharedStrings.xml><?xml version="1.0" encoding="utf-8"?>
<sst xmlns="http://schemas.openxmlformats.org/spreadsheetml/2006/main" count="314" uniqueCount="179">
  <si>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</si>
  <si>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</si>
  <si>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</si>
  <si>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</si>
  <si>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</si>
  <si>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</si>
  <si>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</si>
  <si>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</si>
  <si>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</si>
  <si>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</si>
  <si>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</si>
  <si>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</si>
  <si>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</si>
  <si>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</si>
  <si>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</si>
  <si>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</si>
  <si>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</si>
  <si>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</si>
  <si>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</si>
  <si>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</si>
  <si>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</si>
  <si>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</si>
  <si>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</si>
  <si>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</si>
  <si>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</si>
  <si>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</si>
  <si>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</si>
  <si>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</si>
  <si>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</si>
  <si>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</si>
  <si>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</si>
  <si>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</si>
  <si>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</si>
  <si>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</si>
  <si>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</si>
  <si>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</si>
  <si>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</si>
  <si>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</si>
  <si>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</si>
  <si>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</si>
  <si>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</si>
  <si>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</si>
  <si>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</si>
  <si>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</si>
  <si>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</si>
  <si>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</si>
  <si>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</si>
  <si>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</si>
  <si>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</si>
  <si>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</si>
  <si>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</si>
  <si>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</si>
  <si>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</si>
  <si>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</si>
  <si>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</si>
  <si>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</si>
  <si>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</si>
  <si>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</si>
  <si>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</si>
  <si>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</si>
  <si>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</si>
  <si>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</si>
  <si>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</si>
  <si>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</si>
  <si>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</si>
  <si>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</si>
  <si>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</si>
  <si>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</si>
  <si>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</si>
  <si>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</si>
  <si>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</si>
  <si>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</si>
  <si>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</si>
  <si>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</si>
  <si>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</si>
  <si>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</si>
  <si>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</si>
  <si>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</si>
  <si>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</si>
  <si>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</si>
  <si>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</si>
  <si>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</si>
  <si>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</si>
  <si>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</si>
  <si>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</si>
  <si>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</si>
  <si>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</si>
  <si>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</si>
  <si>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</si>
  <si>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</si>
  <si>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</si>
  <si>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</si>
  <si>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</si>
  <si>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</si>
  <si>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</si>
  <si>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</si>
  <si>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</si>
  <si>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</si>
  <si>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</si>
  <si>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</si>
  <si>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</si>
  <si>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</si>
  <si>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</si>
  <si>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</si>
  <si>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</si>
  <si>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</si>
  <si>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</si>
  <si>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</si>
  <si>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</si>
  <si>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</si>
  <si>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</si>
  <si>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</si>
  <si>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</si>
  <si>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</si>
  <si>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</si>
  <si>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</si>
  <si>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</si>
  <si>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</si>
  <si>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</si>
  <si>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</si>
  <si>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</si>
  <si>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</si>
  <si>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</si>
  <si>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</si>
  <si>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</si>
  <si>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</si>
  <si>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</t>
  </si>
  <si>
    <t xml:space="preserve">   Gyermekétkeztetésben résztvevő dolgozók bértámogatása</t>
  </si>
  <si>
    <t xml:space="preserve">   Gyermekétkeztetés üzemeltetési 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</si>
  <si>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</si>
  <si>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</si>
  <si>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</si>
  <si>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</si>
  <si>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</si>
  <si>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</si>
  <si>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</si>
  <si>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t xml:space="preserve">   - Főváros Kormányhivataltól kapott támog.a közfogl.kiad-hoz</t>
  </si>
  <si>
    <t>Belváros- Lipótváros Önkormányzata 2016. évi államháztartáson belülről kapott működési célú támogatásainak részletezése</t>
  </si>
  <si>
    <t>Belváros-Lipótváros Önkormányzata 2016. évre tervezett közhatalmi bevételeinek részletezése</t>
  </si>
  <si>
    <t>Belváros-Lipótváros Önkormányzata 2016. évre tervezett államháztartáson kívülről átvett felhalmozási célú pénzeszközeinek részletezése</t>
  </si>
  <si>
    <t xml:space="preserve">  Belváros új Főutcájának kiépítése II.ütem</t>
  </si>
  <si>
    <t>Belváros- Lipótváros Önkormányzata 2016. évi államháztartáson belülről kapott felhalmozási célú támogatásainak részletezése</t>
  </si>
  <si>
    <t>Belváros-Lipótváros Önkormányzata 2016. évre tervezett bevételei</t>
  </si>
  <si>
    <t xml:space="preserve">Belváros-  Lipótváros Önkormányzata 2016. évre </t>
  </si>
  <si>
    <t xml:space="preserve">Felhalmozási célú pénzeszközátvétel egyéb vállalkozástól </t>
  </si>
  <si>
    <t>Belváros-Lipótváros Önkormányzata 2016. évre tervezett működési bevételeinek részletezése</t>
  </si>
  <si>
    <t xml:space="preserve">   Tanyai termékek piacra jutásának elősegítése</t>
  </si>
  <si>
    <t xml:space="preserve">  Épületenergetiai pályázathoz</t>
  </si>
  <si>
    <t>HM tömb felújításra kapott támogatás törlesztése</t>
  </si>
  <si>
    <t>Betétlekötés megszüntetése</t>
  </si>
  <si>
    <t>FINANSZÍROZÁSI BEVÉTELEK ÖSSZESEN (III.+IV.)</t>
  </si>
  <si>
    <t>Önkormányzat</t>
  </si>
  <si>
    <t>érvényes</t>
  </si>
  <si>
    <t>mód.</t>
  </si>
  <si>
    <t xml:space="preserve">   2015. évi bérkompenzáció</t>
  </si>
  <si>
    <t xml:space="preserve">   2016. évi bérkompenzáció</t>
  </si>
  <si>
    <t xml:space="preserve">   Prémium évek program támogatása</t>
  </si>
  <si>
    <t xml:space="preserve">   Szociális ágazati pótlék</t>
  </si>
  <si>
    <t xml:space="preserve">   Szociális kiegészítő pótlék</t>
  </si>
  <si>
    <t>1/6.</t>
  </si>
  <si>
    <t>Egyéb támogatások</t>
  </si>
  <si>
    <t>Önkormányzatok működési támogatása ( 1/1.- 1/6.)</t>
  </si>
  <si>
    <t>érvényes ei.</t>
  </si>
  <si>
    <t>mód.ei.</t>
  </si>
  <si>
    <t xml:space="preserve">   Szociális bentlakásos int.ellátásokhoz kapcs.bértámogatás</t>
  </si>
  <si>
    <t xml:space="preserve">   Kieg.tám. az óvodapedag. min.-ből adódó többletkiadásokhoz</t>
  </si>
  <si>
    <t xml:space="preserve">   Köznevelési int.működtetéséhez kapcsolódó támogatás</t>
  </si>
  <si>
    <t>mód. ei.</t>
  </si>
  <si>
    <t xml:space="preserve">   Pénzbeli szociális ellátás</t>
  </si>
  <si>
    <t xml:space="preserve">   Kieg.tám.a bölcsődében fogl.felsőfokú végzettségűeknek</t>
  </si>
  <si>
    <t xml:space="preserve">   Pszichiátriai betegek részére nyújtott közösségi alapellátás</t>
  </si>
  <si>
    <t>Önkormányzat felhalmozási célú költségvetési támogatása</t>
  </si>
  <si>
    <t xml:space="preserve">   Közművelődési érdekeltségnövelő támogatás</t>
  </si>
  <si>
    <t xml:space="preserve">   - Idősbarát Önkormányzat díjjal járó támogatás</t>
  </si>
  <si>
    <t>3/5.</t>
  </si>
  <si>
    <t>Központi költségvetési szervtől kapott működési támogatás</t>
  </si>
  <si>
    <t xml:space="preserve">   Jelzőrendszeres házi segítségnyújtás támogatás</t>
  </si>
  <si>
    <t xml:space="preserve">   Kiegészítő gyermekvédelmi támogatás</t>
  </si>
  <si>
    <t xml:space="preserve">   - A 2016.évi népszavazás kiadásaonak támogatása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</si>
</sst>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6" fontId="4" fillId="0" borderId="16" xfId="0" applyNumberFormat="1" applyFont="1" applyBorder="1" applyAlignment="1">
      <alignment horizontal="left" vertical="center"/>
    </xf>
    <xf numFmtId="16" fontId="4" fillId="0" borderId="17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3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" fontId="2" fillId="0" borderId="18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ont="1" applyAlignment="1">
      <alignment horizontal="right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0" fillId="0" borderId="2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3" fontId="0" fillId="0" borderId="3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0" fontId="7" fillId="0" borderId="41" xfId="0" applyFont="1" applyBorder="1" applyAlignment="1">
      <alignment horizontal="left" vertical="center" wrapText="1"/>
    </xf>
    <xf numFmtId="3" fontId="7" fillId="0" borderId="25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3" fontId="3" fillId="0" borderId="34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vertical="center"/>
    </xf>
    <xf numFmtId="16" fontId="4" fillId="0" borderId="25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vertical="center"/>
    </xf>
    <xf numFmtId="0" fontId="4" fillId="0" borderId="41" xfId="0" applyFont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3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5" xfId="0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4" fillId="0" borderId="18" xfId="0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17" xfId="0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/>
    </xf>
    <xf numFmtId="0" fontId="4" fillId="0" borderId="15" xfId="0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/>
    </xf>
    <xf numFmtId="3" fontId="4" fillId="0" borderId="37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/>
    </xf>
    <xf numFmtId="49" fontId="3" fillId="0" borderId="2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4" fillId="0" borderId="28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25" xfId="0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49" fontId="3" fillId="0" borderId="2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34" xfId="0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vertical="center"/>
    </xf>
    <xf numFmtId="12" fontId="3" fillId="0" borderId="2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2" fontId="3" fillId="0" borderId="1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5" xfId="0" applyNumberForma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1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zoomScalePageLayoutView="0" workbookViewId="0" topLeftCell="A10">
      <selection activeCell="O22" sqref="O22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5" width="9.75390625" style="6" customWidth="1"/>
    <col min="6" max="7" width="9.75390625" style="20" customWidth="1"/>
    <col min="8" max="9" width="9.75390625" style="6" customWidth="1"/>
    <col min="10" max="10" width="9.75390625" style="46" customWidth="1"/>
    <col min="11" max="11" width="9.75390625" style="2" customWidth="1"/>
    <col min="12" max="16384" width="9.125" style="2" customWidth="1"/>
  </cols>
  <sheetData>
    <row r="2" spans="6:11" ht="18" customHeight="1">
      <c r="F2" s="374" t="s">
        <v>39</v>
      </c>
      <c r="G2" s="374"/>
      <c r="H2" s="374"/>
      <c r="I2" s="374"/>
      <c r="J2" s="374"/>
      <c r="K2" s="374"/>
    </row>
    <row r="3" spans="1:10" s="1" customFormat="1" ht="15.75">
      <c r="A3" s="387" t="s">
        <v>142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10" s="1" customFormat="1" ht="15.75">
      <c r="A4" s="161"/>
      <c r="B4" s="161"/>
      <c r="C4" s="161"/>
      <c r="D4" s="161"/>
      <c r="E4" s="161"/>
      <c r="F4" s="161"/>
      <c r="G4" s="161"/>
      <c r="H4" s="161"/>
      <c r="I4" s="161"/>
      <c r="J4" s="161"/>
    </row>
    <row r="5" spans="2:11" ht="13.5" customHeight="1" thickBot="1">
      <c r="B5" s="3"/>
      <c r="H5" s="375" t="s">
        <v>0</v>
      </c>
      <c r="I5" s="375"/>
      <c r="J5" s="375"/>
      <c r="K5" s="375"/>
    </row>
    <row r="6" spans="1:11" s="5" customFormat="1" ht="27.75" customHeight="1">
      <c r="A6" s="392" t="s">
        <v>1</v>
      </c>
      <c r="B6" s="393"/>
      <c r="C6" s="394"/>
      <c r="D6" s="388" t="s">
        <v>18</v>
      </c>
      <c r="E6" s="389"/>
      <c r="F6" s="388" t="s">
        <v>129</v>
      </c>
      <c r="G6" s="389"/>
      <c r="H6" s="388" t="s">
        <v>130</v>
      </c>
      <c r="I6" s="389"/>
      <c r="J6" s="378" t="s">
        <v>19</v>
      </c>
      <c r="K6" s="379"/>
    </row>
    <row r="7" spans="1:11" s="5" customFormat="1" ht="25.5" customHeight="1" thickBot="1">
      <c r="A7" s="395"/>
      <c r="B7" s="396"/>
      <c r="C7" s="397"/>
      <c r="D7" s="390"/>
      <c r="E7" s="391"/>
      <c r="F7" s="390"/>
      <c r="G7" s="391"/>
      <c r="H7" s="390"/>
      <c r="I7" s="391"/>
      <c r="J7" s="401"/>
      <c r="K7" s="402"/>
    </row>
    <row r="8" spans="1:11" s="5" customFormat="1" ht="26.25" customHeight="1" thickBot="1">
      <c r="A8" s="398"/>
      <c r="B8" s="399"/>
      <c r="C8" s="400"/>
      <c r="D8" s="183" t="s">
        <v>162</v>
      </c>
      <c r="E8" s="152" t="s">
        <v>163</v>
      </c>
      <c r="F8" s="183" t="s">
        <v>162</v>
      </c>
      <c r="G8" s="152" t="s">
        <v>163</v>
      </c>
      <c r="H8" s="183" t="s">
        <v>162</v>
      </c>
      <c r="I8" s="152" t="s">
        <v>163</v>
      </c>
      <c r="J8" s="183" t="s">
        <v>162</v>
      </c>
      <c r="K8" s="152" t="s">
        <v>163</v>
      </c>
    </row>
    <row r="9" spans="1:11" ht="13.5" thickBot="1">
      <c r="A9" s="385">
        <v>1</v>
      </c>
      <c r="B9" s="403"/>
      <c r="C9" s="403"/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173">
        <v>7</v>
      </c>
      <c r="J9" s="181">
        <v>8</v>
      </c>
      <c r="K9" s="182">
        <v>9</v>
      </c>
    </row>
    <row r="10" spans="1:11" ht="13.5" customHeight="1">
      <c r="A10" s="40"/>
      <c r="B10" s="25"/>
      <c r="C10" s="49" t="s">
        <v>27</v>
      </c>
      <c r="D10" s="24">
        <f>SUM(5A!E14)</f>
        <v>1904123</v>
      </c>
      <c r="E10" s="24">
        <f>SUM(5A!F14)</f>
        <v>1904123</v>
      </c>
      <c r="F10" s="24"/>
      <c r="G10" s="24"/>
      <c r="H10" s="24"/>
      <c r="I10" s="172"/>
      <c r="J10" s="175">
        <f aca="true" t="shared" si="0" ref="J10:K14">SUM(D10,F10,H10)</f>
        <v>1904123</v>
      </c>
      <c r="K10" s="197">
        <f t="shared" si="0"/>
        <v>1904123</v>
      </c>
    </row>
    <row r="11" spans="1:11" ht="13.5" customHeight="1">
      <c r="A11" s="40"/>
      <c r="B11" s="26"/>
      <c r="C11" s="48" t="s">
        <v>53</v>
      </c>
      <c r="D11" s="24">
        <f>SUM(5A!E20)</f>
        <v>293799</v>
      </c>
      <c r="E11" s="24">
        <f>SUM(5A!F20)</f>
        <v>286363</v>
      </c>
      <c r="F11" s="61"/>
      <c r="G11" s="61"/>
      <c r="H11" s="27"/>
      <c r="I11" s="27"/>
      <c r="J11" s="176">
        <f t="shared" si="0"/>
        <v>293799</v>
      </c>
      <c r="K11" s="198">
        <f t="shared" si="0"/>
        <v>286363</v>
      </c>
    </row>
    <row r="12" spans="1:11" ht="13.5" customHeight="1">
      <c r="A12" s="40"/>
      <c r="B12" s="26"/>
      <c r="C12" s="48" t="s">
        <v>120</v>
      </c>
      <c r="D12" s="24">
        <f>SUM(5A!E37)</f>
        <v>273046</v>
      </c>
      <c r="E12" s="24">
        <f>SUM(5A!F37)</f>
        <v>273678</v>
      </c>
      <c r="F12" s="61"/>
      <c r="G12" s="61"/>
      <c r="H12" s="27"/>
      <c r="I12" s="27"/>
      <c r="J12" s="176">
        <f t="shared" si="0"/>
        <v>273046</v>
      </c>
      <c r="K12" s="198">
        <f t="shared" si="0"/>
        <v>273678</v>
      </c>
    </row>
    <row r="13" spans="1:11" ht="13.5" customHeight="1">
      <c r="A13" s="40"/>
      <c r="B13" s="26"/>
      <c r="C13" s="160" t="s">
        <v>54</v>
      </c>
      <c r="D13" s="24">
        <f>SUM(5A!E38)</f>
        <v>10561</v>
      </c>
      <c r="E13" s="24">
        <f>SUM(5A!F38)</f>
        <v>10561</v>
      </c>
      <c r="F13" s="61"/>
      <c r="G13" s="61"/>
      <c r="H13" s="27"/>
      <c r="I13" s="27"/>
      <c r="J13" s="176">
        <f t="shared" si="0"/>
        <v>10561</v>
      </c>
      <c r="K13" s="198">
        <f t="shared" si="0"/>
        <v>10561</v>
      </c>
    </row>
    <row r="14" spans="1:11" ht="13.5" customHeight="1" thickBot="1">
      <c r="A14" s="40"/>
      <c r="B14" s="219"/>
      <c r="C14" s="221" t="s">
        <v>160</v>
      </c>
      <c r="D14" s="132">
        <f>SUM(5A!E42)</f>
        <v>21417</v>
      </c>
      <c r="E14" s="132">
        <f>SUM(5A!F42)</f>
        <v>23257</v>
      </c>
      <c r="F14" s="79"/>
      <c r="G14" s="79"/>
      <c r="H14" s="220"/>
      <c r="I14" s="220"/>
      <c r="J14" s="179">
        <f t="shared" si="0"/>
        <v>21417</v>
      </c>
      <c r="K14" s="218">
        <f t="shared" si="0"/>
        <v>23257</v>
      </c>
    </row>
    <row r="15" spans="1:11" ht="13.5" customHeight="1" thickBot="1">
      <c r="A15" s="40"/>
      <c r="B15" s="64" t="s">
        <v>2</v>
      </c>
      <c r="C15" s="65" t="s">
        <v>96</v>
      </c>
      <c r="D15" s="74">
        <f>SUM(D10:D14)</f>
        <v>2502946</v>
      </c>
      <c r="E15" s="74">
        <f>SUM(E10:E14)</f>
        <v>2497982</v>
      </c>
      <c r="F15" s="74">
        <v>0</v>
      </c>
      <c r="G15" s="74">
        <f>SUM(G10:G14)</f>
        <v>0</v>
      </c>
      <c r="H15" s="74">
        <v>0</v>
      </c>
      <c r="I15" s="74">
        <f>SUM(I10:I14)</f>
        <v>0</v>
      </c>
      <c r="J15" s="199">
        <f>SUM(J10:J14)</f>
        <v>2502946</v>
      </c>
      <c r="K15" s="199">
        <f>SUM(K10:K14)</f>
        <v>2497982</v>
      </c>
    </row>
    <row r="16" spans="1:11" ht="13.5" customHeight="1">
      <c r="A16" s="40"/>
      <c r="B16" s="67" t="s">
        <v>3</v>
      </c>
      <c r="C16" s="180" t="s">
        <v>56</v>
      </c>
      <c r="D16" s="62"/>
      <c r="E16" s="62"/>
      <c r="F16" s="62"/>
      <c r="G16" s="62"/>
      <c r="H16" s="62"/>
      <c r="I16" s="62"/>
      <c r="J16" s="175">
        <f>SUM(D16:H16)</f>
        <v>0</v>
      </c>
      <c r="K16" s="200"/>
    </row>
    <row r="17" spans="1:11" ht="13.5" thickBot="1">
      <c r="A17" s="40"/>
      <c r="B17" s="202" t="s">
        <v>4</v>
      </c>
      <c r="C17" s="205" t="s">
        <v>97</v>
      </c>
      <c r="D17" s="203">
        <f>SUM(5A!E56)</f>
        <v>777789</v>
      </c>
      <c r="E17" s="203">
        <f>SUM(5A!F56)</f>
        <v>777804</v>
      </c>
      <c r="F17" s="203">
        <v>829034</v>
      </c>
      <c r="G17" s="203">
        <f>SUM(5A!H57)</f>
        <v>845765</v>
      </c>
      <c r="H17" s="203">
        <v>11045</v>
      </c>
      <c r="I17" s="203">
        <f>SUM(5A!J57)</f>
        <v>13185</v>
      </c>
      <c r="J17" s="178">
        <f>SUM(D17,F17,H17)</f>
        <v>1617868</v>
      </c>
      <c r="K17" s="204">
        <f>SUM(E17,G17,I17)</f>
        <v>1636754</v>
      </c>
    </row>
    <row r="18" spans="1:11" ht="13.5" thickBot="1">
      <c r="A18" s="40"/>
      <c r="B18" s="29" t="s">
        <v>5</v>
      </c>
      <c r="C18" s="217" t="s">
        <v>98</v>
      </c>
      <c r="D18" s="53">
        <f aca="true" t="shared" si="1" ref="D18:K18">SUM(D15:D17)</f>
        <v>3280735</v>
      </c>
      <c r="E18" s="53">
        <f t="shared" si="1"/>
        <v>3275786</v>
      </c>
      <c r="F18" s="53">
        <f>SUM(F17)</f>
        <v>829034</v>
      </c>
      <c r="G18" s="53">
        <f t="shared" si="1"/>
        <v>845765</v>
      </c>
      <c r="H18" s="53">
        <f>SUM(H17)</f>
        <v>11045</v>
      </c>
      <c r="I18" s="53">
        <f t="shared" si="1"/>
        <v>13185</v>
      </c>
      <c r="J18" s="53">
        <f t="shared" si="1"/>
        <v>4120814</v>
      </c>
      <c r="K18" s="39">
        <f t="shared" si="1"/>
        <v>4134736</v>
      </c>
    </row>
    <row r="19" spans="1:11" ht="12.75">
      <c r="A19" s="40"/>
      <c r="B19" s="67" t="s">
        <v>2</v>
      </c>
      <c r="C19" s="69" t="s">
        <v>10</v>
      </c>
      <c r="D19" s="72">
        <v>5177721</v>
      </c>
      <c r="E19" s="72">
        <f>SUM(5B!E14)</f>
        <v>5557721</v>
      </c>
      <c r="F19" s="72"/>
      <c r="G19" s="72"/>
      <c r="H19" s="72"/>
      <c r="I19" s="72"/>
      <c r="J19" s="177">
        <f>SUM(D19,F19,H19)</f>
        <v>5177721</v>
      </c>
      <c r="K19" s="201">
        <f>SUM(E19,G19,I19)</f>
        <v>5557721</v>
      </c>
    </row>
    <row r="20" spans="1:11" ht="13.5" thickBot="1">
      <c r="A20" s="40"/>
      <c r="B20" s="202" t="s">
        <v>3</v>
      </c>
      <c r="C20" s="205" t="s">
        <v>99</v>
      </c>
      <c r="D20" s="206">
        <v>291100</v>
      </c>
      <c r="E20" s="206">
        <f>SUM(5B!E21)</f>
        <v>291100</v>
      </c>
      <c r="F20" s="206"/>
      <c r="G20" s="206"/>
      <c r="H20" s="206"/>
      <c r="I20" s="206"/>
      <c r="J20" s="178">
        <f>SUM(D20,F20,H20)</f>
        <v>291100</v>
      </c>
      <c r="K20" s="204">
        <f>SUM(E20,G20,I20)</f>
        <v>291100</v>
      </c>
    </row>
    <row r="21" spans="1:11" ht="13.5" customHeight="1" thickBot="1">
      <c r="A21" s="40"/>
      <c r="B21" s="29" t="s">
        <v>6</v>
      </c>
      <c r="C21" s="63" t="s">
        <v>47</v>
      </c>
      <c r="D21" s="53">
        <f>SUM(D19:D20)</f>
        <v>5468821</v>
      </c>
      <c r="E21" s="53">
        <f>SUM(E19:E20)</f>
        <v>5848821</v>
      </c>
      <c r="F21" s="53">
        <v>0</v>
      </c>
      <c r="G21" s="53">
        <f>SUM(G19:G20)</f>
        <v>0</v>
      </c>
      <c r="H21" s="53">
        <v>0</v>
      </c>
      <c r="I21" s="53">
        <f>SUM(I19:I20)</f>
        <v>0</v>
      </c>
      <c r="J21" s="53">
        <f>SUM(J19:J20)</f>
        <v>5468821</v>
      </c>
      <c r="K21" s="39">
        <f>SUM(K19:K20)</f>
        <v>5848821</v>
      </c>
    </row>
    <row r="22" spans="1:11" ht="13.5" customHeight="1" thickBot="1">
      <c r="A22" s="40"/>
      <c r="B22" s="29" t="s">
        <v>37</v>
      </c>
      <c r="C22" s="54" t="s">
        <v>100</v>
      </c>
      <c r="D22" s="53">
        <f>SUM(5C!D21)</f>
        <v>5185988</v>
      </c>
      <c r="E22" s="53">
        <f>SUM(5C!E21)</f>
        <v>5346972</v>
      </c>
      <c r="F22" s="53">
        <v>679530</v>
      </c>
      <c r="G22" s="53">
        <f>SUM(5C!G21)</f>
        <v>687741</v>
      </c>
      <c r="H22" s="53">
        <v>93370</v>
      </c>
      <c r="I22" s="53">
        <f>SUM(5C!I21)</f>
        <v>93370</v>
      </c>
      <c r="J22" s="175">
        <f aca="true" t="shared" si="2" ref="J22:K24">SUM(D22,F22,H22)</f>
        <v>5958888</v>
      </c>
      <c r="K22" s="163">
        <f t="shared" si="2"/>
        <v>6128083</v>
      </c>
    </row>
    <row r="23" spans="1:11" ht="26.25" customHeight="1">
      <c r="A23" s="40"/>
      <c r="B23" s="66" t="s">
        <v>2</v>
      </c>
      <c r="C23" s="211" t="s">
        <v>101</v>
      </c>
      <c r="D23" s="212">
        <v>360</v>
      </c>
      <c r="E23" s="212">
        <v>360</v>
      </c>
      <c r="F23" s="213"/>
      <c r="G23" s="213"/>
      <c r="H23" s="213"/>
      <c r="I23" s="213"/>
      <c r="J23" s="214">
        <f t="shared" si="2"/>
        <v>360</v>
      </c>
      <c r="K23" s="215">
        <f t="shared" si="2"/>
        <v>360</v>
      </c>
    </row>
    <row r="24" spans="1:11" ht="13.5" customHeight="1" thickBot="1">
      <c r="A24" s="40"/>
      <c r="B24" s="207" t="s">
        <v>3</v>
      </c>
      <c r="C24" s="208" t="s">
        <v>102</v>
      </c>
      <c r="D24" s="209">
        <v>4702</v>
      </c>
      <c r="E24" s="229">
        <v>4702</v>
      </c>
      <c r="F24" s="209"/>
      <c r="G24" s="209"/>
      <c r="H24" s="209"/>
      <c r="I24" s="210"/>
      <c r="J24" s="177">
        <f t="shared" si="2"/>
        <v>4702</v>
      </c>
      <c r="K24" s="201">
        <f t="shared" si="2"/>
        <v>4702</v>
      </c>
    </row>
    <row r="25" spans="1:11" ht="13.5" customHeight="1" thickBot="1">
      <c r="A25" s="40"/>
      <c r="B25" s="29" t="s">
        <v>38</v>
      </c>
      <c r="C25" s="54" t="s">
        <v>103</v>
      </c>
      <c r="D25" s="53">
        <f>SUM(D23:D24)</f>
        <v>5062</v>
      </c>
      <c r="E25" s="53">
        <f>SUM(E23:E24)</f>
        <v>5062</v>
      </c>
      <c r="F25" s="53">
        <v>0</v>
      </c>
      <c r="G25" s="53">
        <f>SUM(G23:G24)</f>
        <v>0</v>
      </c>
      <c r="H25" s="53">
        <v>0</v>
      </c>
      <c r="I25" s="53">
        <f>SUM(I23:I24)</f>
        <v>0</v>
      </c>
      <c r="J25" s="53">
        <f>SUM(J23:J24)</f>
        <v>5062</v>
      </c>
      <c r="K25" s="39">
        <f>SUM(K23:K24)</f>
        <v>5062</v>
      </c>
    </row>
    <row r="26" spans="1:11" s="1" customFormat="1" ht="13.5" customHeight="1" thickBot="1">
      <c r="A26" s="81" t="s">
        <v>5</v>
      </c>
      <c r="B26" s="376" t="s">
        <v>104</v>
      </c>
      <c r="C26" s="377"/>
      <c r="D26" s="53">
        <f aca="true" t="shared" si="3" ref="D26:K26">SUM(D18,D21,D22,D25)</f>
        <v>13940606</v>
      </c>
      <c r="E26" s="53">
        <f t="shared" si="3"/>
        <v>14476641</v>
      </c>
      <c r="F26" s="53">
        <f t="shared" si="3"/>
        <v>1508564</v>
      </c>
      <c r="G26" s="53">
        <f t="shared" si="3"/>
        <v>1533506</v>
      </c>
      <c r="H26" s="53">
        <f t="shared" si="3"/>
        <v>104415</v>
      </c>
      <c r="I26" s="53">
        <f t="shared" si="3"/>
        <v>106555</v>
      </c>
      <c r="J26" s="53">
        <f t="shared" si="3"/>
        <v>15553585</v>
      </c>
      <c r="K26" s="39">
        <f t="shared" si="3"/>
        <v>16116702</v>
      </c>
    </row>
    <row r="27" spans="1:11" s="1" customFormat="1" ht="13.5" customHeight="1" thickBot="1">
      <c r="A27" s="56"/>
      <c r="B27" s="29" t="s">
        <v>55</v>
      </c>
      <c r="C27" s="47" t="s">
        <v>49</v>
      </c>
      <c r="D27" s="53">
        <f>SUM(5D!C21)</f>
        <v>97283</v>
      </c>
      <c r="E27" s="53">
        <f>SUM(5D!D21)</f>
        <v>97283</v>
      </c>
      <c r="F27" s="53"/>
      <c r="G27" s="53"/>
      <c r="H27" s="53"/>
      <c r="I27" s="60"/>
      <c r="J27" s="175">
        <f aca="true" t="shared" si="4" ref="J27:K30">SUM(D27,F27,H27)</f>
        <v>97283</v>
      </c>
      <c r="K27" s="163">
        <f t="shared" si="4"/>
        <v>97283</v>
      </c>
    </row>
    <row r="28" spans="1:11" s="1" customFormat="1" ht="13.5" customHeight="1" thickBot="1">
      <c r="A28" s="56"/>
      <c r="B28" s="29" t="s">
        <v>105</v>
      </c>
      <c r="C28" s="47" t="s">
        <v>22</v>
      </c>
      <c r="D28" s="53">
        <f>SUM(5E!D18)</f>
        <v>2494796</v>
      </c>
      <c r="E28" s="53">
        <f>SUM(5E!E18)</f>
        <v>2503676</v>
      </c>
      <c r="F28" s="53"/>
      <c r="G28" s="53">
        <f>SUM(5E!G16)</f>
        <v>390</v>
      </c>
      <c r="H28" s="53"/>
      <c r="I28" s="39"/>
      <c r="J28" s="175">
        <f t="shared" si="4"/>
        <v>2494796</v>
      </c>
      <c r="K28" s="163">
        <f t="shared" si="4"/>
        <v>2504066</v>
      </c>
    </row>
    <row r="29" spans="1:11" ht="24" customHeight="1">
      <c r="A29" s="23"/>
      <c r="B29" s="68" t="s">
        <v>2</v>
      </c>
      <c r="C29" s="69" t="s">
        <v>106</v>
      </c>
      <c r="D29" s="72">
        <v>24450</v>
      </c>
      <c r="E29" s="72">
        <f>SUM(5F!E18)</f>
        <v>24450</v>
      </c>
      <c r="F29" s="72"/>
      <c r="G29" s="72"/>
      <c r="H29" s="72"/>
      <c r="I29" s="72"/>
      <c r="J29" s="175">
        <f t="shared" si="4"/>
        <v>24450</v>
      </c>
      <c r="K29" s="163">
        <f t="shared" si="4"/>
        <v>24450</v>
      </c>
    </row>
    <row r="30" spans="1:11" ht="13.5" customHeight="1" thickBot="1">
      <c r="A30" s="23"/>
      <c r="B30" s="70" t="s">
        <v>3</v>
      </c>
      <c r="C30" s="71" t="s">
        <v>107</v>
      </c>
      <c r="D30" s="73">
        <v>20288</v>
      </c>
      <c r="E30" s="73">
        <v>20288</v>
      </c>
      <c r="F30" s="73"/>
      <c r="G30" s="73"/>
      <c r="H30" s="73"/>
      <c r="I30" s="174"/>
      <c r="J30" s="178">
        <f t="shared" si="4"/>
        <v>20288</v>
      </c>
      <c r="K30" s="204">
        <f t="shared" si="4"/>
        <v>20288</v>
      </c>
    </row>
    <row r="31" spans="1:11" ht="13.5" customHeight="1" thickBot="1">
      <c r="A31" s="23"/>
      <c r="B31" s="21" t="s">
        <v>108</v>
      </c>
      <c r="C31" s="47" t="s">
        <v>109</v>
      </c>
      <c r="D31" s="39">
        <f>SUM(D29:D30)</f>
        <v>44738</v>
      </c>
      <c r="E31" s="39">
        <f>SUM(E29:E30)</f>
        <v>44738</v>
      </c>
      <c r="F31" s="39">
        <v>0</v>
      </c>
      <c r="G31" s="39">
        <f>SUM(G28)</f>
        <v>390</v>
      </c>
      <c r="H31" s="39">
        <v>0</v>
      </c>
      <c r="I31" s="39">
        <f>SUM(I29:I30)</f>
        <v>0</v>
      </c>
      <c r="J31" s="39">
        <f>SUM(J29:J30)</f>
        <v>44738</v>
      </c>
      <c r="K31" s="39">
        <f>SUM(K29:K30)</f>
        <v>44738</v>
      </c>
    </row>
    <row r="32" spans="1:11" ht="13.5" customHeight="1" thickBot="1">
      <c r="A32" s="77" t="s">
        <v>6</v>
      </c>
      <c r="B32" s="378" t="s">
        <v>110</v>
      </c>
      <c r="C32" s="379"/>
      <c r="D32" s="39">
        <f>SUM(D27,D28,D31)</f>
        <v>2636817</v>
      </c>
      <c r="E32" s="39">
        <f>SUM(E27,E28,E31)</f>
        <v>2645697</v>
      </c>
      <c r="F32" s="39"/>
      <c r="G32" s="39"/>
      <c r="H32" s="39"/>
      <c r="I32" s="39"/>
      <c r="J32" s="53">
        <f>SUM(J27,J28,J31)</f>
        <v>2636817</v>
      </c>
      <c r="K32" s="39">
        <f>SUM(K27,K28,K31)</f>
        <v>2646087</v>
      </c>
    </row>
    <row r="33" spans="1:11" s="1" customFormat="1" ht="13.5" customHeight="1" thickBot="1">
      <c r="A33" s="376" t="s">
        <v>111</v>
      </c>
      <c r="B33" s="382"/>
      <c r="C33" s="377"/>
      <c r="D33" s="22">
        <f>SUM(D26,D32)</f>
        <v>16577423</v>
      </c>
      <c r="E33" s="22">
        <f>SUM(E26,E32)</f>
        <v>17122338</v>
      </c>
      <c r="F33" s="22">
        <f>SUM(F26,F32)</f>
        <v>1508564</v>
      </c>
      <c r="G33" s="22">
        <f>SUM(G26,G32,G31)</f>
        <v>1533896</v>
      </c>
      <c r="H33" s="22">
        <f>SUM(H26,H32)</f>
        <v>104415</v>
      </c>
      <c r="I33" s="22">
        <f>SUM(I26,I32)</f>
        <v>106555</v>
      </c>
      <c r="J33" s="22">
        <f>SUM(J26,J32)</f>
        <v>18190402</v>
      </c>
      <c r="K33" s="39">
        <f>SUM(K26,K32)</f>
        <v>18762789</v>
      </c>
    </row>
    <row r="34" spans="1:11" ht="12.75">
      <c r="A34" s="78"/>
      <c r="B34" s="85" t="s">
        <v>2</v>
      </c>
      <c r="C34" s="83" t="s">
        <v>131</v>
      </c>
      <c r="D34" s="30">
        <v>289771</v>
      </c>
      <c r="E34" s="30">
        <v>289771</v>
      </c>
      <c r="F34" s="30">
        <v>224213</v>
      </c>
      <c r="G34" s="30">
        <v>224213</v>
      </c>
      <c r="H34" s="30">
        <v>47659</v>
      </c>
      <c r="I34" s="30">
        <v>47659</v>
      </c>
      <c r="J34" s="175">
        <f aca="true" t="shared" si="5" ref="J34:K36">SUM(F34,D34,H34)</f>
        <v>561643</v>
      </c>
      <c r="K34" s="163">
        <f t="shared" si="5"/>
        <v>561643</v>
      </c>
    </row>
    <row r="35" spans="1:11" ht="12.75">
      <c r="A35" s="23"/>
      <c r="B35" s="164" t="s">
        <v>3</v>
      </c>
      <c r="C35" s="165" t="s">
        <v>112</v>
      </c>
      <c r="D35" s="166"/>
      <c r="E35" s="166"/>
      <c r="F35" s="166">
        <v>3524079</v>
      </c>
      <c r="G35" s="166">
        <v>3533765</v>
      </c>
      <c r="H35" s="166">
        <v>1377226</v>
      </c>
      <c r="I35" s="166">
        <v>1381512</v>
      </c>
      <c r="J35" s="176">
        <f t="shared" si="5"/>
        <v>4901305</v>
      </c>
      <c r="K35" s="216">
        <f t="shared" si="5"/>
        <v>4915277</v>
      </c>
    </row>
    <row r="36" spans="1:11" ht="13.5" thickBot="1">
      <c r="A36" s="80"/>
      <c r="B36" s="86" t="s">
        <v>4</v>
      </c>
      <c r="C36" s="84" t="s">
        <v>149</v>
      </c>
      <c r="D36" s="79">
        <v>435590</v>
      </c>
      <c r="E36" s="79">
        <v>435590</v>
      </c>
      <c r="F36" s="79"/>
      <c r="G36" s="79"/>
      <c r="H36" s="79"/>
      <c r="I36" s="166"/>
      <c r="J36" s="177">
        <f t="shared" si="5"/>
        <v>435590</v>
      </c>
      <c r="K36" s="201">
        <f t="shared" si="5"/>
        <v>435590</v>
      </c>
    </row>
    <row r="37" spans="1:11" ht="13.5" thickBot="1">
      <c r="A37" s="76" t="s">
        <v>37</v>
      </c>
      <c r="B37" s="383" t="s">
        <v>113</v>
      </c>
      <c r="C37" s="383"/>
      <c r="D37" s="39">
        <v>725361</v>
      </c>
      <c r="E37" s="39">
        <f aca="true" t="shared" si="6" ref="E37:K37">SUM(E34:E36)</f>
        <v>725361</v>
      </c>
      <c r="F37" s="39">
        <f t="shared" si="6"/>
        <v>3748292</v>
      </c>
      <c r="G37" s="39">
        <f t="shared" si="6"/>
        <v>3757978</v>
      </c>
      <c r="H37" s="39">
        <f t="shared" si="6"/>
        <v>1424885</v>
      </c>
      <c r="I37" s="39">
        <f t="shared" si="6"/>
        <v>1429171</v>
      </c>
      <c r="J37" s="39">
        <f t="shared" si="6"/>
        <v>5898538</v>
      </c>
      <c r="K37" s="39">
        <f t="shared" si="6"/>
        <v>5912510</v>
      </c>
    </row>
    <row r="38" spans="1:11" ht="12.75">
      <c r="A38" s="78"/>
      <c r="B38" s="85" t="s">
        <v>2</v>
      </c>
      <c r="C38" s="83" t="s">
        <v>131</v>
      </c>
      <c r="D38" s="30">
        <v>1662659</v>
      </c>
      <c r="E38" s="30">
        <v>1662659</v>
      </c>
      <c r="F38" s="30">
        <v>27839</v>
      </c>
      <c r="G38" s="30">
        <v>27839</v>
      </c>
      <c r="H38" s="30"/>
      <c r="I38" s="30"/>
      <c r="J38" s="175">
        <f aca="true" t="shared" si="7" ref="J38:K40">SUM(D38,F38,H38)</f>
        <v>1690498</v>
      </c>
      <c r="K38" s="163">
        <f t="shared" si="7"/>
        <v>1690498</v>
      </c>
    </row>
    <row r="39" spans="1:11" ht="12.75">
      <c r="A39" s="23"/>
      <c r="B39" s="164" t="s">
        <v>3</v>
      </c>
      <c r="C39" s="165" t="s">
        <v>112</v>
      </c>
      <c r="D39" s="166"/>
      <c r="E39" s="166"/>
      <c r="F39" s="166">
        <v>136430</v>
      </c>
      <c r="G39" s="166">
        <v>136430</v>
      </c>
      <c r="H39" s="166">
        <v>11495</v>
      </c>
      <c r="I39" s="166">
        <v>11495</v>
      </c>
      <c r="J39" s="176">
        <f t="shared" si="7"/>
        <v>147925</v>
      </c>
      <c r="K39" s="216">
        <f t="shared" si="7"/>
        <v>147925</v>
      </c>
    </row>
    <row r="40" spans="1:12" ht="13.5" thickBot="1">
      <c r="A40" s="167"/>
      <c r="B40" s="86" t="s">
        <v>4</v>
      </c>
      <c r="C40" s="84" t="s">
        <v>149</v>
      </c>
      <c r="D40" s="79">
        <f>3276531+5800000+800000</f>
        <v>9876531</v>
      </c>
      <c r="E40" s="79">
        <f>3276531+5800000+800000</f>
        <v>9876531</v>
      </c>
      <c r="F40" s="79"/>
      <c r="G40" s="79"/>
      <c r="H40" s="79"/>
      <c r="I40" s="166"/>
      <c r="J40" s="177">
        <f t="shared" si="7"/>
        <v>9876531</v>
      </c>
      <c r="K40" s="201">
        <f t="shared" si="7"/>
        <v>9876531</v>
      </c>
      <c r="L40" s="4"/>
    </row>
    <row r="41" spans="1:11" ht="13.5" thickBot="1">
      <c r="A41" s="76" t="s">
        <v>38</v>
      </c>
      <c r="B41" s="383" t="s">
        <v>114</v>
      </c>
      <c r="C41" s="383"/>
      <c r="D41" s="39">
        <f>SUM(D38:D40)</f>
        <v>11539190</v>
      </c>
      <c r="E41" s="39">
        <f>SUM(E38:E40)</f>
        <v>11539190</v>
      </c>
      <c r="F41" s="39">
        <v>164269</v>
      </c>
      <c r="G41" s="39">
        <f>SUM(G38:G40)</f>
        <v>164269</v>
      </c>
      <c r="H41" s="39">
        <v>11495</v>
      </c>
      <c r="I41" s="39">
        <f>SUM(I38:I40)</f>
        <v>11495</v>
      </c>
      <c r="J41" s="39">
        <f>SUM(J38:J40)</f>
        <v>11714954</v>
      </c>
      <c r="K41" s="39">
        <f>SUM(K38:K40)</f>
        <v>11714954</v>
      </c>
    </row>
    <row r="42" spans="1:11" ht="13.5" thickBot="1">
      <c r="A42" s="380" t="s">
        <v>150</v>
      </c>
      <c r="B42" s="381"/>
      <c r="C42" s="384"/>
      <c r="D42" s="39">
        <f aca="true" t="shared" si="8" ref="D42:K42">SUM(D41,D37)</f>
        <v>12264551</v>
      </c>
      <c r="E42" s="39">
        <f t="shared" si="8"/>
        <v>12264551</v>
      </c>
      <c r="F42" s="39">
        <f t="shared" si="8"/>
        <v>3912561</v>
      </c>
      <c r="G42" s="39">
        <f t="shared" si="8"/>
        <v>3922247</v>
      </c>
      <c r="H42" s="39">
        <f t="shared" si="8"/>
        <v>1436380</v>
      </c>
      <c r="I42" s="39">
        <f t="shared" si="8"/>
        <v>1440666</v>
      </c>
      <c r="J42" s="39">
        <f t="shared" si="8"/>
        <v>17613492</v>
      </c>
      <c r="K42" s="39">
        <f t="shared" si="8"/>
        <v>17627464</v>
      </c>
    </row>
    <row r="43" spans="1:11" s="58" customFormat="1" ht="13.5" thickBot="1">
      <c r="A43" s="380" t="s">
        <v>115</v>
      </c>
      <c r="B43" s="381"/>
      <c r="C43" s="384"/>
      <c r="D43" s="39">
        <f aca="true" t="shared" si="9" ref="D43:K43">SUM(D33,D37,D41)</f>
        <v>28841974</v>
      </c>
      <c r="E43" s="39">
        <f t="shared" si="9"/>
        <v>29386889</v>
      </c>
      <c r="F43" s="39">
        <f t="shared" si="9"/>
        <v>5421125</v>
      </c>
      <c r="G43" s="39">
        <f t="shared" si="9"/>
        <v>5456143</v>
      </c>
      <c r="H43" s="39">
        <f t="shared" si="9"/>
        <v>1540795</v>
      </c>
      <c r="I43" s="39">
        <f t="shared" si="9"/>
        <v>1547221</v>
      </c>
      <c r="J43" s="39">
        <f t="shared" si="9"/>
        <v>35803894</v>
      </c>
      <c r="K43" s="39">
        <f t="shared" si="9"/>
        <v>36390253</v>
      </c>
    </row>
    <row r="44" spans="1:11" ht="13.5" thickBot="1">
      <c r="A44" s="82"/>
      <c r="B44" s="385" t="s">
        <v>116</v>
      </c>
      <c r="C44" s="386"/>
      <c r="D44" s="55"/>
      <c r="E44" s="55"/>
      <c r="F44" s="55"/>
      <c r="G44" s="55"/>
      <c r="H44" s="55"/>
      <c r="I44" s="55"/>
      <c r="J44" s="175">
        <f>-SUM(J35,J39)</f>
        <v>-5049230</v>
      </c>
      <c r="K44" s="163">
        <f>-SUM(K35,K39)</f>
        <v>-5063202</v>
      </c>
    </row>
    <row r="45" spans="1:11" ht="13.5" thickBot="1">
      <c r="A45" s="82"/>
      <c r="B45" s="385" t="s">
        <v>119</v>
      </c>
      <c r="C45" s="386"/>
      <c r="D45" s="55"/>
      <c r="E45" s="55"/>
      <c r="F45" s="55"/>
      <c r="G45" s="55"/>
      <c r="H45" s="55"/>
      <c r="I45" s="55"/>
      <c r="J45" s="175">
        <v>-379000</v>
      </c>
      <c r="K45" s="224">
        <v>-379000</v>
      </c>
    </row>
    <row r="46" spans="1:13" s="58" customFormat="1" ht="13.5" thickBot="1">
      <c r="A46" s="380" t="s">
        <v>117</v>
      </c>
      <c r="B46" s="381"/>
      <c r="C46" s="381"/>
      <c r="D46" s="39">
        <f aca="true" t="shared" si="10" ref="D46:I46">SUM(D43:D44)</f>
        <v>28841974</v>
      </c>
      <c r="E46" s="39">
        <f t="shared" si="10"/>
        <v>29386889</v>
      </c>
      <c r="F46" s="39">
        <f t="shared" si="10"/>
        <v>5421125</v>
      </c>
      <c r="G46" s="39">
        <f t="shared" si="10"/>
        <v>5456143</v>
      </c>
      <c r="H46" s="39">
        <f t="shared" si="10"/>
        <v>1540795</v>
      </c>
      <c r="I46" s="39">
        <f t="shared" si="10"/>
        <v>1547221</v>
      </c>
      <c r="J46" s="53">
        <f>SUM(J43:J45)</f>
        <v>30375664</v>
      </c>
      <c r="K46" s="39">
        <f>SUM(K43:K45)</f>
        <v>30948051</v>
      </c>
      <c r="M46"/>
    </row>
    <row r="47" spans="1:10" s="58" customFormat="1" ht="12.75">
      <c r="A47" s="96"/>
      <c r="B47" s="96"/>
      <c r="C47" s="96"/>
      <c r="D47" s="95"/>
      <c r="E47" s="95"/>
      <c r="F47" s="95"/>
      <c r="G47" s="95"/>
      <c r="H47" s="95"/>
      <c r="I47" s="95"/>
      <c r="J47" s="95"/>
    </row>
    <row r="48" spans="2:11" ht="12.75">
      <c r="B48" s="3"/>
      <c r="J48" s="150"/>
      <c r="K48" s="366"/>
    </row>
    <row r="49" spans="2:11" ht="12.75">
      <c r="B49" s="3"/>
      <c r="J49" s="150"/>
      <c r="K49" s="4"/>
    </row>
    <row r="50" spans="2:10" ht="12.75">
      <c r="B50" s="3"/>
      <c r="J50" s="150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</sheetData>
  <sheetProtection/>
  <mergeCells count="19">
    <mergeCell ref="A3:J3"/>
    <mergeCell ref="D6:E7"/>
    <mergeCell ref="A6:C8"/>
    <mergeCell ref="B45:C45"/>
    <mergeCell ref="A42:C42"/>
    <mergeCell ref="F6:G7"/>
    <mergeCell ref="H6:I7"/>
    <mergeCell ref="J6:K7"/>
    <mergeCell ref="A9:C9"/>
    <mergeCell ref="F2:K2"/>
    <mergeCell ref="H5:K5"/>
    <mergeCell ref="B26:C26"/>
    <mergeCell ref="B32:C32"/>
    <mergeCell ref="A46:C46"/>
    <mergeCell ref="A33:C33"/>
    <mergeCell ref="B37:C37"/>
    <mergeCell ref="B41:C41"/>
    <mergeCell ref="A43:C43"/>
    <mergeCell ref="B44:C44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58"/>
  <sheetViews>
    <sheetView zoomScalePageLayoutView="0" workbookViewId="0" topLeftCell="A1">
      <selection activeCell="N1" sqref="N1:T16384"/>
    </sheetView>
  </sheetViews>
  <sheetFormatPr defaultColWidth="9.00390625" defaultRowHeight="12.75"/>
  <cols>
    <col min="1" max="1" width="5.125" style="46" customWidth="1"/>
    <col min="2" max="2" width="52.375" style="46" customWidth="1"/>
    <col min="3" max="11" width="8.625" style="46" customWidth="1"/>
    <col min="12" max="12" width="8.625" style="150" customWidth="1"/>
    <col min="13" max="16384" width="9.125" style="46" customWidth="1"/>
  </cols>
  <sheetData>
    <row r="1" spans="1:12" ht="12.75">
      <c r="A1" s="231"/>
      <c r="B1" s="231"/>
      <c r="C1" s="231"/>
      <c r="D1" s="231"/>
      <c r="E1" s="231"/>
      <c r="F1" s="231"/>
      <c r="G1" s="231"/>
      <c r="H1" s="231"/>
      <c r="I1" s="415" t="s">
        <v>118</v>
      </c>
      <c r="J1" s="415"/>
      <c r="K1" s="415"/>
      <c r="L1" s="415"/>
    </row>
    <row r="2" spans="1:11" ht="12.75">
      <c r="A2" s="231"/>
      <c r="B2" s="231"/>
      <c r="C2" s="231"/>
      <c r="D2" s="231"/>
      <c r="E2" s="231"/>
      <c r="F2" s="231"/>
      <c r="G2" s="231"/>
      <c r="H2" s="231"/>
      <c r="I2" s="232"/>
      <c r="J2" s="232"/>
      <c r="K2" s="232"/>
    </row>
    <row r="3" spans="1:12" ht="30.75" customHeight="1">
      <c r="A3" s="416" t="s">
        <v>137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1" ht="1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ht="19.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1:12" ht="15" customHeight="1" thickBot="1">
      <c r="A6" s="234"/>
      <c r="B6" s="234"/>
      <c r="C6" s="234"/>
      <c r="D6" s="234"/>
      <c r="E6" s="234"/>
      <c r="F6" s="234"/>
      <c r="G6" s="234"/>
      <c r="H6" s="234"/>
      <c r="I6" s="414" t="s">
        <v>0</v>
      </c>
      <c r="J6" s="414"/>
      <c r="K6" s="414"/>
      <c r="L6" s="414"/>
    </row>
    <row r="7" spans="1:12" ht="15" customHeight="1" thickBot="1">
      <c r="A7" s="408" t="s">
        <v>1</v>
      </c>
      <c r="B7" s="409"/>
      <c r="C7" s="405" t="s">
        <v>151</v>
      </c>
      <c r="D7" s="406"/>
      <c r="E7" s="406"/>
      <c r="F7" s="407"/>
      <c r="G7" s="405" t="s">
        <v>129</v>
      </c>
      <c r="H7" s="407"/>
      <c r="I7" s="405" t="s">
        <v>130</v>
      </c>
      <c r="J7" s="407"/>
      <c r="K7" s="419" t="s">
        <v>19</v>
      </c>
      <c r="L7" s="420"/>
    </row>
    <row r="8" spans="1:12" ht="52.5" customHeight="1" thickBot="1">
      <c r="A8" s="410"/>
      <c r="B8" s="411"/>
      <c r="C8" s="408" t="s">
        <v>50</v>
      </c>
      <c r="D8" s="409"/>
      <c r="E8" s="423" t="s">
        <v>51</v>
      </c>
      <c r="F8" s="424"/>
      <c r="G8" s="417"/>
      <c r="H8" s="418"/>
      <c r="I8" s="417"/>
      <c r="J8" s="418"/>
      <c r="K8" s="421"/>
      <c r="L8" s="422"/>
    </row>
    <row r="9" spans="1:12" ht="30" customHeight="1" thickBot="1">
      <c r="A9" s="412"/>
      <c r="B9" s="413"/>
      <c r="C9" s="412"/>
      <c r="D9" s="413"/>
      <c r="E9" s="235" t="s">
        <v>162</v>
      </c>
      <c r="F9" s="236" t="s">
        <v>163</v>
      </c>
      <c r="G9" s="235" t="s">
        <v>162</v>
      </c>
      <c r="H9" s="236" t="s">
        <v>163</v>
      </c>
      <c r="I9" s="235" t="s">
        <v>162</v>
      </c>
      <c r="J9" s="236" t="s">
        <v>163</v>
      </c>
      <c r="K9" s="235" t="s">
        <v>162</v>
      </c>
      <c r="L9" s="236" t="s">
        <v>163</v>
      </c>
    </row>
    <row r="10" spans="1:12" s="241" customFormat="1" ht="15" customHeight="1" thickBot="1">
      <c r="A10" s="404">
        <v>1</v>
      </c>
      <c r="B10" s="404"/>
      <c r="C10" s="237">
        <v>2</v>
      </c>
      <c r="D10" s="237">
        <v>3</v>
      </c>
      <c r="E10" s="238">
        <v>4</v>
      </c>
      <c r="F10" s="238">
        <v>5</v>
      </c>
      <c r="G10" s="238">
        <v>6</v>
      </c>
      <c r="H10" s="238">
        <v>7</v>
      </c>
      <c r="I10" s="238">
        <v>8</v>
      </c>
      <c r="J10" s="239">
        <v>9</v>
      </c>
      <c r="K10" s="239">
        <v>10</v>
      </c>
      <c r="L10" s="240">
        <v>11</v>
      </c>
    </row>
    <row r="11" spans="1:12" s="241" customFormat="1" ht="15" customHeight="1">
      <c r="A11" s="242"/>
      <c r="B11" s="243" t="s">
        <v>52</v>
      </c>
      <c r="C11" s="244">
        <v>71.25</v>
      </c>
      <c r="D11" s="244">
        <v>71.25</v>
      </c>
      <c r="E11" s="245">
        <v>326325</v>
      </c>
      <c r="F11" s="245">
        <v>326325</v>
      </c>
      <c r="G11" s="245"/>
      <c r="H11" s="245"/>
      <c r="I11" s="246"/>
      <c r="J11" s="247"/>
      <c r="K11" s="248">
        <f>SUM(E11,G11,I11)</f>
        <v>326325</v>
      </c>
      <c r="L11" s="248">
        <f>SUM(F11,H11,J11)</f>
        <v>326325</v>
      </c>
    </row>
    <row r="12" spans="1:12" s="241" customFormat="1" ht="15" customHeight="1">
      <c r="A12" s="249"/>
      <c r="B12" s="250" t="s">
        <v>122</v>
      </c>
      <c r="C12" s="251"/>
      <c r="D12" s="251"/>
      <c r="E12" s="252">
        <v>1575688</v>
      </c>
      <c r="F12" s="252">
        <v>1575688</v>
      </c>
      <c r="G12" s="252"/>
      <c r="H12" s="252"/>
      <c r="I12" s="253"/>
      <c r="J12" s="253"/>
      <c r="K12" s="254">
        <f>SUM(E12,G12,I12)</f>
        <v>1575688</v>
      </c>
      <c r="L12" s="254">
        <f>SUM(F12,H12,J12)</f>
        <v>1575688</v>
      </c>
    </row>
    <row r="13" spans="1:12" s="241" customFormat="1" ht="15" customHeight="1" thickBot="1">
      <c r="A13" s="255"/>
      <c r="B13" s="256" t="s">
        <v>154</v>
      </c>
      <c r="C13" s="257"/>
      <c r="D13" s="257"/>
      <c r="E13" s="258">
        <v>2110</v>
      </c>
      <c r="F13" s="258">
        <v>2110</v>
      </c>
      <c r="G13" s="258"/>
      <c r="H13" s="258"/>
      <c r="I13" s="259"/>
      <c r="J13" s="259"/>
      <c r="K13" s="260">
        <v>2110</v>
      </c>
      <c r="L13" s="254">
        <f>SUM(F13,H13,J13)</f>
        <v>2110</v>
      </c>
    </row>
    <row r="14" spans="1:12" s="241" customFormat="1" ht="15" customHeight="1" thickBot="1">
      <c r="A14" s="261" t="s">
        <v>65</v>
      </c>
      <c r="B14" s="262" t="s">
        <v>27</v>
      </c>
      <c r="C14" s="263"/>
      <c r="D14" s="263"/>
      <c r="E14" s="264">
        <f>SUM(E11:E13)</f>
        <v>1904123</v>
      </c>
      <c r="F14" s="264">
        <f>SUM(F11:F13)</f>
        <v>1904123</v>
      </c>
      <c r="G14" s="264">
        <f aca="true" t="shared" si="0" ref="G14:L14">SUM(G11:G13)</f>
        <v>0</v>
      </c>
      <c r="H14" s="264">
        <f t="shared" si="0"/>
        <v>0</v>
      </c>
      <c r="I14" s="264">
        <f t="shared" si="0"/>
        <v>0</v>
      </c>
      <c r="J14" s="264">
        <f t="shared" si="0"/>
        <v>0</v>
      </c>
      <c r="K14" s="264">
        <f t="shared" si="0"/>
        <v>1904123</v>
      </c>
      <c r="L14" s="265">
        <f t="shared" si="0"/>
        <v>1904123</v>
      </c>
    </row>
    <row r="15" spans="1:12" s="241" customFormat="1" ht="15" customHeight="1">
      <c r="A15" s="266"/>
      <c r="B15" s="267" t="s">
        <v>29</v>
      </c>
      <c r="C15" s="268"/>
      <c r="D15" s="268"/>
      <c r="E15" s="269">
        <f>188850-1023</f>
        <v>187827</v>
      </c>
      <c r="F15" s="269">
        <f>188850-1023-5134</f>
        <v>182693</v>
      </c>
      <c r="G15" s="270"/>
      <c r="H15" s="270"/>
      <c r="I15" s="271"/>
      <c r="J15" s="271"/>
      <c r="K15" s="272">
        <f aca="true" t="shared" si="1" ref="K15:L19">SUM(E15,G15,I15)</f>
        <v>187827</v>
      </c>
      <c r="L15" s="273">
        <f t="shared" si="1"/>
        <v>182693</v>
      </c>
    </row>
    <row r="16" spans="1:12" s="241" customFormat="1" ht="15" customHeight="1">
      <c r="A16" s="274"/>
      <c r="B16" s="275" t="s">
        <v>30</v>
      </c>
      <c r="C16" s="276"/>
      <c r="D16" s="276"/>
      <c r="E16" s="277">
        <v>54960</v>
      </c>
      <c r="F16" s="277">
        <f>54960-600</f>
        <v>54360</v>
      </c>
      <c r="G16" s="278"/>
      <c r="H16" s="278"/>
      <c r="I16" s="279"/>
      <c r="J16" s="279"/>
      <c r="K16" s="280">
        <f t="shared" si="1"/>
        <v>54960</v>
      </c>
      <c r="L16" s="280">
        <f t="shared" si="1"/>
        <v>54360</v>
      </c>
    </row>
    <row r="17" spans="1:12" s="241" customFormat="1" ht="15" customHeight="1">
      <c r="A17" s="274"/>
      <c r="B17" s="281" t="s">
        <v>31</v>
      </c>
      <c r="C17" s="282"/>
      <c r="D17" s="282"/>
      <c r="E17" s="283">
        <f>38640-213</f>
        <v>38427</v>
      </c>
      <c r="F17" s="283">
        <f>38640-213-934</f>
        <v>37493</v>
      </c>
      <c r="G17" s="284"/>
      <c r="H17" s="284"/>
      <c r="I17" s="285"/>
      <c r="J17" s="285"/>
      <c r="K17" s="280">
        <f t="shared" si="1"/>
        <v>38427</v>
      </c>
      <c r="L17" s="280">
        <f t="shared" si="1"/>
        <v>37493</v>
      </c>
    </row>
    <row r="18" spans="1:12" s="241" customFormat="1" ht="15" customHeight="1">
      <c r="A18" s="286"/>
      <c r="B18" s="281" t="s">
        <v>165</v>
      </c>
      <c r="C18" s="282"/>
      <c r="D18" s="282"/>
      <c r="E18" s="283">
        <v>8818</v>
      </c>
      <c r="F18" s="283">
        <f>8818-768</f>
        <v>8050</v>
      </c>
      <c r="G18" s="284"/>
      <c r="H18" s="284"/>
      <c r="I18" s="285"/>
      <c r="J18" s="285"/>
      <c r="K18" s="280">
        <f t="shared" si="1"/>
        <v>8818</v>
      </c>
      <c r="L18" s="280">
        <f t="shared" si="1"/>
        <v>8050</v>
      </c>
    </row>
    <row r="19" spans="1:12" s="241" customFormat="1" ht="15" customHeight="1" thickBot="1">
      <c r="A19" s="266"/>
      <c r="B19" s="267" t="s">
        <v>166</v>
      </c>
      <c r="C19" s="268"/>
      <c r="D19" s="268"/>
      <c r="E19" s="269">
        <v>3767</v>
      </c>
      <c r="F19" s="269">
        <v>3767</v>
      </c>
      <c r="G19" s="270"/>
      <c r="H19" s="270"/>
      <c r="I19" s="271"/>
      <c r="J19" s="271"/>
      <c r="K19" s="269">
        <f t="shared" si="1"/>
        <v>3767</v>
      </c>
      <c r="L19" s="287">
        <f t="shared" si="1"/>
        <v>3767</v>
      </c>
    </row>
    <row r="20" spans="1:12" s="241" customFormat="1" ht="15" customHeight="1" thickBot="1">
      <c r="A20" s="261" t="s">
        <v>66</v>
      </c>
      <c r="B20" s="262" t="s">
        <v>53</v>
      </c>
      <c r="C20" s="263"/>
      <c r="D20" s="263"/>
      <c r="E20" s="264">
        <f>SUM(E15:E19)</f>
        <v>293799</v>
      </c>
      <c r="F20" s="264">
        <f>SUM(F15:F19)</f>
        <v>286363</v>
      </c>
      <c r="G20" s="264">
        <f>SUM(G15:G19)</f>
        <v>0</v>
      </c>
      <c r="H20" s="264"/>
      <c r="I20" s="264">
        <f>SUM(I15:I19)</f>
        <v>0</v>
      </c>
      <c r="J20" s="264"/>
      <c r="K20" s="264">
        <f>SUM(K15:K19)</f>
        <v>293799</v>
      </c>
      <c r="L20" s="265">
        <f>SUM(L15:L19)</f>
        <v>286363</v>
      </c>
    </row>
    <row r="21" spans="1:12" s="241" customFormat="1" ht="15" customHeight="1">
      <c r="A21" s="288"/>
      <c r="B21" s="289" t="s">
        <v>134</v>
      </c>
      <c r="C21" s="276"/>
      <c r="D21" s="276"/>
      <c r="E21" s="277">
        <v>6600</v>
      </c>
      <c r="F21" s="277">
        <v>6600</v>
      </c>
      <c r="G21" s="278"/>
      <c r="H21" s="278"/>
      <c r="I21" s="279"/>
      <c r="J21" s="271"/>
      <c r="K21" s="272">
        <f>SUM(E21,G21,I21)</f>
        <v>6600</v>
      </c>
      <c r="L21" s="290">
        <f>SUM(F21,H21,J21)</f>
        <v>6600</v>
      </c>
    </row>
    <row r="22" spans="1:12" s="241" customFormat="1" ht="15" customHeight="1">
      <c r="A22" s="288"/>
      <c r="B22" s="289" t="s">
        <v>135</v>
      </c>
      <c r="C22" s="276"/>
      <c r="D22" s="276"/>
      <c r="E22" s="277">
        <v>6600</v>
      </c>
      <c r="F22" s="277">
        <v>6600</v>
      </c>
      <c r="G22" s="278"/>
      <c r="H22" s="278"/>
      <c r="I22" s="279"/>
      <c r="J22" s="279"/>
      <c r="K22" s="280">
        <f aca="true" t="shared" si="2" ref="K22:K36">SUM(E22,G22,I22)</f>
        <v>6600</v>
      </c>
      <c r="L22" s="290">
        <f aca="true" t="shared" si="3" ref="L22:L36">SUM(F22,H22,J22)</f>
        <v>6600</v>
      </c>
    </row>
    <row r="23" spans="1:12" s="241" customFormat="1" ht="15" customHeight="1">
      <c r="A23" s="288"/>
      <c r="B23" s="289" t="s">
        <v>32</v>
      </c>
      <c r="C23" s="276">
        <v>500</v>
      </c>
      <c r="D23" s="276">
        <v>500</v>
      </c>
      <c r="E23" s="277">
        <v>27680</v>
      </c>
      <c r="F23" s="277">
        <f>27680-2380</f>
        <v>25300</v>
      </c>
      <c r="G23" s="278"/>
      <c r="H23" s="278"/>
      <c r="I23" s="279"/>
      <c r="J23" s="279"/>
      <c r="K23" s="280">
        <f t="shared" si="2"/>
        <v>27680</v>
      </c>
      <c r="L23" s="290">
        <f t="shared" si="3"/>
        <v>25300</v>
      </c>
    </row>
    <row r="24" spans="1:12" s="241" customFormat="1" ht="15" customHeight="1">
      <c r="A24" s="291"/>
      <c r="B24" s="275" t="s">
        <v>33</v>
      </c>
      <c r="C24" s="276">
        <v>85</v>
      </c>
      <c r="D24" s="276">
        <v>85</v>
      </c>
      <c r="E24" s="277">
        <f>12325-1885</f>
        <v>10440</v>
      </c>
      <c r="F24" s="277">
        <f>12325-1885</f>
        <v>10440</v>
      </c>
      <c r="G24" s="278"/>
      <c r="H24" s="278"/>
      <c r="I24" s="279"/>
      <c r="J24" s="279"/>
      <c r="K24" s="280">
        <f t="shared" si="2"/>
        <v>10440</v>
      </c>
      <c r="L24" s="290">
        <f t="shared" si="3"/>
        <v>10440</v>
      </c>
    </row>
    <row r="25" spans="1:12" s="241" customFormat="1" ht="15" customHeight="1">
      <c r="A25" s="291"/>
      <c r="B25" s="275" t="s">
        <v>34</v>
      </c>
      <c r="C25" s="276">
        <v>285</v>
      </c>
      <c r="D25" s="276">
        <v>285</v>
      </c>
      <c r="E25" s="277">
        <f>31065+1635</f>
        <v>32700</v>
      </c>
      <c r="F25" s="277">
        <f>31065+1635</f>
        <v>32700</v>
      </c>
      <c r="G25" s="278"/>
      <c r="H25" s="278"/>
      <c r="I25" s="279"/>
      <c r="J25" s="279"/>
      <c r="K25" s="280">
        <f t="shared" si="2"/>
        <v>32700</v>
      </c>
      <c r="L25" s="290">
        <f t="shared" si="3"/>
        <v>32700</v>
      </c>
    </row>
    <row r="26" spans="1:12" s="241" customFormat="1" ht="15" customHeight="1">
      <c r="A26" s="291"/>
      <c r="B26" s="275" t="s">
        <v>35</v>
      </c>
      <c r="C26" s="276">
        <v>98</v>
      </c>
      <c r="D26" s="276">
        <v>98</v>
      </c>
      <c r="E26" s="277">
        <v>48422</v>
      </c>
      <c r="F26" s="277">
        <f>48422+1976</f>
        <v>50398</v>
      </c>
      <c r="G26" s="278"/>
      <c r="H26" s="278"/>
      <c r="I26" s="279"/>
      <c r="J26" s="279"/>
      <c r="K26" s="280">
        <f t="shared" si="2"/>
        <v>48422</v>
      </c>
      <c r="L26" s="290">
        <f t="shared" si="3"/>
        <v>50398</v>
      </c>
    </row>
    <row r="27" spans="1:12" s="241" customFormat="1" ht="15" customHeight="1">
      <c r="A27" s="291"/>
      <c r="B27" s="230" t="s">
        <v>164</v>
      </c>
      <c r="C27" s="276">
        <v>4</v>
      </c>
      <c r="D27" s="276">
        <v>4</v>
      </c>
      <c r="E27" s="277">
        <v>10424</v>
      </c>
      <c r="F27" s="277">
        <v>10424</v>
      </c>
      <c r="G27" s="278"/>
      <c r="H27" s="278"/>
      <c r="I27" s="279"/>
      <c r="J27" s="279"/>
      <c r="K27" s="280">
        <f t="shared" si="2"/>
        <v>10424</v>
      </c>
      <c r="L27" s="290">
        <f t="shared" si="3"/>
        <v>10424</v>
      </c>
    </row>
    <row r="28" spans="1:12" s="241" customFormat="1" ht="15" customHeight="1">
      <c r="A28" s="291"/>
      <c r="B28" s="292" t="s">
        <v>36</v>
      </c>
      <c r="C28" s="276"/>
      <c r="D28" s="276"/>
      <c r="E28" s="277">
        <f>8960-482</f>
        <v>8478</v>
      </c>
      <c r="F28" s="277">
        <f>8960-482</f>
        <v>8478</v>
      </c>
      <c r="G28" s="278"/>
      <c r="H28" s="278"/>
      <c r="I28" s="279"/>
      <c r="J28" s="279"/>
      <c r="K28" s="280">
        <f t="shared" si="2"/>
        <v>8478</v>
      </c>
      <c r="L28" s="290">
        <f t="shared" si="3"/>
        <v>8478</v>
      </c>
    </row>
    <row r="29" spans="1:12" s="241" customFormat="1" ht="15" customHeight="1">
      <c r="A29" s="291"/>
      <c r="B29" s="292" t="s">
        <v>127</v>
      </c>
      <c r="C29" s="276">
        <v>34.19</v>
      </c>
      <c r="D29" s="276">
        <v>34.19</v>
      </c>
      <c r="E29" s="277">
        <v>55798</v>
      </c>
      <c r="F29" s="277">
        <f>55798-1485</f>
        <v>54313</v>
      </c>
      <c r="G29" s="278"/>
      <c r="H29" s="278"/>
      <c r="I29" s="279"/>
      <c r="J29" s="279"/>
      <c r="K29" s="280">
        <f t="shared" si="2"/>
        <v>55798</v>
      </c>
      <c r="L29" s="290">
        <f t="shared" si="3"/>
        <v>54313</v>
      </c>
    </row>
    <row r="30" spans="1:12" s="241" customFormat="1" ht="15" customHeight="1">
      <c r="A30" s="293"/>
      <c r="B30" s="294" t="s">
        <v>128</v>
      </c>
      <c r="C30" s="268"/>
      <c r="D30" s="268"/>
      <c r="E30" s="269">
        <v>13418</v>
      </c>
      <c r="F30" s="269">
        <f>13418-4662</f>
        <v>8756</v>
      </c>
      <c r="G30" s="270"/>
      <c r="H30" s="270"/>
      <c r="I30" s="271"/>
      <c r="J30" s="271"/>
      <c r="K30" s="269">
        <f t="shared" si="2"/>
        <v>13418</v>
      </c>
      <c r="L30" s="295">
        <f t="shared" si="3"/>
        <v>8756</v>
      </c>
    </row>
    <row r="31" spans="1:12" s="241" customFormat="1" ht="15" customHeight="1">
      <c r="A31" s="296"/>
      <c r="B31" s="250" t="s">
        <v>133</v>
      </c>
      <c r="C31" s="251"/>
      <c r="D31" s="251"/>
      <c r="E31" s="297">
        <f>648-8</f>
        <v>640</v>
      </c>
      <c r="F31" s="297">
        <f>648-8-318</f>
        <v>322</v>
      </c>
      <c r="G31" s="252">
        <f>SUM(G28)</f>
        <v>0</v>
      </c>
      <c r="H31" s="252"/>
      <c r="I31" s="253"/>
      <c r="J31" s="253"/>
      <c r="K31" s="297">
        <f t="shared" si="2"/>
        <v>640</v>
      </c>
      <c r="L31" s="254">
        <f t="shared" si="3"/>
        <v>322</v>
      </c>
    </row>
    <row r="32" spans="1:12" s="241" customFormat="1" ht="15" customHeight="1">
      <c r="A32" s="296"/>
      <c r="B32" s="250" t="s">
        <v>168</v>
      </c>
      <c r="C32" s="251"/>
      <c r="D32" s="251"/>
      <c r="E32" s="297">
        <v>17</v>
      </c>
      <c r="F32" s="297">
        <v>17</v>
      </c>
      <c r="G32" s="252"/>
      <c r="H32" s="252"/>
      <c r="I32" s="298"/>
      <c r="J32" s="298"/>
      <c r="K32" s="297">
        <f t="shared" si="2"/>
        <v>17</v>
      </c>
      <c r="L32" s="254">
        <f t="shared" si="3"/>
        <v>17</v>
      </c>
    </row>
    <row r="33" spans="1:12" s="241" customFormat="1" ht="15" customHeight="1">
      <c r="A33" s="291"/>
      <c r="B33" s="292" t="s">
        <v>169</v>
      </c>
      <c r="C33" s="276"/>
      <c r="D33" s="276"/>
      <c r="E33" s="277">
        <v>6035</v>
      </c>
      <c r="F33" s="277">
        <f>6035+905</f>
        <v>6940</v>
      </c>
      <c r="G33" s="278">
        <f>SUM(G26,G32,G31)</f>
        <v>0</v>
      </c>
      <c r="H33" s="278"/>
      <c r="I33" s="299"/>
      <c r="J33" s="299"/>
      <c r="K33" s="297">
        <f t="shared" si="2"/>
        <v>6035</v>
      </c>
      <c r="L33" s="254">
        <f t="shared" si="3"/>
        <v>6940</v>
      </c>
    </row>
    <row r="34" spans="1:12" s="241" customFormat="1" ht="15" customHeight="1">
      <c r="A34" s="291"/>
      <c r="B34" s="300" t="s">
        <v>157</v>
      </c>
      <c r="C34" s="276"/>
      <c r="D34" s="276"/>
      <c r="E34" s="301">
        <v>13150</v>
      </c>
      <c r="F34" s="301">
        <f>8747+6+4397+4375</f>
        <v>17525</v>
      </c>
      <c r="G34" s="278"/>
      <c r="H34" s="278"/>
      <c r="I34" s="299"/>
      <c r="J34" s="299"/>
      <c r="K34" s="297">
        <f t="shared" si="2"/>
        <v>13150</v>
      </c>
      <c r="L34" s="254">
        <f t="shared" si="3"/>
        <v>17525</v>
      </c>
    </row>
    <row r="35" spans="1:12" s="241" customFormat="1" ht="15" customHeight="1">
      <c r="A35" s="291"/>
      <c r="B35" s="302" t="s">
        <v>158</v>
      </c>
      <c r="C35" s="276"/>
      <c r="D35" s="276"/>
      <c r="E35" s="303">
        <v>24494</v>
      </c>
      <c r="F35" s="303">
        <f>9062+8788+6644+2221</f>
        <v>26715</v>
      </c>
      <c r="G35" s="278"/>
      <c r="H35" s="278"/>
      <c r="I35" s="299"/>
      <c r="J35" s="299"/>
      <c r="K35" s="297">
        <f t="shared" si="2"/>
        <v>24494</v>
      </c>
      <c r="L35" s="254">
        <f t="shared" si="3"/>
        <v>26715</v>
      </c>
    </row>
    <row r="36" spans="1:12" s="241" customFormat="1" ht="15" customHeight="1" thickBot="1">
      <c r="A36" s="296"/>
      <c r="B36" s="304" t="s">
        <v>170</v>
      </c>
      <c r="C36" s="251"/>
      <c r="D36" s="251"/>
      <c r="E36" s="305">
        <v>8150</v>
      </c>
      <c r="F36" s="305">
        <v>8150</v>
      </c>
      <c r="G36" s="252"/>
      <c r="H36" s="252"/>
      <c r="I36" s="298"/>
      <c r="J36" s="298"/>
      <c r="K36" s="297">
        <f t="shared" si="2"/>
        <v>8150</v>
      </c>
      <c r="L36" s="254">
        <f t="shared" si="3"/>
        <v>8150</v>
      </c>
    </row>
    <row r="37" spans="1:12" s="241" customFormat="1" ht="15" customHeight="1" thickBot="1">
      <c r="A37" s="261" t="s">
        <v>67</v>
      </c>
      <c r="B37" s="306" t="s">
        <v>121</v>
      </c>
      <c r="C37" s="263"/>
      <c r="D37" s="263"/>
      <c r="E37" s="264">
        <f>SUM(E21:E36)</f>
        <v>273046</v>
      </c>
      <c r="F37" s="264">
        <f>SUM(F21:F36)</f>
        <v>273678</v>
      </c>
      <c r="G37" s="264">
        <f>SUM(G21:G32)</f>
        <v>0</v>
      </c>
      <c r="H37" s="264">
        <f>SUM(H21:H32)</f>
        <v>0</v>
      </c>
      <c r="I37" s="264">
        <f>SUM(I21:I32)</f>
        <v>0</v>
      </c>
      <c r="J37" s="264">
        <f>SUM(J21:J32)</f>
        <v>0</v>
      </c>
      <c r="K37" s="264">
        <f>SUM(K21:K36)</f>
        <v>273046</v>
      </c>
      <c r="L37" s="265">
        <f>SUM(L21:L36)</f>
        <v>273678</v>
      </c>
    </row>
    <row r="38" spans="1:12" s="241" customFormat="1" ht="15" customHeight="1" thickBot="1">
      <c r="A38" s="307" t="s">
        <v>68</v>
      </c>
      <c r="B38" s="308" t="s">
        <v>54</v>
      </c>
      <c r="C38" s="309">
        <v>26403</v>
      </c>
      <c r="D38" s="309">
        <v>26403</v>
      </c>
      <c r="E38" s="309">
        <v>10561</v>
      </c>
      <c r="F38" s="309">
        <v>10561</v>
      </c>
      <c r="G38" s="310"/>
      <c r="H38" s="310"/>
      <c r="I38" s="238"/>
      <c r="J38" s="247"/>
      <c r="K38" s="311">
        <f>SUM(E38,G38,I38)</f>
        <v>10561</v>
      </c>
      <c r="L38" s="201">
        <f>SUM(F38,H38,J38)</f>
        <v>10561</v>
      </c>
    </row>
    <row r="39" spans="1:12" s="241" customFormat="1" ht="15" customHeight="1" thickBot="1">
      <c r="A39" s="312"/>
      <c r="B39" s="313" t="s">
        <v>28</v>
      </c>
      <c r="C39" s="263"/>
      <c r="D39" s="263"/>
      <c r="E39" s="264">
        <f>SUM(E20,E37,E38)</f>
        <v>577406</v>
      </c>
      <c r="F39" s="264">
        <f>SUM(F20,F37,F38)</f>
        <v>570602</v>
      </c>
      <c r="G39" s="264">
        <f>SUM(G20,G37,G38)</f>
        <v>0</v>
      </c>
      <c r="H39" s="264"/>
      <c r="I39" s="264">
        <f>SUM(I20,I37,I38)</f>
        <v>0</v>
      </c>
      <c r="J39" s="264"/>
      <c r="K39" s="264">
        <f>SUM(K20,K37,K38)</f>
        <v>577406</v>
      </c>
      <c r="L39" s="265">
        <f>SUM(L20,L37,L38)</f>
        <v>570602</v>
      </c>
    </row>
    <row r="40" spans="1:12" s="317" customFormat="1" ht="15" customHeight="1">
      <c r="A40" s="314"/>
      <c r="B40" s="300" t="s">
        <v>155</v>
      </c>
      <c r="C40" s="315"/>
      <c r="D40" s="315"/>
      <c r="E40" s="316">
        <v>19754</v>
      </c>
      <c r="F40" s="316">
        <f>9175+4860+5719+1840</f>
        <v>21594</v>
      </c>
      <c r="G40" s="316"/>
      <c r="H40" s="316"/>
      <c r="I40" s="316"/>
      <c r="J40" s="316"/>
      <c r="K40" s="269">
        <f>SUM(E40,G40,I40)</f>
        <v>19754</v>
      </c>
      <c r="L40" s="287">
        <f>SUM(F40,H40,J40)</f>
        <v>21594</v>
      </c>
    </row>
    <row r="41" spans="1:12" s="317" customFormat="1" ht="15" customHeight="1" thickBot="1">
      <c r="A41" s="318"/>
      <c r="B41" s="319" t="s">
        <v>156</v>
      </c>
      <c r="C41" s="320"/>
      <c r="D41" s="320"/>
      <c r="E41" s="321">
        <f>911+752</f>
        <v>1663</v>
      </c>
      <c r="F41" s="321">
        <f>911+752</f>
        <v>1663</v>
      </c>
      <c r="G41" s="321"/>
      <c r="H41" s="321"/>
      <c r="I41" s="321"/>
      <c r="J41" s="321"/>
      <c r="K41" s="322">
        <f>SUM(E41,G41,I41)</f>
        <v>1663</v>
      </c>
      <c r="L41" s="323">
        <f>SUM(F41,H41,J41)</f>
        <v>1663</v>
      </c>
    </row>
    <row r="42" spans="1:12" s="330" customFormat="1" ht="15" customHeight="1" thickBot="1">
      <c r="A42" s="324" t="s">
        <v>159</v>
      </c>
      <c r="B42" s="325" t="s">
        <v>160</v>
      </c>
      <c r="C42" s="326"/>
      <c r="D42" s="326"/>
      <c r="E42" s="327">
        <f aca="true" t="shared" si="4" ref="E42:L42">SUM(E40:E41)</f>
        <v>21417</v>
      </c>
      <c r="F42" s="327">
        <f t="shared" si="4"/>
        <v>23257</v>
      </c>
      <c r="G42" s="327">
        <f t="shared" si="4"/>
        <v>0</v>
      </c>
      <c r="H42" s="327">
        <f t="shared" si="4"/>
        <v>0</v>
      </c>
      <c r="I42" s="327">
        <f t="shared" si="4"/>
        <v>0</v>
      </c>
      <c r="J42" s="327">
        <f t="shared" si="4"/>
        <v>0</v>
      </c>
      <c r="K42" s="328">
        <f t="shared" si="4"/>
        <v>21417</v>
      </c>
      <c r="L42" s="329">
        <f t="shared" si="4"/>
        <v>23257</v>
      </c>
    </row>
    <row r="43" spans="1:12" s="241" customFormat="1" ht="15" customHeight="1" thickBot="1">
      <c r="A43" s="261" t="s">
        <v>2</v>
      </c>
      <c r="B43" s="331" t="s">
        <v>161</v>
      </c>
      <c r="C43" s="263"/>
      <c r="D43" s="263"/>
      <c r="E43" s="264">
        <f>SUM(E14,E39,E42)</f>
        <v>2502946</v>
      </c>
      <c r="F43" s="264">
        <f aca="true" t="shared" si="5" ref="F43:L43">SUM(F14,F39,F42)</f>
        <v>2497982</v>
      </c>
      <c r="G43" s="264">
        <f t="shared" si="5"/>
        <v>0</v>
      </c>
      <c r="H43" s="264">
        <f t="shared" si="5"/>
        <v>0</v>
      </c>
      <c r="I43" s="264">
        <f t="shared" si="5"/>
        <v>0</v>
      </c>
      <c r="J43" s="264">
        <f t="shared" si="5"/>
        <v>0</v>
      </c>
      <c r="K43" s="264">
        <f t="shared" si="5"/>
        <v>2502946</v>
      </c>
      <c r="L43" s="265">
        <f t="shared" si="5"/>
        <v>2497982</v>
      </c>
    </row>
    <row r="44" spans="1:12" s="241" customFormat="1" ht="15" customHeight="1" thickBot="1">
      <c r="A44" s="332" t="s">
        <v>3</v>
      </c>
      <c r="B44" s="333" t="s">
        <v>56</v>
      </c>
      <c r="C44" s="332"/>
      <c r="D44" s="332"/>
      <c r="E44" s="264"/>
      <c r="F44" s="264"/>
      <c r="G44" s="334"/>
      <c r="H44" s="334"/>
      <c r="I44" s="335"/>
      <c r="J44" s="335"/>
      <c r="K44" s="336">
        <f>SUM(E44:I44)</f>
        <v>0</v>
      </c>
      <c r="L44" s="337"/>
    </row>
    <row r="45" spans="1:12" s="241" customFormat="1" ht="15" customHeight="1">
      <c r="A45" s="338" t="s">
        <v>61</v>
      </c>
      <c r="B45" s="339" t="s">
        <v>57</v>
      </c>
      <c r="C45" s="340"/>
      <c r="D45" s="340"/>
      <c r="E45" s="269"/>
      <c r="F45" s="269"/>
      <c r="G45" s="270"/>
      <c r="H45" s="270"/>
      <c r="I45" s="271"/>
      <c r="J45" s="271"/>
      <c r="K45" s="272">
        <f>SUM(E45:I45)</f>
        <v>0</v>
      </c>
      <c r="L45" s="290"/>
    </row>
    <row r="46" spans="1:12" s="241" customFormat="1" ht="15" customHeight="1">
      <c r="A46" s="341"/>
      <c r="B46" s="342" t="s">
        <v>136</v>
      </c>
      <c r="C46" s="343"/>
      <c r="D46" s="343"/>
      <c r="E46" s="277"/>
      <c r="F46" s="277"/>
      <c r="G46" s="278"/>
      <c r="H46" s="278"/>
      <c r="I46" s="280">
        <v>11045</v>
      </c>
      <c r="J46" s="280">
        <f>7070+3975+2140</f>
        <v>13185</v>
      </c>
      <c r="K46" s="277">
        <f aca="true" t="shared" si="6" ref="K46:L55">SUM(E46,G46,I46)</f>
        <v>11045</v>
      </c>
      <c r="L46" s="344">
        <f t="shared" si="6"/>
        <v>13185</v>
      </c>
    </row>
    <row r="47" spans="1:12" s="241" customFormat="1" ht="15" customHeight="1">
      <c r="A47" s="341"/>
      <c r="B47" s="342" t="s">
        <v>173</v>
      </c>
      <c r="C47" s="343"/>
      <c r="D47" s="343"/>
      <c r="E47" s="277">
        <v>1000</v>
      </c>
      <c r="F47" s="277">
        <v>1000</v>
      </c>
      <c r="G47" s="278"/>
      <c r="H47" s="278"/>
      <c r="I47" s="280"/>
      <c r="J47" s="280"/>
      <c r="K47" s="344">
        <f t="shared" si="6"/>
        <v>1000</v>
      </c>
      <c r="L47" s="344">
        <f t="shared" si="6"/>
        <v>1000</v>
      </c>
    </row>
    <row r="48" spans="1:12" s="241" customFormat="1" ht="15" customHeight="1">
      <c r="A48" s="341"/>
      <c r="B48" s="342" t="s">
        <v>178</v>
      </c>
      <c r="C48" s="343"/>
      <c r="D48" s="343"/>
      <c r="E48" s="277"/>
      <c r="F48" s="277"/>
      <c r="G48" s="278">
        <v>3513</v>
      </c>
      <c r="H48" s="278">
        <v>3513</v>
      </c>
      <c r="I48" s="280"/>
      <c r="J48" s="280"/>
      <c r="K48" s="344">
        <f t="shared" si="6"/>
        <v>3513</v>
      </c>
      <c r="L48" s="344">
        <f t="shared" si="6"/>
        <v>3513</v>
      </c>
    </row>
    <row r="49" spans="1:12" s="241" customFormat="1" ht="15" customHeight="1">
      <c r="A49" s="341" t="s">
        <v>62</v>
      </c>
      <c r="B49" s="342" t="s">
        <v>58</v>
      </c>
      <c r="C49" s="343"/>
      <c r="D49" s="343"/>
      <c r="E49" s="277"/>
      <c r="F49" s="277"/>
      <c r="G49" s="277">
        <v>825221</v>
      </c>
      <c r="H49" s="277">
        <f>798056+27165+16731</f>
        <v>841952</v>
      </c>
      <c r="I49" s="279"/>
      <c r="J49" s="279"/>
      <c r="K49" s="277">
        <f t="shared" si="6"/>
        <v>825221</v>
      </c>
      <c r="L49" s="344">
        <f t="shared" si="6"/>
        <v>841952</v>
      </c>
    </row>
    <row r="50" spans="1:12" s="241" customFormat="1" ht="15" customHeight="1">
      <c r="A50" s="341" t="s">
        <v>63</v>
      </c>
      <c r="B50" s="342" t="s">
        <v>123</v>
      </c>
      <c r="C50" s="343"/>
      <c r="D50" s="343"/>
      <c r="E50" s="277"/>
      <c r="F50" s="277"/>
      <c r="G50" s="277">
        <v>300</v>
      </c>
      <c r="H50" s="277">
        <v>300</v>
      </c>
      <c r="I50" s="279"/>
      <c r="J50" s="279"/>
      <c r="K50" s="277">
        <f t="shared" si="6"/>
        <v>300</v>
      </c>
      <c r="L50" s="344">
        <f t="shared" si="6"/>
        <v>300</v>
      </c>
    </row>
    <row r="51" spans="1:12" ht="15" customHeight="1">
      <c r="A51" s="341" t="s">
        <v>124</v>
      </c>
      <c r="B51" s="342" t="s">
        <v>59</v>
      </c>
      <c r="C51" s="345"/>
      <c r="D51" s="345"/>
      <c r="E51" s="346"/>
      <c r="F51" s="346"/>
      <c r="G51" s="347"/>
      <c r="H51" s="347"/>
      <c r="I51" s="344"/>
      <c r="J51" s="344"/>
      <c r="K51" s="277">
        <f t="shared" si="6"/>
        <v>0</v>
      </c>
      <c r="L51" s="344">
        <f t="shared" si="6"/>
        <v>0</v>
      </c>
    </row>
    <row r="52" spans="1:12" ht="15" customHeight="1">
      <c r="A52" s="348"/>
      <c r="B52" s="349" t="s">
        <v>60</v>
      </c>
      <c r="C52" s="350"/>
      <c r="D52" s="350"/>
      <c r="E52" s="351">
        <v>774655</v>
      </c>
      <c r="F52" s="351">
        <f>500000+274655</f>
        <v>774655</v>
      </c>
      <c r="G52" s="290"/>
      <c r="H52" s="290"/>
      <c r="I52" s="290"/>
      <c r="J52" s="290"/>
      <c r="K52" s="277">
        <f t="shared" si="6"/>
        <v>774655</v>
      </c>
      <c r="L52" s="344">
        <f t="shared" si="6"/>
        <v>774655</v>
      </c>
    </row>
    <row r="53" spans="1:12" ht="15" customHeight="1">
      <c r="A53" s="352" t="s">
        <v>174</v>
      </c>
      <c r="B53" s="342" t="s">
        <v>175</v>
      </c>
      <c r="C53" s="345"/>
      <c r="D53" s="345"/>
      <c r="E53" s="346"/>
      <c r="F53" s="346"/>
      <c r="G53" s="344"/>
      <c r="H53" s="344"/>
      <c r="I53" s="344"/>
      <c r="J53" s="344"/>
      <c r="K53" s="277"/>
      <c r="L53" s="344"/>
    </row>
    <row r="54" spans="1:12" ht="15" customHeight="1">
      <c r="A54" s="353"/>
      <c r="B54" s="342" t="s">
        <v>176</v>
      </c>
      <c r="C54" s="345"/>
      <c r="D54" s="345"/>
      <c r="E54" s="346">
        <v>1963</v>
      </c>
      <c r="F54" s="346">
        <v>1963</v>
      </c>
      <c r="G54" s="344"/>
      <c r="H54" s="344"/>
      <c r="I54" s="344"/>
      <c r="J54" s="344"/>
      <c r="K54" s="344">
        <f>SUM(E54)</f>
        <v>1963</v>
      </c>
      <c r="L54" s="344">
        <f>SUM(F54)</f>
        <v>1963</v>
      </c>
    </row>
    <row r="55" spans="1:12" ht="15" customHeight="1" thickBot="1">
      <c r="A55" s="354"/>
      <c r="B55" s="339" t="s">
        <v>177</v>
      </c>
      <c r="C55" s="355"/>
      <c r="D55" s="355"/>
      <c r="E55" s="356">
        <v>171</v>
      </c>
      <c r="F55" s="356">
        <f>150+21+15</f>
        <v>186</v>
      </c>
      <c r="G55" s="295"/>
      <c r="H55" s="295"/>
      <c r="I55" s="295"/>
      <c r="J55" s="295"/>
      <c r="K55" s="283">
        <f t="shared" si="6"/>
        <v>171</v>
      </c>
      <c r="L55" s="290">
        <f>SUM(F55,H55,J55)</f>
        <v>186</v>
      </c>
    </row>
    <row r="56" spans="1:12" ht="13.5" thickBot="1">
      <c r="A56" s="357" t="s">
        <v>4</v>
      </c>
      <c r="B56" s="358" t="s">
        <v>64</v>
      </c>
      <c r="C56" s="358"/>
      <c r="D56" s="358"/>
      <c r="E56" s="359">
        <f>SUM(E47:E55)</f>
        <v>777789</v>
      </c>
      <c r="F56" s="359">
        <f>SUM(F45:F55)</f>
        <v>777804</v>
      </c>
      <c r="G56" s="359">
        <f aca="true" t="shared" si="7" ref="G56:L56">SUM(G45:G55)</f>
        <v>829034</v>
      </c>
      <c r="H56" s="359">
        <f t="shared" si="7"/>
        <v>845765</v>
      </c>
      <c r="I56" s="359">
        <f t="shared" si="7"/>
        <v>11045</v>
      </c>
      <c r="J56" s="359">
        <f t="shared" si="7"/>
        <v>13185</v>
      </c>
      <c r="K56" s="359">
        <f t="shared" si="7"/>
        <v>1617868</v>
      </c>
      <c r="L56" s="359">
        <f t="shared" si="7"/>
        <v>1636754</v>
      </c>
    </row>
    <row r="57" spans="1:12" ht="13.5" thickBot="1">
      <c r="A57" s="360" t="s">
        <v>5</v>
      </c>
      <c r="B57" s="361" t="s">
        <v>69</v>
      </c>
      <c r="C57" s="362"/>
      <c r="D57" s="363"/>
      <c r="E57" s="363">
        <f aca="true" t="shared" si="8" ref="E57:J57">SUM(E43,E44,E56)</f>
        <v>3280735</v>
      </c>
      <c r="F57" s="363">
        <f t="shared" si="8"/>
        <v>3275786</v>
      </c>
      <c r="G57" s="363">
        <f t="shared" si="8"/>
        <v>829034</v>
      </c>
      <c r="H57" s="363">
        <f t="shared" si="8"/>
        <v>845765</v>
      </c>
      <c r="I57" s="363">
        <f t="shared" si="8"/>
        <v>11045</v>
      </c>
      <c r="J57" s="363">
        <f t="shared" si="8"/>
        <v>13185</v>
      </c>
      <c r="K57" s="264">
        <f>SUM(E57,G57,I57)</f>
        <v>4120814</v>
      </c>
      <c r="L57" s="265">
        <f>SUM(F57,H57,J57)</f>
        <v>4134736</v>
      </c>
    </row>
    <row r="58" ht="12.75">
      <c r="K58" s="150"/>
    </row>
  </sheetData>
  <sheetProtection/>
  <mergeCells count="11">
    <mergeCell ref="E8:F8"/>
    <mergeCell ref="A10:B10"/>
    <mergeCell ref="C7:F7"/>
    <mergeCell ref="A7:B9"/>
    <mergeCell ref="C8:D9"/>
    <mergeCell ref="I6:L6"/>
    <mergeCell ref="I1:L1"/>
    <mergeCell ref="A3:L3"/>
    <mergeCell ref="G7:H8"/>
    <mergeCell ref="I7:J8"/>
    <mergeCell ref="K7:L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.625" style="13" customWidth="1"/>
    <col min="2" max="2" width="3.00390625" style="0" customWidth="1"/>
    <col min="3" max="3" width="32.25390625" style="0" customWidth="1"/>
    <col min="4" max="5" width="10.75390625" style="14" customWidth="1"/>
    <col min="6" max="11" width="10.75390625" style="0" customWidth="1"/>
  </cols>
  <sheetData>
    <row r="1" spans="1:10" ht="25.5" customHeight="1">
      <c r="A1" s="425"/>
      <c r="B1" s="425"/>
      <c r="C1" s="425"/>
      <c r="D1" s="5"/>
      <c r="E1" s="5"/>
      <c r="F1" s="427" t="s">
        <v>40</v>
      </c>
      <c r="G1" s="427"/>
      <c r="H1" s="427"/>
      <c r="I1" s="427"/>
      <c r="J1" s="427"/>
    </row>
    <row r="2" spans="1:9" ht="25.5" customHeight="1">
      <c r="A2" s="5"/>
      <c r="B2" s="5"/>
      <c r="C2" s="5"/>
      <c r="D2" s="5"/>
      <c r="E2" s="5"/>
      <c r="F2" s="31"/>
      <c r="G2" s="31"/>
      <c r="H2" s="31"/>
      <c r="I2" s="31"/>
    </row>
    <row r="3" spans="1:10" ht="33" customHeight="1">
      <c r="A3" s="426" t="s">
        <v>138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7" ht="25.5" customHeight="1">
      <c r="A4" s="5"/>
      <c r="B4" s="5"/>
      <c r="C4" s="5"/>
      <c r="D4" s="7"/>
      <c r="E4" s="7"/>
      <c r="F4" s="5"/>
      <c r="G4" s="5"/>
    </row>
    <row r="5" spans="1:10" ht="17.25" customHeight="1" thickBot="1">
      <c r="A5" s="5"/>
      <c r="B5" s="5"/>
      <c r="C5" s="5"/>
      <c r="D5" s="7"/>
      <c r="E5" s="7"/>
      <c r="F5" s="5"/>
      <c r="G5" s="5"/>
      <c r="H5" s="428" t="s">
        <v>0</v>
      </c>
      <c r="I5" s="428"/>
      <c r="J5" s="428"/>
    </row>
    <row r="6" spans="1:11" ht="26.25" customHeight="1">
      <c r="A6" s="392" t="s">
        <v>1</v>
      </c>
      <c r="B6" s="393"/>
      <c r="C6" s="394"/>
      <c r="D6" s="388" t="s">
        <v>18</v>
      </c>
      <c r="E6" s="389"/>
      <c r="F6" s="388" t="s">
        <v>129</v>
      </c>
      <c r="G6" s="389"/>
      <c r="H6" s="388" t="s">
        <v>130</v>
      </c>
      <c r="I6" s="389"/>
      <c r="J6" s="378" t="s">
        <v>19</v>
      </c>
      <c r="K6" s="379"/>
    </row>
    <row r="7" spans="1:11" ht="51" customHeight="1" thickBot="1">
      <c r="A7" s="395"/>
      <c r="B7" s="396"/>
      <c r="C7" s="397"/>
      <c r="D7" s="390"/>
      <c r="E7" s="391"/>
      <c r="F7" s="390"/>
      <c r="G7" s="391"/>
      <c r="H7" s="390"/>
      <c r="I7" s="391"/>
      <c r="J7" s="401"/>
      <c r="K7" s="402"/>
    </row>
    <row r="8" spans="1:11" ht="51" customHeight="1" thickBot="1">
      <c r="A8" s="398"/>
      <c r="B8" s="399"/>
      <c r="C8" s="400"/>
      <c r="D8" s="101" t="s">
        <v>152</v>
      </c>
      <c r="E8" s="151" t="s">
        <v>153</v>
      </c>
      <c r="F8" s="101" t="s">
        <v>152</v>
      </c>
      <c r="G8" s="151" t="s">
        <v>153</v>
      </c>
      <c r="H8" s="101" t="s">
        <v>152</v>
      </c>
      <c r="I8" s="151" t="s">
        <v>153</v>
      </c>
      <c r="J8" s="101" t="s">
        <v>152</v>
      </c>
      <c r="K8" s="151" t="s">
        <v>153</v>
      </c>
    </row>
    <row r="9" spans="1:15" ht="13.5" customHeight="1" thickBot="1">
      <c r="A9" s="436">
        <v>1</v>
      </c>
      <c r="B9" s="437"/>
      <c r="C9" s="438"/>
      <c r="D9" s="97">
        <v>2</v>
      </c>
      <c r="E9" s="97">
        <v>3</v>
      </c>
      <c r="F9" s="97">
        <v>6</v>
      </c>
      <c r="G9" s="97">
        <v>7</v>
      </c>
      <c r="H9" s="97">
        <v>8</v>
      </c>
      <c r="I9" s="153">
        <v>9</v>
      </c>
      <c r="J9" s="153">
        <v>10</v>
      </c>
      <c r="K9" s="191">
        <v>11</v>
      </c>
      <c r="L9" s="14"/>
      <c r="M9" s="14"/>
      <c r="N9" s="14"/>
      <c r="O9" s="14"/>
    </row>
    <row r="10" spans="1:15" ht="12.75">
      <c r="A10" s="109"/>
      <c r="B10" s="439" t="s">
        <v>8</v>
      </c>
      <c r="C10" s="440"/>
      <c r="D10" s="110">
        <v>2250000</v>
      </c>
      <c r="E10" s="110">
        <f>2250000+150000</f>
        <v>2400000</v>
      </c>
      <c r="F10" s="110"/>
      <c r="G10" s="110"/>
      <c r="H10" s="110"/>
      <c r="I10" s="185"/>
      <c r="J10" s="187">
        <f aca="true" t="shared" si="0" ref="J10:K13">SUM(D10)</f>
        <v>2250000</v>
      </c>
      <c r="K10" s="111">
        <f t="shared" si="0"/>
        <v>2400000</v>
      </c>
      <c r="L10" s="14"/>
      <c r="M10" s="14"/>
      <c r="N10" s="14"/>
      <c r="O10" s="14"/>
    </row>
    <row r="11" spans="1:15" ht="12.75">
      <c r="A11" s="112"/>
      <c r="B11" s="441" t="s">
        <v>9</v>
      </c>
      <c r="C11" s="433"/>
      <c r="D11" s="127">
        <f>1531728-2007</f>
        <v>1529721</v>
      </c>
      <c r="E11" s="127">
        <f>1531728-2007</f>
        <v>1529721</v>
      </c>
      <c r="F11" s="111"/>
      <c r="G11" s="111"/>
      <c r="H11" s="111"/>
      <c r="I11" s="111"/>
      <c r="J11" s="187">
        <f t="shared" si="0"/>
        <v>1529721</v>
      </c>
      <c r="K11" s="111">
        <f t="shared" si="0"/>
        <v>1529721</v>
      </c>
      <c r="L11" s="14"/>
      <c r="M11" s="14"/>
      <c r="N11" s="14"/>
      <c r="O11" s="14"/>
    </row>
    <row r="12" spans="1:15" ht="12.75">
      <c r="A12" s="113"/>
      <c r="B12" s="433" t="s">
        <v>11</v>
      </c>
      <c r="C12" s="442"/>
      <c r="D12" s="111">
        <v>128000</v>
      </c>
      <c r="E12" s="111">
        <v>128000</v>
      </c>
      <c r="F12" s="111"/>
      <c r="G12" s="111"/>
      <c r="H12" s="111"/>
      <c r="I12" s="111"/>
      <c r="J12" s="187">
        <f t="shared" si="0"/>
        <v>128000</v>
      </c>
      <c r="K12" s="111">
        <f t="shared" si="0"/>
        <v>128000</v>
      </c>
      <c r="L12" s="14"/>
      <c r="M12" s="14"/>
      <c r="N12" s="14"/>
      <c r="O12" s="14"/>
    </row>
    <row r="13" spans="1:15" ht="13.5" thickBot="1">
      <c r="A13" s="113"/>
      <c r="B13" s="433" t="s">
        <v>17</v>
      </c>
      <c r="C13" s="434"/>
      <c r="D13" s="111">
        <v>1270000</v>
      </c>
      <c r="E13" s="111">
        <f>1270000+230000</f>
        <v>1500000</v>
      </c>
      <c r="F13" s="111"/>
      <c r="G13" s="111"/>
      <c r="H13" s="111"/>
      <c r="I13" s="111"/>
      <c r="J13" s="187">
        <f t="shared" si="0"/>
        <v>1270000</v>
      </c>
      <c r="K13" s="111">
        <f t="shared" si="0"/>
        <v>1500000</v>
      </c>
      <c r="L13" s="14"/>
      <c r="M13" s="14"/>
      <c r="N13" s="14"/>
      <c r="O13" s="14"/>
    </row>
    <row r="14" spans="1:15" s="8" customFormat="1" ht="13.5" thickBot="1">
      <c r="A14" s="100" t="s">
        <v>2</v>
      </c>
      <c r="B14" s="429" t="s">
        <v>10</v>
      </c>
      <c r="C14" s="430"/>
      <c r="D14" s="114">
        <f>SUM(D10:D13)</f>
        <v>5177721</v>
      </c>
      <c r="E14" s="114">
        <f>SUM(E10:E13)</f>
        <v>5557721</v>
      </c>
      <c r="F14" s="114">
        <f>SUM(F10:F13)</f>
        <v>0</v>
      </c>
      <c r="G14" s="114"/>
      <c r="H14" s="114">
        <f>SUM(H10:H13)</f>
        <v>0</v>
      </c>
      <c r="I14" s="114"/>
      <c r="J14" s="148">
        <f>SUM(J10:J13)</f>
        <v>5177721</v>
      </c>
      <c r="K14" s="114">
        <f>SUM(K10:K13)</f>
        <v>5557721</v>
      </c>
      <c r="L14" s="155"/>
      <c r="M14" s="155"/>
      <c r="N14" s="155"/>
      <c r="O14" s="155"/>
    </row>
    <row r="15" spans="1:15" s="8" customFormat="1" ht="12.75">
      <c r="A15" s="115"/>
      <c r="B15" s="443" t="s">
        <v>70</v>
      </c>
      <c r="C15" s="444"/>
      <c r="D15" s="116">
        <v>1000</v>
      </c>
      <c r="E15" s="116">
        <v>1000</v>
      </c>
      <c r="F15" s="117"/>
      <c r="G15" s="117"/>
      <c r="H15" s="117"/>
      <c r="I15" s="186"/>
      <c r="J15" s="188">
        <f aca="true" t="shared" si="1" ref="J15:K20">SUM(D15)</f>
        <v>1000</v>
      </c>
      <c r="K15" s="156">
        <f t="shared" si="1"/>
        <v>1000</v>
      </c>
      <c r="L15" s="155"/>
      <c r="M15" s="155"/>
      <c r="N15" s="155"/>
      <c r="O15" s="155"/>
    </row>
    <row r="16" spans="1:15" s="8" customFormat="1" ht="12.75">
      <c r="A16" s="102"/>
      <c r="B16" s="431" t="s">
        <v>71</v>
      </c>
      <c r="C16" s="432"/>
      <c r="D16" s="118"/>
      <c r="E16" s="118"/>
      <c r="F16" s="119"/>
      <c r="G16" s="119"/>
      <c r="H16" s="119"/>
      <c r="I16" s="119"/>
      <c r="J16" s="189">
        <f t="shared" si="1"/>
        <v>0</v>
      </c>
      <c r="K16" s="157">
        <f t="shared" si="1"/>
        <v>0</v>
      </c>
      <c r="L16" s="155"/>
      <c r="M16" s="155"/>
      <c r="N16" s="155"/>
      <c r="O16" s="155"/>
    </row>
    <row r="17" spans="1:15" s="8" customFormat="1" ht="12.75">
      <c r="A17" s="120"/>
      <c r="B17" s="431" t="s">
        <v>72</v>
      </c>
      <c r="C17" s="432"/>
      <c r="D17" s="121">
        <v>160000</v>
      </c>
      <c r="E17" s="121">
        <v>160000</v>
      </c>
      <c r="F17" s="122"/>
      <c r="G17" s="122"/>
      <c r="H17" s="122"/>
      <c r="I17" s="122"/>
      <c r="J17" s="189">
        <f t="shared" si="1"/>
        <v>160000</v>
      </c>
      <c r="K17" s="157">
        <f t="shared" si="1"/>
        <v>160000</v>
      </c>
      <c r="L17" s="155"/>
      <c r="M17" s="155"/>
      <c r="N17" s="155"/>
      <c r="O17" s="155"/>
    </row>
    <row r="18" spans="1:15" s="8" customFormat="1" ht="12.75">
      <c r="A18" s="120"/>
      <c r="B18" s="431" t="s">
        <v>132</v>
      </c>
      <c r="C18" s="432"/>
      <c r="D18" s="121">
        <v>70000</v>
      </c>
      <c r="E18" s="121">
        <v>70000</v>
      </c>
      <c r="F18" s="122"/>
      <c r="G18" s="122"/>
      <c r="H18" s="122"/>
      <c r="I18" s="122"/>
      <c r="J18" s="189">
        <f t="shared" si="1"/>
        <v>70000</v>
      </c>
      <c r="K18" s="157">
        <f t="shared" si="1"/>
        <v>70000</v>
      </c>
      <c r="L18" s="155"/>
      <c r="M18" s="155"/>
      <c r="N18" s="155"/>
      <c r="O18" s="155"/>
    </row>
    <row r="19" spans="1:15" s="8" customFormat="1" ht="12.75">
      <c r="A19" s="120"/>
      <c r="B19" s="431" t="s">
        <v>73</v>
      </c>
      <c r="C19" s="432"/>
      <c r="D19" s="121">
        <v>60000</v>
      </c>
      <c r="E19" s="121">
        <v>60000</v>
      </c>
      <c r="F19" s="122"/>
      <c r="G19" s="122"/>
      <c r="H19" s="122"/>
      <c r="I19" s="122"/>
      <c r="J19" s="189">
        <f t="shared" si="1"/>
        <v>60000</v>
      </c>
      <c r="K19" s="157">
        <f t="shared" si="1"/>
        <v>60000</v>
      </c>
      <c r="L19" s="155"/>
      <c r="M19" s="155"/>
      <c r="N19" s="155"/>
      <c r="O19" s="155"/>
    </row>
    <row r="20" spans="1:15" s="8" customFormat="1" ht="13.5" thickBot="1">
      <c r="A20" s="120"/>
      <c r="B20" s="431" t="s">
        <v>74</v>
      </c>
      <c r="C20" s="432"/>
      <c r="D20" s="121">
        <v>100</v>
      </c>
      <c r="E20" s="121">
        <v>100</v>
      </c>
      <c r="F20" s="122"/>
      <c r="G20" s="122"/>
      <c r="H20" s="122"/>
      <c r="I20" s="186"/>
      <c r="J20" s="188">
        <f t="shared" si="1"/>
        <v>100</v>
      </c>
      <c r="K20" s="157">
        <f t="shared" si="1"/>
        <v>100</v>
      </c>
      <c r="L20" s="155"/>
      <c r="M20" s="155"/>
      <c r="N20" s="155"/>
      <c r="O20" s="155"/>
    </row>
    <row r="21" spans="1:15" ht="13.5" thickBot="1">
      <c r="A21" s="100" t="s">
        <v>3</v>
      </c>
      <c r="B21" s="429" t="s">
        <v>75</v>
      </c>
      <c r="C21" s="430"/>
      <c r="D21" s="114">
        <f>SUM(D15:D20)</f>
        <v>291100</v>
      </c>
      <c r="E21" s="114">
        <f>SUM(E15:E20)</f>
        <v>291100</v>
      </c>
      <c r="F21" s="114">
        <f>SUM(F15:F20)</f>
        <v>0</v>
      </c>
      <c r="G21" s="114"/>
      <c r="H21" s="114">
        <f>SUM(H15:H20)</f>
        <v>0</v>
      </c>
      <c r="I21" s="114"/>
      <c r="J21" s="148">
        <f>SUM(J15:J20)</f>
        <v>291100</v>
      </c>
      <c r="K21" s="114">
        <f>SUM(K15:K20)</f>
        <v>291100</v>
      </c>
      <c r="L21" s="14"/>
      <c r="M21" s="14"/>
      <c r="N21" s="14"/>
      <c r="O21" s="14"/>
    </row>
    <row r="22" spans="1:15" ht="22.5" customHeight="1" thickBot="1">
      <c r="A22" s="100" t="s">
        <v>6</v>
      </c>
      <c r="B22" s="430" t="s">
        <v>76</v>
      </c>
      <c r="C22" s="435"/>
      <c r="D22" s="123">
        <f>SUM(D14,D21)</f>
        <v>5468821</v>
      </c>
      <c r="E22" s="123">
        <f>SUM(E14,E21)</f>
        <v>5848821</v>
      </c>
      <c r="F22" s="123">
        <f>SUM(F14,F21)</f>
        <v>0</v>
      </c>
      <c r="G22" s="123"/>
      <c r="H22" s="123">
        <f>SUM(H14,H21)</f>
        <v>0</v>
      </c>
      <c r="I22" s="123"/>
      <c r="J22" s="190">
        <f>SUM(J14,J21)</f>
        <v>5468821</v>
      </c>
      <c r="K22" s="123">
        <f>SUM(K14,K21)</f>
        <v>5848821</v>
      </c>
      <c r="L22" s="14"/>
      <c r="M22" s="14"/>
      <c r="N22" s="14"/>
      <c r="O22" s="14"/>
    </row>
    <row r="23" spans="1:15" ht="12.75">
      <c r="A23" s="9"/>
      <c r="B23" s="10"/>
      <c r="C23" s="10"/>
      <c r="D23" s="11"/>
      <c r="E23" s="11"/>
      <c r="F23" s="12"/>
      <c r="G23" s="12"/>
      <c r="K23" s="14"/>
      <c r="L23" s="14"/>
      <c r="M23" s="14"/>
      <c r="N23" s="14"/>
      <c r="O23" s="14"/>
    </row>
    <row r="24" spans="11:15" ht="12.75">
      <c r="K24" s="14"/>
      <c r="L24" s="14"/>
      <c r="M24" s="14"/>
      <c r="N24" s="14"/>
      <c r="O24" s="14"/>
    </row>
    <row r="25" spans="11:15" ht="12.75">
      <c r="K25" s="14"/>
      <c r="L25" s="14"/>
      <c r="M25" s="14"/>
      <c r="N25" s="14"/>
      <c r="O25" s="14"/>
    </row>
    <row r="26" spans="11:15" ht="12.75">
      <c r="K26" s="14"/>
      <c r="L26" s="14"/>
      <c r="M26" s="14"/>
      <c r="N26" s="14"/>
      <c r="O26" s="14"/>
    </row>
    <row r="27" spans="11:15" ht="12.75">
      <c r="K27" s="14"/>
      <c r="L27" s="14"/>
      <c r="M27" s="14"/>
      <c r="N27" s="14"/>
      <c r="O27" s="14"/>
    </row>
    <row r="28" spans="11:15" ht="12.75">
      <c r="K28" s="14"/>
      <c r="L28" s="14"/>
      <c r="M28" s="14"/>
      <c r="N28" s="14"/>
      <c r="O28" s="14"/>
    </row>
    <row r="29" spans="11:15" ht="12.75">
      <c r="K29" s="14"/>
      <c r="L29" s="14"/>
      <c r="M29" s="14"/>
      <c r="N29" s="14"/>
      <c r="O29" s="14"/>
    </row>
    <row r="34" ht="12.75">
      <c r="F34" t="s">
        <v>126</v>
      </c>
    </row>
  </sheetData>
  <sheetProtection/>
  <mergeCells count="23">
    <mergeCell ref="B22:C22"/>
    <mergeCell ref="B20:C20"/>
    <mergeCell ref="A9:C9"/>
    <mergeCell ref="B19:C19"/>
    <mergeCell ref="B10:C10"/>
    <mergeCell ref="B11:C11"/>
    <mergeCell ref="B21:C21"/>
    <mergeCell ref="B16:C16"/>
    <mergeCell ref="B12:C12"/>
    <mergeCell ref="B15:C15"/>
    <mergeCell ref="B14:C14"/>
    <mergeCell ref="B18:C18"/>
    <mergeCell ref="B17:C17"/>
    <mergeCell ref="B13:C13"/>
    <mergeCell ref="J6:K7"/>
    <mergeCell ref="F6:G7"/>
    <mergeCell ref="D6:E7"/>
    <mergeCell ref="A1:C1"/>
    <mergeCell ref="A3:J3"/>
    <mergeCell ref="F1:J1"/>
    <mergeCell ref="H5:J5"/>
    <mergeCell ref="H6:I7"/>
    <mergeCell ref="A6:C8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M39"/>
  <sheetViews>
    <sheetView zoomScalePageLayoutView="0" workbookViewId="0" topLeftCell="A1">
      <selection activeCell="D38" sqref="D38:L47"/>
    </sheetView>
  </sheetViews>
  <sheetFormatPr defaultColWidth="9.00390625" defaultRowHeight="12.75"/>
  <cols>
    <col min="1" max="1" width="2.625" style="13" customWidth="1"/>
    <col min="2" max="2" width="4.375" style="0" customWidth="1"/>
    <col min="3" max="3" width="25.75390625" style="0" customWidth="1"/>
    <col min="4" max="5" width="9.00390625" style="14" customWidth="1"/>
    <col min="6" max="12" width="9.00390625" style="0" customWidth="1"/>
  </cols>
  <sheetData>
    <row r="2" spans="1:11" ht="25.5" customHeight="1">
      <c r="A2" s="425"/>
      <c r="B2" s="425"/>
      <c r="C2" s="425"/>
      <c r="D2" s="5"/>
      <c r="E2" s="5"/>
      <c r="F2" s="451" t="s">
        <v>23</v>
      </c>
      <c r="G2" s="451"/>
      <c r="H2" s="451"/>
      <c r="I2" s="451"/>
      <c r="J2" s="451"/>
      <c r="K2" s="451"/>
    </row>
    <row r="3" spans="1:9" ht="25.5" customHeight="1">
      <c r="A3" s="5"/>
      <c r="B3" s="5"/>
      <c r="C3" s="5"/>
      <c r="D3" s="5"/>
      <c r="E3" s="5"/>
      <c r="F3" s="31"/>
      <c r="G3" s="31"/>
      <c r="H3" s="31"/>
      <c r="I3" s="31"/>
    </row>
    <row r="4" spans="1:11" ht="33" customHeight="1">
      <c r="A4" s="426" t="s">
        <v>145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</row>
    <row r="5" spans="1:7" ht="25.5" customHeight="1">
      <c r="A5" s="5"/>
      <c r="B5" s="5"/>
      <c r="C5" s="5"/>
      <c r="D5" s="7"/>
      <c r="E5" s="7"/>
      <c r="F5" s="5"/>
      <c r="G5" s="5"/>
    </row>
    <row r="6" spans="1:11" ht="17.25" customHeight="1" thickBot="1">
      <c r="A6" s="5"/>
      <c r="B6" s="5"/>
      <c r="C6" s="5"/>
      <c r="D6" s="7"/>
      <c r="E6" s="7"/>
      <c r="F6" s="5"/>
      <c r="G6" s="5"/>
      <c r="H6" s="428" t="s">
        <v>0</v>
      </c>
      <c r="I6" s="428"/>
      <c r="J6" s="428"/>
      <c r="K6" s="428"/>
    </row>
    <row r="7" spans="1:11" ht="26.25" customHeight="1">
      <c r="A7" s="392" t="s">
        <v>1</v>
      </c>
      <c r="B7" s="393"/>
      <c r="C7" s="394"/>
      <c r="D7" s="388" t="s">
        <v>18</v>
      </c>
      <c r="E7" s="389"/>
      <c r="F7" s="388" t="s">
        <v>129</v>
      </c>
      <c r="G7" s="389"/>
      <c r="H7" s="388" t="s">
        <v>130</v>
      </c>
      <c r="I7" s="389"/>
      <c r="J7" s="378" t="s">
        <v>19</v>
      </c>
      <c r="K7" s="379"/>
    </row>
    <row r="8" spans="1:11" ht="33.75" customHeight="1" thickBot="1">
      <c r="A8" s="395"/>
      <c r="B8" s="396"/>
      <c r="C8" s="397"/>
      <c r="D8" s="390"/>
      <c r="E8" s="391"/>
      <c r="F8" s="390"/>
      <c r="G8" s="391"/>
      <c r="H8" s="390"/>
      <c r="I8" s="391"/>
      <c r="J8" s="401"/>
      <c r="K8" s="402"/>
    </row>
    <row r="9" spans="1:11" ht="31.5" customHeight="1" thickBot="1">
      <c r="A9" s="398"/>
      <c r="B9" s="399"/>
      <c r="C9" s="400"/>
      <c r="D9" s="101" t="s">
        <v>162</v>
      </c>
      <c r="E9" s="151" t="s">
        <v>167</v>
      </c>
      <c r="F9" s="101" t="s">
        <v>162</v>
      </c>
      <c r="G9" s="151" t="s">
        <v>167</v>
      </c>
      <c r="H9" s="101" t="s">
        <v>162</v>
      </c>
      <c r="I9" s="151" t="s">
        <v>167</v>
      </c>
      <c r="J9" s="101" t="s">
        <v>162</v>
      </c>
      <c r="K9" s="151" t="s">
        <v>167</v>
      </c>
    </row>
    <row r="10" spans="1:11" ht="13.5" customHeight="1" thickBot="1">
      <c r="A10" s="436">
        <v>1</v>
      </c>
      <c r="B10" s="437"/>
      <c r="C10" s="438"/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153">
        <v>7</v>
      </c>
      <c r="J10" s="153">
        <v>8</v>
      </c>
      <c r="K10" s="184">
        <v>9</v>
      </c>
    </row>
    <row r="11" spans="1:11" s="33" customFormat="1" ht="12.75">
      <c r="A11" s="124"/>
      <c r="B11" s="452" t="s">
        <v>7</v>
      </c>
      <c r="C11" s="453"/>
      <c r="D11" s="121">
        <v>10</v>
      </c>
      <c r="E11" s="121">
        <v>10</v>
      </c>
      <c r="F11" s="121"/>
      <c r="G11" s="121">
        <v>207</v>
      </c>
      <c r="H11" s="121"/>
      <c r="I11" s="121"/>
      <c r="J11" s="195">
        <f aca="true" t="shared" si="0" ref="J11:K20">SUM(D11,F11,H11)</f>
        <v>10</v>
      </c>
      <c r="K11" s="121">
        <f t="shared" si="0"/>
        <v>217</v>
      </c>
    </row>
    <row r="12" spans="1:11" s="33" customFormat="1" ht="12.75">
      <c r="A12" s="125"/>
      <c r="B12" s="445" t="s">
        <v>77</v>
      </c>
      <c r="C12" s="446"/>
      <c r="D12" s="118">
        <v>30616</v>
      </c>
      <c r="E12" s="118">
        <v>30616</v>
      </c>
      <c r="F12" s="118">
        <v>118765</v>
      </c>
      <c r="G12" s="118">
        <v>140481</v>
      </c>
      <c r="H12" s="118"/>
      <c r="I12" s="121"/>
      <c r="J12" s="195">
        <f t="shared" si="0"/>
        <v>149381</v>
      </c>
      <c r="K12" s="121">
        <f t="shared" si="0"/>
        <v>171097</v>
      </c>
    </row>
    <row r="13" spans="1:11" s="33" customFormat="1" ht="12.75">
      <c r="A13" s="126"/>
      <c r="B13" s="447" t="s">
        <v>78</v>
      </c>
      <c r="C13" s="448"/>
      <c r="D13" s="118">
        <v>4000</v>
      </c>
      <c r="E13" s="118">
        <v>4000</v>
      </c>
      <c r="F13" s="118">
        <f aca="true" t="shared" si="1" ref="F13:F20">SUM(J28)</f>
        <v>353925</v>
      </c>
      <c r="G13" s="118">
        <v>401983</v>
      </c>
      <c r="H13" s="118"/>
      <c r="I13" s="121"/>
      <c r="J13" s="195">
        <f t="shared" si="0"/>
        <v>357925</v>
      </c>
      <c r="K13" s="121">
        <f t="shared" si="0"/>
        <v>405983</v>
      </c>
    </row>
    <row r="14" spans="1:11" s="33" customFormat="1" ht="12.75">
      <c r="A14" s="126"/>
      <c r="B14" s="447" t="s">
        <v>79</v>
      </c>
      <c r="C14" s="448"/>
      <c r="D14" s="118">
        <v>3994566</v>
      </c>
      <c r="E14" s="118">
        <f>3884566+110000-23386</f>
        <v>3971180</v>
      </c>
      <c r="F14" s="118">
        <f t="shared" si="1"/>
        <v>1750</v>
      </c>
      <c r="G14" s="118">
        <v>1750</v>
      </c>
      <c r="H14" s="118"/>
      <c r="I14" s="121"/>
      <c r="J14" s="195">
        <f t="shared" si="0"/>
        <v>3996316</v>
      </c>
      <c r="K14" s="121">
        <f t="shared" si="0"/>
        <v>3972930</v>
      </c>
    </row>
    <row r="15" spans="1:11" s="33" customFormat="1" ht="12.75">
      <c r="A15" s="126"/>
      <c r="B15" s="447" t="s">
        <v>80</v>
      </c>
      <c r="C15" s="448"/>
      <c r="D15" s="118">
        <v>30062</v>
      </c>
      <c r="E15" s="118">
        <v>30062</v>
      </c>
      <c r="F15" s="118">
        <f t="shared" si="1"/>
        <v>0</v>
      </c>
      <c r="G15" s="118">
        <v>51</v>
      </c>
      <c r="H15" s="118">
        <v>73520</v>
      </c>
      <c r="I15" s="118">
        <v>73520</v>
      </c>
      <c r="J15" s="195">
        <f t="shared" si="0"/>
        <v>103582</v>
      </c>
      <c r="K15" s="121">
        <f t="shared" si="0"/>
        <v>103633</v>
      </c>
    </row>
    <row r="16" spans="1:11" s="33" customFormat="1" ht="12.75">
      <c r="A16" s="126"/>
      <c r="B16" s="447" t="s">
        <v>81</v>
      </c>
      <c r="C16" s="454"/>
      <c r="D16" s="118">
        <v>923898</v>
      </c>
      <c r="E16" s="118">
        <f>923898+23386</f>
        <v>947284</v>
      </c>
      <c r="F16" s="118">
        <f t="shared" si="1"/>
        <v>97090</v>
      </c>
      <c r="G16" s="118">
        <v>65437</v>
      </c>
      <c r="H16" s="118">
        <v>19850</v>
      </c>
      <c r="I16" s="118">
        <v>19850</v>
      </c>
      <c r="J16" s="195">
        <f t="shared" si="0"/>
        <v>1040838</v>
      </c>
      <c r="K16" s="121">
        <f t="shared" si="0"/>
        <v>1032571</v>
      </c>
    </row>
    <row r="17" spans="1:11" s="33" customFormat="1" ht="12.75">
      <c r="A17" s="126"/>
      <c r="B17" s="452" t="s">
        <v>85</v>
      </c>
      <c r="C17" s="453"/>
      <c r="D17" s="118"/>
      <c r="E17" s="118"/>
      <c r="F17" s="118">
        <f t="shared" si="1"/>
        <v>1000</v>
      </c>
      <c r="G17" s="118">
        <v>0</v>
      </c>
      <c r="H17" s="118"/>
      <c r="I17" s="118"/>
      <c r="J17" s="195">
        <f t="shared" si="0"/>
        <v>1000</v>
      </c>
      <c r="K17" s="121">
        <f t="shared" si="0"/>
        <v>0</v>
      </c>
    </row>
    <row r="18" spans="1:11" s="33" customFormat="1" ht="12.75">
      <c r="A18" s="126"/>
      <c r="B18" s="447" t="s">
        <v>86</v>
      </c>
      <c r="C18" s="448"/>
      <c r="D18" s="118">
        <v>25000</v>
      </c>
      <c r="E18" s="118">
        <v>25000</v>
      </c>
      <c r="F18" s="118">
        <f t="shared" si="1"/>
        <v>800</v>
      </c>
      <c r="G18" s="118">
        <v>30</v>
      </c>
      <c r="H18" s="118"/>
      <c r="I18" s="121"/>
      <c r="J18" s="195">
        <f t="shared" si="0"/>
        <v>25800</v>
      </c>
      <c r="K18" s="121">
        <f t="shared" si="0"/>
        <v>25030</v>
      </c>
    </row>
    <row r="19" spans="1:11" s="33" customFormat="1" ht="12.75">
      <c r="A19" s="126"/>
      <c r="B19" s="447" t="s">
        <v>87</v>
      </c>
      <c r="C19" s="454"/>
      <c r="D19" s="127"/>
      <c r="E19" s="127"/>
      <c r="F19" s="118">
        <f t="shared" si="1"/>
        <v>0</v>
      </c>
      <c r="G19" s="118">
        <v>1376</v>
      </c>
      <c r="H19" s="127"/>
      <c r="I19" s="192"/>
      <c r="J19" s="195">
        <f t="shared" si="0"/>
        <v>0</v>
      </c>
      <c r="K19" s="121">
        <f t="shared" si="0"/>
        <v>1376</v>
      </c>
    </row>
    <row r="20" spans="1:11" s="33" customFormat="1" ht="13.5" thickBot="1">
      <c r="A20" s="126"/>
      <c r="B20" s="447" t="s">
        <v>46</v>
      </c>
      <c r="C20" s="448"/>
      <c r="D20" s="127">
        <v>177836</v>
      </c>
      <c r="E20" s="127">
        <f>177836+160984</f>
        <v>338820</v>
      </c>
      <c r="F20" s="118">
        <f t="shared" si="1"/>
        <v>106200</v>
      </c>
      <c r="G20" s="118">
        <v>76426</v>
      </c>
      <c r="H20" s="127"/>
      <c r="I20" s="222"/>
      <c r="J20" s="195">
        <f t="shared" si="0"/>
        <v>284036</v>
      </c>
      <c r="K20" s="121">
        <f t="shared" si="0"/>
        <v>415246</v>
      </c>
    </row>
    <row r="21" spans="1:13" s="37" customFormat="1" ht="16.5" customHeight="1" thickBot="1">
      <c r="A21" s="128" t="s">
        <v>37</v>
      </c>
      <c r="B21" s="449" t="s">
        <v>48</v>
      </c>
      <c r="C21" s="450"/>
      <c r="D21" s="129">
        <f>SUM(D11:D20)</f>
        <v>5185988</v>
      </c>
      <c r="E21" s="129">
        <f aca="true" t="shared" si="2" ref="E21:K21">SUM(E11:E20)</f>
        <v>5346972</v>
      </c>
      <c r="F21" s="129">
        <f t="shared" si="2"/>
        <v>679530</v>
      </c>
      <c r="G21" s="129">
        <f t="shared" si="2"/>
        <v>687741</v>
      </c>
      <c r="H21" s="129">
        <f t="shared" si="2"/>
        <v>93370</v>
      </c>
      <c r="I21" s="129">
        <f t="shared" si="2"/>
        <v>93370</v>
      </c>
      <c r="J21" s="196">
        <f t="shared" si="2"/>
        <v>5958888</v>
      </c>
      <c r="K21" s="129">
        <f t="shared" si="2"/>
        <v>6128083</v>
      </c>
      <c r="M21" s="223"/>
    </row>
    <row r="22" ht="13.5" thickBot="1">
      <c r="J22" s="12"/>
    </row>
    <row r="23" spans="2:11" ht="12.75">
      <c r="B23" s="91"/>
      <c r="C23" s="92"/>
      <c r="D23" s="469" t="s">
        <v>43</v>
      </c>
      <c r="E23" s="170"/>
      <c r="F23" s="455" t="s">
        <v>44</v>
      </c>
      <c r="G23" s="170"/>
      <c r="H23" s="455" t="s">
        <v>45</v>
      </c>
      <c r="I23" s="170"/>
      <c r="J23" s="388" t="s">
        <v>42</v>
      </c>
      <c r="K23" s="370"/>
    </row>
    <row r="24" spans="2:11" ht="13.5" thickBot="1">
      <c r="B24" s="93"/>
      <c r="C24" s="94"/>
      <c r="D24" s="470"/>
      <c r="E24" s="171"/>
      <c r="F24" s="456"/>
      <c r="G24" s="171"/>
      <c r="H24" s="456"/>
      <c r="I24" s="171"/>
      <c r="J24" s="390"/>
      <c r="K24" s="371"/>
    </row>
    <row r="25" spans="2:11" ht="13.5" thickBot="1">
      <c r="B25" s="93"/>
      <c r="C25" s="94"/>
      <c r="D25" s="45"/>
      <c r="E25" s="45"/>
      <c r="F25" s="45"/>
      <c r="G25" s="45"/>
      <c r="H25" s="45"/>
      <c r="I25" s="45"/>
      <c r="J25" s="367"/>
      <c r="K25" s="371"/>
    </row>
    <row r="26" spans="2:11" ht="12.75">
      <c r="B26" s="459" t="s">
        <v>7</v>
      </c>
      <c r="C26" s="460"/>
      <c r="D26" s="32"/>
      <c r="E26" s="32">
        <v>207</v>
      </c>
      <c r="F26" s="32"/>
      <c r="G26" s="32"/>
      <c r="H26" s="32"/>
      <c r="I26" s="32"/>
      <c r="J26" s="368">
        <f>SUM(D26:H26)</f>
        <v>207</v>
      </c>
      <c r="K26" s="372">
        <f>SUM(E26,G26,I26)</f>
        <v>207</v>
      </c>
    </row>
    <row r="27" spans="2:11" ht="12.75">
      <c r="B27" s="461" t="s">
        <v>77</v>
      </c>
      <c r="C27" s="462"/>
      <c r="D27" s="34">
        <f>100216</f>
        <v>100216</v>
      </c>
      <c r="E27" s="34">
        <v>124574</v>
      </c>
      <c r="F27" s="34"/>
      <c r="G27" s="34">
        <v>9777</v>
      </c>
      <c r="H27" s="34">
        <v>6130</v>
      </c>
      <c r="I27" s="34">
        <v>6130</v>
      </c>
      <c r="J27" s="368">
        <f>SUM(D27,F27,H27)</f>
        <v>106346</v>
      </c>
      <c r="K27" s="372">
        <f>SUM(E27,G27,I27)</f>
        <v>140481</v>
      </c>
    </row>
    <row r="28" spans="2:11" ht="12.75">
      <c r="B28" s="463" t="s">
        <v>78</v>
      </c>
      <c r="C28" s="464"/>
      <c r="D28" s="34">
        <v>10000</v>
      </c>
      <c r="E28" s="34">
        <v>6483</v>
      </c>
      <c r="F28" s="34">
        <f>152756+110236+35433</f>
        <v>298425</v>
      </c>
      <c r="G28" s="34">
        <v>350000</v>
      </c>
      <c r="H28" s="34">
        <v>45500</v>
      </c>
      <c r="I28" s="34">
        <v>45500</v>
      </c>
      <c r="J28" s="368">
        <f aca="true" t="shared" si="3" ref="J28:J35">SUM(D28,F28,H28)</f>
        <v>353925</v>
      </c>
      <c r="K28" s="372">
        <f aca="true" t="shared" si="4" ref="K28:K35">SUM(E28,G28,I28)</f>
        <v>401983</v>
      </c>
    </row>
    <row r="29" spans="2:11" ht="12.75">
      <c r="B29" s="463" t="s">
        <v>79</v>
      </c>
      <c r="C29" s="464"/>
      <c r="D29" s="34"/>
      <c r="E29" s="34"/>
      <c r="F29" s="34"/>
      <c r="G29" s="34"/>
      <c r="H29" s="34">
        <v>1750</v>
      </c>
      <c r="I29" s="34">
        <v>1750</v>
      </c>
      <c r="J29" s="368">
        <f t="shared" si="3"/>
        <v>1750</v>
      </c>
      <c r="K29" s="372">
        <f t="shared" si="4"/>
        <v>1750</v>
      </c>
    </row>
    <row r="30" spans="2:11" ht="12.75">
      <c r="B30" s="463" t="s">
        <v>80</v>
      </c>
      <c r="C30" s="464"/>
      <c r="D30" s="34"/>
      <c r="E30" s="34"/>
      <c r="F30" s="34"/>
      <c r="G30" s="34">
        <v>51</v>
      </c>
      <c r="H30" s="34"/>
      <c r="I30" s="34"/>
      <c r="J30" s="368">
        <f t="shared" si="3"/>
        <v>0</v>
      </c>
      <c r="K30" s="372">
        <f t="shared" si="4"/>
        <v>51</v>
      </c>
    </row>
    <row r="31" spans="2:11" ht="12.75">
      <c r="B31" s="463" t="s">
        <v>81</v>
      </c>
      <c r="C31" s="464"/>
      <c r="D31" s="34">
        <f>2700+93+964</f>
        <v>3757</v>
      </c>
      <c r="E31" s="34">
        <v>2679</v>
      </c>
      <c r="F31" s="34">
        <f>41244+29764+9567</f>
        <v>80575</v>
      </c>
      <c r="G31" s="34">
        <v>50000</v>
      </c>
      <c r="H31" s="34">
        <v>12758</v>
      </c>
      <c r="I31" s="34">
        <v>12758</v>
      </c>
      <c r="J31" s="368">
        <f t="shared" si="3"/>
        <v>97090</v>
      </c>
      <c r="K31" s="372">
        <f t="shared" si="4"/>
        <v>65437</v>
      </c>
    </row>
    <row r="32" spans="2:11" ht="12.75">
      <c r="B32" s="465" t="s">
        <v>85</v>
      </c>
      <c r="C32" s="466"/>
      <c r="D32" s="35">
        <v>1000</v>
      </c>
      <c r="E32" s="35">
        <v>0</v>
      </c>
      <c r="F32" s="35"/>
      <c r="G32" s="35"/>
      <c r="H32" s="35"/>
      <c r="I32" s="35"/>
      <c r="J32" s="368">
        <f t="shared" si="3"/>
        <v>1000</v>
      </c>
      <c r="K32" s="372">
        <f t="shared" si="4"/>
        <v>0</v>
      </c>
    </row>
    <row r="33" spans="2:11" ht="12.75">
      <c r="B33" s="457" t="s">
        <v>86</v>
      </c>
      <c r="C33" s="458"/>
      <c r="D33" s="35"/>
      <c r="E33" s="35"/>
      <c r="F33" s="35">
        <v>800</v>
      </c>
      <c r="G33" s="35">
        <v>30</v>
      </c>
      <c r="H33" s="35"/>
      <c r="I33" s="193"/>
      <c r="J33" s="368">
        <f t="shared" si="3"/>
        <v>800</v>
      </c>
      <c r="K33" s="372">
        <f t="shared" si="4"/>
        <v>30</v>
      </c>
    </row>
    <row r="34" spans="2:11" ht="12.75">
      <c r="B34" s="457" t="s">
        <v>87</v>
      </c>
      <c r="C34" s="458"/>
      <c r="D34" s="88"/>
      <c r="E34" s="364">
        <v>47</v>
      </c>
      <c r="F34" s="90"/>
      <c r="G34" s="90">
        <v>1329</v>
      </c>
      <c r="H34" s="90"/>
      <c r="I34" s="194"/>
      <c r="J34" s="368">
        <f t="shared" si="3"/>
        <v>0</v>
      </c>
      <c r="K34" s="372">
        <f t="shared" si="4"/>
        <v>1376</v>
      </c>
    </row>
    <row r="35" spans="2:11" ht="13.5" thickBot="1">
      <c r="B35" s="457" t="s">
        <v>46</v>
      </c>
      <c r="C35" s="458"/>
      <c r="D35" s="89"/>
      <c r="E35" s="365">
        <v>1613</v>
      </c>
      <c r="F35" s="162">
        <v>105200</v>
      </c>
      <c r="G35" s="162">
        <v>73813</v>
      </c>
      <c r="H35" s="162">
        <v>1000</v>
      </c>
      <c r="I35" s="162">
        <v>1000</v>
      </c>
      <c r="J35" s="368">
        <f t="shared" si="3"/>
        <v>106200</v>
      </c>
      <c r="K35" s="373">
        <f t="shared" si="4"/>
        <v>76426</v>
      </c>
    </row>
    <row r="36" spans="2:11" ht="13.5" thickBot="1">
      <c r="B36" s="467" t="s">
        <v>88</v>
      </c>
      <c r="C36" s="468"/>
      <c r="D36" s="87">
        <f aca="true" t="shared" si="5" ref="D36:I36">SUM(D27:D35)</f>
        <v>114973</v>
      </c>
      <c r="E36" s="87">
        <f>SUM(E26:E35)</f>
        <v>135603</v>
      </c>
      <c r="F36" s="36">
        <f t="shared" si="5"/>
        <v>485000</v>
      </c>
      <c r="G36" s="36">
        <f t="shared" si="5"/>
        <v>485000</v>
      </c>
      <c r="H36" s="36">
        <f t="shared" si="5"/>
        <v>67138</v>
      </c>
      <c r="I36" s="36">
        <f t="shared" si="5"/>
        <v>67138</v>
      </c>
      <c r="J36" s="36">
        <f>SUM(J26:J35)</f>
        <v>667318</v>
      </c>
      <c r="K36" s="369">
        <f>SUM(K26:K35)</f>
        <v>687741</v>
      </c>
    </row>
    <row r="37" spans="4:10" ht="12.75">
      <c r="D37" s="75"/>
      <c r="E37" s="75"/>
      <c r="F37" s="75"/>
      <c r="G37" s="75"/>
      <c r="H37" s="75"/>
      <c r="I37" s="75"/>
      <c r="J37" s="75"/>
    </row>
    <row r="39" ht="12.75">
      <c r="K39" s="14"/>
    </row>
  </sheetData>
  <sheetProtection/>
  <mergeCells count="36">
    <mergeCell ref="B34:C34"/>
    <mergeCell ref="B35:C35"/>
    <mergeCell ref="B36:C36"/>
    <mergeCell ref="D23:D24"/>
    <mergeCell ref="B31:C31"/>
    <mergeCell ref="F23:F24"/>
    <mergeCell ref="H23:H24"/>
    <mergeCell ref="B33:C33"/>
    <mergeCell ref="B26:C26"/>
    <mergeCell ref="B27:C27"/>
    <mergeCell ref="B28:C28"/>
    <mergeCell ref="B29:C29"/>
    <mergeCell ref="B32:C32"/>
    <mergeCell ref="B30:C30"/>
    <mergeCell ref="B15:C15"/>
    <mergeCell ref="B18:C18"/>
    <mergeCell ref="B20:C20"/>
    <mergeCell ref="B17:C17"/>
    <mergeCell ref="B16:C16"/>
    <mergeCell ref="B19:C19"/>
    <mergeCell ref="A2:C2"/>
    <mergeCell ref="H6:K6"/>
    <mergeCell ref="A4:K4"/>
    <mergeCell ref="F2:K2"/>
    <mergeCell ref="A10:C10"/>
    <mergeCell ref="B11:C11"/>
    <mergeCell ref="J23:J24"/>
    <mergeCell ref="A7:C9"/>
    <mergeCell ref="D7:E8"/>
    <mergeCell ref="F7:G8"/>
    <mergeCell ref="H7:I8"/>
    <mergeCell ref="J7:K8"/>
    <mergeCell ref="B12:C12"/>
    <mergeCell ref="B13:C13"/>
    <mergeCell ref="B21:C21"/>
    <mergeCell ref="B14:C14"/>
  </mergeCells>
  <printOptions/>
  <pageMargins left="0.8661417322834646" right="0.07874015748031496" top="1.29921259842519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30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.125" style="2" customWidth="1"/>
    <col min="2" max="2" width="44.625" style="2" customWidth="1"/>
    <col min="3" max="9" width="10.75390625" style="2" customWidth="1"/>
    <col min="10" max="10" width="10.75390625" style="4" customWidth="1"/>
    <col min="11" max="11" width="10.125" style="4" bestFit="1" customWidth="1"/>
    <col min="12" max="16384" width="9.125" style="2" customWidth="1"/>
  </cols>
  <sheetData>
    <row r="1" spans="7:10" ht="12.75">
      <c r="G1" s="472" t="s">
        <v>24</v>
      </c>
      <c r="H1" s="472"/>
      <c r="I1" s="472"/>
      <c r="J1" s="472"/>
    </row>
    <row r="2" spans="5:9" ht="12.75">
      <c r="E2" s="472"/>
      <c r="F2" s="472"/>
      <c r="G2" s="472"/>
      <c r="H2" s="472"/>
      <c r="I2" s="472"/>
    </row>
    <row r="3" spans="1:10" ht="31.5" customHeight="1">
      <c r="A3" s="471" t="s">
        <v>141</v>
      </c>
      <c r="B3" s="471"/>
      <c r="C3" s="471"/>
      <c r="D3" s="471"/>
      <c r="E3" s="471"/>
      <c r="F3" s="471"/>
      <c r="G3" s="471"/>
      <c r="H3" s="471"/>
      <c r="I3" s="471"/>
      <c r="J3" s="471"/>
    </row>
    <row r="4" spans="1:9" ht="15.7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ht="21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10" ht="16.5" thickBot="1">
      <c r="A6" s="18"/>
      <c r="B6" s="18"/>
      <c r="C6" s="18"/>
      <c r="D6" s="18"/>
      <c r="E6" s="18"/>
      <c r="F6" s="18"/>
      <c r="G6" s="473" t="s">
        <v>0</v>
      </c>
      <c r="H6" s="473"/>
      <c r="I6" s="473"/>
      <c r="J6" s="473"/>
    </row>
    <row r="7" spans="1:10" ht="16.5" customHeight="1">
      <c r="A7" s="392" t="s">
        <v>1</v>
      </c>
      <c r="B7" s="394"/>
      <c r="C7" s="388" t="s">
        <v>18</v>
      </c>
      <c r="D7" s="389"/>
      <c r="E7" s="388" t="s">
        <v>129</v>
      </c>
      <c r="F7" s="389"/>
      <c r="G7" s="388" t="s">
        <v>130</v>
      </c>
      <c r="H7" s="389"/>
      <c r="I7" s="378" t="s">
        <v>19</v>
      </c>
      <c r="J7" s="379"/>
    </row>
    <row r="8" spans="1:10" ht="60" customHeight="1" thickBot="1">
      <c r="A8" s="395"/>
      <c r="B8" s="397"/>
      <c r="C8" s="390"/>
      <c r="D8" s="391"/>
      <c r="E8" s="390"/>
      <c r="F8" s="391"/>
      <c r="G8" s="390"/>
      <c r="H8" s="391"/>
      <c r="I8" s="401"/>
      <c r="J8" s="402"/>
    </row>
    <row r="9" spans="1:10" ht="60" customHeight="1" thickBot="1">
      <c r="A9" s="398"/>
      <c r="B9" s="400"/>
      <c r="C9" s="101" t="s">
        <v>152</v>
      </c>
      <c r="D9" s="151" t="s">
        <v>153</v>
      </c>
      <c r="E9" s="101" t="s">
        <v>152</v>
      </c>
      <c r="F9" s="151" t="s">
        <v>153</v>
      </c>
      <c r="G9" s="101" t="s">
        <v>152</v>
      </c>
      <c r="H9" s="151" t="s">
        <v>153</v>
      </c>
      <c r="I9" s="101" t="s">
        <v>152</v>
      </c>
      <c r="J9" s="151" t="s">
        <v>153</v>
      </c>
    </row>
    <row r="10" spans="1:11" s="17" customFormat="1" ht="15" customHeight="1" thickBot="1">
      <c r="A10" s="474" t="s">
        <v>2</v>
      </c>
      <c r="B10" s="475"/>
      <c r="C10" s="97">
        <v>2</v>
      </c>
      <c r="D10" s="97">
        <v>3</v>
      </c>
      <c r="E10" s="97">
        <v>6</v>
      </c>
      <c r="F10" s="97">
        <v>7</v>
      </c>
      <c r="G10" s="97">
        <v>8</v>
      </c>
      <c r="H10" s="153">
        <v>9</v>
      </c>
      <c r="I10" s="153">
        <v>10</v>
      </c>
      <c r="J10" s="191">
        <v>11</v>
      </c>
      <c r="K10" s="57"/>
    </row>
    <row r="11" spans="1:11" s="17" customFormat="1" ht="28.5" customHeight="1">
      <c r="A11" s="106"/>
      <c r="B11" s="225" t="s">
        <v>171</v>
      </c>
      <c r="C11" s="98"/>
      <c r="D11" s="98"/>
      <c r="E11" s="98"/>
      <c r="F11" s="98"/>
      <c r="G11" s="98"/>
      <c r="H11" s="98"/>
      <c r="I11" s="98"/>
      <c r="J11" s="191"/>
      <c r="K11" s="57"/>
    </row>
    <row r="12" spans="1:11" s="17" customFormat="1" ht="15" customHeight="1">
      <c r="A12" s="226"/>
      <c r="B12" s="107" t="s">
        <v>172</v>
      </c>
      <c r="C12" s="104">
        <v>763</v>
      </c>
      <c r="D12" s="280">
        <v>763</v>
      </c>
      <c r="E12" s="103"/>
      <c r="F12" s="103"/>
      <c r="G12" s="103"/>
      <c r="H12" s="103"/>
      <c r="I12" s="104">
        <v>763</v>
      </c>
      <c r="J12" s="228">
        <f>SUM(D12)</f>
        <v>763</v>
      </c>
      <c r="K12" s="57"/>
    </row>
    <row r="13" spans="1:11" s="17" customFormat="1" ht="24">
      <c r="A13" s="226"/>
      <c r="B13" s="105" t="s">
        <v>89</v>
      </c>
      <c r="C13" s="99"/>
      <c r="D13" s="287"/>
      <c r="E13" s="98"/>
      <c r="F13" s="98"/>
      <c r="G13" s="98"/>
      <c r="H13" s="98"/>
      <c r="I13" s="99"/>
      <c r="J13" s="227"/>
      <c r="K13" s="57"/>
    </row>
    <row r="14" spans="1:11" s="17" customFormat="1" ht="12.75">
      <c r="A14" s="226"/>
      <c r="B14" s="107" t="s">
        <v>146</v>
      </c>
      <c r="C14" s="104">
        <v>53753</v>
      </c>
      <c r="D14" s="280">
        <v>53753</v>
      </c>
      <c r="E14" s="103"/>
      <c r="F14" s="103"/>
      <c r="G14" s="103"/>
      <c r="H14" s="103"/>
      <c r="I14" s="104">
        <f>SUM(C14,E14,G14)</f>
        <v>53753</v>
      </c>
      <c r="J14" s="104">
        <f>SUM(D14,F14,H14)</f>
        <v>53753</v>
      </c>
      <c r="K14" s="57"/>
    </row>
    <row r="15" spans="1:10" ht="24">
      <c r="A15" s="50"/>
      <c r="B15" s="19" t="s">
        <v>41</v>
      </c>
      <c r="C15" s="61"/>
      <c r="D15" s="344"/>
      <c r="E15" s="61"/>
      <c r="F15" s="61"/>
      <c r="G15" s="61"/>
      <c r="H15" s="61"/>
      <c r="I15" s="104">
        <f aca="true" t="shared" si="0" ref="I15:I20">SUM(C15,E15,G15)</f>
        <v>0</v>
      </c>
      <c r="J15" s="104">
        <f aca="true" t="shared" si="1" ref="J15:J20">SUM(D15,F15,H15)</f>
        <v>0</v>
      </c>
    </row>
    <row r="16" spans="1:15" ht="12.75">
      <c r="A16" s="50"/>
      <c r="B16" s="159" t="s">
        <v>140</v>
      </c>
      <c r="C16" s="52">
        <v>24974</v>
      </c>
      <c r="D16" s="52">
        <f>8500+16474</f>
        <v>24974</v>
      </c>
      <c r="E16" s="52"/>
      <c r="F16" s="52"/>
      <c r="G16" s="61"/>
      <c r="H16" s="61"/>
      <c r="I16" s="104">
        <f t="shared" si="0"/>
        <v>24974</v>
      </c>
      <c r="J16" s="104">
        <f t="shared" si="1"/>
        <v>24974</v>
      </c>
      <c r="O16" s="4"/>
    </row>
    <row r="17" spans="1:10" ht="12.75">
      <c r="A17" s="50"/>
      <c r="B17" s="107" t="s">
        <v>147</v>
      </c>
      <c r="C17" s="104">
        <v>3300</v>
      </c>
      <c r="D17" s="104">
        <v>3300</v>
      </c>
      <c r="E17" s="52"/>
      <c r="F17" s="52"/>
      <c r="G17" s="61"/>
      <c r="H17" s="61"/>
      <c r="I17" s="104">
        <f t="shared" si="0"/>
        <v>3300</v>
      </c>
      <c r="J17" s="104">
        <f t="shared" si="1"/>
        <v>3300</v>
      </c>
    </row>
    <row r="18" spans="1:10" ht="15.75" customHeight="1">
      <c r="A18" s="50"/>
      <c r="B18" s="130" t="s">
        <v>90</v>
      </c>
      <c r="C18" s="52"/>
      <c r="D18" s="52"/>
      <c r="E18" s="52"/>
      <c r="F18" s="52"/>
      <c r="G18" s="61"/>
      <c r="H18" s="61"/>
      <c r="I18" s="104">
        <f t="shared" si="0"/>
        <v>0</v>
      </c>
      <c r="J18" s="104">
        <f t="shared" si="1"/>
        <v>0</v>
      </c>
    </row>
    <row r="19" spans="1:10" ht="15.75" customHeight="1">
      <c r="A19" s="50"/>
      <c r="B19" s="130" t="s">
        <v>91</v>
      </c>
      <c r="C19" s="52">
        <f>53493-35000-4000</f>
        <v>14493</v>
      </c>
      <c r="D19" s="52">
        <f>53493-35000-4000</f>
        <v>14493</v>
      </c>
      <c r="E19" s="52"/>
      <c r="F19" s="52"/>
      <c r="G19" s="61"/>
      <c r="H19" s="61"/>
      <c r="I19" s="104">
        <f t="shared" si="0"/>
        <v>14493</v>
      </c>
      <c r="J19" s="104">
        <f t="shared" si="1"/>
        <v>14493</v>
      </c>
    </row>
    <row r="20" spans="1:10" ht="15.75" customHeight="1" thickBot="1">
      <c r="A20" s="59"/>
      <c r="B20" s="131" t="s">
        <v>92</v>
      </c>
      <c r="C20" s="132"/>
      <c r="D20" s="132"/>
      <c r="E20" s="132"/>
      <c r="F20" s="132"/>
      <c r="G20" s="79"/>
      <c r="H20" s="79"/>
      <c r="I20" s="104">
        <f t="shared" si="0"/>
        <v>0</v>
      </c>
      <c r="J20" s="104">
        <f t="shared" si="1"/>
        <v>0</v>
      </c>
    </row>
    <row r="21" spans="1:10" ht="25.5" customHeight="1" thickBot="1">
      <c r="A21" s="51" t="s">
        <v>55</v>
      </c>
      <c r="B21" s="38" t="s">
        <v>93</v>
      </c>
      <c r="C21" s="22">
        <f>SUM(C11:C20)</f>
        <v>97283</v>
      </c>
      <c r="D21" s="22">
        <f aca="true" t="shared" si="2" ref="D21:J21">SUM(D11:D20)</f>
        <v>97283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97283</v>
      </c>
      <c r="J21" s="22">
        <f t="shared" si="2"/>
        <v>97283</v>
      </c>
    </row>
    <row r="23" ht="12.75">
      <c r="D23" s="4"/>
    </row>
    <row r="24" spans="3:4" ht="12.75">
      <c r="C24" s="4"/>
      <c r="D24" s="4"/>
    </row>
    <row r="25" spans="3:4" ht="12.75">
      <c r="C25" s="4"/>
      <c r="D25" s="4"/>
    </row>
    <row r="27" ht="12.75">
      <c r="D27" s="4"/>
    </row>
    <row r="28" spans="5:6" ht="12.75">
      <c r="E28" s="4"/>
      <c r="F28" s="4"/>
    </row>
    <row r="30" spans="5:6" ht="12.75">
      <c r="E30" s="4"/>
      <c r="F30" s="4"/>
    </row>
  </sheetData>
  <sheetProtection/>
  <mergeCells count="10">
    <mergeCell ref="A3:J3"/>
    <mergeCell ref="G1:J1"/>
    <mergeCell ref="G6:J6"/>
    <mergeCell ref="A10:B10"/>
    <mergeCell ref="E2:I2"/>
    <mergeCell ref="A7:B9"/>
    <mergeCell ref="C7:D8"/>
    <mergeCell ref="E7:F8"/>
    <mergeCell ref="G7:H8"/>
    <mergeCell ref="I7:J8"/>
  </mergeCells>
  <printOptions/>
  <pageMargins left="0.42" right="0.19" top="0.96" bottom="0.22" header="0.75" footer="0.17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zoomScalePageLayoutView="0" workbookViewId="0" topLeftCell="A1">
      <selection activeCell="I38" sqref="I38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11" width="10.75390625" style="2" customWidth="1"/>
    <col min="12" max="16384" width="9.125" style="2" customWidth="1"/>
  </cols>
  <sheetData>
    <row r="1" spans="8:11" ht="12.75">
      <c r="H1" s="472" t="s">
        <v>26</v>
      </c>
      <c r="I1" s="472"/>
      <c r="J1" s="472"/>
      <c r="K1" s="472"/>
    </row>
    <row r="4" spans="3:10" ht="19.5" customHeight="1">
      <c r="C4" s="471" t="s">
        <v>143</v>
      </c>
      <c r="D4" s="471"/>
      <c r="E4" s="471"/>
      <c r="F4" s="471"/>
      <c r="G4" s="471"/>
      <c r="H4" s="471"/>
      <c r="I4" s="471"/>
      <c r="J4" s="471"/>
    </row>
    <row r="5" spans="3:10" ht="19.5" customHeight="1">
      <c r="C5" s="471" t="s">
        <v>20</v>
      </c>
      <c r="D5" s="471"/>
      <c r="E5" s="471"/>
      <c r="F5" s="471"/>
      <c r="G5" s="471"/>
      <c r="H5" s="471"/>
      <c r="I5" s="471"/>
      <c r="J5" s="471"/>
    </row>
    <row r="6" spans="3:10" ht="19.5" customHeight="1">
      <c r="C6" s="15"/>
      <c r="D6" s="15"/>
      <c r="E6" s="15"/>
      <c r="F6" s="15"/>
      <c r="G6" s="15"/>
      <c r="H6" s="15"/>
      <c r="I6" s="15"/>
      <c r="J6" s="15"/>
    </row>
    <row r="7" spans="3:11" ht="19.5" customHeight="1" thickBot="1">
      <c r="C7" s="16"/>
      <c r="D7" s="16"/>
      <c r="E7" s="16"/>
      <c r="F7" s="16"/>
      <c r="G7" s="16"/>
      <c r="H7" s="476" t="s">
        <v>0</v>
      </c>
      <c r="I7" s="476"/>
      <c r="J7" s="476"/>
      <c r="K7" s="476"/>
    </row>
    <row r="8" spans="1:11" ht="19.5" customHeight="1">
      <c r="A8" s="392" t="s">
        <v>1</v>
      </c>
      <c r="B8" s="393"/>
      <c r="C8" s="394"/>
      <c r="D8" s="388" t="s">
        <v>18</v>
      </c>
      <c r="E8" s="389"/>
      <c r="F8" s="388" t="s">
        <v>129</v>
      </c>
      <c r="G8" s="389"/>
      <c r="H8" s="388" t="s">
        <v>130</v>
      </c>
      <c r="I8" s="389"/>
      <c r="J8" s="378" t="s">
        <v>19</v>
      </c>
      <c r="K8" s="379"/>
    </row>
    <row r="9" spans="1:11" ht="56.25" customHeight="1" thickBot="1">
      <c r="A9" s="395"/>
      <c r="B9" s="396"/>
      <c r="C9" s="397"/>
      <c r="D9" s="390"/>
      <c r="E9" s="391"/>
      <c r="F9" s="390"/>
      <c r="G9" s="391"/>
      <c r="H9" s="390"/>
      <c r="I9" s="391"/>
      <c r="J9" s="401"/>
      <c r="K9" s="402"/>
    </row>
    <row r="10" spans="1:11" ht="56.25" customHeight="1" thickBot="1">
      <c r="A10" s="398"/>
      <c r="B10" s="399"/>
      <c r="C10" s="400"/>
      <c r="D10" s="101" t="s">
        <v>152</v>
      </c>
      <c r="E10" s="151" t="s">
        <v>153</v>
      </c>
      <c r="F10" s="101" t="s">
        <v>152</v>
      </c>
      <c r="G10" s="151" t="s">
        <v>153</v>
      </c>
      <c r="H10" s="101" t="s">
        <v>152</v>
      </c>
      <c r="I10" s="151" t="s">
        <v>153</v>
      </c>
      <c r="J10" s="101" t="s">
        <v>152</v>
      </c>
      <c r="K10" s="151" t="s">
        <v>153</v>
      </c>
    </row>
    <row r="11" spans="1:11" ht="19.5" customHeight="1" thickBot="1">
      <c r="A11" s="436">
        <v>1</v>
      </c>
      <c r="B11" s="437"/>
      <c r="C11" s="438"/>
      <c r="D11" s="97">
        <v>2</v>
      </c>
      <c r="E11" s="97">
        <v>3</v>
      </c>
      <c r="F11" s="97">
        <v>6</v>
      </c>
      <c r="G11" s="97">
        <v>7</v>
      </c>
      <c r="H11" s="97">
        <v>8</v>
      </c>
      <c r="I11" s="153">
        <v>9</v>
      </c>
      <c r="J11" s="153">
        <v>10</v>
      </c>
      <c r="K11" s="191">
        <v>11</v>
      </c>
    </row>
    <row r="12" spans="1:11" ht="19.5" customHeight="1">
      <c r="A12" s="133"/>
      <c r="B12" s="481" t="s">
        <v>12</v>
      </c>
      <c r="C12" s="482"/>
      <c r="D12" s="134"/>
      <c r="E12" s="134"/>
      <c r="F12" s="135"/>
      <c r="G12" s="135"/>
      <c r="H12" s="136"/>
      <c r="I12" s="137"/>
      <c r="J12" s="137">
        <f aca="true" t="shared" si="0" ref="J12:J17">SUM(D12,F12,H12)</f>
        <v>0</v>
      </c>
      <c r="K12" s="136">
        <f aca="true" t="shared" si="1" ref="K12:K17">SUM(E12,G12,I12)</f>
        <v>0</v>
      </c>
    </row>
    <row r="13" spans="1:11" ht="17.25" customHeight="1">
      <c r="A13" s="138"/>
      <c r="B13" s="477" t="s">
        <v>13</v>
      </c>
      <c r="C13" s="478"/>
      <c r="D13" s="24"/>
      <c r="E13" s="24"/>
      <c r="F13" s="108"/>
      <c r="G13" s="108"/>
      <c r="H13" s="139"/>
      <c r="I13" s="139"/>
      <c r="J13" s="139">
        <f t="shared" si="0"/>
        <v>0</v>
      </c>
      <c r="K13" s="139">
        <f t="shared" si="1"/>
        <v>0</v>
      </c>
    </row>
    <row r="14" spans="1:11" ht="19.5" customHeight="1">
      <c r="A14" s="138"/>
      <c r="B14" s="477" t="s">
        <v>125</v>
      </c>
      <c r="C14" s="478"/>
      <c r="D14" s="61">
        <v>2144796</v>
      </c>
      <c r="E14" s="61">
        <f>1793099+351697+8880</f>
        <v>2153676</v>
      </c>
      <c r="F14" s="61"/>
      <c r="G14" s="61"/>
      <c r="H14" s="139"/>
      <c r="I14" s="139"/>
      <c r="J14" s="139">
        <f t="shared" si="0"/>
        <v>2144796</v>
      </c>
      <c r="K14" s="139">
        <f t="shared" si="1"/>
        <v>2153676</v>
      </c>
    </row>
    <row r="15" spans="1:11" ht="19.5" customHeight="1">
      <c r="A15" s="138"/>
      <c r="B15" s="477" t="s">
        <v>84</v>
      </c>
      <c r="C15" s="478"/>
      <c r="D15" s="108">
        <v>350000</v>
      </c>
      <c r="E15" s="108">
        <f>150000+200000</f>
        <v>350000</v>
      </c>
      <c r="F15" s="108"/>
      <c r="G15" s="108"/>
      <c r="H15" s="139"/>
      <c r="I15" s="139"/>
      <c r="J15" s="139">
        <f t="shared" si="0"/>
        <v>350000</v>
      </c>
      <c r="K15" s="139">
        <f t="shared" si="1"/>
        <v>350000</v>
      </c>
    </row>
    <row r="16" spans="1:11" ht="19.5" customHeight="1">
      <c r="A16" s="138"/>
      <c r="B16" s="477" t="s">
        <v>82</v>
      </c>
      <c r="C16" s="478"/>
      <c r="D16" s="108"/>
      <c r="E16" s="108"/>
      <c r="F16" s="108"/>
      <c r="G16" s="108">
        <v>390</v>
      </c>
      <c r="H16" s="139"/>
      <c r="I16" s="139"/>
      <c r="J16" s="139">
        <f t="shared" si="0"/>
        <v>0</v>
      </c>
      <c r="K16" s="139">
        <f t="shared" si="1"/>
        <v>390</v>
      </c>
    </row>
    <row r="17" spans="1:11" ht="19.5" customHeight="1" thickBot="1">
      <c r="A17" s="138"/>
      <c r="B17" s="477" t="s">
        <v>83</v>
      </c>
      <c r="C17" s="478"/>
      <c r="D17" s="28"/>
      <c r="E17" s="28"/>
      <c r="F17" s="28"/>
      <c r="G17" s="28"/>
      <c r="H17" s="140"/>
      <c r="I17" s="140"/>
      <c r="J17" s="140">
        <f t="shared" si="0"/>
        <v>0</v>
      </c>
      <c r="K17" s="139">
        <f t="shared" si="1"/>
        <v>0</v>
      </c>
    </row>
    <row r="18" spans="1:11" ht="27" customHeight="1" thickBot="1">
      <c r="A18" s="141" t="s">
        <v>105</v>
      </c>
      <c r="B18" s="479" t="s">
        <v>21</v>
      </c>
      <c r="C18" s="480"/>
      <c r="D18" s="142">
        <f>SUM(D14:D17)</f>
        <v>2494796</v>
      </c>
      <c r="E18" s="142">
        <f>SUM(E14:E17)</f>
        <v>2503676</v>
      </c>
      <c r="F18" s="142">
        <f>SUM(F14:F17)</f>
        <v>0</v>
      </c>
      <c r="G18" s="142">
        <f>SUM(G14:G17)</f>
        <v>390</v>
      </c>
      <c r="H18" s="142">
        <f>SUM(H14:H17)</f>
        <v>0</v>
      </c>
      <c r="I18" s="142"/>
      <c r="J18" s="22">
        <f>SUM(J14:J17)</f>
        <v>2494796</v>
      </c>
      <c r="K18" s="22">
        <f>SUM(K14:K17)</f>
        <v>2504066</v>
      </c>
    </row>
    <row r="19" spans="3:7" ht="12.75">
      <c r="C19" s="17"/>
      <c r="D19" s="17"/>
      <c r="E19" s="17"/>
      <c r="F19" s="17"/>
      <c r="G19" s="17"/>
    </row>
    <row r="26" spans="4:5" ht="12.75">
      <c r="D26" s="4"/>
      <c r="E26" s="4"/>
    </row>
    <row r="28" spans="4:5" ht="12.75">
      <c r="D28" s="4"/>
      <c r="E28" s="4"/>
    </row>
  </sheetData>
  <sheetProtection/>
  <mergeCells count="17">
    <mergeCell ref="C5:J5"/>
    <mergeCell ref="B18:C18"/>
    <mergeCell ref="B14:C14"/>
    <mergeCell ref="B16:C16"/>
    <mergeCell ref="B17:C17"/>
    <mergeCell ref="B12:C12"/>
    <mergeCell ref="B13:C13"/>
    <mergeCell ref="H1:K1"/>
    <mergeCell ref="H7:K7"/>
    <mergeCell ref="B15:C15"/>
    <mergeCell ref="D8:E9"/>
    <mergeCell ref="F8:G9"/>
    <mergeCell ref="H8:I9"/>
    <mergeCell ref="J8:K9"/>
    <mergeCell ref="A8:C10"/>
    <mergeCell ref="A11:C11"/>
    <mergeCell ref="C4:J4"/>
  </mergeCells>
  <printOptions/>
  <pageMargins left="0.7874015748031497" right="0.15748031496062992" top="0.7086614173228347" bottom="0.984251968503937" header="0.4724409448818898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K28"/>
  <sheetViews>
    <sheetView zoomScalePageLayoutView="0" workbookViewId="0" topLeftCell="A7">
      <selection activeCell="K37" sqref="K37"/>
    </sheetView>
  </sheetViews>
  <sheetFormatPr defaultColWidth="9.00390625" defaultRowHeight="12.75"/>
  <cols>
    <col min="1" max="2" width="2.875" style="13" customWidth="1"/>
    <col min="3" max="3" width="38.00390625" style="0" customWidth="1"/>
    <col min="4" max="7" width="13.375" style="0" customWidth="1"/>
    <col min="8" max="10" width="13.00390625" style="0" customWidth="1"/>
  </cols>
  <sheetData>
    <row r="2" spans="6:10" ht="12.75">
      <c r="F2" s="483" t="s">
        <v>25</v>
      </c>
      <c r="G2" s="483"/>
      <c r="H2" s="483"/>
      <c r="I2" s="483"/>
      <c r="J2" s="483"/>
    </row>
    <row r="3" spans="1:10" ht="25.5" customHeight="1">
      <c r="A3" s="41"/>
      <c r="B3" s="41"/>
      <c r="C3" s="41"/>
      <c r="D3" s="41"/>
      <c r="E3" s="41"/>
      <c r="F3" s="41"/>
      <c r="G3" s="41"/>
      <c r="H3" s="158"/>
      <c r="I3" s="158"/>
      <c r="J3" s="42"/>
    </row>
    <row r="4" spans="1:10" ht="56.25" customHeight="1">
      <c r="A4" s="5"/>
      <c r="B4" s="5"/>
      <c r="C4" s="5"/>
      <c r="D4" s="5"/>
      <c r="E4" s="5"/>
      <c r="F4" s="5"/>
      <c r="G4" s="5"/>
      <c r="H4" s="5"/>
      <c r="I4" s="5"/>
      <c r="J4" s="31"/>
    </row>
    <row r="5" spans="1:10" ht="33" customHeight="1">
      <c r="A5" s="426" t="s">
        <v>139</v>
      </c>
      <c r="B5" s="426"/>
      <c r="C5" s="426"/>
      <c r="D5" s="426"/>
      <c r="E5" s="426"/>
      <c r="F5" s="426"/>
      <c r="G5" s="426"/>
      <c r="H5" s="426"/>
      <c r="I5" s="426"/>
      <c r="J5" s="426"/>
    </row>
    <row r="6" spans="1:10" ht="25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7.25" customHeight="1" thickBot="1">
      <c r="A7" s="5"/>
      <c r="B7" s="5"/>
      <c r="C7" s="5"/>
      <c r="D7" s="5"/>
      <c r="E7" s="5"/>
      <c r="F7" s="5"/>
      <c r="G7" s="5"/>
      <c r="H7" s="5"/>
      <c r="I7" s="5"/>
      <c r="J7" s="5" t="s">
        <v>0</v>
      </c>
    </row>
    <row r="8" spans="1:11" ht="72" customHeight="1">
      <c r="A8" s="392" t="s">
        <v>1</v>
      </c>
      <c r="B8" s="393"/>
      <c r="C8" s="394"/>
      <c r="D8" s="388" t="s">
        <v>18</v>
      </c>
      <c r="E8" s="389"/>
      <c r="F8" s="388" t="s">
        <v>129</v>
      </c>
      <c r="G8" s="389"/>
      <c r="H8" s="388" t="s">
        <v>130</v>
      </c>
      <c r="I8" s="389"/>
      <c r="J8" s="378" t="s">
        <v>19</v>
      </c>
      <c r="K8" s="379"/>
    </row>
    <row r="9" spans="1:11" s="44" customFormat="1" ht="13.5" thickBot="1">
      <c r="A9" s="395"/>
      <c r="B9" s="396"/>
      <c r="C9" s="397"/>
      <c r="D9" s="390"/>
      <c r="E9" s="391"/>
      <c r="F9" s="390"/>
      <c r="G9" s="391"/>
      <c r="H9" s="390"/>
      <c r="I9" s="391"/>
      <c r="J9" s="401"/>
      <c r="K9" s="402"/>
    </row>
    <row r="10" spans="1:11" s="44" customFormat="1" ht="13.5" thickBot="1">
      <c r="A10" s="398"/>
      <c r="B10" s="399"/>
      <c r="C10" s="400"/>
      <c r="D10" s="101" t="s">
        <v>152</v>
      </c>
      <c r="E10" s="151" t="s">
        <v>153</v>
      </c>
      <c r="F10" s="101" t="s">
        <v>152</v>
      </c>
      <c r="G10" s="151" t="s">
        <v>153</v>
      </c>
      <c r="H10" s="101" t="s">
        <v>152</v>
      </c>
      <c r="I10" s="151" t="s">
        <v>153</v>
      </c>
      <c r="J10" s="101" t="s">
        <v>152</v>
      </c>
      <c r="K10" s="151" t="s">
        <v>153</v>
      </c>
    </row>
    <row r="11" spans="1:11" s="44" customFormat="1" ht="12.75" customHeight="1" thickBot="1">
      <c r="A11" s="436">
        <v>1</v>
      </c>
      <c r="B11" s="437"/>
      <c r="C11" s="438"/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153">
        <v>7</v>
      </c>
      <c r="J11" s="153">
        <v>8</v>
      </c>
      <c r="K11" s="191">
        <v>9</v>
      </c>
    </row>
    <row r="12" spans="1:11" s="2" customFormat="1" ht="27" customHeight="1" thickBot="1">
      <c r="A12" s="143"/>
      <c r="B12" s="488" t="s">
        <v>15</v>
      </c>
      <c r="C12" s="489"/>
      <c r="D12" s="154">
        <v>21072</v>
      </c>
      <c r="E12" s="154">
        <v>21072</v>
      </c>
      <c r="F12" s="144"/>
      <c r="G12" s="144"/>
      <c r="H12" s="144"/>
      <c r="I12" s="144"/>
      <c r="J12" s="22">
        <f aca="true" t="shared" si="0" ref="J12:K14">SUM(D12,H12)</f>
        <v>21072</v>
      </c>
      <c r="K12" s="22">
        <f t="shared" si="0"/>
        <v>21072</v>
      </c>
    </row>
    <row r="13" spans="1:11" s="2" customFormat="1" ht="30.75" customHeight="1" thickBot="1">
      <c r="A13" s="143"/>
      <c r="B13" s="488" t="s">
        <v>16</v>
      </c>
      <c r="C13" s="489"/>
      <c r="D13" s="154">
        <v>2078</v>
      </c>
      <c r="E13" s="154">
        <v>2078</v>
      </c>
      <c r="F13" s="144"/>
      <c r="G13" s="144"/>
      <c r="H13" s="144"/>
      <c r="I13" s="144"/>
      <c r="J13" s="22">
        <f t="shared" si="0"/>
        <v>2078</v>
      </c>
      <c r="K13" s="22">
        <f t="shared" si="0"/>
        <v>2078</v>
      </c>
    </row>
    <row r="14" spans="1:11" s="2" customFormat="1" ht="27" customHeight="1" thickBot="1">
      <c r="A14" s="143"/>
      <c r="B14" s="486" t="s">
        <v>148</v>
      </c>
      <c r="C14" s="487"/>
      <c r="D14" s="154">
        <v>1300</v>
      </c>
      <c r="E14" s="154">
        <v>1300</v>
      </c>
      <c r="F14" s="144"/>
      <c r="G14" s="144"/>
      <c r="H14" s="144"/>
      <c r="I14" s="144"/>
      <c r="J14" s="22">
        <f t="shared" si="0"/>
        <v>1300</v>
      </c>
      <c r="K14" s="22">
        <f t="shared" si="0"/>
        <v>1300</v>
      </c>
    </row>
    <row r="15" spans="1:11" s="2" customFormat="1" ht="27" customHeight="1" thickBot="1">
      <c r="A15" s="145" t="s">
        <v>2</v>
      </c>
      <c r="B15" s="484" t="s">
        <v>94</v>
      </c>
      <c r="C15" s="485"/>
      <c r="D15" s="144">
        <f>SUM(D12:D14)</f>
        <v>24450</v>
      </c>
      <c r="E15" s="144">
        <f>SUM(E12:E14)</f>
        <v>24450</v>
      </c>
      <c r="F15" s="144">
        <f>SUM(F12:F14)</f>
        <v>0</v>
      </c>
      <c r="G15" s="144"/>
      <c r="H15" s="144">
        <f>SUM(H12:H14)</f>
        <v>0</v>
      </c>
      <c r="I15" s="144"/>
      <c r="J15" s="146">
        <f>SUM(J12:J14)</f>
        <v>24450</v>
      </c>
      <c r="K15" s="22">
        <f>SUM(E15,I15)</f>
        <v>24450</v>
      </c>
    </row>
    <row r="16" spans="1:11" s="2" customFormat="1" ht="29.25" customHeight="1" thickBot="1">
      <c r="A16" s="43"/>
      <c r="B16" s="486" t="s">
        <v>144</v>
      </c>
      <c r="C16" s="487"/>
      <c r="D16" s="55"/>
      <c r="E16" s="55"/>
      <c r="F16" s="55"/>
      <c r="G16" s="28"/>
      <c r="H16" s="28"/>
      <c r="I16" s="28"/>
      <c r="J16" s="168"/>
      <c r="K16" s="22">
        <f>SUM(E16,I16)</f>
        <v>0</v>
      </c>
    </row>
    <row r="17" spans="1:11" s="1" customFormat="1" ht="25.5" customHeight="1" thickBot="1">
      <c r="A17" s="43" t="s">
        <v>3</v>
      </c>
      <c r="B17" s="484" t="s">
        <v>14</v>
      </c>
      <c r="C17" s="485"/>
      <c r="D17" s="22">
        <f>SUM(D16)</f>
        <v>0</v>
      </c>
      <c r="E17" s="22"/>
      <c r="F17" s="22">
        <f>SUM(F16:F16)</f>
        <v>0</v>
      </c>
      <c r="G17" s="22"/>
      <c r="H17" s="22">
        <f>SUM(H16:H16)</f>
        <v>0</v>
      </c>
      <c r="I17" s="22"/>
      <c r="J17" s="169">
        <f>SUM(J16)</f>
        <v>0</v>
      </c>
      <c r="K17" s="22">
        <f>SUM(E17,I17)</f>
        <v>0</v>
      </c>
    </row>
    <row r="18" spans="1:11" s="44" customFormat="1" ht="27" customHeight="1" thickBot="1">
      <c r="A18" s="147" t="s">
        <v>108</v>
      </c>
      <c r="B18" s="484" t="s">
        <v>95</v>
      </c>
      <c r="C18" s="485"/>
      <c r="D18" s="114">
        <f>SUM(D17,D15)</f>
        <v>24450</v>
      </c>
      <c r="E18" s="114">
        <f>SUM(E17,E15)</f>
        <v>24450</v>
      </c>
      <c r="F18" s="148">
        <f>SUM(F17,F15)</f>
        <v>0</v>
      </c>
      <c r="G18" s="148"/>
      <c r="H18" s="114">
        <f>SUM(H17,H15)</f>
        <v>0</v>
      </c>
      <c r="I18" s="149"/>
      <c r="J18" s="149">
        <f>SUM(J17,J15)</f>
        <v>24450</v>
      </c>
      <c r="K18" s="149">
        <f>SUM(K17,K15)</f>
        <v>24450</v>
      </c>
    </row>
    <row r="19" ht="12.75">
      <c r="K19" s="14"/>
    </row>
    <row r="20" ht="12.75">
      <c r="K20" s="14"/>
    </row>
    <row r="21" ht="12.75">
      <c r="K21" s="14"/>
    </row>
    <row r="26" spans="4:5" ht="12.75">
      <c r="D26" s="14"/>
      <c r="E26" s="14"/>
    </row>
    <row r="28" spans="4:5" ht="12.75">
      <c r="D28" s="14"/>
      <c r="E28" s="14"/>
    </row>
  </sheetData>
  <sheetProtection/>
  <mergeCells count="15">
    <mergeCell ref="A11:C11"/>
    <mergeCell ref="B18:C18"/>
    <mergeCell ref="B16:C16"/>
    <mergeCell ref="B12:C12"/>
    <mergeCell ref="B13:C13"/>
    <mergeCell ref="B14:C14"/>
    <mergeCell ref="B15:C15"/>
    <mergeCell ref="B17:C17"/>
    <mergeCell ref="A8:C10"/>
    <mergeCell ref="D8:E9"/>
    <mergeCell ref="F8:G9"/>
    <mergeCell ref="H8:I9"/>
    <mergeCell ref="J8:K9"/>
    <mergeCell ref="F2:J2"/>
    <mergeCell ref="A5:J5"/>
  </mergeCells>
  <printOptions/>
  <pageMargins left="0.43" right="0.17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2017-01-19T12:38:04Z</cp:lastPrinted>
  <dcterms:created xsi:type="dcterms:W3CDTF">2011-02-03T10:02:06Z</dcterms:created>
  <dcterms:modified xsi:type="dcterms:W3CDTF">2017-01-19T12:38:07Z</dcterms:modified>
  <cp:category/>
  <cp:version/>
  <cp:contentType/>
  <cp:contentStatus/>
</cp:coreProperties>
</file>