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3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'3_melléklet'!$A$58:$A$66</definedName>
    <definedName name="Excel_BuiltIn_Print_Titles_9">#REF!</definedName>
    <definedName name="melléklet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5" i="1" l="1"/>
  <c r="E125" i="1" s="1"/>
  <c r="B125" i="1"/>
  <c r="E124" i="1"/>
  <c r="D124" i="1"/>
  <c r="D123" i="1"/>
  <c r="E123" i="1" s="1"/>
  <c r="C123" i="1"/>
  <c r="C111" i="1" s="1"/>
  <c r="B123" i="1"/>
  <c r="D121" i="1"/>
  <c r="E121" i="1" s="1"/>
  <c r="E120" i="1"/>
  <c r="C120" i="1"/>
  <c r="D119" i="1"/>
  <c r="E119" i="1" s="1"/>
  <c r="C119" i="1"/>
  <c r="B119" i="1"/>
  <c r="C117" i="1"/>
  <c r="E117" i="1" s="1"/>
  <c r="B117" i="1"/>
  <c r="B115" i="1" s="1"/>
  <c r="B111" i="1" s="1"/>
  <c r="E116" i="1"/>
  <c r="D115" i="1"/>
  <c r="E115" i="1" s="1"/>
  <c r="C115" i="1"/>
  <c r="D111" i="1"/>
  <c r="E111" i="1" s="1"/>
  <c r="D103" i="1"/>
  <c r="C101" i="1"/>
  <c r="C99" i="1" s="1"/>
  <c r="C84" i="1" s="1"/>
  <c r="B101" i="1"/>
  <c r="E100" i="1"/>
  <c r="D99" i="1"/>
  <c r="E99" i="1" s="1"/>
  <c r="B99" i="1"/>
  <c r="C97" i="1"/>
  <c r="E97" i="1" s="1"/>
  <c r="B97" i="1"/>
  <c r="C96" i="1"/>
  <c r="E96" i="1" s="1"/>
  <c r="B96" i="1"/>
  <c r="B94" i="1" s="1"/>
  <c r="B84" i="1" s="1"/>
  <c r="E95" i="1"/>
  <c r="D94" i="1"/>
  <c r="E94" i="1" s="1"/>
  <c r="C94" i="1"/>
  <c r="D92" i="1"/>
  <c r="E92" i="1" s="1"/>
  <c r="C92" i="1"/>
  <c r="B92" i="1"/>
  <c r="E91" i="1"/>
  <c r="D90" i="1"/>
  <c r="E90" i="1" s="1"/>
  <c r="E89" i="1"/>
  <c r="C88" i="1"/>
  <c r="B88" i="1"/>
  <c r="C82" i="1"/>
  <c r="E82" i="1" s="1"/>
  <c r="B82" i="1"/>
  <c r="B79" i="1" s="1"/>
  <c r="E81" i="1"/>
  <c r="D80" i="1"/>
  <c r="D79" i="1" s="1"/>
  <c r="D75" i="1"/>
  <c r="E74" i="1"/>
  <c r="D74" i="1"/>
  <c r="D73" i="1"/>
  <c r="D71" i="1" s="1"/>
  <c r="C73" i="1"/>
  <c r="C75" i="1" s="1"/>
  <c r="E75" i="1" s="1"/>
  <c r="E72" i="1"/>
  <c r="C72" i="1"/>
  <c r="B72" i="1"/>
  <c r="B75" i="1" s="1"/>
  <c r="B71" i="1" s="1"/>
  <c r="B67" i="1" s="1"/>
  <c r="E63" i="1"/>
  <c r="E62" i="1"/>
  <c r="D62" i="1"/>
  <c r="C62" i="1"/>
  <c r="B62" i="1"/>
  <c r="E61" i="1"/>
  <c r="C61" i="1"/>
  <c r="D60" i="1"/>
  <c r="E60" i="1" s="1"/>
  <c r="E59" i="1"/>
  <c r="C59" i="1"/>
  <c r="C65" i="1" s="1"/>
  <c r="B59" i="1"/>
  <c r="B65" i="1" s="1"/>
  <c r="D58" i="1"/>
  <c r="D53" i="1"/>
  <c r="D49" i="1" s="1"/>
  <c r="E49" i="1" s="1"/>
  <c r="E52" i="1"/>
  <c r="E51" i="1"/>
  <c r="C51" i="1"/>
  <c r="E50" i="1"/>
  <c r="C49" i="1"/>
  <c r="B49" i="1"/>
  <c r="D43" i="1"/>
  <c r="D42" i="1" s="1"/>
  <c r="E40" i="1"/>
  <c r="E38" i="1"/>
  <c r="E37" i="1"/>
  <c r="D37" i="1"/>
  <c r="C37" i="1"/>
  <c r="C35" i="1"/>
  <c r="C33" i="1" s="1"/>
  <c r="B35" i="1"/>
  <c r="B33" i="1" s="1"/>
  <c r="E34" i="1"/>
  <c r="D33" i="1"/>
  <c r="C31" i="1"/>
  <c r="E31" i="1" s="1"/>
  <c r="B31" i="1"/>
  <c r="D30" i="1"/>
  <c r="D27" i="1" s="1"/>
  <c r="E27" i="1" s="1"/>
  <c r="E29" i="1"/>
  <c r="E28" i="1"/>
  <c r="C28" i="1"/>
  <c r="B28" i="1"/>
  <c r="D26" i="1"/>
  <c r="E26" i="1" s="1"/>
  <c r="E25" i="1"/>
  <c r="B24" i="1"/>
  <c r="E22" i="1"/>
  <c r="C22" i="1"/>
  <c r="B22" i="1"/>
  <c r="E21" i="1"/>
  <c r="D20" i="1"/>
  <c r="C20" i="1"/>
  <c r="E20" i="1" s="1"/>
  <c r="B20" i="1"/>
  <c r="E18" i="1"/>
  <c r="C18" i="1"/>
  <c r="B18" i="1"/>
  <c r="E17" i="1"/>
  <c r="D16" i="1"/>
  <c r="C16" i="1"/>
  <c r="E16" i="1" s="1"/>
  <c r="B16" i="1"/>
  <c r="B14" i="1"/>
  <c r="B11" i="1" s="1"/>
  <c r="E12" i="1"/>
  <c r="D12" i="1"/>
  <c r="C12" i="1"/>
  <c r="C14" i="1" s="1"/>
  <c r="D11" i="1"/>
  <c r="C58" i="1" l="1"/>
  <c r="E58" i="1" s="1"/>
  <c r="E65" i="1"/>
  <c r="D67" i="1"/>
  <c r="E79" i="1"/>
  <c r="E14" i="1"/>
  <c r="C11" i="1"/>
  <c r="E33" i="1"/>
  <c r="B58" i="1"/>
  <c r="B7" i="1" s="1"/>
  <c r="C24" i="1"/>
  <c r="E35" i="1"/>
  <c r="D88" i="1"/>
  <c r="E101" i="1"/>
  <c r="D24" i="1"/>
  <c r="E30" i="1"/>
  <c r="C71" i="1"/>
  <c r="E71" i="1" s="1"/>
  <c r="E73" i="1"/>
  <c r="C79" i="1"/>
  <c r="E80" i="1"/>
  <c r="E88" i="1" l="1"/>
  <c r="D84" i="1"/>
  <c r="E84" i="1" s="1"/>
  <c r="C67" i="1"/>
  <c r="E67" i="1" s="1"/>
  <c r="E24" i="1"/>
  <c r="C7" i="1"/>
  <c r="E11" i="1"/>
  <c r="D7" i="1"/>
  <c r="E7" i="1" s="1"/>
</calcChain>
</file>

<file path=xl/sharedStrings.xml><?xml version="1.0" encoding="utf-8"?>
<sst xmlns="http://schemas.openxmlformats.org/spreadsheetml/2006/main" count="92" uniqueCount="73">
  <si>
    <t>2018. évi működési bevételek kormányzati funkciónként (adatok Ft-ban)</t>
  </si>
  <si>
    <t xml:space="preserve">Ft-ban </t>
  </si>
  <si>
    <t>Eredeti</t>
  </si>
  <si>
    <t>Módosított</t>
  </si>
  <si>
    <t>Teljesítés</t>
  </si>
  <si>
    <t>Telj %-a</t>
  </si>
  <si>
    <t>Nagyszénás Nagyközség Önkormányzata</t>
  </si>
  <si>
    <t>Kötelező önkormányzati feladatok</t>
  </si>
  <si>
    <t>013350 Önkormányzati vagyonnal kapcsolatos gazdálkodási feladatok</t>
  </si>
  <si>
    <t xml:space="preserve">             Bérleti díjak</t>
  </si>
  <si>
    <t xml:space="preserve">             Közvetített szolgáltatás</t>
  </si>
  <si>
    <t xml:space="preserve">             Kiszámlázott termékek Áfá-ja</t>
  </si>
  <si>
    <t>072112 Házi orvosi alapellátás</t>
  </si>
  <si>
    <t xml:space="preserve">             Orvosi rendelők közüzemi költségátalány díja</t>
  </si>
  <si>
    <t xml:space="preserve">             Kiszámlázott term. és szolg. Áfá-ja</t>
  </si>
  <si>
    <t>072311 Fogorvosi alapellátás</t>
  </si>
  <si>
    <t xml:space="preserve">066020 Város-, és községgazdálkodási egyéb szolgáltatások </t>
  </si>
  <si>
    <t xml:space="preserve">            Közterülethasználat</t>
  </si>
  <si>
    <t xml:space="preserve">            Földhasználati díjak</t>
  </si>
  <si>
    <t xml:space="preserve">            Termények értékesítési bevétele </t>
  </si>
  <si>
    <t xml:space="preserve">            Területalapú és gázolaj támogatás</t>
  </si>
  <si>
    <t xml:space="preserve">            Kertészeti tevékenység</t>
  </si>
  <si>
    <t xml:space="preserve">            Anyageladás</t>
  </si>
  <si>
    <t xml:space="preserve">            Kiszámlázott term. és szolg. Áfá-ja</t>
  </si>
  <si>
    <t>107060 Egyéb szociális és pénzbeli ellátások</t>
  </si>
  <si>
    <t xml:space="preserve">            Köztemetés, hagyaték</t>
  </si>
  <si>
    <t xml:space="preserve">            Lakástámogatás visszafizetése</t>
  </si>
  <si>
    <t>104042 Család és gyermekjóléti szolgáltatások</t>
  </si>
  <si>
    <t xml:space="preserve">            Egyéb szolgáltatások</t>
  </si>
  <si>
    <t xml:space="preserve">            Bérleti díjak</t>
  </si>
  <si>
    <t>041233 Hosszabb időtartamú közfoglalkoztatás</t>
  </si>
  <si>
    <t xml:space="preserve">            Szolgáltatások ellenértéke</t>
  </si>
  <si>
    <t>Államigazgatási feladatok</t>
  </si>
  <si>
    <t>011130 Önkormányzatok és  önkormányzati hivatalok jogalkotó és általános igazgatási tevékenysége</t>
  </si>
  <si>
    <t xml:space="preserve">             Kamatbevétel, hozadék</t>
  </si>
  <si>
    <t xml:space="preserve">             Víziközmű Társulat követeléseinek megtérülése</t>
  </si>
  <si>
    <t xml:space="preserve">             ÁFA visszatérülés</t>
  </si>
  <si>
    <t xml:space="preserve">             Egyéb működési bevételek</t>
  </si>
  <si>
    <t>Önként vállalt önkormányzati feladatok</t>
  </si>
  <si>
    <t>081061 Szabadidős park, fürdő és strandszolgáltatás</t>
  </si>
  <si>
    <t xml:space="preserve">             Termálvíz projekt hőértékesítés bevétele</t>
  </si>
  <si>
    <t xml:space="preserve">             Parkfürdő jegybevétele</t>
  </si>
  <si>
    <t xml:space="preserve">             Parkfürdő bérleti díj bevételei</t>
  </si>
  <si>
    <t xml:space="preserve">             Rezsi költségek megtérítése (közvetített szolgáltatás)</t>
  </si>
  <si>
    <t xml:space="preserve">             Továbbszámlázott jótállási munka</t>
  </si>
  <si>
    <t xml:space="preserve">             Biztosító kártérítése</t>
  </si>
  <si>
    <t>Polgármesteri Hivatal</t>
  </si>
  <si>
    <t xml:space="preserve">            Konyhai és iskolai gáz továbbszámlázása</t>
  </si>
  <si>
    <t xml:space="preserve">            Egyéb intézményi bev. (közműdíjak megtérülése )</t>
  </si>
  <si>
    <t xml:space="preserve">            Egyéb intézményi bev. (gépjármű használat )</t>
  </si>
  <si>
    <t xml:space="preserve">             Alaptev.összefüggő egyéb bev.</t>
  </si>
  <si>
    <t xml:space="preserve">             Telefon térítés</t>
  </si>
  <si>
    <t>Gondozási Központ</t>
  </si>
  <si>
    <t>074031 Család és nővédelmi egészségügyi gondozás</t>
  </si>
  <si>
    <t xml:space="preserve">            Idősek klubja kazáncsere továbbszámlázása</t>
  </si>
  <si>
    <t xml:space="preserve">            Egyéb bevételek</t>
  </si>
  <si>
    <t xml:space="preserve">            Telefon térítés</t>
  </si>
  <si>
    <t>107051 Szociális étkeztetés</t>
  </si>
  <si>
    <t xml:space="preserve">           Étkeztetési térítési díj bevétel</t>
  </si>
  <si>
    <t xml:space="preserve">           Kiszámlázott termékek és szolg. Áfá-ja</t>
  </si>
  <si>
    <t xml:space="preserve">           Áfa visszatérülés</t>
  </si>
  <si>
    <t>104035 Gyermekétkeztetés bölcsődében</t>
  </si>
  <si>
    <t xml:space="preserve">           Intézményi ellátási díjak</t>
  </si>
  <si>
    <t xml:space="preserve">           Kiszámlázott term. és szolg. Áfá-ja</t>
  </si>
  <si>
    <t>104031 Gyermekek bölcsődei ellátása</t>
  </si>
  <si>
    <t>Nagyszénási Önkormányzati Óvoda és Könyvtár</t>
  </si>
  <si>
    <t>096010 Gyermekétkeztetés köznevelési intézményekben</t>
  </si>
  <si>
    <t>091140  Óvodai nevelés, ellátás működtetési feladatai</t>
  </si>
  <si>
    <t xml:space="preserve">          Áfa visszatérülés</t>
  </si>
  <si>
    <t xml:space="preserve">          Egyéb bevételek</t>
  </si>
  <si>
    <t>910121 Könyvtári állomány gyarapítása, nyilvántartása</t>
  </si>
  <si>
    <t xml:space="preserve">           Alaptev. körében végzett szolgáltatás</t>
  </si>
  <si>
    <t>3.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</si>
</sst>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 #,##0.00&quot;     &quot;;\-#,##0.00&quot;     &quot;;&quot; -&quot;#&quot;     &quot;;@\ "/>
    <numFmt numFmtId="165" formatCode="#,##0_ ;\-#,##0\ "/>
    <numFmt numFmtId="166" formatCode="\ #,##0&quot;     &quot;;\-#,##0&quot;     &quot;;&quot; -&quot;#&quot;     &quot;;@\ 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"/>
      <family val="2"/>
      <charset val="238"/>
    </font>
    <font>
      <sz val="10"/>
      <color rgb="FFFF000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u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charset val="238"/>
    </font>
    <font>
      <sz val="10"/>
      <name val="Arial"/>
      <charset val="238"/>
    </font>
    <font>
      <b/>
      <u/>
      <sz val="8"/>
      <name val="Arial CE"/>
      <charset val="238"/>
    </font>
    <font>
      <b/>
      <sz val="10"/>
      <name val="Arial CE"/>
      <charset val="238"/>
    </font>
    <font>
      <b/>
      <u/>
      <sz val="8"/>
      <name val="Arial"/>
      <family val="2"/>
      <charset val="238"/>
    </font>
    <font>
      <b/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9" fontId="14" fillId="0" borderId="0" applyFill="0" applyBorder="0" applyAlignment="0" applyProtection="0"/>
    <xf numFmtId="0" fontId="3" fillId="0" borderId="0"/>
    <xf numFmtId="0" fontId="14" fillId="0" borderId="0"/>
  </cellStyleXfs>
  <cellXfs count="76">
    <xf numFmtId="0" fontId="0" fillId="0" borderId="0" xfId="0"/>
    <xf numFmtId="0" fontId="2" fillId="0" borderId="0" xfId="0" applyFont="1" applyAlignment="1">
      <alignment horizontal="right"/>
    </xf>
    <xf numFmtId="0" fontId="3" fillId="0" borderId="0" xfId="3"/>
    <xf numFmtId="0" fontId="3" fillId="0" borderId="0" xfId="3" applyFont="1"/>
    <xf numFmtId="0" fontId="4" fillId="0" borderId="0" xfId="3" applyFont="1" applyBorder="1"/>
    <xf numFmtId="0" fontId="5" fillId="0" borderId="0" xfId="3" applyFont="1" applyBorder="1" applyAlignment="1">
      <alignment horizontal="center"/>
    </xf>
    <xf numFmtId="0" fontId="3" fillId="0" borderId="0" xfId="3" applyBorder="1"/>
    <xf numFmtId="0" fontId="5" fillId="0" borderId="0" xfId="3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3" applyFont="1" applyBorder="1"/>
    <xf numFmtId="0" fontId="4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3" fontId="3" fillId="0" borderId="0" xfId="3" applyNumberFormat="1"/>
    <xf numFmtId="3" fontId="7" fillId="0" borderId="0" xfId="3" applyNumberFormat="1" applyFont="1"/>
    <xf numFmtId="0" fontId="8" fillId="2" borderId="3" xfId="3" applyFont="1" applyFill="1" applyBorder="1"/>
    <xf numFmtId="165" fontId="9" fillId="2" borderId="3" xfId="1" applyNumberFormat="1" applyFont="1" applyFill="1" applyBorder="1"/>
    <xf numFmtId="3" fontId="8" fillId="2" borderId="3" xfId="3" applyNumberFormat="1" applyFont="1" applyFill="1" applyBorder="1"/>
    <xf numFmtId="4" fontId="10" fillId="3" borderId="3" xfId="3" applyNumberFormat="1" applyFont="1" applyFill="1" applyBorder="1"/>
    <xf numFmtId="3" fontId="3" fillId="0" borderId="0" xfId="3" applyNumberFormat="1" applyBorder="1"/>
    <xf numFmtId="165" fontId="3" fillId="0" borderId="0" xfId="3" applyNumberFormat="1" applyBorder="1"/>
    <xf numFmtId="0" fontId="8" fillId="0" borderId="0" xfId="3" applyFont="1" applyFill="1" applyBorder="1"/>
    <xf numFmtId="3" fontId="8" fillId="0" borderId="0" xfId="3" applyNumberFormat="1" applyFont="1" applyFill="1" applyBorder="1"/>
    <xf numFmtId="0" fontId="11" fillId="0" borderId="0" xfId="3" applyFont="1" applyFill="1" applyBorder="1" applyAlignment="1">
      <alignment horizontal="center"/>
    </xf>
    <xf numFmtId="3" fontId="4" fillId="0" borderId="0" xfId="3" applyNumberFormat="1" applyFont="1" applyBorder="1"/>
    <xf numFmtId="0" fontId="12" fillId="0" borderId="0" xfId="3" applyFont="1" applyBorder="1"/>
    <xf numFmtId="3" fontId="8" fillId="0" borderId="0" xfId="3" applyNumberFormat="1" applyFont="1" applyBorder="1"/>
    <xf numFmtId="3" fontId="10" fillId="0" borderId="0" xfId="3" applyNumberFormat="1" applyFont="1" applyBorder="1"/>
    <xf numFmtId="2" fontId="10" fillId="0" borderId="0" xfId="3" applyNumberFormat="1" applyFont="1" applyBorder="1"/>
    <xf numFmtId="0" fontId="13" fillId="0" borderId="0" xfId="3" applyFont="1" applyBorder="1"/>
    <xf numFmtId="2" fontId="4" fillId="0" borderId="0" xfId="3" applyNumberFormat="1" applyFont="1" applyBorder="1"/>
    <xf numFmtId="166" fontId="1" fillId="0" borderId="0" xfId="1" applyNumberFormat="1" applyBorder="1"/>
    <xf numFmtId="0" fontId="12" fillId="0" borderId="0" xfId="0" applyFont="1" applyFill="1" applyBorder="1" applyAlignment="1">
      <alignment horizontal="left"/>
    </xf>
    <xf numFmtId="3" fontId="6" fillId="0" borderId="0" xfId="2" applyNumberFormat="1" applyFont="1" applyBorder="1"/>
    <xf numFmtId="9" fontId="1" fillId="0" borderId="0" xfId="2" applyFont="1" applyBorder="1"/>
    <xf numFmtId="9" fontId="1" fillId="0" borderId="0" xfId="2" applyFont="1"/>
    <xf numFmtId="166" fontId="1" fillId="0" borderId="0" xfId="1" applyNumberFormat="1"/>
    <xf numFmtId="0" fontId="10" fillId="0" borderId="0" xfId="3" applyFont="1" applyBorder="1"/>
    <xf numFmtId="0" fontId="15" fillId="0" borderId="0" xfId="3" applyFont="1" applyBorder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3" fontId="13" fillId="0" borderId="0" xfId="3" applyNumberFormat="1" applyFont="1" applyBorder="1"/>
    <xf numFmtId="0" fontId="8" fillId="0" borderId="0" xfId="0" applyFont="1" applyFill="1" applyBorder="1" applyAlignment="1">
      <alignment horizontal="left" wrapText="1"/>
    </xf>
    <xf numFmtId="166" fontId="9" fillId="0" borderId="0" xfId="1" applyNumberFormat="1" applyFont="1" applyFill="1" applyBorder="1" applyAlignment="1">
      <alignment horizontal="right" wrapText="1"/>
    </xf>
    <xf numFmtId="0" fontId="4" fillId="0" borderId="0" xfId="3" applyFont="1"/>
    <xf numFmtId="3" fontId="4" fillId="0" borderId="1" xfId="3" applyNumberFormat="1" applyFont="1" applyBorder="1"/>
    <xf numFmtId="3" fontId="3" fillId="0" borderId="1" xfId="3" applyNumberFormat="1" applyBorder="1"/>
    <xf numFmtId="3" fontId="10" fillId="4" borderId="3" xfId="3" applyNumberFormat="1" applyFont="1" applyFill="1" applyBorder="1"/>
    <xf numFmtId="3" fontId="10" fillId="3" borderId="3" xfId="3" applyNumberFormat="1" applyFont="1" applyFill="1" applyBorder="1"/>
    <xf numFmtId="3" fontId="10" fillId="0" borderId="0" xfId="3" applyNumberFormat="1" applyFont="1" applyFill="1" applyBorder="1"/>
    <xf numFmtId="0" fontId="11" fillId="0" borderId="0" xfId="3" applyFont="1" applyFill="1" applyBorder="1" applyAlignment="1">
      <alignment horizontal="center"/>
    </xf>
    <xf numFmtId="0" fontId="16" fillId="0" borderId="0" xfId="3" applyFont="1"/>
    <xf numFmtId="0" fontId="15" fillId="0" borderId="0" xfId="3" applyFont="1" applyBorder="1" applyAlignment="1">
      <alignment horizontal="center"/>
    </xf>
    <xf numFmtId="3" fontId="8" fillId="0" borderId="0" xfId="3" applyNumberFormat="1" applyFont="1" applyBorder="1" applyAlignment="1">
      <alignment vertical="center"/>
    </xf>
    <xf numFmtId="3" fontId="10" fillId="0" borderId="0" xfId="3" applyNumberFormat="1" applyFont="1" applyBorder="1" applyAlignment="1">
      <alignment vertical="center"/>
    </xf>
    <xf numFmtId="2" fontId="10" fillId="0" borderId="0" xfId="3" applyNumberFormat="1" applyFont="1" applyBorder="1" applyAlignment="1">
      <alignment vertical="center"/>
    </xf>
    <xf numFmtId="0" fontId="4" fillId="0" borderId="0" xfId="3" applyFont="1" applyFill="1" applyBorder="1"/>
    <xf numFmtId="0" fontId="3" fillId="0" borderId="1" xfId="3" applyBorder="1"/>
    <xf numFmtId="1" fontId="3" fillId="0" borderId="0" xfId="3" applyNumberFormat="1"/>
    <xf numFmtId="0" fontId="9" fillId="4" borderId="3" xfId="4" applyFont="1" applyFill="1" applyBorder="1" applyAlignment="1">
      <alignment horizontal="left"/>
    </xf>
    <xf numFmtId="3" fontId="9" fillId="4" borderId="3" xfId="4" applyNumberFormat="1" applyFont="1" applyFill="1" applyBorder="1" applyAlignment="1">
      <alignment horizontal="right"/>
    </xf>
    <xf numFmtId="0" fontId="9" fillId="0" borderId="0" xfId="4" applyFont="1" applyFill="1" applyBorder="1" applyAlignment="1">
      <alignment horizontal="left"/>
    </xf>
    <xf numFmtId="0" fontId="9" fillId="0" borderId="0" xfId="4" applyFont="1" applyFill="1" applyBorder="1" applyAlignment="1">
      <alignment horizontal="center"/>
    </xf>
    <xf numFmtId="0" fontId="17" fillId="0" borderId="0" xfId="4" applyFont="1" applyBorder="1" applyAlignment="1">
      <alignment horizontal="center"/>
    </xf>
    <xf numFmtId="0" fontId="18" fillId="0" borderId="0" xfId="4" applyFont="1" applyFill="1" applyBorder="1" applyAlignment="1">
      <alignment horizontal="left"/>
    </xf>
    <xf numFmtId="3" fontId="10" fillId="0" borderId="0" xfId="3" applyNumberFormat="1" applyFont="1"/>
    <xf numFmtId="0" fontId="6" fillId="0" borderId="0" xfId="4" applyFont="1" applyFill="1" applyBorder="1" applyAlignment="1">
      <alignment horizontal="left"/>
    </xf>
    <xf numFmtId="3" fontId="6" fillId="0" borderId="0" xfId="1" applyNumberFormat="1" applyFont="1"/>
    <xf numFmtId="3" fontId="6" fillId="0" borderId="0" xfId="1" applyNumberFormat="1" applyFont="1" applyBorder="1"/>
    <xf numFmtId="3" fontId="6" fillId="0" borderId="0" xfId="1" applyNumberFormat="1" applyFont="1" applyFill="1" applyBorder="1"/>
    <xf numFmtId="3" fontId="18" fillId="0" borderId="0" xfId="4" applyNumberFormat="1" applyFont="1" applyFill="1" applyBorder="1" applyAlignment="1">
      <alignment horizontal="right"/>
    </xf>
    <xf numFmtId="0" fontId="6" fillId="0" borderId="0" xfId="4" applyFont="1" applyBorder="1"/>
    <xf numFmtId="0" fontId="6" fillId="0" borderId="0" xfId="4" applyFont="1" applyFill="1" applyBorder="1"/>
    <xf numFmtId="3" fontId="4" fillId="0" borderId="0" xfId="3" applyNumberFormat="1" applyFont="1" applyAlignment="1">
      <alignment horizontal="right"/>
    </xf>
    <xf numFmtId="3" fontId="4" fillId="0" borderId="0" xfId="3" applyNumberFormat="1" applyFont="1" applyBorder="1" applyAlignment="1">
      <alignment horizontal="right"/>
    </xf>
    <xf numFmtId="0" fontId="4" fillId="0" borderId="0" xfId="3" applyFont="1" applyBorder="1" applyAlignment="1">
      <alignment horizontal="right"/>
    </xf>
  </cellXfs>
  <cellStyles count="5">
    <cellStyle name="Ezres" xfId="1" builtinId="3"/>
    <cellStyle name="Normál" xfId="0" builtinId="0"/>
    <cellStyle name="Normál_ktgvetés2007_végleges" xfId="3"/>
    <cellStyle name="Normál_mellékletek testületnek-végleges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47"/>
  <sheetViews>
    <sheetView tabSelected="1" workbookViewId="0">
      <selection activeCell="A2" sqref="A2"/>
    </sheetView>
  </sheetViews>
  <sheetFormatPr defaultRowHeight="12.75" x14ac:dyDescent="0.2"/>
  <cols>
    <col min="1" max="1" width="52.42578125" style="44" customWidth="1"/>
    <col min="2" max="2" width="11.28515625" style="44" customWidth="1"/>
    <col min="3" max="3" width="11.140625" style="44" customWidth="1"/>
    <col min="4" max="4" width="10.42578125" style="2" customWidth="1"/>
    <col min="5" max="5" width="6.42578125" style="2" customWidth="1"/>
    <col min="6" max="6" width="22.7109375" style="2" customWidth="1"/>
    <col min="7" max="7" width="19.28515625" style="2" customWidth="1"/>
    <col min="8" max="10" width="9.140625" style="2" customWidth="1"/>
    <col min="11" max="11" width="10" style="2" customWidth="1"/>
    <col min="12" max="12" width="16.42578125" style="2" customWidth="1"/>
    <col min="13" max="13" width="13.7109375" style="2" customWidth="1"/>
    <col min="14" max="14" width="10.28515625" style="2" customWidth="1"/>
    <col min="15" max="15" width="7.28515625" style="2" customWidth="1"/>
    <col min="16" max="16" width="11.140625" style="2" customWidth="1"/>
    <col min="17" max="18" width="9.140625" style="2" customWidth="1"/>
    <col min="19" max="19" width="11.28515625" style="2" customWidth="1"/>
    <col min="20" max="21" width="9.140625" style="2" customWidth="1"/>
    <col min="22" max="16384" width="9.140625" style="2"/>
  </cols>
  <sheetData>
    <row r="1" spans="1:22" x14ac:dyDescent="0.2">
      <c r="A1" s="1" t="s">
        <v>72</v>
      </c>
      <c r="B1" s="1"/>
      <c r="C1" s="1"/>
      <c r="D1" s="1"/>
      <c r="E1" s="1"/>
      <c r="V1" s="3"/>
    </row>
    <row r="2" spans="1:22" x14ac:dyDescent="0.2">
      <c r="A2" s="4"/>
      <c r="B2" s="4"/>
      <c r="C2" s="4"/>
      <c r="V2" s="3"/>
    </row>
    <row r="3" spans="1:22" x14ac:dyDescent="0.2">
      <c r="A3" s="5" t="s">
        <v>0</v>
      </c>
      <c r="B3" s="5"/>
      <c r="C3" s="5"/>
      <c r="D3" s="5"/>
      <c r="E3" s="5"/>
      <c r="F3" s="6"/>
      <c r="G3" s="6"/>
      <c r="V3" s="3"/>
    </row>
    <row r="4" spans="1:22" x14ac:dyDescent="0.2">
      <c r="A4" s="7"/>
      <c r="B4" s="7"/>
      <c r="C4" s="7"/>
      <c r="D4" s="6"/>
      <c r="E4" s="6"/>
      <c r="F4" s="6"/>
      <c r="G4" s="6"/>
      <c r="V4" s="3"/>
    </row>
    <row r="5" spans="1:22" x14ac:dyDescent="0.2">
      <c r="A5" s="7"/>
      <c r="B5" s="8"/>
      <c r="C5" s="8"/>
      <c r="D5"/>
      <c r="E5" t="s">
        <v>1</v>
      </c>
      <c r="F5" s="6"/>
      <c r="G5" s="6"/>
      <c r="V5" s="3"/>
    </row>
    <row r="6" spans="1:22" ht="13.5" thickBot="1" x14ac:dyDescent="0.25">
      <c r="A6" s="9"/>
      <c r="B6" s="10" t="s">
        <v>2</v>
      </c>
      <c r="C6" s="11" t="s">
        <v>3</v>
      </c>
      <c r="D6" s="12" t="s">
        <v>4</v>
      </c>
      <c r="E6" s="13" t="s">
        <v>5</v>
      </c>
      <c r="F6" s="6"/>
      <c r="G6" s="6"/>
      <c r="L6" s="14"/>
      <c r="M6" s="15"/>
      <c r="N6" s="15"/>
      <c r="V6" s="3"/>
    </row>
    <row r="7" spans="1:22" ht="13.5" thickBot="1" x14ac:dyDescent="0.25">
      <c r="A7" s="16" t="s">
        <v>6</v>
      </c>
      <c r="B7" s="17">
        <f>B11+B16+B20+B24+B33+B49+B58</f>
        <v>80761380</v>
      </c>
      <c r="C7" s="18">
        <f>C11+C16+C20+C24+C33+C49+C58+C37</f>
        <v>84835831</v>
      </c>
      <c r="D7" s="17">
        <f>D11+D16+D20+D24+D33+D37+D49+D58+D42</f>
        <v>91897072</v>
      </c>
      <c r="E7" s="19">
        <f>D7/C7*100</f>
        <v>108.32341820285818</v>
      </c>
      <c r="F7" s="20"/>
      <c r="G7" s="21"/>
      <c r="K7" s="14"/>
      <c r="L7" s="14"/>
      <c r="V7" s="3"/>
    </row>
    <row r="8" spans="1:22" x14ac:dyDescent="0.2">
      <c r="A8" s="22"/>
      <c r="B8" s="22"/>
      <c r="C8" s="23"/>
      <c r="D8" s="6"/>
      <c r="E8" s="6"/>
      <c r="F8" s="6"/>
      <c r="G8" s="6"/>
      <c r="L8" s="14"/>
      <c r="V8" s="3"/>
    </row>
    <row r="9" spans="1:22" x14ac:dyDescent="0.2">
      <c r="A9" s="24" t="s">
        <v>7</v>
      </c>
      <c r="B9" s="24"/>
      <c r="C9" s="24"/>
      <c r="D9" s="24"/>
      <c r="E9" s="24"/>
      <c r="F9" s="6"/>
      <c r="G9" s="6"/>
      <c r="V9" s="3"/>
    </row>
    <row r="10" spans="1:22" x14ac:dyDescent="0.2">
      <c r="A10" s="4"/>
      <c r="B10" s="4"/>
      <c r="C10" s="25"/>
      <c r="D10" s="25"/>
      <c r="E10" s="6"/>
      <c r="F10" s="6"/>
      <c r="G10" s="6"/>
      <c r="V10" s="3"/>
    </row>
    <row r="11" spans="1:22" x14ac:dyDescent="0.2">
      <c r="A11" s="26" t="s">
        <v>8</v>
      </c>
      <c r="B11" s="27">
        <f>SUM(B12:B14)</f>
        <v>14884400</v>
      </c>
      <c r="C11" s="27">
        <f>SUM(C12:C14)</f>
        <v>15412900</v>
      </c>
      <c r="D11" s="28">
        <f>SUBTOTAL(9,D12:D14)</f>
        <v>15647203</v>
      </c>
      <c r="E11" s="29">
        <f>D11/C11*100</f>
        <v>101.52017465888963</v>
      </c>
      <c r="F11" s="6"/>
      <c r="G11" s="6"/>
      <c r="V11" s="3"/>
    </row>
    <row r="12" spans="1:22" x14ac:dyDescent="0.2">
      <c r="A12" s="30" t="s">
        <v>9</v>
      </c>
      <c r="B12" s="25">
        <v>11720000</v>
      </c>
      <c r="C12" s="25">
        <f>11720000+416142</f>
        <v>12136142</v>
      </c>
      <c r="D12" s="25">
        <f>11648958+66819+80000</f>
        <v>11795777</v>
      </c>
      <c r="E12" s="31">
        <f t="shared" ref="E12:E65" si="0">D12/C12*100</f>
        <v>97.195443164722363</v>
      </c>
      <c r="F12" s="32"/>
      <c r="G12" s="6"/>
      <c r="L12" s="14"/>
      <c r="S12" s="14"/>
      <c r="V12" s="3"/>
    </row>
    <row r="13" spans="1:22" x14ac:dyDescent="0.2">
      <c r="A13" s="30" t="s">
        <v>10</v>
      </c>
      <c r="B13" s="25"/>
      <c r="C13" s="25"/>
      <c r="D13" s="25">
        <v>524855</v>
      </c>
      <c r="E13" s="31"/>
      <c r="F13" s="32"/>
      <c r="G13" s="6"/>
      <c r="L13" s="14"/>
      <c r="S13" s="14"/>
      <c r="V13" s="3"/>
    </row>
    <row r="14" spans="1:22" x14ac:dyDescent="0.2">
      <c r="A14" s="4" t="s">
        <v>11</v>
      </c>
      <c r="B14" s="25">
        <f>B12*0.27</f>
        <v>3164400</v>
      </c>
      <c r="C14" s="25">
        <f>C12*0.27-416142*0.27+112358</f>
        <v>3276758.0000000005</v>
      </c>
      <c r="D14" s="25">
        <v>3326571</v>
      </c>
      <c r="E14" s="31">
        <f t="shared" si="0"/>
        <v>101.52019160401835</v>
      </c>
      <c r="F14" s="32"/>
      <c r="G14" s="6"/>
      <c r="V14" s="3"/>
    </row>
    <row r="15" spans="1:22" x14ac:dyDescent="0.2">
      <c r="A15" s="4"/>
      <c r="B15" s="25"/>
      <c r="C15" s="25"/>
      <c r="D15" s="25"/>
      <c r="E15" s="31"/>
      <c r="F15" s="32"/>
      <c r="G15" s="6"/>
      <c r="V15" s="3"/>
    </row>
    <row r="16" spans="1:22" x14ac:dyDescent="0.2">
      <c r="A16" s="33" t="s">
        <v>12</v>
      </c>
      <c r="B16" s="27">
        <f>B17+B18</f>
        <v>457200</v>
      </c>
      <c r="C16" s="27">
        <f>C17+C18</f>
        <v>457200</v>
      </c>
      <c r="D16" s="28">
        <f>SUBTOTAL(9,D17:D18)</f>
        <v>406400</v>
      </c>
      <c r="E16" s="29">
        <f t="shared" si="0"/>
        <v>88.888888888888886</v>
      </c>
      <c r="F16" s="32"/>
      <c r="G16" s="6"/>
      <c r="V16" s="3"/>
    </row>
    <row r="17" spans="1:22" x14ac:dyDescent="0.2">
      <c r="A17" s="4" t="s">
        <v>13</v>
      </c>
      <c r="B17" s="25">
        <v>360000</v>
      </c>
      <c r="C17" s="25">
        <v>360000</v>
      </c>
      <c r="D17" s="25">
        <v>320000</v>
      </c>
      <c r="E17" s="31">
        <f t="shared" si="0"/>
        <v>88.888888888888886</v>
      </c>
      <c r="F17" s="32"/>
      <c r="G17" s="6"/>
      <c r="V17" s="3"/>
    </row>
    <row r="18" spans="1:22" x14ac:dyDescent="0.2">
      <c r="A18" s="4" t="s">
        <v>14</v>
      </c>
      <c r="B18" s="25">
        <f>B17*0.27</f>
        <v>97200</v>
      </c>
      <c r="C18" s="25">
        <f>C17*0.27</f>
        <v>97200</v>
      </c>
      <c r="D18" s="34">
        <v>86400</v>
      </c>
      <c r="E18" s="31">
        <f t="shared" si="0"/>
        <v>88.888888888888886</v>
      </c>
      <c r="F18" s="35"/>
      <c r="G18" s="35"/>
      <c r="H18" s="36"/>
      <c r="I18" s="36"/>
      <c r="J18" s="36"/>
      <c r="V18" s="3"/>
    </row>
    <row r="19" spans="1:22" x14ac:dyDescent="0.2">
      <c r="A19" s="4"/>
      <c r="B19" s="25"/>
      <c r="C19" s="25"/>
      <c r="D19" s="34"/>
      <c r="E19" s="31"/>
      <c r="F19" s="35"/>
      <c r="G19" s="35"/>
      <c r="H19" s="36"/>
      <c r="I19" s="36"/>
      <c r="J19" s="36"/>
      <c r="V19" s="3"/>
    </row>
    <row r="20" spans="1:22" x14ac:dyDescent="0.2">
      <c r="A20" s="33" t="s">
        <v>15</v>
      </c>
      <c r="B20" s="27">
        <f>B21+B22</f>
        <v>190500</v>
      </c>
      <c r="C20" s="27">
        <f>C21+C22</f>
        <v>190500</v>
      </c>
      <c r="D20" s="28">
        <f>SUBTOTAL(9,D21:D22)</f>
        <v>177800</v>
      </c>
      <c r="E20" s="29">
        <f t="shared" si="0"/>
        <v>93.333333333333329</v>
      </c>
      <c r="F20" s="6"/>
      <c r="G20" s="6"/>
      <c r="V20" s="3"/>
    </row>
    <row r="21" spans="1:22" x14ac:dyDescent="0.2">
      <c r="A21" s="4" t="s">
        <v>13</v>
      </c>
      <c r="B21" s="25">
        <v>150000</v>
      </c>
      <c r="C21" s="25">
        <v>150000</v>
      </c>
      <c r="D21" s="25">
        <v>140000</v>
      </c>
      <c r="E21" s="31">
        <f t="shared" si="0"/>
        <v>93.333333333333329</v>
      </c>
      <c r="F21" s="6"/>
      <c r="G21" s="6"/>
      <c r="V21" s="3"/>
    </row>
    <row r="22" spans="1:22" x14ac:dyDescent="0.2">
      <c r="A22" s="4" t="s">
        <v>14</v>
      </c>
      <c r="B22" s="25">
        <f>B21*0.27</f>
        <v>40500</v>
      </c>
      <c r="C22" s="25">
        <f>C21*0.27</f>
        <v>40500</v>
      </c>
      <c r="D22" s="25">
        <v>37800</v>
      </c>
      <c r="E22" s="31">
        <f t="shared" si="0"/>
        <v>93.333333333333329</v>
      </c>
      <c r="F22" s="6"/>
      <c r="G22" s="6"/>
      <c r="V22" s="3"/>
    </row>
    <row r="23" spans="1:22" x14ac:dyDescent="0.2">
      <c r="A23" s="4"/>
      <c r="B23" s="25"/>
      <c r="C23" s="25"/>
      <c r="D23" s="25"/>
      <c r="E23" s="31"/>
      <c r="F23" s="6"/>
      <c r="G23" s="6"/>
      <c r="V23" s="3"/>
    </row>
    <row r="24" spans="1:22" x14ac:dyDescent="0.2">
      <c r="A24" s="33" t="s">
        <v>16</v>
      </c>
      <c r="B24" s="27">
        <f>SUBTOTAL(9,B25:B31)</f>
        <v>18977550</v>
      </c>
      <c r="C24" s="27">
        <f>SUBTOTAL(9,C25:C31)</f>
        <v>18977550</v>
      </c>
      <c r="D24" s="28">
        <f>SUBTOTAL(9,D25:D31)</f>
        <v>18246304</v>
      </c>
      <c r="E24" s="29">
        <f t="shared" si="0"/>
        <v>96.146783963156466</v>
      </c>
      <c r="F24" s="6"/>
      <c r="G24" s="6"/>
      <c r="V24" s="3"/>
    </row>
    <row r="25" spans="1:22" x14ac:dyDescent="0.2">
      <c r="A25" s="4" t="s">
        <v>17</v>
      </c>
      <c r="B25" s="25">
        <v>600000</v>
      </c>
      <c r="C25" s="25">
        <v>600000</v>
      </c>
      <c r="D25" s="25">
        <v>166795</v>
      </c>
      <c r="E25" s="31">
        <f t="shared" si="0"/>
        <v>27.799166666666668</v>
      </c>
      <c r="F25" s="20"/>
      <c r="G25" s="6"/>
      <c r="V25" s="3"/>
    </row>
    <row r="26" spans="1:22" x14ac:dyDescent="0.2">
      <c r="A26" s="4" t="s">
        <v>18</v>
      </c>
      <c r="B26" s="25">
        <v>3580000</v>
      </c>
      <c r="C26" s="25">
        <v>3580000</v>
      </c>
      <c r="D26" s="25">
        <f>2817531+991334-D25</f>
        <v>3642070</v>
      </c>
      <c r="E26" s="31">
        <f t="shared" si="0"/>
        <v>101.73379888268157</v>
      </c>
      <c r="F26" s="6"/>
      <c r="G26" s="6"/>
      <c r="V26" s="3"/>
    </row>
    <row r="27" spans="1:22" x14ac:dyDescent="0.2">
      <c r="A27" s="4" t="s">
        <v>19</v>
      </c>
      <c r="B27" s="25">
        <v>10500000</v>
      </c>
      <c r="C27" s="25">
        <v>10500000</v>
      </c>
      <c r="D27" s="25">
        <f>9645656-D30+1513+2</f>
        <v>9574889</v>
      </c>
      <c r="E27" s="31">
        <f t="shared" si="0"/>
        <v>91.18941904761904</v>
      </c>
      <c r="F27" s="6"/>
      <c r="G27" s="6"/>
      <c r="V27" s="3"/>
    </row>
    <row r="28" spans="1:22" x14ac:dyDescent="0.2">
      <c r="A28" s="4" t="s">
        <v>20</v>
      </c>
      <c r="B28" s="25">
        <f>60000*38+400000</f>
        <v>2680000</v>
      </c>
      <c r="C28" s="25">
        <f>60000*38+400000</f>
        <v>2680000</v>
      </c>
      <c r="D28" s="25">
        <v>3244061</v>
      </c>
      <c r="E28" s="31">
        <f t="shared" si="0"/>
        <v>121.04705223880596</v>
      </c>
      <c r="F28" s="6"/>
      <c r="G28" s="6"/>
      <c r="L28" s="37"/>
      <c r="V28" s="3"/>
    </row>
    <row r="29" spans="1:22" x14ac:dyDescent="0.2">
      <c r="A29" s="4" t="s">
        <v>21</v>
      </c>
      <c r="B29" s="25">
        <v>335000</v>
      </c>
      <c r="C29" s="25">
        <v>335000</v>
      </c>
      <c r="D29" s="25">
        <v>337810</v>
      </c>
      <c r="E29" s="31">
        <f t="shared" si="0"/>
        <v>100.83880597014925</v>
      </c>
      <c r="F29" s="6"/>
      <c r="G29" s="6"/>
      <c r="L29" s="37"/>
      <c r="V29" s="3"/>
    </row>
    <row r="30" spans="1:22" x14ac:dyDescent="0.2">
      <c r="A30" s="4" t="s">
        <v>22</v>
      </c>
      <c r="B30" s="25">
        <v>50000</v>
      </c>
      <c r="C30" s="25">
        <v>50000</v>
      </c>
      <c r="D30" s="25">
        <f>72282</f>
        <v>72282</v>
      </c>
      <c r="E30" s="31">
        <f t="shared" si="0"/>
        <v>144.56399999999999</v>
      </c>
      <c r="F30" s="6"/>
      <c r="G30" s="6"/>
      <c r="V30" s="3"/>
    </row>
    <row r="31" spans="1:22" x14ac:dyDescent="0.2">
      <c r="A31" s="4" t="s">
        <v>23</v>
      </c>
      <c r="B31" s="25">
        <f>(B25+B30+B26+B29)*0.27</f>
        <v>1232550</v>
      </c>
      <c r="C31" s="25">
        <f>(C25+C30+C26+C29)*0.27</f>
        <v>1232550</v>
      </c>
      <c r="D31" s="25">
        <v>1208397</v>
      </c>
      <c r="E31" s="31">
        <f t="shared" si="0"/>
        <v>98.040404040404042</v>
      </c>
      <c r="F31" s="6"/>
      <c r="G31" s="6"/>
      <c r="V31" s="3"/>
    </row>
    <row r="32" spans="1:22" x14ac:dyDescent="0.2">
      <c r="A32" s="4"/>
      <c r="B32" s="25"/>
      <c r="C32" s="25"/>
      <c r="D32" s="25"/>
      <c r="E32" s="31"/>
      <c r="F32" s="6"/>
      <c r="G32" s="6"/>
      <c r="V32" s="3"/>
    </row>
    <row r="33" spans="1:22" x14ac:dyDescent="0.2">
      <c r="A33" s="26" t="s">
        <v>24</v>
      </c>
      <c r="B33" s="27">
        <f>B34+B35</f>
        <v>3634600</v>
      </c>
      <c r="C33" s="27">
        <f>C34+C35</f>
        <v>3634600</v>
      </c>
      <c r="D33" s="28">
        <f>SUBTOTAL(9,D34:D35)</f>
        <v>3997720</v>
      </c>
      <c r="E33" s="29">
        <f t="shared" si="0"/>
        <v>109.99064546304957</v>
      </c>
      <c r="F33" s="6"/>
      <c r="G33" s="6"/>
      <c r="V33" s="3"/>
    </row>
    <row r="34" spans="1:22" x14ac:dyDescent="0.2">
      <c r="A34" s="4" t="s">
        <v>25</v>
      </c>
      <c r="B34" s="25">
        <v>500000</v>
      </c>
      <c r="C34" s="25">
        <v>500000</v>
      </c>
      <c r="D34" s="25">
        <v>639120</v>
      </c>
      <c r="E34" s="31">
        <f t="shared" si="0"/>
        <v>127.824</v>
      </c>
      <c r="F34" s="6"/>
      <c r="G34" s="6"/>
      <c r="L34" s="37"/>
      <c r="V34" s="3"/>
    </row>
    <row r="35" spans="1:22" x14ac:dyDescent="0.2">
      <c r="A35" s="4" t="s">
        <v>26</v>
      </c>
      <c r="B35" s="25">
        <f>16*168800+110800+240000+83000</f>
        <v>3134600</v>
      </c>
      <c r="C35" s="25">
        <f>16*168800+110800+240000+83000</f>
        <v>3134600</v>
      </c>
      <c r="D35" s="25">
        <v>3358600</v>
      </c>
      <c r="E35" s="31">
        <f t="shared" si="0"/>
        <v>107.14604734256366</v>
      </c>
      <c r="F35" s="6"/>
      <c r="G35" s="6"/>
      <c r="V35" s="3"/>
    </row>
    <row r="36" spans="1:22" x14ac:dyDescent="0.2">
      <c r="A36" s="4"/>
      <c r="B36" s="4"/>
      <c r="C36" s="25"/>
      <c r="D36" s="25"/>
      <c r="E36" s="31"/>
      <c r="F36" s="6"/>
      <c r="G36" s="6"/>
      <c r="V36" s="3"/>
    </row>
    <row r="37" spans="1:22" x14ac:dyDescent="0.2">
      <c r="A37" s="38" t="s">
        <v>27</v>
      </c>
      <c r="B37" s="38"/>
      <c r="C37" s="28">
        <f>C38+C40</f>
        <v>352044</v>
      </c>
      <c r="D37" s="28">
        <f>SUBTOTAL(9,D38:D40)</f>
        <v>1031420</v>
      </c>
      <c r="E37" s="31">
        <f t="shared" si="0"/>
        <v>292.98042290168274</v>
      </c>
      <c r="F37" s="6"/>
      <c r="G37" s="6"/>
      <c r="V37" s="3"/>
    </row>
    <row r="38" spans="1:22" x14ac:dyDescent="0.2">
      <c r="A38" s="4" t="s">
        <v>28</v>
      </c>
      <c r="B38" s="4"/>
      <c r="C38" s="25">
        <v>277200</v>
      </c>
      <c r="D38" s="25">
        <v>416142</v>
      </c>
      <c r="E38" s="31">
        <f t="shared" si="0"/>
        <v>150.12337662337663</v>
      </c>
      <c r="F38" s="6"/>
      <c r="G38" s="6"/>
      <c r="V38" s="3"/>
    </row>
    <row r="39" spans="1:22" x14ac:dyDescent="0.2">
      <c r="A39" s="4" t="s">
        <v>29</v>
      </c>
      <c r="B39" s="4"/>
      <c r="C39" s="25"/>
      <c r="D39" s="25">
        <v>396000</v>
      </c>
      <c r="E39" s="31"/>
      <c r="F39" s="6"/>
      <c r="G39" s="6"/>
      <c r="V39" s="3"/>
    </row>
    <row r="40" spans="1:22" x14ac:dyDescent="0.2">
      <c r="A40" s="4" t="s">
        <v>23</v>
      </c>
      <c r="B40" s="4"/>
      <c r="C40" s="25">
        <v>74844</v>
      </c>
      <c r="D40" s="25">
        <v>219278</v>
      </c>
      <c r="E40" s="31">
        <f t="shared" si="0"/>
        <v>292.98006520228739</v>
      </c>
      <c r="F40" s="6"/>
      <c r="G40" s="6"/>
      <c r="V40" s="3"/>
    </row>
    <row r="41" spans="1:22" x14ac:dyDescent="0.2">
      <c r="A41" s="4"/>
      <c r="B41" s="4"/>
      <c r="C41" s="25"/>
      <c r="D41" s="25"/>
      <c r="E41" s="31"/>
      <c r="F41" s="6"/>
      <c r="G41" s="6"/>
      <c r="V41" s="3"/>
    </row>
    <row r="42" spans="1:22" x14ac:dyDescent="0.2">
      <c r="A42" s="38" t="s">
        <v>30</v>
      </c>
      <c r="B42" s="4"/>
      <c r="C42" s="25"/>
      <c r="D42" s="28">
        <f>SUBTOTAL(9,D43:D44)</f>
        <v>1166532</v>
      </c>
      <c r="E42" s="31"/>
      <c r="F42" s="6"/>
      <c r="G42" s="6"/>
      <c r="V42" s="3"/>
    </row>
    <row r="43" spans="1:22" x14ac:dyDescent="0.2">
      <c r="A43" s="4" t="s">
        <v>31</v>
      </c>
      <c r="B43" s="4"/>
      <c r="C43" s="25"/>
      <c r="D43" s="25">
        <f>917899+800</f>
        <v>918699</v>
      </c>
      <c r="E43" s="31"/>
      <c r="F43" s="6"/>
      <c r="G43" s="6"/>
      <c r="V43" s="3"/>
    </row>
    <row r="44" spans="1:22" x14ac:dyDescent="0.2">
      <c r="A44" s="4" t="s">
        <v>23</v>
      </c>
      <c r="B44" s="4"/>
      <c r="C44" s="25"/>
      <c r="D44" s="25">
        <v>247833</v>
      </c>
      <c r="E44" s="31"/>
      <c r="F44" s="6"/>
      <c r="G44" s="6"/>
      <c r="V44" s="3"/>
    </row>
    <row r="45" spans="1:22" x14ac:dyDescent="0.2">
      <c r="A45" s="4"/>
      <c r="B45" s="4"/>
      <c r="C45" s="25"/>
      <c r="D45" s="25"/>
      <c r="E45" s="31"/>
      <c r="F45" s="6"/>
      <c r="G45" s="6"/>
      <c r="V45" s="3"/>
    </row>
    <row r="46" spans="1:22" x14ac:dyDescent="0.2">
      <c r="A46" s="4"/>
      <c r="B46" s="4"/>
      <c r="C46" s="25"/>
      <c r="D46" s="25"/>
      <c r="E46" s="31"/>
      <c r="F46" s="6"/>
      <c r="G46" s="6"/>
      <c r="V46" s="3"/>
    </row>
    <row r="47" spans="1:22" x14ac:dyDescent="0.2">
      <c r="A47" s="39" t="s">
        <v>32</v>
      </c>
      <c r="B47" s="39"/>
      <c r="C47" s="39"/>
      <c r="D47" s="39"/>
      <c r="E47" s="39"/>
      <c r="F47" s="6"/>
      <c r="G47" s="6"/>
      <c r="V47" s="3"/>
    </row>
    <row r="48" spans="1:22" x14ac:dyDescent="0.2">
      <c r="A48" s="4"/>
      <c r="B48" s="4"/>
      <c r="C48" s="25"/>
      <c r="D48" s="25"/>
      <c r="E48" s="31"/>
      <c r="F48" s="6"/>
      <c r="G48" s="6"/>
      <c r="V48" s="3"/>
    </row>
    <row r="49" spans="1:22" ht="21.75" customHeight="1" x14ac:dyDescent="0.2">
      <c r="A49" s="40" t="s">
        <v>33</v>
      </c>
      <c r="B49" s="28">
        <f>SUM(B50:B52)</f>
        <v>14744020</v>
      </c>
      <c r="C49" s="28">
        <f>SUM(C50:C52)</f>
        <v>15376907</v>
      </c>
      <c r="D49" s="28">
        <f>SUBTOTAL(9,D50:D54)</f>
        <v>19657454</v>
      </c>
      <c r="E49" s="31">
        <f t="shared" si="0"/>
        <v>127.83750334186192</v>
      </c>
      <c r="F49" s="6"/>
      <c r="G49" s="6"/>
      <c r="V49" s="3"/>
    </row>
    <row r="50" spans="1:22" x14ac:dyDescent="0.2">
      <c r="A50" s="4" t="s">
        <v>34</v>
      </c>
      <c r="B50" s="41">
        <v>13500000</v>
      </c>
      <c r="C50" s="41">
        <v>13500000</v>
      </c>
      <c r="D50" s="25">
        <v>14712060</v>
      </c>
      <c r="E50" s="31">
        <f t="shared" si="0"/>
        <v>108.97822222222221</v>
      </c>
      <c r="F50" s="6"/>
      <c r="G50" s="6"/>
      <c r="V50" s="3"/>
    </row>
    <row r="51" spans="1:22" x14ac:dyDescent="0.2">
      <c r="A51" s="4" t="s">
        <v>35</v>
      </c>
      <c r="B51" s="41">
        <v>1000000</v>
      </c>
      <c r="C51" s="41">
        <f>1000000+632887</f>
        <v>1632887</v>
      </c>
      <c r="D51" s="25">
        <v>575847</v>
      </c>
      <c r="E51" s="31">
        <f t="shared" si="0"/>
        <v>35.265575633831368</v>
      </c>
      <c r="F51" s="6"/>
      <c r="G51" s="6"/>
      <c r="V51" s="3"/>
    </row>
    <row r="52" spans="1:22" x14ac:dyDescent="0.2">
      <c r="A52" s="4" t="s">
        <v>36</v>
      </c>
      <c r="B52" s="41">
        <v>244020</v>
      </c>
      <c r="C52" s="41">
        <v>244020</v>
      </c>
      <c r="D52" s="25">
        <v>4328000</v>
      </c>
      <c r="E52" s="31">
        <f t="shared" si="0"/>
        <v>1773.6251126956806</v>
      </c>
      <c r="F52" s="6"/>
      <c r="G52" s="6"/>
      <c r="V52" s="3"/>
    </row>
    <row r="53" spans="1:22" x14ac:dyDescent="0.2">
      <c r="A53" s="4" t="s">
        <v>37</v>
      </c>
      <c r="B53" s="41"/>
      <c r="C53" s="41"/>
      <c r="D53" s="25">
        <f>7874+21522+34+6193</f>
        <v>35623</v>
      </c>
      <c r="E53" s="31"/>
      <c r="F53" s="6"/>
      <c r="G53" s="6"/>
      <c r="V53" s="3"/>
    </row>
    <row r="54" spans="1:22" x14ac:dyDescent="0.2">
      <c r="A54" s="4" t="s">
        <v>14</v>
      </c>
      <c r="B54" s="41"/>
      <c r="C54" s="41"/>
      <c r="D54" s="25">
        <v>5924</v>
      </c>
      <c r="E54" s="31"/>
      <c r="F54" s="6"/>
      <c r="G54" s="6"/>
      <c r="V54" s="3"/>
    </row>
    <row r="55" spans="1:22" x14ac:dyDescent="0.2">
      <c r="A55" s="4"/>
      <c r="B55" s="25"/>
      <c r="C55" s="25"/>
      <c r="D55" s="25"/>
      <c r="E55" s="31"/>
      <c r="F55" s="6"/>
      <c r="G55" s="6"/>
      <c r="V55" s="3"/>
    </row>
    <row r="56" spans="1:22" x14ac:dyDescent="0.2">
      <c r="A56" s="39" t="s">
        <v>38</v>
      </c>
      <c r="B56" s="39"/>
      <c r="C56" s="39"/>
      <c r="D56" s="39"/>
      <c r="E56" s="39"/>
      <c r="F56" s="6"/>
      <c r="G56" s="6"/>
      <c r="V56" s="3"/>
    </row>
    <row r="57" spans="1:22" x14ac:dyDescent="0.2">
      <c r="A57" s="4"/>
      <c r="B57" s="25"/>
      <c r="C57" s="25"/>
      <c r="D57" s="25"/>
      <c r="E57" s="31"/>
      <c r="F57" s="6"/>
      <c r="G57" s="6"/>
      <c r="V57" s="3"/>
    </row>
    <row r="58" spans="1:22" x14ac:dyDescent="0.2">
      <c r="A58" s="42" t="s">
        <v>39</v>
      </c>
      <c r="B58" s="43">
        <f>SUBTOTAL(9,B59:B65)</f>
        <v>27873110</v>
      </c>
      <c r="C58" s="43">
        <f>SUBTOTAL(9,C59:C65)</f>
        <v>30434130</v>
      </c>
      <c r="D58" s="28">
        <f>SUBTOTAL(9,D59:D65)</f>
        <v>31566239</v>
      </c>
      <c r="E58" s="29">
        <f t="shared" si="0"/>
        <v>103.7198664788512</v>
      </c>
      <c r="F58" s="6"/>
      <c r="G58" s="6"/>
      <c r="V58" s="3"/>
    </row>
    <row r="59" spans="1:22" x14ac:dyDescent="0.2">
      <c r="A59" s="4" t="s">
        <v>40</v>
      </c>
      <c r="B59" s="25">
        <f>9500000</f>
        <v>9500000</v>
      </c>
      <c r="C59" s="25">
        <f>9500000</f>
        <v>9500000</v>
      </c>
      <c r="D59" s="25">
        <v>8057218</v>
      </c>
      <c r="E59" s="31">
        <f t="shared" si="0"/>
        <v>84.812821052631577</v>
      </c>
      <c r="F59" s="6"/>
      <c r="G59" s="6"/>
      <c r="V59" s="3"/>
    </row>
    <row r="60" spans="1:22" x14ac:dyDescent="0.2">
      <c r="A60" s="4" t="s">
        <v>41</v>
      </c>
      <c r="B60" s="25">
        <v>13300000</v>
      </c>
      <c r="C60" s="25">
        <v>13300000</v>
      </c>
      <c r="D60" s="25">
        <f>23315787-D59+2</f>
        <v>15258571</v>
      </c>
      <c r="E60" s="31">
        <f t="shared" si="0"/>
        <v>114.72609774436091</v>
      </c>
      <c r="F60" s="6"/>
      <c r="G60" s="6"/>
      <c r="V60" s="3"/>
    </row>
    <row r="61" spans="1:22" x14ac:dyDescent="0.2">
      <c r="A61" s="4" t="s">
        <v>42</v>
      </c>
      <c r="B61" s="25">
        <v>533000</v>
      </c>
      <c r="C61" s="25">
        <f>533000+590551</f>
        <v>1123551</v>
      </c>
      <c r="D61" s="25">
        <v>1461611</v>
      </c>
      <c r="E61" s="31">
        <f t="shared" si="0"/>
        <v>130.08853180674487</v>
      </c>
      <c r="F61" s="6"/>
      <c r="G61" s="6"/>
      <c r="V61" s="3"/>
    </row>
    <row r="62" spans="1:22" x14ac:dyDescent="0.2">
      <c r="A62" s="4" t="s">
        <v>43</v>
      </c>
      <c r="B62" s="25">
        <f>260000</f>
        <v>260000</v>
      </c>
      <c r="C62" s="25">
        <f>260000</f>
        <v>260000</v>
      </c>
      <c r="D62" s="25">
        <f>1459935-D63</f>
        <v>509789</v>
      </c>
      <c r="E62" s="31">
        <f t="shared" si="0"/>
        <v>196.07269230769231</v>
      </c>
      <c r="F62" s="6"/>
      <c r="G62" s="6"/>
      <c r="V62" s="3"/>
    </row>
    <row r="63" spans="1:22" x14ac:dyDescent="0.2">
      <c r="A63" s="4" t="s">
        <v>44</v>
      </c>
      <c r="C63" s="25">
        <v>1426000</v>
      </c>
      <c r="D63" s="25">
        <v>950146</v>
      </c>
      <c r="E63" s="31">
        <f t="shared" si="0"/>
        <v>66.630154277699859</v>
      </c>
      <c r="F63" s="6"/>
      <c r="G63" s="6"/>
      <c r="V63" s="3"/>
    </row>
    <row r="64" spans="1:22" x14ac:dyDescent="0.2">
      <c r="A64" s="4" t="s">
        <v>45</v>
      </c>
      <c r="C64" s="25"/>
      <c r="D64" s="25">
        <v>23000</v>
      </c>
      <c r="E64" s="31"/>
      <c r="F64" s="6"/>
      <c r="G64" s="6"/>
      <c r="V64" s="3"/>
    </row>
    <row r="65" spans="1:22" x14ac:dyDescent="0.2">
      <c r="A65" s="4" t="s">
        <v>14</v>
      </c>
      <c r="B65" s="25">
        <f>B59*0.05+(B60+B61+B62)*0.27</f>
        <v>4280110</v>
      </c>
      <c r="C65" s="25">
        <f>C59*0.05+(C63+C60+(C61-590551)+C62)*0.27+159449</f>
        <v>4824579</v>
      </c>
      <c r="D65" s="25">
        <v>5305904</v>
      </c>
      <c r="E65" s="31">
        <f t="shared" si="0"/>
        <v>109.97651815837195</v>
      </c>
      <c r="F65" s="6"/>
      <c r="G65" s="6"/>
      <c r="V65" s="3"/>
    </row>
    <row r="66" spans="1:22" ht="13.5" thickBot="1" x14ac:dyDescent="0.25">
      <c r="A66" s="9"/>
      <c r="B66" s="9"/>
      <c r="C66" s="45"/>
      <c r="D66" s="45"/>
      <c r="E66" s="46"/>
      <c r="F66" s="6"/>
      <c r="G66" s="6"/>
      <c r="V66" s="3"/>
    </row>
    <row r="67" spans="1:22" ht="13.5" thickBot="1" x14ac:dyDescent="0.25">
      <c r="A67" s="16" t="s">
        <v>46</v>
      </c>
      <c r="B67" s="18">
        <f>B71+B79</f>
        <v>9337980</v>
      </c>
      <c r="C67" s="47">
        <f>C79+C71</f>
        <v>9390342</v>
      </c>
      <c r="D67" s="48">
        <f>D71+D79</f>
        <v>10711525</v>
      </c>
      <c r="E67" s="19">
        <f>D67/C67*100</f>
        <v>114.06959405738364</v>
      </c>
      <c r="F67" s="20"/>
      <c r="G67" s="20"/>
      <c r="K67" s="14"/>
      <c r="V67" s="3"/>
    </row>
    <row r="68" spans="1:22" x14ac:dyDescent="0.2">
      <c r="A68" s="22"/>
      <c r="B68" s="22"/>
      <c r="C68" s="49"/>
      <c r="D68" s="25"/>
      <c r="E68" s="6"/>
      <c r="F68" s="6"/>
      <c r="G68" s="6"/>
      <c r="V68" s="3"/>
    </row>
    <row r="69" spans="1:22" x14ac:dyDescent="0.2">
      <c r="A69" s="50" t="s">
        <v>7</v>
      </c>
      <c r="B69" s="50"/>
      <c r="C69" s="49"/>
      <c r="D69" s="25"/>
      <c r="E69" s="6"/>
      <c r="F69" s="6"/>
      <c r="G69" s="6"/>
      <c r="V69" s="3"/>
    </row>
    <row r="70" spans="1:22" x14ac:dyDescent="0.2">
      <c r="A70" s="4"/>
      <c r="B70" s="4"/>
      <c r="C70" s="25"/>
      <c r="D70" s="25"/>
      <c r="E70" s="6"/>
      <c r="F70" s="6"/>
      <c r="G70" s="6"/>
      <c r="V70" s="3"/>
    </row>
    <row r="71" spans="1:22" x14ac:dyDescent="0.2">
      <c r="A71" s="33" t="s">
        <v>16</v>
      </c>
      <c r="B71" s="27">
        <f>SUM(B72:B75)</f>
        <v>5935980</v>
      </c>
      <c r="C71" s="27">
        <f>SUM(C72:C75)</f>
        <v>5988342</v>
      </c>
      <c r="D71" s="28">
        <f>SUBTOTAL(9,D72:D75)</f>
        <v>7934992</v>
      </c>
      <c r="E71" s="29">
        <f t="shared" ref="E71:E82" si="1">D71/C71*100</f>
        <v>132.50732840575904</v>
      </c>
      <c r="F71" s="6"/>
      <c r="G71" s="6"/>
      <c r="V71" s="3"/>
    </row>
    <row r="72" spans="1:22" x14ac:dyDescent="0.2">
      <c r="A72" s="4" t="s">
        <v>47</v>
      </c>
      <c r="B72" s="41">
        <f>3274000-100000</f>
        <v>3174000</v>
      </c>
      <c r="C72" s="41">
        <f>3274000-100000</f>
        <v>3174000</v>
      </c>
      <c r="D72" s="25">
        <v>2898312</v>
      </c>
      <c r="E72" s="31">
        <f t="shared" si="1"/>
        <v>91.314177693761806</v>
      </c>
      <c r="F72" s="6"/>
      <c r="G72" s="6"/>
      <c r="R72" s="51"/>
      <c r="V72" s="3"/>
    </row>
    <row r="73" spans="1:22" x14ac:dyDescent="0.2">
      <c r="A73" s="4" t="s">
        <v>48</v>
      </c>
      <c r="B73" s="25">
        <v>300000</v>
      </c>
      <c r="C73" s="25">
        <f>300000+41230</f>
        <v>341230</v>
      </c>
      <c r="D73" s="25">
        <f>3184776-D72+1219808</f>
        <v>1506272</v>
      </c>
      <c r="E73" s="31">
        <f t="shared" si="1"/>
        <v>441.42425929724817</v>
      </c>
      <c r="F73" s="6"/>
      <c r="G73" s="6"/>
      <c r="V73" s="3"/>
    </row>
    <row r="74" spans="1:22" x14ac:dyDescent="0.2">
      <c r="A74" s="4" t="s">
        <v>49</v>
      </c>
      <c r="B74" s="25">
        <v>1200000</v>
      </c>
      <c r="C74" s="25">
        <v>1200000</v>
      </c>
      <c r="D74" s="25">
        <f>1335025+504707+4710</f>
        <v>1844442</v>
      </c>
      <c r="E74" s="31">
        <f t="shared" si="1"/>
        <v>153.70349999999999</v>
      </c>
      <c r="F74" s="6"/>
      <c r="G74" s="6"/>
      <c r="V74" s="3"/>
    </row>
    <row r="75" spans="1:22" x14ac:dyDescent="0.2">
      <c r="A75" s="4" t="s">
        <v>23</v>
      </c>
      <c r="B75" s="25">
        <f>B73*0.27+B74*0.27+B72*0.27</f>
        <v>1261980</v>
      </c>
      <c r="C75" s="25">
        <f>C73*0.27+C74*0.27+C72*0.27-41230*0.27+11132</f>
        <v>1273112</v>
      </c>
      <c r="D75" s="25">
        <f>1356619+329347</f>
        <v>1685966</v>
      </c>
      <c r="E75" s="31">
        <f t="shared" si="1"/>
        <v>132.42872583087743</v>
      </c>
      <c r="F75" s="6"/>
      <c r="G75" s="6"/>
      <c r="V75" s="3"/>
    </row>
    <row r="76" spans="1:22" x14ac:dyDescent="0.2">
      <c r="A76" s="4"/>
      <c r="B76" s="25"/>
      <c r="C76" s="25"/>
      <c r="D76" s="25"/>
      <c r="E76" s="31"/>
      <c r="F76" s="6"/>
      <c r="G76" s="6"/>
      <c r="V76" s="3"/>
    </row>
    <row r="77" spans="1:22" x14ac:dyDescent="0.2">
      <c r="A77" s="52" t="s">
        <v>32</v>
      </c>
      <c r="B77" s="25"/>
      <c r="C77" s="25"/>
      <c r="D77" s="25"/>
      <c r="E77" s="31"/>
      <c r="F77" s="6"/>
      <c r="G77" s="6"/>
      <c r="V77" s="3"/>
    </row>
    <row r="78" spans="1:22" x14ac:dyDescent="0.2">
      <c r="A78" s="4"/>
      <c r="B78" s="25"/>
      <c r="C78" s="25"/>
      <c r="D78" s="25"/>
      <c r="E78" s="31"/>
      <c r="F78" s="6"/>
      <c r="G78" s="6"/>
      <c r="V78" s="3"/>
    </row>
    <row r="79" spans="1:22" ht="21" x14ac:dyDescent="0.2">
      <c r="A79" s="40" t="s">
        <v>33</v>
      </c>
      <c r="B79" s="53">
        <f>SUM(B80:B82)</f>
        <v>3402000</v>
      </c>
      <c r="C79" s="53">
        <f>SUM(C80:C82)</f>
        <v>3402000</v>
      </c>
      <c r="D79" s="54">
        <f>SUBTOTAL(9,D80:D82)</f>
        <v>2776533</v>
      </c>
      <c r="E79" s="55">
        <f t="shared" si="1"/>
        <v>81.614726631393296</v>
      </c>
      <c r="F79" s="6"/>
      <c r="G79" s="6"/>
      <c r="V79" s="3"/>
    </row>
    <row r="80" spans="1:22" x14ac:dyDescent="0.2">
      <c r="A80" s="4" t="s">
        <v>50</v>
      </c>
      <c r="B80" s="25">
        <v>100000</v>
      </c>
      <c r="C80" s="25">
        <v>100000</v>
      </c>
      <c r="D80" s="25">
        <f>25984+338560+1+60019</f>
        <v>424564</v>
      </c>
      <c r="E80" s="31">
        <f t="shared" si="1"/>
        <v>424.56399999999996</v>
      </c>
      <c r="F80" s="6"/>
      <c r="G80" s="6"/>
      <c r="V80" s="3"/>
    </row>
    <row r="81" spans="1:22" x14ac:dyDescent="0.2">
      <c r="A81" s="56" t="s">
        <v>51</v>
      </c>
      <c r="B81" s="25">
        <v>2600000</v>
      </c>
      <c r="C81" s="25">
        <v>2600000</v>
      </c>
      <c r="D81" s="25">
        <v>1834238</v>
      </c>
      <c r="E81" s="31">
        <f t="shared" si="1"/>
        <v>70.547615384615384</v>
      </c>
      <c r="F81" s="6"/>
      <c r="G81" s="6"/>
      <c r="V81" s="3"/>
    </row>
    <row r="82" spans="1:22" x14ac:dyDescent="0.2">
      <c r="A82" s="4" t="s">
        <v>14</v>
      </c>
      <c r="B82" s="25">
        <f>(B81)*0.27</f>
        <v>702000</v>
      </c>
      <c r="C82" s="25">
        <f>(C81)*0.27</f>
        <v>702000</v>
      </c>
      <c r="D82" s="25">
        <v>517731</v>
      </c>
      <c r="E82" s="31">
        <f t="shared" si="1"/>
        <v>73.750854700854688</v>
      </c>
      <c r="F82" s="6"/>
      <c r="G82" s="6"/>
      <c r="V82" s="3"/>
    </row>
    <row r="83" spans="1:22" ht="13.5" thickBot="1" x14ac:dyDescent="0.25">
      <c r="A83" s="9"/>
      <c r="B83" s="9"/>
      <c r="C83" s="45"/>
      <c r="D83" s="45"/>
      <c r="E83" s="57"/>
      <c r="F83" s="6"/>
      <c r="G83" s="6"/>
      <c r="V83" s="3"/>
    </row>
    <row r="84" spans="1:22" ht="13.5" thickBot="1" x14ac:dyDescent="0.25">
      <c r="A84" s="16" t="s">
        <v>52</v>
      </c>
      <c r="B84" s="18">
        <f>B88+B94+B99</f>
        <v>18218530</v>
      </c>
      <c r="C84" s="18">
        <f>C88+C99+C94</f>
        <v>18238530</v>
      </c>
      <c r="D84" s="48">
        <f>D88+D94+D99+D103</f>
        <v>17998219</v>
      </c>
      <c r="E84" s="19">
        <f>D84/C84*100</f>
        <v>98.682399294241364</v>
      </c>
      <c r="F84" s="20"/>
      <c r="G84" s="20"/>
      <c r="K84" s="14"/>
      <c r="V84" s="3"/>
    </row>
    <row r="85" spans="1:22" x14ac:dyDescent="0.2">
      <c r="A85" s="22"/>
      <c r="B85" s="22"/>
      <c r="C85" s="23"/>
      <c r="D85" s="25"/>
      <c r="E85" s="6"/>
      <c r="F85" s="6"/>
      <c r="G85" s="6"/>
      <c r="V85" s="3"/>
    </row>
    <row r="86" spans="1:22" x14ac:dyDescent="0.2">
      <c r="A86" s="24" t="s">
        <v>7</v>
      </c>
      <c r="B86" s="24"/>
      <c r="C86" s="24"/>
      <c r="D86" s="24"/>
      <c r="E86" s="24"/>
      <c r="F86" s="6"/>
      <c r="G86" s="6"/>
      <c r="V86" s="3"/>
    </row>
    <row r="87" spans="1:22" x14ac:dyDescent="0.2">
      <c r="A87" s="22"/>
      <c r="B87" s="22"/>
      <c r="C87" s="23"/>
      <c r="D87" s="25"/>
      <c r="E87" s="6"/>
      <c r="F87" s="6"/>
      <c r="G87" s="6"/>
      <c r="V87" s="3"/>
    </row>
    <row r="88" spans="1:22" x14ac:dyDescent="0.2">
      <c r="A88" s="33" t="s">
        <v>53</v>
      </c>
      <c r="B88" s="27">
        <f>SUM(B89:B92)</f>
        <v>3365500</v>
      </c>
      <c r="C88" s="27">
        <f>SUM(C89:C92)</f>
        <v>3385500</v>
      </c>
      <c r="D88" s="28">
        <f>SUBTOTAL(9,D89:D92)</f>
        <v>3167344</v>
      </c>
      <c r="E88" s="29">
        <f>D88/C88*100</f>
        <v>93.556166002067641</v>
      </c>
      <c r="F88" s="20"/>
      <c r="G88" s="6"/>
      <c r="V88" s="3"/>
    </row>
    <row r="89" spans="1:22" x14ac:dyDescent="0.2">
      <c r="A89" s="4" t="s">
        <v>54</v>
      </c>
      <c r="B89" s="25">
        <v>450000</v>
      </c>
      <c r="C89" s="25">
        <v>450000</v>
      </c>
      <c r="D89" s="25">
        <v>450000</v>
      </c>
      <c r="E89" s="31">
        <f t="shared" ref="E89:E101" si="2">D89/C89*100</f>
        <v>100</v>
      </c>
      <c r="F89" s="6"/>
      <c r="G89" s="6"/>
      <c r="V89" s="3"/>
    </row>
    <row r="90" spans="1:22" x14ac:dyDescent="0.2">
      <c r="A90" s="4" t="s">
        <v>55</v>
      </c>
      <c r="B90" s="2"/>
      <c r="C90" s="25">
        <v>20000</v>
      </c>
      <c r="D90" s="25">
        <f>11025+13442+1</f>
        <v>24468</v>
      </c>
      <c r="E90" s="31">
        <f t="shared" si="2"/>
        <v>122.34</v>
      </c>
      <c r="F90" s="6"/>
      <c r="G90" s="6"/>
      <c r="V90" s="3"/>
    </row>
    <row r="91" spans="1:22" x14ac:dyDescent="0.2">
      <c r="A91" s="4" t="s">
        <v>56</v>
      </c>
      <c r="B91" s="25">
        <v>2200000</v>
      </c>
      <c r="C91" s="25">
        <v>2200000</v>
      </c>
      <c r="D91" s="25">
        <v>2022362</v>
      </c>
      <c r="E91" s="31">
        <f t="shared" si="2"/>
        <v>91.925545454545457</v>
      </c>
      <c r="F91" s="6"/>
      <c r="G91" s="6"/>
      <c r="V91" s="3"/>
    </row>
    <row r="92" spans="1:22" x14ac:dyDescent="0.2">
      <c r="A92" s="4" t="s">
        <v>23</v>
      </c>
      <c r="B92" s="25">
        <f>(B91+B89)*0.27</f>
        <v>715500</v>
      </c>
      <c r="C92" s="25">
        <f>(C91+C89)*0.27</f>
        <v>715500</v>
      </c>
      <c r="D92" s="25">
        <f>549014+121500</f>
        <v>670514</v>
      </c>
      <c r="E92" s="31">
        <f t="shared" si="2"/>
        <v>93.71264849755417</v>
      </c>
      <c r="F92" s="6"/>
      <c r="G92" s="6"/>
      <c r="V92" s="3"/>
    </row>
    <row r="93" spans="1:22" x14ac:dyDescent="0.2">
      <c r="A93" s="4"/>
      <c r="B93" s="25"/>
      <c r="C93" s="25"/>
      <c r="D93" s="25"/>
      <c r="E93" s="31"/>
      <c r="F93" s="6"/>
      <c r="G93" s="6"/>
      <c r="V93" s="3"/>
    </row>
    <row r="94" spans="1:22" x14ac:dyDescent="0.2">
      <c r="A94" s="33" t="s">
        <v>57</v>
      </c>
      <c r="B94" s="27">
        <f>SUM(B95:B97)</f>
        <v>14464410</v>
      </c>
      <c r="C94" s="27">
        <f>SUM(C95:C97)</f>
        <v>14464410</v>
      </c>
      <c r="D94" s="28">
        <f>SUBTOTAL(9,D95:D97)</f>
        <v>14585165</v>
      </c>
      <c r="E94" s="29">
        <f t="shared" si="2"/>
        <v>100.83484220925708</v>
      </c>
      <c r="F94" s="6"/>
      <c r="G94" s="6"/>
      <c r="V94" s="3"/>
    </row>
    <row r="95" spans="1:22" x14ac:dyDescent="0.2">
      <c r="A95" s="4" t="s">
        <v>58</v>
      </c>
      <c r="B95" s="25">
        <v>10183000</v>
      </c>
      <c r="C95" s="25">
        <v>10183000</v>
      </c>
      <c r="D95" s="25">
        <v>10310368</v>
      </c>
      <c r="E95" s="31">
        <f t="shared" si="2"/>
        <v>101.25079053324168</v>
      </c>
      <c r="F95" s="6"/>
      <c r="G95" s="6"/>
      <c r="V95" s="3"/>
    </row>
    <row r="96" spans="1:22" x14ac:dyDescent="0.2">
      <c r="A96" s="4" t="s">
        <v>59</v>
      </c>
      <c r="B96" s="25">
        <f>B95*0.27</f>
        <v>2749410</v>
      </c>
      <c r="C96" s="25">
        <f>C95*0.27</f>
        <v>2749410</v>
      </c>
      <c r="D96" s="25">
        <v>2783797</v>
      </c>
      <c r="E96" s="31">
        <f t="shared" si="2"/>
        <v>101.25070469664401</v>
      </c>
      <c r="F96" s="6"/>
      <c r="G96" s="6"/>
      <c r="V96" s="3"/>
    </row>
    <row r="97" spans="1:22" x14ac:dyDescent="0.2">
      <c r="A97" s="4" t="s">
        <v>60</v>
      </c>
      <c r="B97" s="25">
        <f>1150000+382000</f>
        <v>1532000</v>
      </c>
      <c r="C97" s="25">
        <f>1150000+382000</f>
        <v>1532000</v>
      </c>
      <c r="D97" s="25">
        <v>1491000</v>
      </c>
      <c r="E97" s="31">
        <f t="shared" si="2"/>
        <v>97.323759791122711</v>
      </c>
      <c r="F97" s="6"/>
      <c r="G97" s="6"/>
      <c r="V97" s="3"/>
    </row>
    <row r="98" spans="1:22" x14ac:dyDescent="0.2">
      <c r="A98" s="4"/>
      <c r="B98" s="25"/>
      <c r="C98" s="25"/>
      <c r="D98" s="25"/>
      <c r="E98" s="31"/>
      <c r="F98" s="6"/>
      <c r="G98" s="6"/>
      <c r="V98" s="3"/>
    </row>
    <row r="99" spans="1:22" x14ac:dyDescent="0.2">
      <c r="A99" s="33" t="s">
        <v>61</v>
      </c>
      <c r="B99" s="27">
        <f>B100+B101</f>
        <v>388620</v>
      </c>
      <c r="C99" s="27">
        <f>C100+C101</f>
        <v>388620</v>
      </c>
      <c r="D99" s="28">
        <f>SUBTOTAL(9,D100:D101)</f>
        <v>227460</v>
      </c>
      <c r="E99" s="29">
        <f t="shared" si="2"/>
        <v>58.530183727034121</v>
      </c>
      <c r="F99" s="6"/>
      <c r="G99" s="6"/>
      <c r="M99" s="58"/>
      <c r="V99" s="3"/>
    </row>
    <row r="100" spans="1:22" x14ac:dyDescent="0.2">
      <c r="A100" s="4" t="s">
        <v>62</v>
      </c>
      <c r="B100" s="25">
        <v>306000</v>
      </c>
      <c r="C100" s="25">
        <v>306000</v>
      </c>
      <c r="D100" s="25">
        <v>179103</v>
      </c>
      <c r="E100" s="31">
        <f t="shared" si="2"/>
        <v>58.530392156862746</v>
      </c>
      <c r="F100" s="6"/>
      <c r="G100" s="6"/>
      <c r="V100" s="3"/>
    </row>
    <row r="101" spans="1:22" x14ac:dyDescent="0.2">
      <c r="A101" s="4" t="s">
        <v>63</v>
      </c>
      <c r="B101" s="25">
        <f>B100*0.27</f>
        <v>82620</v>
      </c>
      <c r="C101" s="25">
        <f>C100*0.27</f>
        <v>82620</v>
      </c>
      <c r="D101" s="25">
        <v>48357</v>
      </c>
      <c r="E101" s="31">
        <f t="shared" si="2"/>
        <v>58.529411764705884</v>
      </c>
      <c r="F101" s="6"/>
      <c r="G101" s="6"/>
      <c r="V101" s="3"/>
    </row>
    <row r="102" spans="1:22" x14ac:dyDescent="0.2">
      <c r="A102" s="4"/>
      <c r="B102" s="25"/>
      <c r="C102" s="25"/>
      <c r="D102" s="25"/>
      <c r="E102" s="31"/>
      <c r="F102" s="6"/>
      <c r="G102" s="6"/>
      <c r="V102" s="3"/>
    </row>
    <row r="103" spans="1:22" x14ac:dyDescent="0.2">
      <c r="A103" s="38" t="s">
        <v>64</v>
      </c>
      <c r="B103" s="25"/>
      <c r="C103" s="25"/>
      <c r="D103" s="28">
        <f>D104</f>
        <v>18250</v>
      </c>
      <c r="E103" s="31"/>
      <c r="F103" s="6"/>
      <c r="G103" s="6"/>
      <c r="V103" s="3"/>
    </row>
    <row r="104" spans="1:22" x14ac:dyDescent="0.2">
      <c r="A104" s="4" t="s">
        <v>62</v>
      </c>
      <c r="B104" s="25"/>
      <c r="C104" s="25"/>
      <c r="D104" s="25">
        <v>18250</v>
      </c>
      <c r="E104" s="31"/>
      <c r="F104" s="6"/>
      <c r="G104" s="6"/>
      <c r="V104" s="3"/>
    </row>
    <row r="105" spans="1:22" x14ac:dyDescent="0.2">
      <c r="A105" s="4"/>
      <c r="B105" s="25"/>
      <c r="C105" s="25"/>
      <c r="D105" s="25"/>
      <c r="E105" s="31"/>
      <c r="F105" s="6"/>
      <c r="G105" s="6"/>
      <c r="V105" s="3"/>
    </row>
    <row r="106" spans="1:22" x14ac:dyDescent="0.2">
      <c r="A106" s="4"/>
      <c r="B106" s="25"/>
      <c r="C106" s="25"/>
      <c r="D106" s="25"/>
      <c r="E106" s="31"/>
      <c r="F106" s="6"/>
      <c r="G106" s="6"/>
      <c r="V106" s="3"/>
    </row>
    <row r="107" spans="1:22" x14ac:dyDescent="0.2">
      <c r="A107" s="4"/>
      <c r="B107" s="4"/>
      <c r="C107" s="4"/>
      <c r="D107" s="25"/>
      <c r="E107" s="6"/>
      <c r="F107" s="6"/>
      <c r="G107" s="6"/>
      <c r="V107" s="3"/>
    </row>
    <row r="108" spans="1:22" x14ac:dyDescent="0.2">
      <c r="A108" s="4"/>
      <c r="B108" s="4"/>
      <c r="C108" s="4"/>
      <c r="D108" s="25"/>
      <c r="E108" s="6"/>
      <c r="F108" s="6"/>
      <c r="G108" s="6"/>
      <c r="V108" s="3"/>
    </row>
    <row r="109" spans="1:22" x14ac:dyDescent="0.2">
      <c r="A109" s="4"/>
      <c r="B109" s="4"/>
      <c r="C109" s="4"/>
      <c r="D109" s="25"/>
      <c r="E109" s="6"/>
      <c r="F109" s="6"/>
      <c r="G109" s="6"/>
      <c r="V109" s="3"/>
    </row>
    <row r="110" spans="1:22" ht="13.5" thickBot="1" x14ac:dyDescent="0.25">
      <c r="A110" s="9"/>
      <c r="B110" s="9"/>
      <c r="C110" s="9"/>
      <c r="D110" s="45"/>
      <c r="E110" s="57"/>
      <c r="F110" s="6"/>
      <c r="G110" s="6"/>
      <c r="V110" s="3"/>
    </row>
    <row r="111" spans="1:22" ht="13.5" thickBot="1" x14ac:dyDescent="0.25">
      <c r="A111" s="59" t="s">
        <v>65</v>
      </c>
      <c r="B111" s="60">
        <f>B115+B119+B123</f>
        <v>15367210</v>
      </c>
      <c r="C111" s="60">
        <f>C115+C119+C123</f>
        <v>16752210</v>
      </c>
      <c r="D111" s="48">
        <f>D115+D119+D123</f>
        <v>14854298</v>
      </c>
      <c r="E111" s="19">
        <f>D111/C111*100</f>
        <v>88.670676883826076</v>
      </c>
      <c r="F111" s="20"/>
      <c r="G111" s="20"/>
      <c r="V111" s="3"/>
    </row>
    <row r="112" spans="1:22" ht="8.25" customHeight="1" x14ac:dyDescent="0.2">
      <c r="A112" s="61"/>
      <c r="B112" s="61"/>
      <c r="C112" s="62"/>
      <c r="D112" s="25"/>
      <c r="E112" s="6"/>
      <c r="F112" s="6"/>
      <c r="G112" s="6"/>
      <c r="V112" s="3"/>
    </row>
    <row r="113" spans="1:22" x14ac:dyDescent="0.2">
      <c r="A113" s="63" t="s">
        <v>7</v>
      </c>
      <c r="B113" s="63"/>
      <c r="C113" s="63"/>
      <c r="D113" s="63"/>
      <c r="E113" s="63"/>
      <c r="F113" s="6"/>
      <c r="G113" s="6"/>
      <c r="K113" s="14"/>
      <c r="V113" s="3"/>
    </row>
    <row r="114" spans="1:22" x14ac:dyDescent="0.2">
      <c r="A114" s="61"/>
      <c r="B114" s="61"/>
      <c r="C114" s="61"/>
      <c r="D114" s="25"/>
      <c r="E114" s="6"/>
      <c r="F114" s="6"/>
      <c r="G114" s="6"/>
      <c r="V114" s="3"/>
    </row>
    <row r="115" spans="1:22" x14ac:dyDescent="0.2">
      <c r="A115" s="64" t="s">
        <v>66</v>
      </c>
      <c r="B115" s="65">
        <f>B116+B117</f>
        <v>11027410</v>
      </c>
      <c r="C115" s="28">
        <f>C116+C117</f>
        <v>11027410</v>
      </c>
      <c r="D115" s="28">
        <f>SUBTOTAL(9,D116:D117)</f>
        <v>9423384</v>
      </c>
      <c r="E115" s="29">
        <f t="shared" ref="E115:E125" si="3">D115/C115*100</f>
        <v>85.454190965965722</v>
      </c>
      <c r="F115" s="6"/>
      <c r="G115" s="6"/>
      <c r="V115" s="3"/>
    </row>
    <row r="116" spans="1:22" x14ac:dyDescent="0.2">
      <c r="A116" s="66" t="s">
        <v>62</v>
      </c>
      <c r="B116" s="67">
        <v>8683000</v>
      </c>
      <c r="C116" s="68">
        <v>8683000</v>
      </c>
      <c r="D116" s="25">
        <v>7419989</v>
      </c>
      <c r="E116" s="31">
        <f t="shared" si="3"/>
        <v>85.454209374640101</v>
      </c>
      <c r="F116" s="6"/>
      <c r="G116" s="6"/>
      <c r="L116" s="37"/>
      <c r="M116" s="37"/>
      <c r="N116" s="37"/>
      <c r="O116" s="37"/>
      <c r="V116" s="3"/>
    </row>
    <row r="117" spans="1:22" x14ac:dyDescent="0.2">
      <c r="A117" s="4" t="s">
        <v>63</v>
      </c>
      <c r="B117" s="69">
        <f>B116*0.27</f>
        <v>2344410</v>
      </c>
      <c r="C117" s="69">
        <f>C116*0.27</f>
        <v>2344410</v>
      </c>
      <c r="D117" s="25">
        <v>2003395</v>
      </c>
      <c r="E117" s="31">
        <f t="shared" si="3"/>
        <v>85.454122785690217</v>
      </c>
      <c r="F117" s="6"/>
      <c r="G117" s="6"/>
      <c r="L117" s="37"/>
      <c r="M117" s="37"/>
      <c r="N117" s="37"/>
      <c r="O117" s="37"/>
      <c r="V117" s="3"/>
    </row>
    <row r="118" spans="1:22" x14ac:dyDescent="0.2">
      <c r="A118" s="4"/>
      <c r="B118" s="69"/>
      <c r="C118" s="69"/>
      <c r="D118" s="25"/>
      <c r="E118" s="31"/>
      <c r="F118" s="6"/>
      <c r="G118" s="6"/>
      <c r="L118" s="37"/>
      <c r="M118" s="37"/>
      <c r="N118" s="37"/>
      <c r="O118" s="37"/>
      <c r="V118" s="3"/>
    </row>
    <row r="119" spans="1:22" x14ac:dyDescent="0.2">
      <c r="A119" s="64" t="s">
        <v>67</v>
      </c>
      <c r="B119" s="70">
        <f>B120</f>
        <v>4035000</v>
      </c>
      <c r="C119" s="70">
        <f>C120+C121</f>
        <v>5420000</v>
      </c>
      <c r="D119" s="28">
        <f>SUBTOTAL(9,D120:D121)</f>
        <v>5183069</v>
      </c>
      <c r="E119" s="29">
        <f t="shared" si="3"/>
        <v>95.628579335793361</v>
      </c>
      <c r="F119" s="6"/>
      <c r="G119" s="20"/>
      <c r="L119" s="37"/>
      <c r="M119" s="37"/>
      <c r="N119" s="37"/>
      <c r="O119" s="37"/>
      <c r="V119" s="3"/>
    </row>
    <row r="120" spans="1:22" x14ac:dyDescent="0.2">
      <c r="A120" s="71" t="s">
        <v>68</v>
      </c>
      <c r="B120" s="69">
        <v>4035000</v>
      </c>
      <c r="C120" s="69">
        <f>4035000+1365000</f>
        <v>5400000</v>
      </c>
      <c r="D120" s="25">
        <v>5107000</v>
      </c>
      <c r="E120" s="31">
        <f t="shared" si="3"/>
        <v>94.574074074074076</v>
      </c>
      <c r="F120" s="6"/>
      <c r="G120" s="6"/>
      <c r="L120" s="37"/>
      <c r="M120" s="37"/>
      <c r="N120" s="37"/>
      <c r="O120" s="37"/>
      <c r="V120" s="3"/>
    </row>
    <row r="121" spans="1:22" x14ac:dyDescent="0.2">
      <c r="A121" s="4" t="s">
        <v>69</v>
      </c>
      <c r="B121" s="69"/>
      <c r="C121" s="69">
        <v>20000</v>
      </c>
      <c r="D121" s="25">
        <f>1913+1+66615+453+7087</f>
        <v>76069</v>
      </c>
      <c r="E121" s="31">
        <f t="shared" si="3"/>
        <v>380.34500000000003</v>
      </c>
      <c r="F121" s="6"/>
      <c r="G121" s="6"/>
      <c r="L121" s="37"/>
      <c r="M121" s="37"/>
      <c r="N121" s="37"/>
      <c r="O121" s="37"/>
      <c r="V121" s="3"/>
    </row>
    <row r="122" spans="1:22" x14ac:dyDescent="0.2">
      <c r="A122" s="71"/>
      <c r="B122" s="2"/>
      <c r="C122" s="69"/>
      <c r="D122" s="25"/>
      <c r="E122" s="31"/>
      <c r="F122" s="6"/>
      <c r="G122" s="6"/>
      <c r="V122" s="3"/>
    </row>
    <row r="123" spans="1:22" x14ac:dyDescent="0.2">
      <c r="A123" s="64" t="s">
        <v>70</v>
      </c>
      <c r="B123" s="70">
        <f>SUM(B124:B125)</f>
        <v>304800</v>
      </c>
      <c r="C123" s="70">
        <f>SUM(C124:C125)</f>
        <v>304800</v>
      </c>
      <c r="D123" s="28">
        <f>SUBTOTAL(9,D124:D125)</f>
        <v>247845</v>
      </c>
      <c r="E123" s="29">
        <f t="shared" si="3"/>
        <v>81.313976377952756</v>
      </c>
      <c r="F123" s="6"/>
      <c r="G123" s="6"/>
      <c r="V123" s="3"/>
    </row>
    <row r="124" spans="1:22" x14ac:dyDescent="0.2">
      <c r="A124" s="72" t="s">
        <v>71</v>
      </c>
      <c r="B124" s="73">
        <v>240000</v>
      </c>
      <c r="C124" s="74">
        <v>240000</v>
      </c>
      <c r="D124" s="25">
        <f>143326+394+61213</f>
        <v>204933</v>
      </c>
      <c r="E124" s="31">
        <f t="shared" si="3"/>
        <v>85.388750000000002</v>
      </c>
      <c r="F124" s="6"/>
      <c r="G124" s="6"/>
      <c r="V124" s="3"/>
    </row>
    <row r="125" spans="1:22" x14ac:dyDescent="0.2">
      <c r="A125" s="4" t="s">
        <v>63</v>
      </c>
      <c r="B125" s="73">
        <f>B124*0.27</f>
        <v>64800.000000000007</v>
      </c>
      <c r="C125" s="74">
        <f>C124*0.27</f>
        <v>64800.000000000007</v>
      </c>
      <c r="D125" s="25">
        <v>42912</v>
      </c>
      <c r="E125" s="31">
        <f t="shared" si="3"/>
        <v>66.222222222222214</v>
      </c>
      <c r="F125" s="6"/>
      <c r="G125" s="6"/>
      <c r="V125" s="3"/>
    </row>
    <row r="126" spans="1:22" x14ac:dyDescent="0.2">
      <c r="A126" s="4"/>
      <c r="B126" s="4"/>
      <c r="C126" s="75"/>
      <c r="D126" s="6"/>
      <c r="E126" s="6"/>
      <c r="F126" s="6"/>
      <c r="G126" s="6"/>
      <c r="V126" s="3"/>
    </row>
    <row r="127" spans="1:22" x14ac:dyDescent="0.2">
      <c r="A127" s="4"/>
      <c r="B127" s="4"/>
      <c r="C127" s="4"/>
      <c r="D127" s="6"/>
      <c r="E127" s="6"/>
      <c r="F127" s="6"/>
      <c r="G127" s="6"/>
      <c r="V127" s="3"/>
    </row>
    <row r="128" spans="1:22" x14ac:dyDescent="0.2">
      <c r="A128" s="4"/>
      <c r="B128" s="4"/>
      <c r="C128" s="4"/>
      <c r="D128" s="6"/>
      <c r="E128" s="6"/>
      <c r="F128" s="6"/>
      <c r="G128" s="6"/>
      <c r="V128" s="3"/>
    </row>
    <row r="129" spans="1:7" x14ac:dyDescent="0.2">
      <c r="A129" s="4"/>
      <c r="B129" s="4"/>
      <c r="C129" s="4"/>
      <c r="D129" s="6"/>
      <c r="E129" s="6"/>
      <c r="F129" s="6"/>
      <c r="G129" s="6"/>
    </row>
    <row r="130" spans="1:7" x14ac:dyDescent="0.2">
      <c r="A130" s="4"/>
      <c r="B130" s="4"/>
      <c r="C130" s="4"/>
      <c r="D130" s="6"/>
      <c r="E130" s="6"/>
      <c r="F130" s="6"/>
      <c r="G130" s="6"/>
    </row>
    <row r="131" spans="1:7" x14ac:dyDescent="0.2">
      <c r="A131" s="4"/>
      <c r="B131" s="4"/>
      <c r="C131" s="4"/>
      <c r="D131" s="6"/>
      <c r="E131" s="6"/>
      <c r="F131" s="6"/>
      <c r="G131" s="6"/>
    </row>
    <row r="132" spans="1:7" x14ac:dyDescent="0.2">
      <c r="A132" s="4"/>
      <c r="B132" s="4"/>
      <c r="C132" s="4"/>
      <c r="D132" s="6"/>
      <c r="E132" s="6"/>
      <c r="F132" s="6"/>
      <c r="G132" s="6"/>
    </row>
    <row r="133" spans="1:7" x14ac:dyDescent="0.2">
      <c r="A133" s="4"/>
      <c r="B133" s="4"/>
      <c r="C133" s="4"/>
      <c r="D133" s="6"/>
      <c r="E133" s="6"/>
      <c r="F133" s="6"/>
      <c r="G133" s="6"/>
    </row>
    <row r="134" spans="1:7" x14ac:dyDescent="0.2">
      <c r="A134" s="4"/>
      <c r="B134" s="4"/>
      <c r="C134" s="4"/>
      <c r="D134" s="6"/>
      <c r="E134" s="6"/>
      <c r="F134" s="6"/>
      <c r="G134" s="6"/>
    </row>
    <row r="135" spans="1:7" x14ac:dyDescent="0.2">
      <c r="A135" s="4"/>
      <c r="B135" s="4"/>
      <c r="C135" s="4"/>
      <c r="D135" s="6"/>
      <c r="E135" s="6"/>
      <c r="F135" s="6"/>
      <c r="G135" s="6"/>
    </row>
    <row r="136" spans="1:7" x14ac:dyDescent="0.2">
      <c r="A136" s="4"/>
      <c r="B136" s="4"/>
      <c r="C136" s="4"/>
      <c r="D136" s="6"/>
      <c r="E136" s="6"/>
      <c r="F136" s="6"/>
      <c r="G136" s="6"/>
    </row>
    <row r="137" spans="1:7" x14ac:dyDescent="0.2">
      <c r="A137" s="4"/>
      <c r="B137" s="4"/>
      <c r="C137" s="4"/>
      <c r="D137" s="6"/>
      <c r="E137" s="6"/>
      <c r="F137" s="6"/>
      <c r="G137" s="6"/>
    </row>
    <row r="138" spans="1:7" x14ac:dyDescent="0.2">
      <c r="A138" s="4"/>
      <c r="B138" s="4"/>
      <c r="C138" s="4"/>
      <c r="D138" s="6"/>
      <c r="E138" s="6"/>
      <c r="F138" s="6"/>
      <c r="G138" s="6"/>
    </row>
    <row r="139" spans="1:7" x14ac:dyDescent="0.2">
      <c r="A139" s="4"/>
      <c r="B139" s="4"/>
      <c r="C139" s="4"/>
      <c r="D139" s="6"/>
      <c r="E139" s="6"/>
      <c r="F139" s="6"/>
      <c r="G139" s="6"/>
    </row>
    <row r="140" spans="1:7" x14ac:dyDescent="0.2">
      <c r="A140" s="4"/>
      <c r="B140" s="4"/>
      <c r="C140" s="4"/>
      <c r="D140" s="6"/>
      <c r="E140" s="6"/>
      <c r="F140" s="6"/>
      <c r="G140" s="6"/>
    </row>
    <row r="141" spans="1:7" x14ac:dyDescent="0.2">
      <c r="A141" s="4"/>
      <c r="B141" s="4"/>
      <c r="C141" s="4"/>
      <c r="D141" s="6"/>
      <c r="E141" s="6"/>
      <c r="F141" s="6"/>
      <c r="G141" s="6"/>
    </row>
    <row r="142" spans="1:7" x14ac:dyDescent="0.2">
      <c r="A142" s="4"/>
      <c r="B142" s="4"/>
      <c r="C142" s="4"/>
      <c r="D142" s="6"/>
      <c r="E142" s="6"/>
      <c r="F142" s="6"/>
      <c r="G142" s="6"/>
    </row>
    <row r="143" spans="1:7" x14ac:dyDescent="0.2">
      <c r="A143" s="4"/>
      <c r="B143" s="4"/>
      <c r="C143" s="4"/>
      <c r="D143" s="6"/>
      <c r="E143" s="6"/>
      <c r="F143" s="6"/>
      <c r="G143" s="6"/>
    </row>
    <row r="144" spans="1:7" x14ac:dyDescent="0.2">
      <c r="A144" s="4"/>
      <c r="B144" s="4"/>
      <c r="C144" s="4"/>
      <c r="D144" s="6"/>
      <c r="E144" s="6"/>
      <c r="F144" s="6"/>
      <c r="G144" s="6"/>
    </row>
    <row r="145" spans="1:7" x14ac:dyDescent="0.2">
      <c r="A145" s="4"/>
      <c r="B145" s="4"/>
      <c r="C145" s="4"/>
      <c r="D145" s="6"/>
      <c r="E145" s="6"/>
      <c r="F145" s="6"/>
      <c r="G145" s="6"/>
    </row>
    <row r="146" spans="1:7" x14ac:dyDescent="0.2">
      <c r="A146" s="4"/>
      <c r="B146" s="4"/>
      <c r="C146" s="4"/>
      <c r="D146" s="6"/>
      <c r="E146" s="6"/>
      <c r="F146" s="6"/>
      <c r="G146" s="6"/>
    </row>
    <row r="147" spans="1:7" x14ac:dyDescent="0.2">
      <c r="A147" s="4"/>
      <c r="B147" s="4"/>
      <c r="C147" s="4"/>
      <c r="D147" s="6"/>
      <c r="E147" s="6"/>
      <c r="F147" s="6"/>
      <c r="G147" s="6"/>
    </row>
    <row r="148" spans="1:7" x14ac:dyDescent="0.2">
      <c r="A148" s="4"/>
      <c r="B148" s="4"/>
      <c r="C148" s="4"/>
      <c r="D148" s="6"/>
      <c r="E148" s="6"/>
      <c r="F148" s="6"/>
      <c r="G148" s="6"/>
    </row>
    <row r="149" spans="1:7" x14ac:dyDescent="0.2">
      <c r="A149" s="4"/>
      <c r="B149" s="4"/>
      <c r="C149" s="4"/>
      <c r="D149" s="6"/>
      <c r="E149" s="6"/>
      <c r="F149" s="6"/>
      <c r="G149" s="6"/>
    </row>
    <row r="150" spans="1:7" x14ac:dyDescent="0.2">
      <c r="A150" s="4"/>
      <c r="B150" s="4"/>
      <c r="C150" s="4"/>
      <c r="D150" s="6"/>
      <c r="E150" s="6"/>
      <c r="F150" s="6"/>
      <c r="G150" s="6"/>
    </row>
    <row r="151" spans="1:7" x14ac:dyDescent="0.2">
      <c r="A151" s="4"/>
      <c r="B151" s="4"/>
      <c r="C151" s="4"/>
      <c r="D151" s="6"/>
      <c r="E151" s="6"/>
      <c r="F151" s="6"/>
      <c r="G151" s="6"/>
    </row>
    <row r="152" spans="1:7" x14ac:dyDescent="0.2">
      <c r="A152" s="4"/>
      <c r="B152" s="4"/>
      <c r="C152" s="4"/>
      <c r="D152" s="6"/>
      <c r="E152" s="6"/>
      <c r="F152" s="6"/>
      <c r="G152" s="6"/>
    </row>
    <row r="153" spans="1:7" x14ac:dyDescent="0.2">
      <c r="A153" s="4"/>
      <c r="B153" s="4"/>
      <c r="C153" s="4"/>
      <c r="D153" s="6"/>
      <c r="E153" s="6"/>
      <c r="F153" s="6"/>
      <c r="G153" s="6"/>
    </row>
    <row r="154" spans="1:7" x14ac:dyDescent="0.2">
      <c r="A154" s="4"/>
      <c r="B154" s="4"/>
      <c r="C154" s="4"/>
      <c r="D154" s="6"/>
      <c r="E154" s="6"/>
      <c r="F154" s="6"/>
      <c r="G154" s="6"/>
    </row>
    <row r="155" spans="1:7" x14ac:dyDescent="0.2">
      <c r="A155" s="4"/>
      <c r="B155" s="4"/>
      <c r="C155" s="4"/>
      <c r="D155" s="6"/>
      <c r="E155" s="6"/>
      <c r="F155" s="6"/>
      <c r="G155" s="6"/>
    </row>
    <row r="156" spans="1:7" x14ac:dyDescent="0.2">
      <c r="A156" s="4"/>
      <c r="B156" s="4"/>
      <c r="C156" s="4"/>
      <c r="D156" s="6"/>
      <c r="E156" s="6"/>
      <c r="F156" s="6"/>
      <c r="G156" s="6"/>
    </row>
    <row r="157" spans="1:7" x14ac:dyDescent="0.2">
      <c r="A157" s="4"/>
      <c r="B157" s="4"/>
      <c r="C157" s="4"/>
      <c r="D157" s="6"/>
      <c r="E157" s="6"/>
      <c r="F157" s="6"/>
      <c r="G157" s="6"/>
    </row>
    <row r="158" spans="1:7" x14ac:dyDescent="0.2">
      <c r="A158" s="4"/>
      <c r="B158" s="4"/>
      <c r="C158" s="4"/>
      <c r="D158" s="6"/>
      <c r="E158" s="6"/>
      <c r="F158" s="6"/>
      <c r="G158" s="6"/>
    </row>
    <row r="159" spans="1:7" x14ac:dyDescent="0.2">
      <c r="A159" s="4"/>
      <c r="B159" s="4"/>
      <c r="C159" s="4"/>
      <c r="D159" s="6"/>
      <c r="E159" s="6"/>
      <c r="F159" s="6"/>
      <c r="G159" s="6"/>
    </row>
    <row r="160" spans="1:7" x14ac:dyDescent="0.2">
      <c r="A160" s="4"/>
      <c r="B160" s="4"/>
      <c r="C160" s="4"/>
      <c r="D160" s="6"/>
      <c r="E160" s="6"/>
      <c r="F160" s="6"/>
      <c r="G160" s="6"/>
    </row>
    <row r="161" spans="1:7" x14ac:dyDescent="0.2">
      <c r="A161" s="4"/>
      <c r="B161" s="4"/>
      <c r="C161" s="4"/>
      <c r="D161" s="6"/>
      <c r="E161" s="6"/>
      <c r="F161" s="6"/>
      <c r="G161" s="6"/>
    </row>
    <row r="162" spans="1:7" x14ac:dyDescent="0.2">
      <c r="A162" s="4"/>
      <c r="B162" s="4"/>
      <c r="C162" s="4"/>
      <c r="D162" s="6"/>
      <c r="E162" s="6"/>
      <c r="F162" s="6"/>
      <c r="G162" s="6"/>
    </row>
    <row r="163" spans="1:7" x14ac:dyDescent="0.2">
      <c r="A163" s="4"/>
      <c r="B163" s="4"/>
      <c r="C163" s="4"/>
      <c r="D163" s="6"/>
      <c r="E163" s="6"/>
      <c r="F163" s="6"/>
      <c r="G163" s="6"/>
    </row>
    <row r="164" spans="1:7" x14ac:dyDescent="0.2">
      <c r="A164" s="4"/>
      <c r="B164" s="4"/>
      <c r="C164" s="4"/>
      <c r="D164" s="6"/>
      <c r="E164" s="6"/>
      <c r="F164" s="6"/>
      <c r="G164" s="6"/>
    </row>
    <row r="165" spans="1:7" x14ac:dyDescent="0.2">
      <c r="A165" s="4"/>
      <c r="B165" s="4"/>
      <c r="C165" s="4"/>
      <c r="D165" s="6"/>
      <c r="E165" s="6"/>
      <c r="F165" s="6"/>
      <c r="G165" s="6"/>
    </row>
    <row r="166" spans="1:7" x14ac:dyDescent="0.2">
      <c r="A166" s="4"/>
      <c r="B166" s="4"/>
      <c r="C166" s="4"/>
      <c r="D166" s="6"/>
      <c r="E166" s="6"/>
      <c r="F166" s="6"/>
      <c r="G166" s="6"/>
    </row>
    <row r="167" spans="1:7" x14ac:dyDescent="0.2">
      <c r="A167" s="4"/>
      <c r="B167" s="4"/>
      <c r="C167" s="4"/>
      <c r="D167" s="6"/>
      <c r="E167" s="6"/>
      <c r="F167" s="6"/>
      <c r="G167" s="6"/>
    </row>
    <row r="168" spans="1:7" x14ac:dyDescent="0.2">
      <c r="A168" s="4"/>
      <c r="B168" s="4"/>
      <c r="C168" s="4"/>
      <c r="D168" s="6"/>
      <c r="E168" s="6"/>
      <c r="F168" s="6"/>
      <c r="G168" s="6"/>
    </row>
    <row r="169" spans="1:7" x14ac:dyDescent="0.2">
      <c r="A169" s="4"/>
      <c r="B169" s="4"/>
      <c r="C169" s="4"/>
      <c r="D169" s="6"/>
      <c r="E169" s="6"/>
      <c r="F169" s="6"/>
      <c r="G169" s="6"/>
    </row>
    <row r="170" spans="1:7" x14ac:dyDescent="0.2">
      <c r="A170" s="4"/>
      <c r="B170" s="4"/>
      <c r="C170" s="4"/>
      <c r="D170" s="6"/>
      <c r="E170" s="6"/>
      <c r="F170" s="6"/>
      <c r="G170" s="6"/>
    </row>
    <row r="171" spans="1:7" x14ac:dyDescent="0.2">
      <c r="A171" s="4"/>
      <c r="B171" s="4"/>
      <c r="C171" s="4"/>
      <c r="D171" s="6"/>
      <c r="E171" s="6"/>
      <c r="F171" s="6"/>
      <c r="G171" s="6"/>
    </row>
    <row r="172" spans="1:7" x14ac:dyDescent="0.2">
      <c r="A172" s="4"/>
      <c r="B172" s="4"/>
      <c r="C172" s="4"/>
      <c r="D172" s="6"/>
      <c r="E172" s="6"/>
      <c r="F172" s="6"/>
      <c r="G172" s="6"/>
    </row>
    <row r="173" spans="1:7" x14ac:dyDescent="0.2">
      <c r="A173" s="4"/>
      <c r="B173" s="4"/>
      <c r="C173" s="4"/>
      <c r="D173" s="6"/>
      <c r="E173" s="6"/>
      <c r="F173" s="6"/>
      <c r="G173" s="6"/>
    </row>
    <row r="174" spans="1:7" x14ac:dyDescent="0.2">
      <c r="A174" s="4"/>
      <c r="B174" s="4"/>
      <c r="C174" s="4"/>
      <c r="D174" s="6"/>
      <c r="E174" s="6"/>
      <c r="F174" s="6"/>
      <c r="G174" s="6"/>
    </row>
    <row r="175" spans="1:7" x14ac:dyDescent="0.2">
      <c r="A175" s="4"/>
      <c r="B175" s="4"/>
      <c r="C175" s="4"/>
      <c r="D175" s="6"/>
      <c r="E175" s="6"/>
      <c r="F175" s="6"/>
      <c r="G175" s="6"/>
    </row>
    <row r="176" spans="1:7" x14ac:dyDescent="0.2">
      <c r="A176" s="4"/>
      <c r="B176" s="4"/>
      <c r="C176" s="4"/>
      <c r="D176" s="6"/>
      <c r="E176" s="6"/>
      <c r="F176" s="6"/>
      <c r="G176" s="6"/>
    </row>
    <row r="177" spans="1:7" x14ac:dyDescent="0.2">
      <c r="A177" s="4"/>
      <c r="B177" s="4"/>
      <c r="C177" s="4"/>
      <c r="D177" s="6"/>
      <c r="E177" s="6"/>
      <c r="F177" s="6"/>
      <c r="G177" s="6"/>
    </row>
    <row r="178" spans="1:7" x14ac:dyDescent="0.2">
      <c r="A178" s="4"/>
      <c r="B178" s="4"/>
      <c r="C178" s="4"/>
      <c r="D178" s="6"/>
      <c r="E178" s="6"/>
      <c r="F178" s="6"/>
      <c r="G178" s="6"/>
    </row>
    <row r="179" spans="1:7" x14ac:dyDescent="0.2">
      <c r="A179" s="4"/>
      <c r="B179" s="4"/>
      <c r="C179" s="4"/>
      <c r="D179" s="6"/>
      <c r="E179" s="6"/>
      <c r="F179" s="6"/>
      <c r="G179" s="6"/>
    </row>
    <row r="180" spans="1:7" x14ac:dyDescent="0.2">
      <c r="A180" s="4"/>
      <c r="B180" s="4"/>
      <c r="C180" s="4"/>
      <c r="D180" s="6"/>
      <c r="E180" s="6"/>
      <c r="F180" s="6"/>
      <c r="G180" s="6"/>
    </row>
    <row r="181" spans="1:7" x14ac:dyDescent="0.2">
      <c r="A181" s="4"/>
      <c r="B181" s="4"/>
      <c r="C181" s="4"/>
      <c r="D181" s="6"/>
      <c r="E181" s="6"/>
      <c r="F181" s="6"/>
      <c r="G181" s="6"/>
    </row>
    <row r="182" spans="1:7" x14ac:dyDescent="0.2">
      <c r="A182" s="4"/>
      <c r="B182" s="4"/>
      <c r="C182" s="4"/>
      <c r="D182" s="6"/>
      <c r="E182" s="6"/>
      <c r="F182" s="6"/>
      <c r="G182" s="6"/>
    </row>
    <row r="183" spans="1:7" x14ac:dyDescent="0.2">
      <c r="A183" s="4"/>
      <c r="B183" s="4"/>
      <c r="C183" s="4"/>
      <c r="D183" s="6"/>
      <c r="E183" s="6"/>
      <c r="F183" s="6"/>
      <c r="G183" s="6"/>
    </row>
    <row r="184" spans="1:7" x14ac:dyDescent="0.2">
      <c r="A184" s="4"/>
      <c r="B184" s="4"/>
      <c r="C184" s="4"/>
      <c r="D184" s="6"/>
      <c r="E184" s="6"/>
      <c r="F184" s="6"/>
      <c r="G184" s="6"/>
    </row>
    <row r="185" spans="1:7" x14ac:dyDescent="0.2">
      <c r="A185" s="4"/>
      <c r="B185" s="4"/>
      <c r="C185" s="4"/>
      <c r="D185" s="6"/>
      <c r="E185" s="6"/>
      <c r="F185" s="6"/>
      <c r="G185" s="6"/>
    </row>
    <row r="186" spans="1:7" x14ac:dyDescent="0.2">
      <c r="A186" s="4"/>
      <c r="B186" s="4"/>
      <c r="C186" s="4"/>
      <c r="D186" s="6"/>
      <c r="E186" s="6"/>
      <c r="F186" s="6"/>
      <c r="G186" s="6"/>
    </row>
    <row r="187" spans="1:7" x14ac:dyDescent="0.2">
      <c r="A187" s="4"/>
      <c r="B187" s="4"/>
      <c r="C187" s="4"/>
      <c r="D187" s="6"/>
      <c r="E187" s="6"/>
      <c r="F187" s="6"/>
      <c r="G187" s="6"/>
    </row>
    <row r="188" spans="1:7" x14ac:dyDescent="0.2">
      <c r="A188" s="4"/>
      <c r="B188" s="4"/>
      <c r="C188" s="4"/>
      <c r="D188" s="6"/>
      <c r="E188" s="6"/>
      <c r="F188" s="6"/>
      <c r="G188" s="6"/>
    </row>
    <row r="189" spans="1:7" x14ac:dyDescent="0.2">
      <c r="A189" s="4"/>
      <c r="B189" s="4"/>
      <c r="C189" s="4"/>
      <c r="D189" s="6"/>
      <c r="E189" s="6"/>
      <c r="F189" s="6"/>
      <c r="G189" s="6"/>
    </row>
    <row r="190" spans="1:7" x14ac:dyDescent="0.2">
      <c r="A190" s="4"/>
      <c r="B190" s="4"/>
      <c r="C190" s="4"/>
      <c r="D190" s="6"/>
      <c r="E190" s="6"/>
      <c r="F190" s="6"/>
      <c r="G190" s="6"/>
    </row>
    <row r="191" spans="1:7" x14ac:dyDescent="0.2">
      <c r="A191" s="4"/>
      <c r="B191" s="4"/>
      <c r="C191" s="4"/>
      <c r="D191" s="6"/>
      <c r="E191" s="6"/>
      <c r="F191" s="6"/>
      <c r="G191" s="6"/>
    </row>
    <row r="192" spans="1:7" x14ac:dyDescent="0.2">
      <c r="A192" s="4"/>
      <c r="B192" s="4"/>
      <c r="C192" s="4"/>
      <c r="D192" s="6"/>
      <c r="E192" s="6"/>
      <c r="F192" s="6"/>
      <c r="G192" s="6"/>
    </row>
    <row r="193" spans="1:7" x14ac:dyDescent="0.2">
      <c r="A193" s="4"/>
      <c r="B193" s="4"/>
      <c r="C193" s="4"/>
      <c r="D193" s="6"/>
      <c r="E193" s="6"/>
      <c r="F193" s="6"/>
      <c r="G193" s="6"/>
    </row>
    <row r="194" spans="1:7" x14ac:dyDescent="0.2">
      <c r="A194" s="4"/>
      <c r="B194" s="4"/>
      <c r="C194" s="4"/>
      <c r="D194" s="6"/>
      <c r="E194" s="6"/>
      <c r="F194" s="6"/>
      <c r="G194" s="6"/>
    </row>
    <row r="195" spans="1:7" x14ac:dyDescent="0.2">
      <c r="A195" s="4"/>
      <c r="B195" s="4"/>
      <c r="C195" s="4"/>
      <c r="D195" s="6"/>
      <c r="E195" s="6"/>
      <c r="F195" s="6"/>
      <c r="G195" s="6"/>
    </row>
    <row r="196" spans="1:7" x14ac:dyDescent="0.2">
      <c r="A196" s="4"/>
      <c r="B196" s="4"/>
      <c r="C196" s="4"/>
      <c r="D196" s="6"/>
      <c r="E196" s="6"/>
      <c r="F196" s="6"/>
      <c r="G196" s="6"/>
    </row>
    <row r="197" spans="1:7" x14ac:dyDescent="0.2">
      <c r="A197" s="4"/>
      <c r="B197" s="4"/>
      <c r="C197" s="4"/>
      <c r="D197" s="6"/>
      <c r="E197" s="6"/>
      <c r="F197" s="6"/>
      <c r="G197" s="6"/>
    </row>
    <row r="198" spans="1:7" x14ac:dyDescent="0.2">
      <c r="A198" s="4"/>
      <c r="B198" s="4"/>
      <c r="C198" s="4"/>
      <c r="D198" s="6"/>
      <c r="E198" s="6"/>
      <c r="F198" s="6"/>
      <c r="G198" s="6"/>
    </row>
    <row r="199" spans="1:7" x14ac:dyDescent="0.2">
      <c r="A199" s="4"/>
      <c r="B199" s="4"/>
      <c r="C199" s="4"/>
      <c r="D199" s="6"/>
      <c r="E199" s="6"/>
      <c r="F199" s="6"/>
      <c r="G199" s="6"/>
    </row>
    <row r="200" spans="1:7" x14ac:dyDescent="0.2">
      <c r="A200" s="4"/>
      <c r="B200" s="4"/>
      <c r="C200" s="4"/>
      <c r="D200" s="6"/>
      <c r="E200" s="6"/>
      <c r="F200" s="6"/>
      <c r="G200" s="6"/>
    </row>
    <row r="201" spans="1:7" x14ac:dyDescent="0.2">
      <c r="A201" s="4"/>
      <c r="B201" s="4"/>
      <c r="C201" s="4"/>
      <c r="D201" s="6"/>
      <c r="E201" s="6"/>
      <c r="F201" s="6"/>
      <c r="G201" s="6"/>
    </row>
    <row r="202" spans="1:7" x14ac:dyDescent="0.2">
      <c r="A202" s="4"/>
      <c r="B202" s="4"/>
      <c r="C202" s="4"/>
      <c r="D202" s="6"/>
      <c r="E202" s="6"/>
      <c r="F202" s="6"/>
      <c r="G202" s="6"/>
    </row>
    <row r="203" spans="1:7" x14ac:dyDescent="0.2">
      <c r="A203" s="4"/>
      <c r="B203" s="4"/>
      <c r="C203" s="4"/>
      <c r="D203" s="6"/>
      <c r="E203" s="6"/>
      <c r="F203" s="6"/>
      <c r="G203" s="6"/>
    </row>
    <row r="204" spans="1:7" x14ac:dyDescent="0.2">
      <c r="A204" s="4"/>
      <c r="B204" s="4"/>
      <c r="C204" s="4"/>
      <c r="D204" s="6"/>
      <c r="E204" s="6"/>
      <c r="F204" s="6"/>
      <c r="G204" s="6"/>
    </row>
    <row r="205" spans="1:7" x14ac:dyDescent="0.2">
      <c r="A205" s="4"/>
      <c r="B205" s="4"/>
      <c r="C205" s="4"/>
      <c r="D205" s="6"/>
      <c r="E205" s="6"/>
      <c r="F205" s="6"/>
      <c r="G205" s="6"/>
    </row>
    <row r="206" spans="1:7" x14ac:dyDescent="0.2">
      <c r="A206" s="4"/>
      <c r="B206" s="4"/>
      <c r="C206" s="4"/>
      <c r="D206" s="6"/>
      <c r="E206" s="6"/>
      <c r="F206" s="6"/>
      <c r="G206" s="6"/>
    </row>
    <row r="207" spans="1:7" x14ac:dyDescent="0.2">
      <c r="A207" s="4"/>
      <c r="B207" s="4"/>
      <c r="C207" s="4"/>
      <c r="D207" s="6"/>
      <c r="E207" s="6"/>
      <c r="F207" s="6"/>
      <c r="G207" s="6"/>
    </row>
    <row r="208" spans="1:7" x14ac:dyDescent="0.2">
      <c r="A208" s="4"/>
      <c r="B208" s="4"/>
      <c r="C208" s="4"/>
      <c r="D208" s="6"/>
      <c r="E208" s="6"/>
      <c r="F208" s="6"/>
      <c r="G208" s="6"/>
    </row>
    <row r="209" spans="1:7" x14ac:dyDescent="0.2">
      <c r="A209" s="4"/>
      <c r="B209" s="4"/>
      <c r="C209" s="4"/>
      <c r="D209" s="6"/>
      <c r="E209" s="6"/>
      <c r="F209" s="6"/>
      <c r="G209" s="6"/>
    </row>
    <row r="210" spans="1:7" x14ac:dyDescent="0.2">
      <c r="A210" s="4"/>
      <c r="B210" s="4"/>
      <c r="C210" s="4"/>
      <c r="D210" s="6"/>
      <c r="E210" s="6"/>
      <c r="F210" s="6"/>
      <c r="G210" s="6"/>
    </row>
    <row r="211" spans="1:7" x14ac:dyDescent="0.2">
      <c r="A211" s="4"/>
      <c r="B211" s="4"/>
      <c r="C211" s="4"/>
      <c r="D211" s="6"/>
      <c r="E211" s="6"/>
      <c r="F211" s="6"/>
      <c r="G211" s="6"/>
    </row>
    <row r="212" spans="1:7" x14ac:dyDescent="0.2">
      <c r="A212" s="4"/>
      <c r="B212" s="4"/>
      <c r="C212" s="4"/>
      <c r="D212" s="6"/>
      <c r="E212" s="6"/>
      <c r="F212" s="6"/>
      <c r="G212" s="6"/>
    </row>
    <row r="213" spans="1:7" x14ac:dyDescent="0.2">
      <c r="A213" s="4"/>
      <c r="B213" s="4"/>
      <c r="C213" s="4"/>
      <c r="D213" s="6"/>
      <c r="E213" s="6"/>
      <c r="F213" s="6"/>
      <c r="G213" s="6"/>
    </row>
    <row r="214" spans="1:7" x14ac:dyDescent="0.2">
      <c r="A214" s="4"/>
      <c r="B214" s="4"/>
      <c r="C214" s="4"/>
      <c r="D214" s="6"/>
      <c r="E214" s="6"/>
      <c r="F214" s="6"/>
      <c r="G214" s="6"/>
    </row>
    <row r="215" spans="1:7" x14ac:dyDescent="0.2">
      <c r="A215" s="4"/>
      <c r="B215" s="4"/>
      <c r="C215" s="4"/>
      <c r="D215" s="6"/>
      <c r="E215" s="6"/>
      <c r="F215" s="6"/>
      <c r="G215" s="6"/>
    </row>
    <row r="216" spans="1:7" x14ac:dyDescent="0.2">
      <c r="A216" s="4"/>
      <c r="B216" s="4"/>
      <c r="C216" s="4"/>
      <c r="D216" s="6"/>
      <c r="E216" s="6"/>
      <c r="F216" s="6"/>
      <c r="G216" s="6"/>
    </row>
    <row r="217" spans="1:7" x14ac:dyDescent="0.2">
      <c r="A217" s="4"/>
      <c r="B217" s="4"/>
      <c r="C217" s="4"/>
      <c r="D217" s="6"/>
      <c r="E217" s="6"/>
      <c r="F217" s="6"/>
      <c r="G217" s="6"/>
    </row>
    <row r="218" spans="1:7" x14ac:dyDescent="0.2">
      <c r="A218" s="4"/>
      <c r="B218" s="4"/>
      <c r="C218" s="4"/>
      <c r="D218" s="6"/>
      <c r="E218" s="6"/>
      <c r="F218" s="6"/>
      <c r="G218" s="6"/>
    </row>
    <row r="219" spans="1:7" x14ac:dyDescent="0.2">
      <c r="A219" s="4"/>
      <c r="B219" s="4"/>
      <c r="C219" s="4"/>
      <c r="D219" s="6"/>
      <c r="E219" s="6"/>
      <c r="F219" s="6"/>
      <c r="G219" s="6"/>
    </row>
    <row r="220" spans="1:7" x14ac:dyDescent="0.2">
      <c r="A220" s="4"/>
      <c r="B220" s="4"/>
      <c r="C220" s="4"/>
      <c r="D220" s="6"/>
      <c r="E220" s="6"/>
      <c r="F220" s="6"/>
      <c r="G220" s="6"/>
    </row>
    <row r="221" spans="1:7" x14ac:dyDescent="0.2">
      <c r="A221" s="4"/>
      <c r="B221" s="4"/>
      <c r="C221" s="4"/>
      <c r="D221" s="6"/>
      <c r="E221" s="6"/>
      <c r="F221" s="6"/>
      <c r="G221" s="6"/>
    </row>
    <row r="222" spans="1:7" x14ac:dyDescent="0.2">
      <c r="A222" s="4"/>
      <c r="B222" s="4"/>
      <c r="C222" s="4"/>
      <c r="D222" s="6"/>
      <c r="E222" s="6"/>
      <c r="F222" s="6"/>
      <c r="G222" s="6"/>
    </row>
    <row r="223" spans="1:7" x14ac:dyDescent="0.2">
      <c r="A223" s="4"/>
      <c r="B223" s="4"/>
      <c r="C223" s="4"/>
      <c r="D223" s="6"/>
      <c r="E223" s="6"/>
      <c r="F223" s="6"/>
      <c r="G223" s="6"/>
    </row>
    <row r="224" spans="1:7" x14ac:dyDescent="0.2">
      <c r="A224" s="4"/>
      <c r="B224" s="4"/>
      <c r="C224" s="4"/>
      <c r="D224" s="6"/>
      <c r="E224" s="6"/>
      <c r="F224" s="6"/>
      <c r="G224" s="6"/>
    </row>
    <row r="225" spans="1:7" x14ac:dyDescent="0.2">
      <c r="A225" s="4"/>
      <c r="B225" s="4"/>
      <c r="C225" s="4"/>
      <c r="D225" s="6"/>
      <c r="E225" s="6"/>
      <c r="F225" s="6"/>
      <c r="G225" s="6"/>
    </row>
    <row r="226" spans="1:7" x14ac:dyDescent="0.2">
      <c r="A226" s="4"/>
      <c r="B226" s="4"/>
      <c r="C226" s="4"/>
      <c r="D226" s="6"/>
      <c r="E226" s="6"/>
      <c r="F226" s="6"/>
      <c r="G226" s="6"/>
    </row>
    <row r="227" spans="1:7" x14ac:dyDescent="0.2">
      <c r="A227" s="4"/>
      <c r="B227" s="4"/>
      <c r="C227" s="4"/>
      <c r="D227" s="6"/>
      <c r="E227" s="6"/>
      <c r="F227" s="6"/>
      <c r="G227" s="6"/>
    </row>
    <row r="228" spans="1:7" x14ac:dyDescent="0.2">
      <c r="A228" s="4"/>
      <c r="B228" s="4"/>
      <c r="C228" s="4"/>
      <c r="D228" s="6"/>
      <c r="E228" s="6"/>
      <c r="F228" s="6"/>
      <c r="G228" s="6"/>
    </row>
    <row r="229" spans="1:7" x14ac:dyDescent="0.2">
      <c r="A229" s="4"/>
      <c r="B229" s="4"/>
      <c r="C229" s="4"/>
      <c r="D229" s="6"/>
      <c r="E229" s="6"/>
      <c r="F229" s="6"/>
      <c r="G229" s="6"/>
    </row>
    <row r="230" spans="1:7" x14ac:dyDescent="0.2">
      <c r="A230" s="4"/>
      <c r="B230" s="4"/>
      <c r="C230" s="4"/>
      <c r="D230" s="6"/>
      <c r="E230" s="6"/>
      <c r="F230" s="6"/>
      <c r="G230" s="6"/>
    </row>
    <row r="231" spans="1:7" x14ac:dyDescent="0.2">
      <c r="A231" s="4"/>
      <c r="B231" s="4"/>
      <c r="C231" s="4"/>
      <c r="D231" s="6"/>
      <c r="E231" s="6"/>
      <c r="F231" s="6"/>
      <c r="G231" s="6"/>
    </row>
    <row r="232" spans="1:7" x14ac:dyDescent="0.2">
      <c r="A232" s="4"/>
      <c r="B232" s="4"/>
      <c r="C232" s="4"/>
      <c r="D232" s="6"/>
      <c r="E232" s="6"/>
      <c r="F232" s="6"/>
      <c r="G232" s="6"/>
    </row>
    <row r="233" spans="1:7" x14ac:dyDescent="0.2">
      <c r="A233" s="4"/>
      <c r="B233" s="4"/>
      <c r="C233" s="4"/>
      <c r="D233" s="6"/>
      <c r="E233" s="6"/>
      <c r="F233" s="6"/>
      <c r="G233" s="6"/>
    </row>
    <row r="234" spans="1:7" x14ac:dyDescent="0.2">
      <c r="A234" s="4"/>
      <c r="B234" s="4"/>
      <c r="C234" s="4"/>
      <c r="D234" s="6"/>
      <c r="E234" s="6"/>
      <c r="F234" s="6"/>
      <c r="G234" s="6"/>
    </row>
    <row r="235" spans="1:7" x14ac:dyDescent="0.2">
      <c r="A235" s="4"/>
      <c r="B235" s="4"/>
      <c r="C235" s="4"/>
      <c r="D235" s="6"/>
      <c r="E235" s="6"/>
      <c r="F235" s="6"/>
      <c r="G235" s="6"/>
    </row>
    <row r="236" spans="1:7" x14ac:dyDescent="0.2">
      <c r="A236" s="4"/>
      <c r="B236" s="4"/>
      <c r="C236" s="4"/>
      <c r="D236" s="6"/>
      <c r="E236" s="6"/>
      <c r="F236" s="6"/>
      <c r="G236" s="6"/>
    </row>
    <row r="237" spans="1:7" x14ac:dyDescent="0.2">
      <c r="A237" s="4"/>
      <c r="B237" s="4"/>
      <c r="C237" s="4"/>
      <c r="D237" s="6"/>
      <c r="E237" s="6"/>
      <c r="F237" s="6"/>
      <c r="G237" s="6"/>
    </row>
    <row r="238" spans="1:7" x14ac:dyDescent="0.2">
      <c r="A238" s="4"/>
      <c r="B238" s="4"/>
      <c r="C238" s="4"/>
      <c r="D238" s="6"/>
      <c r="E238" s="6"/>
      <c r="F238" s="6"/>
      <c r="G238" s="6"/>
    </row>
    <row r="239" spans="1:7" x14ac:dyDescent="0.2">
      <c r="A239" s="4"/>
      <c r="B239" s="4"/>
      <c r="C239" s="4"/>
      <c r="D239" s="6"/>
      <c r="E239" s="6"/>
      <c r="F239" s="6"/>
      <c r="G239" s="6"/>
    </row>
    <row r="240" spans="1:7" x14ac:dyDescent="0.2">
      <c r="A240" s="4"/>
      <c r="B240" s="4"/>
      <c r="C240" s="4"/>
      <c r="D240" s="6"/>
      <c r="E240" s="6"/>
      <c r="F240" s="6"/>
      <c r="G240" s="6"/>
    </row>
    <row r="241" spans="1:7" x14ac:dyDescent="0.2">
      <c r="A241" s="4"/>
      <c r="B241" s="4"/>
      <c r="C241" s="4"/>
      <c r="D241" s="6"/>
      <c r="E241" s="6"/>
      <c r="F241" s="6"/>
      <c r="G241" s="6"/>
    </row>
    <row r="242" spans="1:7" x14ac:dyDescent="0.2">
      <c r="A242" s="4"/>
      <c r="B242" s="4"/>
      <c r="C242" s="4"/>
      <c r="D242" s="6"/>
      <c r="E242" s="6"/>
      <c r="F242" s="6"/>
      <c r="G242" s="6"/>
    </row>
    <row r="243" spans="1:7" x14ac:dyDescent="0.2">
      <c r="A243" s="4"/>
      <c r="B243" s="4"/>
      <c r="C243" s="4"/>
      <c r="D243" s="6"/>
      <c r="E243" s="6"/>
      <c r="F243" s="6"/>
      <c r="G243" s="6"/>
    </row>
    <row r="244" spans="1:7" x14ac:dyDescent="0.2">
      <c r="A244" s="4"/>
      <c r="B244" s="4"/>
      <c r="C244" s="4"/>
      <c r="D244" s="6"/>
      <c r="E244" s="6"/>
      <c r="F244" s="6"/>
      <c r="G244" s="6"/>
    </row>
    <row r="245" spans="1:7" x14ac:dyDescent="0.2">
      <c r="A245" s="4"/>
      <c r="B245" s="4"/>
      <c r="C245" s="4"/>
      <c r="D245" s="6"/>
      <c r="E245" s="6"/>
      <c r="F245" s="6"/>
      <c r="G245" s="6"/>
    </row>
    <row r="246" spans="1:7" x14ac:dyDescent="0.2">
      <c r="A246" s="4"/>
      <c r="B246" s="4"/>
      <c r="C246" s="4"/>
      <c r="D246" s="6"/>
      <c r="E246" s="6"/>
      <c r="F246" s="6"/>
      <c r="G246" s="6"/>
    </row>
    <row r="247" spans="1:7" x14ac:dyDescent="0.2">
      <c r="A247" s="4"/>
      <c r="B247" s="4"/>
      <c r="C247" s="4"/>
      <c r="D247" s="6"/>
      <c r="E247" s="6"/>
      <c r="F247" s="6"/>
      <c r="G247" s="6"/>
    </row>
  </sheetData>
  <autoFilter ref="A58:A66">
    <filterColumn colId="0">
      <iconFilter iconSet="3Arrows"/>
    </filterColumn>
  </autoFilter>
  <mergeCells count="7">
    <mergeCell ref="A113:E113"/>
    <mergeCell ref="A1:E1"/>
    <mergeCell ref="A3:E3"/>
    <mergeCell ref="A9:E9"/>
    <mergeCell ref="A47:E47"/>
    <mergeCell ref="A56:E56"/>
    <mergeCell ref="A86:E86"/>
  </mergeCells>
  <printOptions gridLines="1"/>
  <pageMargins left="0.55118110236220474" right="0.55118110236220474" top="0.98425196850393704" bottom="0.98425196850393704" header="0.51181102362204722" footer="0.51181102362204722"/>
  <pageSetup paperSize="9" firstPageNumber="0" orientation="portrait" r:id="rId1"/>
  <headerFooter alignWithMargins="0"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2019-04-11T13:22:02Z</dcterms:created>
  <dcterms:modified xsi:type="dcterms:W3CDTF">2019-04-11T13:22:29Z</dcterms:modified>
</cp:coreProperties>
</file>