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őkés Judit\Desktop\"/>
    </mc:Choice>
  </mc:AlternateContent>
  <bookViews>
    <workbookView xWindow="32760" yWindow="32760" windowWidth="20490" windowHeight="7485" tabRatio="885"/>
  </bookViews>
  <sheets>
    <sheet name="1." sheetId="1" r:id="rId1"/>
  </sheets>
  <definedNames>
    <definedName name="_xlnm.Print_Area" localSheetId="0">'1.'!$A$1:$AL$18</definedName>
  </definedNames>
  <calcPr calcId="152511"/>
</workbook>
</file>

<file path=xl/calcChain.xml><?xml version="1.0" encoding="utf-8"?>
<calcChain xmlns="http://schemas.openxmlformats.org/spreadsheetml/2006/main">
  <c r="P12" i="1" l="1"/>
  <c r="AH17" i="1"/>
  <c r="AG17" i="1"/>
  <c r="AH31" i="1"/>
  <c r="Q31" i="1"/>
  <c r="Q17" i="1"/>
  <c r="K17" i="1"/>
  <c r="AE24" i="1"/>
  <c r="AE22" i="1"/>
  <c r="AE19" i="1"/>
  <c r="AB25" i="1"/>
  <c r="T24" i="1"/>
  <c r="T21" i="1"/>
  <c r="T20" i="1"/>
  <c r="T19" i="1"/>
  <c r="Q24" i="1"/>
  <c r="Q22" i="1"/>
  <c r="Q21" i="1"/>
  <c r="Q19" i="1"/>
  <c r="N25" i="1"/>
  <c r="N24" i="1"/>
  <c r="N22" i="1"/>
  <c r="N21" i="1"/>
  <c r="N20" i="1"/>
  <c r="N19" i="1"/>
  <c r="H25" i="1"/>
  <c r="K36" i="1"/>
  <c r="K37" i="1"/>
  <c r="R36" i="1"/>
  <c r="X17" i="1"/>
  <c r="X31" i="1"/>
  <c r="Y31" i="1"/>
  <c r="Y17" i="1"/>
  <c r="Y25" i="1" s="1"/>
  <c r="U32" i="1"/>
  <c r="V32" i="1"/>
  <c r="P31" i="1"/>
  <c r="O31" i="1"/>
  <c r="P17" i="1"/>
  <c r="J37" i="1"/>
  <c r="I37" i="1"/>
  <c r="Q20" i="1"/>
  <c r="S17" i="1"/>
  <c r="S14" i="1"/>
  <c r="T14" i="1"/>
  <c r="T15" i="1"/>
  <c r="AF1" i="1"/>
  <c r="U3" i="1"/>
  <c r="U6" i="1"/>
  <c r="U7" i="1"/>
  <c r="AI11" i="1"/>
  <c r="AJ11" i="1"/>
  <c r="AK11" i="1"/>
  <c r="AL11" i="1" s="1"/>
  <c r="Q15" i="1"/>
  <c r="Q23" i="1" s="1"/>
  <c r="V12" i="1"/>
  <c r="AI12" i="1"/>
  <c r="AK12" i="1"/>
  <c r="V13" i="1"/>
  <c r="AI13" i="1"/>
  <c r="AJ13" i="1"/>
  <c r="AK13" i="1"/>
  <c r="V14" i="1"/>
  <c r="AI14" i="1"/>
  <c r="AJ14" i="1"/>
  <c r="C15" i="1"/>
  <c r="C18" i="1"/>
  <c r="D15" i="1"/>
  <c r="E15" i="1"/>
  <c r="F15" i="1"/>
  <c r="G15" i="1"/>
  <c r="H15" i="1"/>
  <c r="I15" i="1"/>
  <c r="J15" i="1"/>
  <c r="K15" i="1"/>
  <c r="K18" i="1" s="1"/>
  <c r="K32" i="1" s="1"/>
  <c r="L15" i="1"/>
  <c r="L18" i="1"/>
  <c r="M15" i="1"/>
  <c r="M18" i="1"/>
  <c r="N15" i="1"/>
  <c r="N35" i="1"/>
  <c r="O15" i="1"/>
  <c r="R15" i="1"/>
  <c r="S15" i="1"/>
  <c r="V15" i="1"/>
  <c r="W15" i="1"/>
  <c r="X15" i="1"/>
  <c r="Y15" i="1"/>
  <c r="Z15" i="1"/>
  <c r="AA15" i="1"/>
  <c r="AB15" i="1"/>
  <c r="AC15" i="1"/>
  <c r="AC18" i="1" s="1"/>
  <c r="AD15" i="1"/>
  <c r="AE15" i="1"/>
  <c r="AF15" i="1"/>
  <c r="AF18" i="1"/>
  <c r="AG15" i="1"/>
  <c r="AG18" i="1"/>
  <c r="AH15" i="1"/>
  <c r="V16" i="1"/>
  <c r="AI16" i="1"/>
  <c r="AJ16" i="1"/>
  <c r="AK16" i="1"/>
  <c r="O17" i="1"/>
  <c r="R17" i="1"/>
  <c r="V17" i="1"/>
  <c r="V18" i="1"/>
  <c r="B19" i="1"/>
  <c r="E19" i="1"/>
  <c r="U19" i="1"/>
  <c r="B20" i="1"/>
  <c r="V20" i="1"/>
  <c r="E20" i="1"/>
  <c r="U20" i="1"/>
  <c r="B21" i="1"/>
  <c r="V21" i="1"/>
  <c r="E21" i="1"/>
  <c r="U21" i="1"/>
  <c r="B22" i="1"/>
  <c r="V22" i="1"/>
  <c r="E22" i="1"/>
  <c r="U22" i="1"/>
  <c r="B23" i="1"/>
  <c r="V23" i="1"/>
  <c r="U23" i="1"/>
  <c r="B24" i="1"/>
  <c r="V24" i="1" s="1"/>
  <c r="E24" i="1"/>
  <c r="U24" i="1"/>
  <c r="B25" i="1"/>
  <c r="V25" i="1" s="1"/>
  <c r="E25" i="1"/>
  <c r="U25" i="1"/>
  <c r="B26" i="1"/>
  <c r="V26" i="1" s="1"/>
  <c r="U26" i="1"/>
  <c r="AD17" i="1"/>
  <c r="H18" i="1"/>
  <c r="H32" i="1" s="1"/>
  <c r="J18" i="1"/>
  <c r="E18" i="1"/>
  <c r="E32" i="1" s="1"/>
  <c r="AA18" i="1"/>
  <c r="AA32" i="1"/>
  <c r="AK14" i="1"/>
  <c r="AL14" i="1"/>
  <c r="U8" i="1"/>
  <c r="Y18" i="1"/>
  <c r="U9" i="1"/>
  <c r="U10" i="1"/>
  <c r="U11" i="1"/>
  <c r="U12" i="1"/>
  <c r="U13" i="1"/>
  <c r="U14" i="1"/>
  <c r="T17" i="1"/>
  <c r="S18" i="1"/>
  <c r="S35" i="1"/>
  <c r="AJ12" i="1"/>
  <c r="P15" i="1"/>
  <c r="AD18" i="1"/>
  <c r="M35" i="1"/>
  <c r="R35" i="1"/>
  <c r="R37" i="1"/>
  <c r="L35" i="1"/>
  <c r="S28" i="1"/>
  <c r="S32" i="1" s="1"/>
  <c r="P18" i="1"/>
  <c r="T35" i="1"/>
  <c r="P32" i="1"/>
  <c r="D18" i="1"/>
  <c r="E23" i="1"/>
  <c r="Q18" i="1"/>
  <c r="Q26" i="1" s="1"/>
  <c r="AJ17" i="1"/>
  <c r="F18" i="1"/>
  <c r="AL13" i="1"/>
  <c r="Q32" i="1"/>
  <c r="AJ15" i="1"/>
  <c r="X18" i="1"/>
  <c r="AR18" i="1" s="1"/>
  <c r="J32" i="1"/>
  <c r="X32" i="1"/>
  <c r="AE17" i="1"/>
  <c r="N18" i="1"/>
  <c r="N32" i="1"/>
  <c r="S36" i="1"/>
  <c r="S37" i="1"/>
  <c r="AL16" i="1"/>
  <c r="O18" i="1"/>
  <c r="AB18" i="1"/>
  <c r="M32" i="1"/>
  <c r="Q25" i="1"/>
  <c r="C32" i="1"/>
  <c r="AF32" i="1"/>
  <c r="T23" i="1"/>
  <c r="T18" i="1"/>
  <c r="AK15" i="1"/>
  <c r="Y26" i="1"/>
  <c r="AG32" i="1"/>
  <c r="W18" i="1"/>
  <c r="I18" i="1"/>
  <c r="G18" i="1"/>
  <c r="AJ18" i="1"/>
  <c r="N23" i="1"/>
  <c r="T25" i="1"/>
  <c r="AE23" i="1"/>
  <c r="AH25" i="1"/>
  <c r="D32" i="1"/>
  <c r="AL12" i="1"/>
  <c r="AI15" i="1"/>
  <c r="AI17" i="1"/>
  <c r="Y32" i="1"/>
  <c r="T22" i="1"/>
  <c r="Z18" i="1"/>
  <c r="AH18" i="1"/>
  <c r="R18" i="1"/>
  <c r="L32" i="1"/>
  <c r="F32" i="1"/>
  <c r="AB26" i="1"/>
  <c r="AB32" i="1"/>
  <c r="AE25" i="1"/>
  <c r="T36" i="1"/>
  <c r="T37" i="1" s="1"/>
  <c r="E26" i="1"/>
  <c r="O32" i="1"/>
  <c r="AK17" i="1"/>
  <c r="AK36" i="1" s="1"/>
  <c r="AK37" i="1" s="1"/>
  <c r="AE18" i="1"/>
  <c r="AL15" i="1"/>
  <c r="AJ36" i="1"/>
  <c r="AJ37" i="1" s="1"/>
  <c r="R28" i="1"/>
  <c r="R32" i="1" s="1"/>
  <c r="AL17" i="1"/>
  <c r="I32" i="1"/>
  <c r="T28" i="1"/>
  <c r="T32" i="1" s="1"/>
  <c r="T26" i="1"/>
  <c r="G32" i="1"/>
  <c r="AH26" i="1"/>
  <c r="AH32" i="1"/>
  <c r="W32" i="1"/>
  <c r="AE26" i="1"/>
  <c r="AI18" i="1"/>
  <c r="Z32" i="1"/>
  <c r="AI36" i="1"/>
  <c r="AI37" i="1"/>
  <c r="H26" i="1"/>
  <c r="AK18" i="1"/>
  <c r="AL18" i="1" s="1"/>
  <c r="AP18" i="1"/>
  <c r="AR27" i="1" l="1"/>
  <c r="AN18" i="1"/>
  <c r="AQ18" i="1"/>
  <c r="AQ27" i="1" s="1"/>
  <c r="AO18" i="1"/>
  <c r="AS18" i="1"/>
  <c r="AN27" i="1" l="1"/>
  <c r="AN28" i="1" s="1"/>
  <c r="AT18" i="1"/>
  <c r="AV18" i="1"/>
  <c r="AS27" i="1"/>
  <c r="AP27" i="1"/>
  <c r="AO27" i="1"/>
  <c r="AU18" i="1"/>
</calcChain>
</file>

<file path=xl/sharedStrings.xml><?xml version="1.0" encoding="utf-8"?>
<sst xmlns="http://schemas.openxmlformats.org/spreadsheetml/2006/main" count="117" uniqueCount="76">
  <si>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</si>
  <si>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</si>
  <si>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</si>
  <si>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</si>
  <si>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</si>
  <si>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</si>
  <si>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</si>
  <si>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</si>
  <si>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</si>
  <si>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</si>
  <si>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</si>
  <si>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</si>
  <si>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</si>
  <si>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</si>
  <si>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</si>
  <si>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</si>
  <si>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</si>
  <si>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</si>
  <si>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</si>
  <si>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</si>
  <si>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</si>
  <si>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</si>
  <si>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</si>
  <si>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</si>
  <si>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</si>
  <si>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</si>
  <si>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</si>
  <si>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</si>
  <si>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</si>
  <si>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</si>
  <si>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</si>
  <si>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</si>
  <si>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</si>
  <si>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</si>
  <si>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</si>
  <si>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</si>
  <si>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</si>
  <si>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</si>
  <si>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</si>
  <si>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</si>
  <si>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</si>
  <si>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</si>
  <si>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</si>
  <si>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</si>
  <si>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</si>
  <si>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</si>
  <si>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</si>
  <si>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</si>
  <si>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</si>
  <si>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</si>
  <si>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</si>
  <si>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</si>
  <si>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</si>
  <si>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</si>
  <si>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</si>
  <si>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</si>
  <si>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</si>
  <si>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</si>
  <si>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</si>
  <si>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</si>
  <si>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</si>
  <si>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</si>
  <si>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</si>
  <si>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</si>
  <si>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>Polgármesteri Hivatal</t>
  </si>
  <si>
    <t xml:space="preserve">Önkormányzat </t>
  </si>
  <si>
    <t>Békés Város mindösszesen:</t>
  </si>
  <si>
    <t xml:space="preserve"> </t>
  </si>
  <si>
    <t>Ell.:</t>
  </si>
  <si>
    <t>maradvány ell.</t>
  </si>
  <si>
    <t>Önk.ell.</t>
  </si>
  <si>
    <t>Működés</t>
  </si>
  <si>
    <t>Felhalmozás</t>
  </si>
  <si>
    <t>Fejlesztési hitel</t>
  </si>
  <si>
    <t>Békés Város  Önkormányzata és intézményei 2018. évi bevételi előirányzatainak IV. negyedév teljesítése</t>
  </si>
  <si>
    <t>1.sz. melléklet  a 7/2019. (III. 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</si>
</sst>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6" formatCode="0.0%"/>
  </numFmts>
  <fonts count="30" x14ac:knownFonts="1">
    <font>
      <sz val="10"/>
      <name val="Arial"/>
      <charset val="238"/>
    </font>
    <font>
      <sz val="10"/>
      <name val="Arial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1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4" fillId="9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20" borderId="5" applyNumberFormat="0" applyAlignment="0" applyProtection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12" fillId="21" borderId="7" applyNumberFormat="0" applyFont="0" applyAlignment="0" applyProtection="0"/>
    <xf numFmtId="0" fontId="13" fillId="6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2" fillId="0" borderId="0"/>
    <xf numFmtId="0" fontId="17" fillId="0" borderId="0"/>
    <xf numFmtId="0" fontId="18" fillId="0" borderId="9" applyNumberFormat="0" applyFill="0" applyAlignment="0" applyProtection="0"/>
    <xf numFmtId="0" fontId="19" fillId="5" borderId="0" applyNumberFormat="0" applyBorder="0" applyAlignment="0" applyProtection="0"/>
    <xf numFmtId="0" fontId="20" fillId="23" borderId="0" applyNumberFormat="0" applyBorder="0" applyAlignment="0" applyProtection="0"/>
    <xf numFmtId="0" fontId="21" fillId="22" borderId="1" applyNumberFormat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2" fillId="0" borderId="0" xfId="40" applyFont="1" applyBorder="1" applyAlignment="1">
      <alignment horizontal="left"/>
    </xf>
    <xf numFmtId="0" fontId="22" fillId="0" borderId="0" xfId="40" applyFont="1"/>
    <xf numFmtId="0" fontId="22" fillId="0" borderId="0" xfId="40" applyFont="1" applyBorder="1" applyAlignment="1">
      <alignment horizontal="right"/>
    </xf>
    <xf numFmtId="0" fontId="22" fillId="24" borderId="10" xfId="41" applyFont="1" applyFill="1" applyBorder="1" applyAlignment="1">
      <alignment horizontal="center" vertical="center"/>
    </xf>
    <xf numFmtId="0" fontId="22" fillId="24" borderId="10" xfId="40" applyFont="1" applyFill="1" applyBorder="1" applyAlignment="1">
      <alignment horizontal="center"/>
    </xf>
    <xf numFmtId="0" fontId="22" fillId="24" borderId="10" xfId="40" applyFont="1" applyFill="1" applyBorder="1" applyAlignment="1">
      <alignment horizontal="center" vertical="center"/>
    </xf>
    <xf numFmtId="0" fontId="22" fillId="0" borderId="0" xfId="40" applyFont="1" applyAlignment="1">
      <alignment horizontal="right"/>
    </xf>
    <xf numFmtId="0" fontId="22" fillId="24" borderId="10" xfId="40" applyFont="1" applyFill="1" applyBorder="1" applyAlignment="1">
      <alignment horizontal="center" vertical="center" wrapText="1"/>
    </xf>
    <xf numFmtId="0" fontId="27" fillId="24" borderId="10" xfId="40" applyFont="1" applyFill="1" applyBorder="1" applyAlignment="1">
      <alignment horizontal="center" vertical="center"/>
    </xf>
    <xf numFmtId="0" fontId="26" fillId="0" borderId="10" xfId="40" applyFont="1" applyBorder="1" applyAlignment="1">
      <alignment horizontal="center" vertical="center" textRotation="90" wrapText="1"/>
    </xf>
    <xf numFmtId="0" fontId="27" fillId="0" borderId="10" xfId="39" applyFont="1" applyBorder="1" applyAlignment="1">
      <alignment vertical="center" wrapText="1"/>
    </xf>
    <xf numFmtId="3" fontId="27" fillId="0" borderId="10" xfId="41" applyNumberFormat="1" applyFont="1" applyBorder="1" applyAlignment="1">
      <alignment vertical="center"/>
    </xf>
    <xf numFmtId="3" fontId="26" fillId="0" borderId="10" xfId="41" applyNumberFormat="1" applyFont="1" applyBorder="1" applyAlignment="1">
      <alignment vertical="center"/>
    </xf>
    <xf numFmtId="2" fontId="26" fillId="0" borderId="10" xfId="40" applyNumberFormat="1" applyFont="1" applyBorder="1" applyAlignment="1">
      <alignment horizontal="center" vertical="center"/>
    </xf>
    <xf numFmtId="0" fontId="27" fillId="0" borderId="10" xfId="40" applyFont="1" applyBorder="1"/>
    <xf numFmtId="0" fontId="27" fillId="0" borderId="10" xfId="39" applyFont="1" applyBorder="1" applyAlignment="1">
      <alignment vertical="center"/>
    </xf>
    <xf numFmtId="164" fontId="27" fillId="0" borderId="11" xfId="32" applyNumberFormat="1" applyFont="1" applyBorder="1" applyAlignment="1">
      <alignment vertical="center" wrapText="1"/>
    </xf>
    <xf numFmtId="0" fontId="26" fillId="0" borderId="10" xfId="39" applyFont="1" applyBorder="1" applyAlignment="1">
      <alignment vertical="center" wrapText="1"/>
    </xf>
    <xf numFmtId="164" fontId="26" fillId="0" borderId="11" xfId="32" applyNumberFormat="1" applyFont="1" applyBorder="1" applyAlignment="1">
      <alignment vertical="center" wrapText="1"/>
    </xf>
    <xf numFmtId="0" fontId="27" fillId="0" borderId="10" xfId="39" applyFont="1" applyFill="1" applyBorder="1" applyAlignment="1">
      <alignment vertical="center" wrapText="1"/>
    </xf>
    <xf numFmtId="166" fontId="27" fillId="0" borderId="10" xfId="41" applyNumberFormat="1" applyFont="1" applyBorder="1" applyAlignment="1">
      <alignment vertical="center"/>
    </xf>
    <xf numFmtId="0" fontId="28" fillId="24" borderId="10" xfId="40" applyFont="1" applyFill="1" applyBorder="1" applyAlignment="1">
      <alignment horizontal="center" vertical="center" wrapText="1"/>
    </xf>
    <xf numFmtId="0" fontId="28" fillId="0" borderId="0" xfId="40" applyFont="1"/>
    <xf numFmtId="3" fontId="22" fillId="0" borderId="0" xfId="40" applyNumberFormat="1" applyFont="1"/>
    <xf numFmtId="10" fontId="26" fillId="0" borderId="10" xfId="46" applyNumberFormat="1" applyFont="1" applyBorder="1" applyAlignment="1">
      <alignment horizontal="center" vertical="center"/>
    </xf>
    <xf numFmtId="3" fontId="27" fillId="0" borderId="10" xfId="41" applyNumberFormat="1" applyFont="1" applyFill="1" applyBorder="1" applyAlignment="1">
      <alignment vertical="center"/>
    </xf>
    <xf numFmtId="3" fontId="26" fillId="0" borderId="10" xfId="41" applyNumberFormat="1" applyFont="1" applyFill="1" applyBorder="1" applyAlignment="1">
      <alignment vertical="center"/>
    </xf>
    <xf numFmtId="164" fontId="27" fillId="0" borderId="11" xfId="32" applyNumberFormat="1" applyFont="1" applyFill="1" applyBorder="1" applyAlignment="1">
      <alignment horizontal="left" vertical="center" wrapText="1"/>
    </xf>
    <xf numFmtId="164" fontId="27" fillId="0" borderId="11" xfId="32" applyNumberFormat="1" applyFont="1" applyFill="1" applyBorder="1" applyAlignment="1">
      <alignment vertical="center" wrapText="1"/>
    </xf>
    <xf numFmtId="164" fontId="26" fillId="0" borderId="11" xfId="32" applyNumberFormat="1" applyFont="1" applyFill="1" applyBorder="1" applyAlignment="1">
      <alignment vertical="center" wrapText="1"/>
    </xf>
    <xf numFmtId="3" fontId="27" fillId="25" borderId="10" xfId="41" applyNumberFormat="1" applyFont="1" applyFill="1" applyBorder="1" applyAlignment="1">
      <alignment vertical="center"/>
    </xf>
    <xf numFmtId="9" fontId="22" fillId="0" borderId="0" xfId="46" applyFont="1"/>
    <xf numFmtId="3" fontId="22" fillId="26" borderId="0" xfId="40" applyNumberFormat="1" applyFont="1" applyFill="1"/>
    <xf numFmtId="3" fontId="22" fillId="27" borderId="0" xfId="40" applyNumberFormat="1" applyFont="1" applyFill="1"/>
    <xf numFmtId="10" fontId="26" fillId="0" borderId="10" xfId="41" applyNumberFormat="1" applyFont="1" applyBorder="1" applyAlignment="1">
      <alignment vertical="center"/>
    </xf>
    <xf numFmtId="10" fontId="27" fillId="0" borderId="10" xfId="41" applyNumberFormat="1" applyFont="1" applyBorder="1" applyAlignment="1">
      <alignment vertical="center"/>
    </xf>
    <xf numFmtId="10" fontId="26" fillId="0" borderId="10" xfId="41" applyNumberFormat="1" applyFont="1" applyBorder="1" applyAlignment="1">
      <alignment horizontal="right" vertical="center"/>
    </xf>
    <xf numFmtId="0" fontId="22" fillId="28" borderId="0" xfId="40" applyFont="1" applyFill="1"/>
    <xf numFmtId="3" fontId="28" fillId="0" borderId="0" xfId="40" applyNumberFormat="1" applyFont="1"/>
    <xf numFmtId="3" fontId="22" fillId="28" borderId="0" xfId="40" applyNumberFormat="1" applyFont="1" applyFill="1"/>
    <xf numFmtId="0" fontId="26" fillId="0" borderId="10" xfId="40" applyFont="1" applyBorder="1" applyAlignment="1">
      <alignment horizontal="center" vertical="center" wrapText="1"/>
    </xf>
    <xf numFmtId="0" fontId="22" fillId="0" borderId="12" xfId="40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2" fillId="0" borderId="0" xfId="40" applyFont="1" applyBorder="1" applyAlignment="1">
      <alignment horizontal="left"/>
    </xf>
    <xf numFmtId="0" fontId="23" fillId="0" borderId="0" xfId="4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right"/>
    </xf>
    <xf numFmtId="0" fontId="24" fillId="0" borderId="0" xfId="4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8" xfId="40" applyFont="1" applyBorder="1" applyAlignment="1">
      <alignment horizontal="center" vertical="center" wrapText="1"/>
    </xf>
    <xf numFmtId="0" fontId="26" fillId="0" borderId="20" xfId="40" applyFont="1" applyBorder="1" applyAlignment="1">
      <alignment horizontal="center" vertical="center" wrapText="1"/>
    </xf>
    <xf numFmtId="0" fontId="26" fillId="0" borderId="21" xfId="40" applyFont="1" applyBorder="1" applyAlignment="1">
      <alignment horizontal="center" vertical="center" wrapText="1"/>
    </xf>
    <xf numFmtId="0" fontId="26" fillId="0" borderId="16" xfId="40" applyFont="1" applyBorder="1" applyAlignment="1">
      <alignment horizontal="center" vertical="center" wrapText="1"/>
    </xf>
    <xf numFmtId="0" fontId="26" fillId="0" borderId="15" xfId="40" applyFont="1" applyBorder="1" applyAlignment="1">
      <alignment horizontal="center" vertical="center" wrapText="1"/>
    </xf>
    <xf numFmtId="0" fontId="26" fillId="0" borderId="14" xfId="40" applyFont="1" applyBorder="1" applyAlignment="1">
      <alignment horizontal="center" vertical="center" wrapText="1"/>
    </xf>
    <xf numFmtId="0" fontId="27" fillId="0" borderId="20" xfId="40" applyFont="1" applyBorder="1" applyAlignment="1">
      <alignment horizontal="center" vertical="center" wrapText="1"/>
    </xf>
    <xf numFmtId="0" fontId="27" fillId="0" borderId="16" xfId="40" applyFont="1" applyBorder="1" applyAlignment="1">
      <alignment horizontal="center" vertical="center" wrapText="1"/>
    </xf>
    <xf numFmtId="0" fontId="27" fillId="0" borderId="15" xfId="40" applyFont="1" applyBorder="1" applyAlignment="1">
      <alignment horizontal="center" vertical="center" wrapText="1"/>
    </xf>
    <xf numFmtId="0" fontId="26" fillId="0" borderId="10" xfId="39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6" fillId="0" borderId="21" xfId="39" applyFont="1" applyBorder="1" applyAlignment="1">
      <alignment horizontal="center" vertical="center" wrapText="1"/>
    </xf>
    <xf numFmtId="0" fontId="26" fillId="0" borderId="19" xfId="39" applyFont="1" applyBorder="1" applyAlignment="1">
      <alignment horizontal="center" vertical="center" wrapText="1"/>
    </xf>
    <xf numFmtId="0" fontId="26" fillId="0" borderId="14" xfId="39" applyFont="1" applyBorder="1" applyAlignment="1">
      <alignment horizontal="center" vertical="center" wrapText="1"/>
    </xf>
    <xf numFmtId="0" fontId="26" fillId="0" borderId="13" xfId="4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12" xfId="40" applyFont="1" applyBorder="1" applyAlignment="1">
      <alignment horizontal="center" vertical="center" wrapText="1"/>
    </xf>
    <xf numFmtId="0" fontId="26" fillId="0" borderId="12" xfId="40" applyFont="1" applyBorder="1" applyAlignment="1">
      <alignment horizontal="center" vertical="center" wrapText="1"/>
    </xf>
    <xf numFmtId="0" fontId="26" fillId="0" borderId="11" xfId="40" applyFont="1" applyBorder="1" applyAlignment="1">
      <alignment horizontal="center" vertical="center" wrapText="1"/>
    </xf>
  </cellXfs>
  <cellStyles count="47">
    <cellStyle name="1. jelölőszín" xfId="1"/>
    <cellStyle name="2. jelölőszín" xfId="2"/>
    <cellStyle name="20% - 1. jelölőszín" xfId="3" builtinId="30" customBuiltin="1"/>
    <cellStyle name="20% - 2. jelölőszín" xfId="4" builtinId="34" customBuiltin="1"/>
    <cellStyle name="20% - 3. jelölőszín" xfId="5" builtinId="38" customBuiltin="1"/>
    <cellStyle name="20% - 4. jelölőszín" xfId="6" builtinId="42" customBuiltin="1"/>
    <cellStyle name="20% - 5. jelölőszín" xfId="7" builtinId="46" customBuiltin="1"/>
    <cellStyle name="20% - 6. jelölőszín" xfId="8" builtinId="50" customBuiltin="1"/>
    <cellStyle name="3. jelölőszín" xfId="9"/>
    <cellStyle name="4. jelölőszín" xfId="10"/>
    <cellStyle name="40% - 1. jelölőszín" xfId="11" builtinId="31" customBuiltin="1"/>
    <cellStyle name="40% - 2. jelölőszín" xfId="12" builtinId="35" customBuiltin="1"/>
    <cellStyle name="40% - 3. jelölőszín" xfId="13" builtinId="39" customBuiltin="1"/>
    <cellStyle name="40% - 4. jelölőszín" xfId="14" builtinId="43" customBuiltin="1"/>
    <cellStyle name="40% - 5. jelölőszín" xfId="15" builtinId="47" customBuiltin="1"/>
    <cellStyle name="40% - 6. jelölőszín" xfId="16" builtinId="51" customBuiltin="1"/>
    <cellStyle name="5. jelölőszín" xfId="17"/>
    <cellStyle name="6. jelölőszín" xfId="18"/>
    <cellStyle name="60% - 1. jelölőszín" xfId="19" builtinId="32" customBuiltin="1"/>
    <cellStyle name="60% - 2. jelölőszín" xfId="20" builtinId="36" customBuiltin="1"/>
    <cellStyle name="60% - 3. jelölőszín" xfId="21" builtinId="40" customBuiltin="1"/>
    <cellStyle name="60% - 4. jelölőszín" xfId="22" builtinId="44" customBuiltin="1"/>
    <cellStyle name="60% - 5. jelölőszín" xfId="23" builtinId="48" customBuiltin="1"/>
    <cellStyle name="60% - 6. jelölőszín" xfId="24" builtinId="52" customBuiltin="1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" xfId="31" builtinId="23" customBuiltin="1"/>
    <cellStyle name="Ezres" xfId="32" builtinId="3"/>
    <cellStyle name="Figyelmeztetés" xfId="33" builtinId="11" customBuiltin="1"/>
    <cellStyle name="Hivatkozott cella" xfId="34" builtinId="24" customBuiltin="1"/>
    <cellStyle name="Jegyzet" xfId="35" builtinId="10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_2001 költségvetés" xfId="39"/>
    <cellStyle name="Normál_2013 I. félévi kv táblázatok végleges" xfId="40"/>
    <cellStyle name="Normál_Testület 3.n.év" xfId="41"/>
    <cellStyle name="Összesen" xfId="42" builtinId="25" customBuiltin="1"/>
    <cellStyle name="Rossz" xfId="43" builtinId="27" customBuiltin="1"/>
    <cellStyle name="Semleges" xfId="44" builtinId="28" customBuiltin="1"/>
    <cellStyle name="Számítás" xfId="45" builtinId="22" customBuiltin="1"/>
    <cellStyle name="Százalék" xfId="4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9"/>
  <sheetViews>
    <sheetView showZeros="0" tabSelected="1" topLeftCell="N1" zoomScale="80" zoomScaleNormal="80" workbookViewId="0">
      <selection activeCell="N1" sqref="N1:T1"/>
    </sheetView>
  </sheetViews>
  <sheetFormatPr defaultRowHeight="12.75" x14ac:dyDescent="0.2"/>
  <cols>
    <col min="1" max="1" width="7.42578125" style="2" customWidth="1"/>
    <col min="2" max="2" width="24.7109375" style="2" customWidth="1"/>
    <col min="3" max="3" width="14.42578125" style="2" customWidth="1"/>
    <col min="4" max="4" width="13.42578125" style="2" customWidth="1"/>
    <col min="5" max="5" width="14.140625" style="2" customWidth="1"/>
    <col min="6" max="6" width="13.5703125" style="2" customWidth="1"/>
    <col min="7" max="7" width="12.85546875" style="2" customWidth="1"/>
    <col min="8" max="8" width="14.28515625" style="2" customWidth="1"/>
    <col min="9" max="9" width="15.140625" style="2" customWidth="1"/>
    <col min="10" max="10" width="14.7109375" style="2" customWidth="1"/>
    <col min="11" max="11" width="15.140625" style="2" customWidth="1"/>
    <col min="12" max="12" width="15.28515625" style="2" customWidth="1"/>
    <col min="13" max="13" width="14.140625" style="2" customWidth="1"/>
    <col min="14" max="14" width="16.140625" style="2" customWidth="1"/>
    <col min="15" max="15" width="12.85546875" style="2" customWidth="1"/>
    <col min="16" max="16" width="14.7109375" style="2" customWidth="1"/>
    <col min="17" max="17" width="15.140625" style="2" customWidth="1"/>
    <col min="18" max="19" width="14.85546875" style="2" customWidth="1"/>
    <col min="20" max="20" width="14.28515625" style="2" customWidth="1"/>
    <col min="21" max="21" width="6.28515625" style="2" customWidth="1"/>
    <col min="22" max="22" width="24.7109375" style="2" customWidth="1"/>
    <col min="23" max="23" width="13.140625" style="2" customWidth="1"/>
    <col min="24" max="24" width="13.28515625" style="2" customWidth="1"/>
    <col min="25" max="25" width="14.85546875" style="2" customWidth="1"/>
    <col min="26" max="26" width="12" style="2" bestFit="1" customWidth="1"/>
    <col min="27" max="27" width="12.5703125" style="2" customWidth="1"/>
    <col min="28" max="28" width="12.42578125" style="2" customWidth="1"/>
    <col min="29" max="29" width="13.42578125" style="2" customWidth="1"/>
    <col min="30" max="30" width="13.7109375" style="2" customWidth="1"/>
    <col min="31" max="31" width="13.28515625" style="2" customWidth="1"/>
    <col min="32" max="32" width="10.7109375" style="2" customWidth="1"/>
    <col min="33" max="33" width="13.85546875" style="2" customWidth="1"/>
    <col min="34" max="34" width="13.42578125" style="2" customWidth="1"/>
    <col min="35" max="35" width="15.85546875" style="2" customWidth="1"/>
    <col min="36" max="36" width="15.28515625" style="2" customWidth="1"/>
    <col min="37" max="37" width="16.5703125" style="2" customWidth="1"/>
    <col min="38" max="38" width="11" style="2" customWidth="1"/>
    <col min="39" max="39" width="9.140625" style="2" hidden="1" customWidth="1"/>
    <col min="40" max="40" width="15.28515625" style="2" hidden="1" customWidth="1"/>
    <col min="41" max="41" width="15" style="2" hidden="1" customWidth="1"/>
    <col min="42" max="42" width="15.140625" style="2" hidden="1" customWidth="1"/>
    <col min="43" max="43" width="14.28515625" style="2" hidden="1" customWidth="1"/>
    <col min="44" max="44" width="17.7109375" style="2" hidden="1" customWidth="1"/>
    <col min="45" max="45" width="14.85546875" style="2" hidden="1" customWidth="1"/>
    <col min="46" max="46" width="9.140625" style="2" hidden="1" customWidth="1"/>
    <col min="47" max="47" width="15.7109375" style="2" hidden="1" customWidth="1"/>
    <col min="48" max="48" width="13" style="2" hidden="1" customWidth="1"/>
    <col min="49" max="49" width="0" style="2" hidden="1" customWidth="1"/>
    <col min="50" max="16384" width="9.140625" style="2"/>
  </cols>
  <sheetData>
    <row r="1" spans="1:45" ht="25.5" customHeight="1" x14ac:dyDescent="0.25">
      <c r="A1" s="1"/>
      <c r="B1" s="44"/>
      <c r="C1" s="44"/>
      <c r="D1" s="44"/>
      <c r="E1" s="44"/>
      <c r="F1" s="44"/>
      <c r="G1" s="1"/>
      <c r="H1" s="1"/>
      <c r="N1" s="45" t="s">
        <v>75</v>
      </c>
      <c r="O1" s="46"/>
      <c r="P1" s="46"/>
      <c r="Q1" s="46"/>
      <c r="R1" s="46"/>
      <c r="S1" s="46"/>
      <c r="T1" s="47"/>
      <c r="U1" s="3"/>
      <c r="X1" s="3"/>
      <c r="Y1" s="3"/>
      <c r="Z1" s="3"/>
      <c r="AA1" s="3"/>
      <c r="AB1" s="3"/>
      <c r="AC1" s="3"/>
      <c r="AD1" s="3"/>
      <c r="AE1" s="3"/>
      <c r="AF1" s="45" t="str">
        <f>N1</f>
        <v>1.sz. melléklet  a 7/2019. (III. 1.) önkormányzati rendelethez</v>
      </c>
      <c r="AG1" s="46"/>
      <c r="AH1" s="46"/>
      <c r="AI1" s="46"/>
      <c r="AJ1" s="46"/>
      <c r="AK1" s="46"/>
      <c r="AL1" s="47"/>
    </row>
    <row r="2" spans="1:45" ht="27.75" customHeight="1" x14ac:dyDescent="0.2">
      <c r="A2" s="1"/>
      <c r="B2" s="1"/>
      <c r="C2" s="1"/>
      <c r="D2" s="1"/>
      <c r="E2" s="1"/>
      <c r="F2" s="1"/>
      <c r="G2" s="1"/>
      <c r="H2" s="1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45" ht="28.5" customHeight="1" x14ac:dyDescent="0.2">
      <c r="A3" s="48" t="s">
        <v>74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8" t="str">
        <f>A3</f>
        <v>Békés Város  Önkormányzata és intézményei 2018. évi bevételi előirányzatainak IV. negyedév teljesítése</v>
      </c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</row>
    <row r="4" spans="1:45" ht="37.5" customHeight="1" x14ac:dyDescent="0.2"/>
    <row r="5" spans="1:45" x14ac:dyDescent="0.2">
      <c r="A5" s="4"/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  <c r="O5" s="4" t="s">
        <v>13</v>
      </c>
      <c r="P5" s="4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/>
      <c r="V5" s="4" t="s">
        <v>19</v>
      </c>
      <c r="W5" s="4" t="s">
        <v>20</v>
      </c>
      <c r="X5" s="4" t="s">
        <v>21</v>
      </c>
      <c r="Y5" s="4" t="s">
        <v>22</v>
      </c>
      <c r="Z5" s="4" t="s">
        <v>23</v>
      </c>
      <c r="AA5" s="4" t="s">
        <v>24</v>
      </c>
      <c r="AB5" s="4" t="s">
        <v>25</v>
      </c>
      <c r="AC5" s="4" t="s">
        <v>26</v>
      </c>
      <c r="AD5" s="4" t="s">
        <v>27</v>
      </c>
      <c r="AE5" s="4" t="s">
        <v>28</v>
      </c>
      <c r="AF5" s="4" t="s">
        <v>29</v>
      </c>
      <c r="AG5" s="4" t="s">
        <v>30</v>
      </c>
      <c r="AH5" s="4" t="s">
        <v>31</v>
      </c>
      <c r="AI5" s="4" t="s">
        <v>32</v>
      </c>
      <c r="AJ5" s="4" t="s">
        <v>33</v>
      </c>
      <c r="AK5" s="4" t="s">
        <v>34</v>
      </c>
      <c r="AL5" s="5" t="s">
        <v>35</v>
      </c>
    </row>
    <row r="6" spans="1:45" ht="19.5" customHeight="1" x14ac:dyDescent="0.2">
      <c r="A6" s="6">
        <v>1</v>
      </c>
      <c r="R6" s="7"/>
      <c r="S6" s="7"/>
      <c r="T6" s="7" t="s">
        <v>36</v>
      </c>
      <c r="U6" s="6">
        <f t="shared" ref="U6:V21" si="0">A6</f>
        <v>1</v>
      </c>
      <c r="AJ6" s="42" t="s">
        <v>37</v>
      </c>
      <c r="AK6" s="43"/>
      <c r="AL6" s="43"/>
    </row>
    <row r="7" spans="1:45" ht="19.5" customHeight="1" x14ac:dyDescent="0.2">
      <c r="A7" s="6">
        <v>2</v>
      </c>
      <c r="B7" s="59" t="s">
        <v>38</v>
      </c>
      <c r="C7" s="41" t="s">
        <v>39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50" t="s">
        <v>40</v>
      </c>
      <c r="S7" s="51"/>
      <c r="T7" s="52"/>
      <c r="U7" s="9">
        <f t="shared" si="0"/>
        <v>2</v>
      </c>
      <c r="V7" s="66" t="s">
        <v>38</v>
      </c>
      <c r="W7" s="69" t="s">
        <v>41</v>
      </c>
      <c r="X7" s="70"/>
      <c r="Y7" s="70"/>
      <c r="Z7" s="70"/>
      <c r="AA7" s="70"/>
      <c r="AB7" s="71"/>
      <c r="AC7" s="69" t="s">
        <v>42</v>
      </c>
      <c r="AD7" s="73"/>
      <c r="AE7" s="74"/>
      <c r="AF7" s="69" t="s">
        <v>43</v>
      </c>
      <c r="AG7" s="72"/>
      <c r="AH7" s="72"/>
      <c r="AI7" s="41" t="s">
        <v>44</v>
      </c>
      <c r="AJ7" s="41"/>
      <c r="AK7" s="41"/>
      <c r="AL7" s="41"/>
      <c r="AN7" s="41" t="s">
        <v>71</v>
      </c>
      <c r="AO7" s="41"/>
      <c r="AP7" s="41"/>
      <c r="AQ7" s="41" t="s">
        <v>72</v>
      </c>
      <c r="AR7" s="41"/>
      <c r="AS7" s="41"/>
    </row>
    <row r="8" spans="1:45" ht="18.75" customHeight="1" x14ac:dyDescent="0.2">
      <c r="A8" s="6">
        <v>3</v>
      </c>
      <c r="B8" s="59"/>
      <c r="C8" s="41" t="s">
        <v>45</v>
      </c>
      <c r="D8" s="41"/>
      <c r="E8" s="41"/>
      <c r="F8" s="41" t="s">
        <v>46</v>
      </c>
      <c r="G8" s="41"/>
      <c r="H8" s="41"/>
      <c r="I8" s="41" t="s">
        <v>47</v>
      </c>
      <c r="J8" s="41"/>
      <c r="K8" s="41"/>
      <c r="L8" s="41"/>
      <c r="M8" s="41"/>
      <c r="N8" s="41"/>
      <c r="O8" s="41" t="s">
        <v>48</v>
      </c>
      <c r="P8" s="41"/>
      <c r="Q8" s="41"/>
      <c r="R8" s="60"/>
      <c r="S8" s="61"/>
      <c r="T8" s="62"/>
      <c r="U8" s="6">
        <f t="shared" si="0"/>
        <v>3</v>
      </c>
      <c r="V8" s="67"/>
      <c r="W8" s="50" t="s">
        <v>49</v>
      </c>
      <c r="X8" s="51"/>
      <c r="Y8" s="52"/>
      <c r="Z8" s="50" t="s">
        <v>50</v>
      </c>
      <c r="AA8" s="51"/>
      <c r="AB8" s="52"/>
      <c r="AC8" s="50" t="s">
        <v>51</v>
      </c>
      <c r="AD8" s="51"/>
      <c r="AE8" s="52"/>
      <c r="AF8" s="50" t="s">
        <v>73</v>
      </c>
      <c r="AG8" s="56"/>
      <c r="AH8" s="56"/>
      <c r="AI8" s="41"/>
      <c r="AJ8" s="41"/>
      <c r="AK8" s="41"/>
      <c r="AL8" s="41"/>
      <c r="AN8" s="41"/>
      <c r="AO8" s="41"/>
      <c r="AP8" s="41"/>
      <c r="AQ8" s="41"/>
      <c r="AR8" s="41"/>
      <c r="AS8" s="41"/>
    </row>
    <row r="9" spans="1:45" ht="17.25" customHeight="1" x14ac:dyDescent="0.2">
      <c r="A9" s="6">
        <v>4</v>
      </c>
      <c r="B9" s="59"/>
      <c r="C9" s="41"/>
      <c r="D9" s="41"/>
      <c r="E9" s="41"/>
      <c r="F9" s="41"/>
      <c r="G9" s="41"/>
      <c r="H9" s="41"/>
      <c r="I9" s="41" t="s">
        <v>52</v>
      </c>
      <c r="J9" s="41"/>
      <c r="K9" s="41"/>
      <c r="L9" s="41" t="s">
        <v>53</v>
      </c>
      <c r="M9" s="41"/>
      <c r="N9" s="41"/>
      <c r="O9" s="41"/>
      <c r="P9" s="41"/>
      <c r="Q9" s="41"/>
      <c r="R9" s="63"/>
      <c r="S9" s="64"/>
      <c r="T9" s="65"/>
      <c r="U9" s="9">
        <f t="shared" si="0"/>
        <v>4</v>
      </c>
      <c r="V9" s="67"/>
      <c r="W9" s="53"/>
      <c r="X9" s="54"/>
      <c r="Y9" s="55"/>
      <c r="Z9" s="53"/>
      <c r="AA9" s="54"/>
      <c r="AB9" s="55"/>
      <c r="AC9" s="53"/>
      <c r="AD9" s="54"/>
      <c r="AE9" s="55"/>
      <c r="AF9" s="57"/>
      <c r="AG9" s="58"/>
      <c r="AH9" s="58"/>
      <c r="AI9" s="41"/>
      <c r="AJ9" s="41"/>
      <c r="AK9" s="41"/>
      <c r="AL9" s="41"/>
      <c r="AN9" s="41"/>
      <c r="AO9" s="41"/>
      <c r="AP9" s="41"/>
      <c r="AQ9" s="41"/>
      <c r="AR9" s="41"/>
      <c r="AS9" s="41"/>
    </row>
    <row r="10" spans="1:45" ht="72.75" customHeight="1" x14ac:dyDescent="0.2">
      <c r="A10" s="6">
        <v>5</v>
      </c>
      <c r="B10" s="59"/>
      <c r="C10" s="10" t="s">
        <v>54</v>
      </c>
      <c r="D10" s="10" t="s">
        <v>55</v>
      </c>
      <c r="E10" s="10" t="s">
        <v>56</v>
      </c>
      <c r="F10" s="10" t="s">
        <v>54</v>
      </c>
      <c r="G10" s="10" t="s">
        <v>55</v>
      </c>
      <c r="H10" s="10" t="s">
        <v>56</v>
      </c>
      <c r="I10" s="10" t="s">
        <v>54</v>
      </c>
      <c r="J10" s="10" t="s">
        <v>55</v>
      </c>
      <c r="K10" s="10" t="s">
        <v>56</v>
      </c>
      <c r="L10" s="10" t="s">
        <v>54</v>
      </c>
      <c r="M10" s="10" t="s">
        <v>55</v>
      </c>
      <c r="N10" s="10" t="s">
        <v>56</v>
      </c>
      <c r="O10" s="10" t="s">
        <v>54</v>
      </c>
      <c r="P10" s="10" t="s">
        <v>55</v>
      </c>
      <c r="Q10" s="10" t="s">
        <v>56</v>
      </c>
      <c r="R10" s="10" t="s">
        <v>54</v>
      </c>
      <c r="S10" s="10" t="s">
        <v>55</v>
      </c>
      <c r="T10" s="10" t="s">
        <v>57</v>
      </c>
      <c r="U10" s="6">
        <f t="shared" si="0"/>
        <v>5</v>
      </c>
      <c r="V10" s="68"/>
      <c r="W10" s="10" t="s">
        <v>54</v>
      </c>
      <c r="X10" s="10" t="s">
        <v>55</v>
      </c>
      <c r="Y10" s="10" t="s">
        <v>56</v>
      </c>
      <c r="Z10" s="10" t="s">
        <v>54</v>
      </c>
      <c r="AA10" s="10" t="s">
        <v>55</v>
      </c>
      <c r="AB10" s="10" t="s">
        <v>56</v>
      </c>
      <c r="AC10" s="10" t="s">
        <v>54</v>
      </c>
      <c r="AD10" s="10" t="s">
        <v>55</v>
      </c>
      <c r="AE10" s="10" t="s">
        <v>56</v>
      </c>
      <c r="AF10" s="10" t="s">
        <v>54</v>
      </c>
      <c r="AG10" s="10" t="s">
        <v>55</v>
      </c>
      <c r="AH10" s="10" t="s">
        <v>56</v>
      </c>
      <c r="AI10" s="10" t="s">
        <v>54</v>
      </c>
      <c r="AJ10" s="10" t="s">
        <v>55</v>
      </c>
      <c r="AK10" s="10" t="s">
        <v>56</v>
      </c>
      <c r="AL10" s="10" t="s">
        <v>58</v>
      </c>
      <c r="AN10" s="10" t="s">
        <v>54</v>
      </c>
      <c r="AO10" s="10" t="s">
        <v>55</v>
      </c>
      <c r="AP10" s="10" t="s">
        <v>56</v>
      </c>
      <c r="AQ10" s="10" t="s">
        <v>54</v>
      </c>
      <c r="AR10" s="10" t="s">
        <v>55</v>
      </c>
      <c r="AS10" s="10" t="s">
        <v>56</v>
      </c>
    </row>
    <row r="11" spans="1:45" ht="44.25" customHeight="1" x14ac:dyDescent="0.2">
      <c r="A11" s="6">
        <v>6</v>
      </c>
      <c r="B11" s="11" t="s">
        <v>59</v>
      </c>
      <c r="C11" s="12">
        <v>85800000</v>
      </c>
      <c r="D11" s="12">
        <v>97664326</v>
      </c>
      <c r="E11" s="12">
        <v>96738284</v>
      </c>
      <c r="F11" s="12">
        <v>0</v>
      </c>
      <c r="G11" s="12"/>
      <c r="H11" s="12"/>
      <c r="I11" s="12"/>
      <c r="J11" s="12"/>
      <c r="K11" s="12"/>
      <c r="L11" s="12">
        <v>62784000</v>
      </c>
      <c r="M11" s="12">
        <v>66639147</v>
      </c>
      <c r="N11" s="12">
        <v>66206774</v>
      </c>
      <c r="O11" s="12">
        <v>431455000</v>
      </c>
      <c r="P11" s="12">
        <v>527885843</v>
      </c>
      <c r="Q11" s="12">
        <v>555107243</v>
      </c>
      <c r="R11" s="26"/>
      <c r="S11" s="26">
        <v>66306604</v>
      </c>
      <c r="T11" s="26">
        <v>66306604</v>
      </c>
      <c r="U11" s="9">
        <f t="shared" si="0"/>
        <v>6</v>
      </c>
      <c r="V11" s="28" t="s">
        <v>59</v>
      </c>
      <c r="W11" s="26"/>
      <c r="X11" s="26"/>
      <c r="Y11" s="26"/>
      <c r="Z11" s="26"/>
      <c r="AA11" s="26"/>
      <c r="AB11" s="26"/>
      <c r="AC11" s="26"/>
      <c r="AD11" s="26">
        <v>6350000</v>
      </c>
      <c r="AE11" s="26">
        <v>6350000</v>
      </c>
      <c r="AF11" s="12"/>
      <c r="AG11" s="12"/>
      <c r="AH11" s="12"/>
      <c r="AI11" s="13">
        <f>C11+F11+I11+L11+O11+R11+W11+Z11+AC11+AF11</f>
        <v>580039000</v>
      </c>
      <c r="AJ11" s="13">
        <f>SUM(D11+G11+J11+M11+P11+S11+X11+AA11+AD11+AG11)</f>
        <v>764845920</v>
      </c>
      <c r="AK11" s="13">
        <f>SUM(E11+H11+K11+N11+Q11+T11+Y11+AB11+AE11+AH11)</f>
        <v>790708905</v>
      </c>
      <c r="AL11" s="25">
        <f>AK11/AJ11</f>
        <v>1.0338146341945578</v>
      </c>
      <c r="AN11" s="13"/>
      <c r="AO11" s="13"/>
      <c r="AP11" s="13"/>
      <c r="AQ11" s="13"/>
      <c r="AR11" s="13"/>
      <c r="AS11" s="13"/>
    </row>
    <row r="12" spans="1:45" ht="44.25" customHeight="1" x14ac:dyDescent="0.25">
      <c r="A12" s="6">
        <v>7</v>
      </c>
      <c r="B12" s="11" t="s">
        <v>60</v>
      </c>
      <c r="C12" s="12">
        <v>42800000</v>
      </c>
      <c r="D12" s="12">
        <v>68346947</v>
      </c>
      <c r="E12" s="12">
        <v>61430599</v>
      </c>
      <c r="F12" s="12"/>
      <c r="G12" s="12"/>
      <c r="H12" s="12"/>
      <c r="I12" s="15"/>
      <c r="J12" s="12"/>
      <c r="K12" s="12"/>
      <c r="L12" s="12">
        <v>69318695</v>
      </c>
      <c r="M12" s="12">
        <v>71943592</v>
      </c>
      <c r="N12" s="12">
        <v>71943592</v>
      </c>
      <c r="O12" s="12"/>
      <c r="P12" s="12">
        <f>79134188+150000</f>
        <v>79284188</v>
      </c>
      <c r="Q12" s="12">
        <v>79284188</v>
      </c>
      <c r="R12" s="26">
        <v>570000</v>
      </c>
      <c r="S12" s="26">
        <v>14119036</v>
      </c>
      <c r="T12" s="26">
        <v>14119036</v>
      </c>
      <c r="U12" s="6">
        <f t="shared" si="0"/>
        <v>7</v>
      </c>
      <c r="V12" s="28" t="str">
        <f t="shared" si="0"/>
        <v>Kecskeméti Gábor Kulturális Központ</v>
      </c>
      <c r="W12" s="26"/>
      <c r="X12" s="26"/>
      <c r="Y12" s="26"/>
      <c r="Z12" s="26"/>
      <c r="AA12" s="26"/>
      <c r="AB12" s="26"/>
      <c r="AC12" s="26"/>
      <c r="AD12" s="26"/>
      <c r="AE12" s="26"/>
      <c r="AF12" s="12"/>
      <c r="AG12" s="12"/>
      <c r="AH12" s="12"/>
      <c r="AI12" s="13">
        <f>C12+F12+I12+L12+O12+R12+W12+Z12+AC12+AF12</f>
        <v>112688695</v>
      </c>
      <c r="AJ12" s="13">
        <f t="shared" ref="AJ12:AK18" si="1">SUM(D12+G12+J12+M12+P12+S12+X12+AA12+AD12+AG12)</f>
        <v>233693763</v>
      </c>
      <c r="AK12" s="13">
        <f t="shared" si="1"/>
        <v>226777415</v>
      </c>
      <c r="AL12" s="25">
        <f t="shared" ref="AL12:AL18" si="2">AK12/AJ12</f>
        <v>0.97040422512260205</v>
      </c>
      <c r="AN12" s="13"/>
      <c r="AO12" s="13"/>
      <c r="AP12" s="13"/>
      <c r="AQ12" s="13"/>
      <c r="AR12" s="13"/>
      <c r="AS12" s="13"/>
    </row>
    <row r="13" spans="1:45" ht="35.1" customHeight="1" x14ac:dyDescent="0.25">
      <c r="A13" s="6">
        <v>8</v>
      </c>
      <c r="B13" s="11" t="s">
        <v>61</v>
      </c>
      <c r="C13" s="12">
        <v>1450000</v>
      </c>
      <c r="D13" s="12">
        <v>3494214</v>
      </c>
      <c r="E13" s="12">
        <v>2664889</v>
      </c>
      <c r="F13" s="12"/>
      <c r="G13" s="12"/>
      <c r="H13" s="12"/>
      <c r="I13" s="15"/>
      <c r="J13" s="12"/>
      <c r="K13" s="12"/>
      <c r="L13" s="12">
        <v>18968000</v>
      </c>
      <c r="M13" s="12">
        <v>21801700</v>
      </c>
      <c r="N13" s="12">
        <v>20965321</v>
      </c>
      <c r="O13" s="12"/>
      <c r="P13" s="12">
        <v>1902289</v>
      </c>
      <c r="Q13" s="12">
        <v>1902289</v>
      </c>
      <c r="R13" s="26">
        <v>1185000</v>
      </c>
      <c r="S13" s="26">
        <v>4633898</v>
      </c>
      <c r="T13" s="26">
        <v>4633898</v>
      </c>
      <c r="U13" s="9">
        <f t="shared" si="0"/>
        <v>8</v>
      </c>
      <c r="V13" s="28" t="str">
        <f t="shared" si="0"/>
        <v>Jantyik Mátyás Múzeum</v>
      </c>
      <c r="W13" s="26"/>
      <c r="X13" s="26"/>
      <c r="Y13" s="26"/>
      <c r="Z13" s="26"/>
      <c r="AA13" s="26"/>
      <c r="AB13" s="26"/>
      <c r="AC13" s="26"/>
      <c r="AD13" s="26"/>
      <c r="AE13" s="26"/>
      <c r="AF13" s="12"/>
      <c r="AG13" s="12"/>
      <c r="AH13" s="12"/>
      <c r="AI13" s="13">
        <f>C13+F13+I13+L13+O13+R13+W13+Z13+AC13+AF13</f>
        <v>21603000</v>
      </c>
      <c r="AJ13" s="13">
        <f t="shared" si="1"/>
        <v>31832101</v>
      </c>
      <c r="AK13" s="13">
        <f t="shared" si="1"/>
        <v>30166397</v>
      </c>
      <c r="AL13" s="25">
        <f t="shared" si="2"/>
        <v>0.94767219417907733</v>
      </c>
      <c r="AN13" s="13"/>
      <c r="AO13" s="13"/>
      <c r="AP13" s="13"/>
      <c r="AQ13" s="13"/>
      <c r="AR13" s="13"/>
      <c r="AS13" s="13"/>
    </row>
    <row r="14" spans="1:45" ht="30" customHeight="1" x14ac:dyDescent="0.25">
      <c r="A14" s="6">
        <v>9</v>
      </c>
      <c r="B14" s="16" t="s">
        <v>62</v>
      </c>
      <c r="C14" s="12">
        <v>1585000</v>
      </c>
      <c r="D14" s="12">
        <v>2070068</v>
      </c>
      <c r="E14" s="12">
        <v>2070069</v>
      </c>
      <c r="F14" s="12"/>
      <c r="G14" s="12"/>
      <c r="H14" s="12"/>
      <c r="I14" s="15"/>
      <c r="J14" s="12"/>
      <c r="K14" s="12"/>
      <c r="L14" s="12">
        <v>31017000</v>
      </c>
      <c r="M14" s="12">
        <v>33607598</v>
      </c>
      <c r="N14" s="12">
        <v>33503041</v>
      </c>
      <c r="O14" s="12"/>
      <c r="P14" s="12">
        <v>34472816</v>
      </c>
      <c r="Q14" s="12">
        <v>34472816</v>
      </c>
      <c r="R14" s="26">
        <v>626000</v>
      </c>
      <c r="S14" s="26">
        <f>1763784-AD14</f>
        <v>1445784</v>
      </c>
      <c r="T14" s="26">
        <f>1763784-AE14</f>
        <v>1445784</v>
      </c>
      <c r="U14" s="6">
        <f t="shared" si="0"/>
        <v>9</v>
      </c>
      <c r="V14" s="29" t="str">
        <f t="shared" si="0"/>
        <v>Püski Sándor Könyvtár</v>
      </c>
      <c r="W14" s="26"/>
      <c r="X14" s="26"/>
      <c r="Y14" s="26"/>
      <c r="Z14" s="26"/>
      <c r="AA14" s="26"/>
      <c r="AB14" s="26"/>
      <c r="AC14" s="26"/>
      <c r="AD14" s="26">
        <v>318000</v>
      </c>
      <c r="AE14" s="26">
        <v>318000</v>
      </c>
      <c r="AF14" s="12"/>
      <c r="AG14" s="12"/>
      <c r="AH14" s="12"/>
      <c r="AI14" s="13">
        <f>C14+F14+I14+L14+O14+R14+W14+Z14+AC14+AF14</f>
        <v>33228000</v>
      </c>
      <c r="AJ14" s="13">
        <f t="shared" si="1"/>
        <v>71914266</v>
      </c>
      <c r="AK14" s="13">
        <f t="shared" si="1"/>
        <v>71809710</v>
      </c>
      <c r="AL14" s="25">
        <f t="shared" si="2"/>
        <v>0.99854610210441419</v>
      </c>
      <c r="AN14" s="13"/>
      <c r="AO14" s="13"/>
      <c r="AP14" s="13"/>
      <c r="AQ14" s="13"/>
      <c r="AR14" s="13"/>
      <c r="AS14" s="13"/>
    </row>
    <row r="15" spans="1:45" ht="35.1" customHeight="1" x14ac:dyDescent="0.2">
      <c r="A15" s="6">
        <v>10</v>
      </c>
      <c r="B15" s="18" t="s">
        <v>63</v>
      </c>
      <c r="C15" s="13">
        <f t="shared" ref="C15:H15" si="3">SUM(C11:C14)</f>
        <v>131635000</v>
      </c>
      <c r="D15" s="13">
        <f t="shared" si="3"/>
        <v>171575555</v>
      </c>
      <c r="E15" s="13">
        <f t="shared" si="3"/>
        <v>162903841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ref="I15:T15" si="4">SUM(I11:I14)</f>
        <v>0</v>
      </c>
      <c r="J15" s="13">
        <f t="shared" si="4"/>
        <v>0</v>
      </c>
      <c r="K15" s="13">
        <f t="shared" si="4"/>
        <v>0</v>
      </c>
      <c r="L15" s="13">
        <f t="shared" si="4"/>
        <v>182087695</v>
      </c>
      <c r="M15" s="13">
        <f t="shared" si="4"/>
        <v>193992037</v>
      </c>
      <c r="N15" s="13">
        <f t="shared" si="4"/>
        <v>192618728</v>
      </c>
      <c r="O15" s="13">
        <f>SUM(O11:O14)</f>
        <v>431455000</v>
      </c>
      <c r="P15" s="13">
        <f>SUM(P11:P14)</f>
        <v>643545136</v>
      </c>
      <c r="Q15" s="13">
        <f>SUM(Q11:Q14)</f>
        <v>670766536</v>
      </c>
      <c r="R15" s="27">
        <f t="shared" si="4"/>
        <v>2381000</v>
      </c>
      <c r="S15" s="27">
        <f t="shared" si="4"/>
        <v>86505322</v>
      </c>
      <c r="T15" s="27">
        <f t="shared" si="4"/>
        <v>86505322</v>
      </c>
      <c r="U15" s="9">
        <v>10</v>
      </c>
      <c r="V15" s="30" t="str">
        <f t="shared" si="0"/>
        <v>Költségvetési szervek összesen:</v>
      </c>
      <c r="W15" s="27">
        <f t="shared" ref="W15:AH15" si="5">SUM(W11:W14)</f>
        <v>0</v>
      </c>
      <c r="X15" s="27">
        <f t="shared" si="5"/>
        <v>0</v>
      </c>
      <c r="Y15" s="27">
        <f t="shared" si="5"/>
        <v>0</v>
      </c>
      <c r="Z15" s="27">
        <f t="shared" si="5"/>
        <v>0</v>
      </c>
      <c r="AA15" s="27">
        <f t="shared" si="5"/>
        <v>0</v>
      </c>
      <c r="AB15" s="27">
        <f t="shared" si="5"/>
        <v>0</v>
      </c>
      <c r="AC15" s="27">
        <f t="shared" si="5"/>
        <v>0</v>
      </c>
      <c r="AD15" s="27">
        <f t="shared" si="5"/>
        <v>6668000</v>
      </c>
      <c r="AE15" s="27">
        <f t="shared" si="5"/>
        <v>6668000</v>
      </c>
      <c r="AF15" s="13">
        <f t="shared" si="5"/>
        <v>0</v>
      </c>
      <c r="AG15" s="13">
        <f t="shared" si="5"/>
        <v>0</v>
      </c>
      <c r="AH15" s="13">
        <f t="shared" si="5"/>
        <v>0</v>
      </c>
      <c r="AI15" s="13">
        <f>SUM(C15+F15+I15+L15+O15+R15+W15+Z15+AC15+AF15)</f>
        <v>747558695</v>
      </c>
      <c r="AJ15" s="13">
        <f t="shared" si="1"/>
        <v>1102286050</v>
      </c>
      <c r="AK15" s="13">
        <f t="shared" si="1"/>
        <v>1119462427</v>
      </c>
      <c r="AL15" s="25">
        <f t="shared" si="2"/>
        <v>1.0155825041966193</v>
      </c>
      <c r="AM15" s="2" t="s">
        <v>67</v>
      </c>
      <c r="AN15" s="13"/>
      <c r="AO15" s="13"/>
      <c r="AP15" s="13"/>
      <c r="AQ15" s="13"/>
      <c r="AR15" s="13"/>
      <c r="AS15" s="13"/>
    </row>
    <row r="16" spans="1:45" ht="35.1" customHeight="1" x14ac:dyDescent="0.2">
      <c r="A16" s="6">
        <v>11</v>
      </c>
      <c r="B16" s="20" t="s">
        <v>64</v>
      </c>
      <c r="C16" s="12">
        <v>129343000</v>
      </c>
      <c r="D16" s="12">
        <v>130372363</v>
      </c>
      <c r="E16" s="12">
        <v>134167629</v>
      </c>
      <c r="F16" s="12"/>
      <c r="G16" s="12"/>
      <c r="H16" s="12">
        <v>10000</v>
      </c>
      <c r="I16" s="12"/>
      <c r="J16" s="12"/>
      <c r="K16" s="12"/>
      <c r="L16" s="12">
        <v>415093000</v>
      </c>
      <c r="M16" s="12">
        <v>407919155</v>
      </c>
      <c r="N16" s="12">
        <v>364031884</v>
      </c>
      <c r="O16" s="12"/>
      <c r="P16" s="12">
        <v>6853866</v>
      </c>
      <c r="Q16" s="12">
        <v>6867321</v>
      </c>
      <c r="R16" s="26">
        <v>2000000</v>
      </c>
      <c r="S16" s="26">
        <v>7641312</v>
      </c>
      <c r="T16" s="26">
        <v>7641312</v>
      </c>
      <c r="U16" s="6">
        <v>11</v>
      </c>
      <c r="V16" s="29" t="str">
        <f t="shared" si="0"/>
        <v>Polgármesteri Hivatal</v>
      </c>
      <c r="W16" s="26"/>
      <c r="X16" s="26"/>
      <c r="Y16" s="26">
        <v>240000</v>
      </c>
      <c r="Z16" s="26"/>
      <c r="AA16" s="26"/>
      <c r="AB16" s="26"/>
      <c r="AC16" s="26"/>
      <c r="AD16" s="26">
        <v>4408611</v>
      </c>
      <c r="AE16" s="26">
        <v>4408611</v>
      </c>
      <c r="AF16" s="12"/>
      <c r="AG16" s="12"/>
      <c r="AH16" s="12"/>
      <c r="AI16" s="13">
        <f>SUM(C16+F16+I16+L16+O16+R16+W16+Z16+AC16+AF16)</f>
        <v>546436000</v>
      </c>
      <c r="AJ16" s="13">
        <f t="shared" si="1"/>
        <v>557195307</v>
      </c>
      <c r="AK16" s="13">
        <f t="shared" si="1"/>
        <v>517366757</v>
      </c>
      <c r="AL16" s="25">
        <f t="shared" si="2"/>
        <v>0.92851958819531122</v>
      </c>
      <c r="AM16" s="2" t="s">
        <v>67</v>
      </c>
      <c r="AN16" s="13"/>
      <c r="AO16" s="13"/>
      <c r="AP16" s="13"/>
      <c r="AQ16" s="13"/>
      <c r="AR16" s="13"/>
      <c r="AS16" s="13"/>
    </row>
    <row r="17" spans="1:48" ht="35.1" customHeight="1" x14ac:dyDescent="0.2">
      <c r="A17" s="6">
        <v>12</v>
      </c>
      <c r="B17" s="20" t="s">
        <v>65</v>
      </c>
      <c r="C17" s="12">
        <v>156578451</v>
      </c>
      <c r="D17" s="12">
        <v>272741510</v>
      </c>
      <c r="E17" s="12">
        <v>268750829</v>
      </c>
      <c r="F17" s="12">
        <v>576988000</v>
      </c>
      <c r="G17" s="12">
        <v>576988000</v>
      </c>
      <c r="H17" s="26">
        <v>579054967</v>
      </c>
      <c r="I17" s="12">
        <v>1236512540</v>
      </c>
      <c r="J17" s="12">
        <v>1307694366</v>
      </c>
      <c r="K17" s="26">
        <f>370378966+265112952+619053324+33786121+16932902+2430101</f>
        <v>1307694366</v>
      </c>
      <c r="L17" s="12">
        <v>-597180695</v>
      </c>
      <c r="M17" s="12">
        <v>-601911192</v>
      </c>
      <c r="N17" s="12">
        <v>-556650612</v>
      </c>
      <c r="O17" s="12">
        <f>279373000+64276455</f>
        <v>343649455</v>
      </c>
      <c r="P17" s="12">
        <f>303976964+64276455</f>
        <v>368253419</v>
      </c>
      <c r="Q17" s="12">
        <f>264464496+8111210+516324</f>
        <v>273092030</v>
      </c>
      <c r="R17" s="31">
        <f>1446434433-AC17</f>
        <v>158691782</v>
      </c>
      <c r="S17" s="31">
        <f>158691782+34311161+28011737</f>
        <v>221014680</v>
      </c>
      <c r="T17" s="31">
        <f>S17</f>
        <v>221014680</v>
      </c>
      <c r="U17" s="9">
        <v>12</v>
      </c>
      <c r="V17" s="17" t="str">
        <f t="shared" si="0"/>
        <v xml:space="preserve">Önkormányzat </v>
      </c>
      <c r="W17" s="12">
        <v>25573000</v>
      </c>
      <c r="X17" s="26">
        <f>371905123+26026342</f>
        <v>397931465</v>
      </c>
      <c r="Y17" s="26">
        <f>2066323647+16021645</f>
        <v>2082345292</v>
      </c>
      <c r="Z17" s="12">
        <v>106714000</v>
      </c>
      <c r="AA17" s="12">
        <v>106714000</v>
      </c>
      <c r="AB17" s="12">
        <v>17496841</v>
      </c>
      <c r="AC17" s="31">
        <v>1287742651</v>
      </c>
      <c r="AD17" s="31">
        <f>1714445539-S17</f>
        <v>1493430859</v>
      </c>
      <c r="AE17" s="31">
        <f>1714445539-T17</f>
        <v>1493430859</v>
      </c>
      <c r="AF17" s="12">
        <v>0</v>
      </c>
      <c r="AG17" s="12">
        <f>250000000+157971685</f>
        <v>407971685</v>
      </c>
      <c r="AH17" s="12">
        <f>157971685+47170372</f>
        <v>205142057</v>
      </c>
      <c r="AI17" s="13">
        <f>SUM(C17+F17+I17+L17+O17+R17+W17+Z17+AC17+AF17)</f>
        <v>3295269184</v>
      </c>
      <c r="AJ17" s="13">
        <f>SUM(D17+G17+J17+M17+P17+S17+X17+AA17+AD17+AG17)</f>
        <v>4550828792</v>
      </c>
      <c r="AK17" s="13">
        <f>SUM(E17+H17+K17+N17+Q17+T17+Y17+AB17+AE17+AH17)</f>
        <v>5891371309</v>
      </c>
      <c r="AL17" s="25">
        <f t="shared" si="2"/>
        <v>1.2945710722751356</v>
      </c>
      <c r="AN17" s="13"/>
      <c r="AO17" s="13"/>
      <c r="AP17" s="13"/>
      <c r="AQ17" s="13"/>
      <c r="AR17" s="13"/>
      <c r="AS17" s="13"/>
    </row>
    <row r="18" spans="1:48" ht="35.1" customHeight="1" x14ac:dyDescent="0.2">
      <c r="A18" s="6">
        <v>13</v>
      </c>
      <c r="B18" s="18" t="s">
        <v>66</v>
      </c>
      <c r="C18" s="13">
        <f t="shared" ref="C18:T18" si="6">SUM(C15:C17)</f>
        <v>417556451</v>
      </c>
      <c r="D18" s="13">
        <f t="shared" si="6"/>
        <v>574689428</v>
      </c>
      <c r="E18" s="13">
        <f t="shared" si="6"/>
        <v>565822299</v>
      </c>
      <c r="F18" s="13">
        <f t="shared" si="6"/>
        <v>576988000</v>
      </c>
      <c r="G18" s="13">
        <f t="shared" si="6"/>
        <v>576988000</v>
      </c>
      <c r="H18" s="13">
        <f t="shared" si="6"/>
        <v>579064967</v>
      </c>
      <c r="I18" s="13">
        <f t="shared" si="6"/>
        <v>1236512540</v>
      </c>
      <c r="J18" s="13">
        <f t="shared" si="6"/>
        <v>1307694366</v>
      </c>
      <c r="K18" s="13">
        <f t="shared" si="6"/>
        <v>1307694366</v>
      </c>
      <c r="L18" s="13">
        <f>SUM(L15:L17)</f>
        <v>0</v>
      </c>
      <c r="M18" s="13">
        <f>SUM(M15:M17)</f>
        <v>0</v>
      </c>
      <c r="N18" s="13">
        <f>SUM(N15:N17)</f>
        <v>0</v>
      </c>
      <c r="O18" s="27">
        <f t="shared" si="6"/>
        <v>775104455</v>
      </c>
      <c r="P18" s="27">
        <f t="shared" si="6"/>
        <v>1018652421</v>
      </c>
      <c r="Q18" s="27">
        <f t="shared" si="6"/>
        <v>950725887</v>
      </c>
      <c r="R18" s="13">
        <f t="shared" si="6"/>
        <v>163072782</v>
      </c>
      <c r="S18" s="13">
        <f t="shared" si="6"/>
        <v>315161314</v>
      </c>
      <c r="T18" s="13">
        <f t="shared" si="6"/>
        <v>315161314</v>
      </c>
      <c r="U18" s="6">
        <v>13</v>
      </c>
      <c r="V18" s="19" t="str">
        <f t="shared" si="0"/>
        <v>Békés Város mindösszesen:</v>
      </c>
      <c r="W18" s="27">
        <f t="shared" ref="W18:AH18" si="7">SUM(W15:W17)</f>
        <v>25573000</v>
      </c>
      <c r="X18" s="27">
        <f t="shared" si="7"/>
        <v>397931465</v>
      </c>
      <c r="Y18" s="27">
        <f t="shared" si="7"/>
        <v>2082585292</v>
      </c>
      <c r="Z18" s="13">
        <f t="shared" si="7"/>
        <v>106714000</v>
      </c>
      <c r="AA18" s="13">
        <f t="shared" si="7"/>
        <v>106714000</v>
      </c>
      <c r="AB18" s="13">
        <f t="shared" si="7"/>
        <v>17496841</v>
      </c>
      <c r="AC18" s="13">
        <f t="shared" si="7"/>
        <v>1287742651</v>
      </c>
      <c r="AD18" s="13">
        <f t="shared" si="7"/>
        <v>1504507470</v>
      </c>
      <c r="AE18" s="13">
        <f t="shared" si="7"/>
        <v>1504507470</v>
      </c>
      <c r="AF18" s="13">
        <f t="shared" si="7"/>
        <v>0</v>
      </c>
      <c r="AG18" s="13">
        <f t="shared" si="7"/>
        <v>407971685</v>
      </c>
      <c r="AH18" s="13">
        <f t="shared" si="7"/>
        <v>205142057</v>
      </c>
      <c r="AI18" s="13">
        <f>SUM(C18+F18+I18+L18+O18+R18+W18+Z18+AC18+AF18)</f>
        <v>4589263879</v>
      </c>
      <c r="AJ18" s="13">
        <f t="shared" si="1"/>
        <v>6210310149</v>
      </c>
      <c r="AK18" s="13">
        <f t="shared" si="1"/>
        <v>7528200493</v>
      </c>
      <c r="AL18" s="25">
        <f t="shared" si="2"/>
        <v>1.2122100688018311</v>
      </c>
      <c r="AN18" s="13">
        <f>C18+F18+I18+L18+O18+R18</f>
        <v>3169234228</v>
      </c>
      <c r="AO18" s="13">
        <f>D18+G18+J18+M18+P18+S18+205142057-47170372</f>
        <v>3951157214</v>
      </c>
      <c r="AP18" s="13">
        <f>E18+H18+K18+N18+Q18+T18+205142057</f>
        <v>3923610890</v>
      </c>
      <c r="AQ18" s="13">
        <f>W18+Z18+AC18+AF18</f>
        <v>1420029651</v>
      </c>
      <c r="AR18" s="13">
        <f>X18+AA18+AD18+250000000</f>
        <v>2259152935</v>
      </c>
      <c r="AS18" s="13">
        <f>Y18+AB18+AE18</f>
        <v>3604589603</v>
      </c>
      <c r="AT18" s="40">
        <f>AN18+AQ18-AI18</f>
        <v>0</v>
      </c>
      <c r="AU18" s="40">
        <f>AO18+AR18-AJ18</f>
        <v>0</v>
      </c>
      <c r="AV18" s="40">
        <f>AP18+AS18-AK18</f>
        <v>0</v>
      </c>
    </row>
    <row r="19" spans="1:48" ht="44.25" hidden="1" customHeight="1" x14ac:dyDescent="0.2">
      <c r="A19" s="8"/>
      <c r="B19" s="11" t="str">
        <f t="shared" ref="B19:B26" si="8">B11</f>
        <v>Gyógyászati Központ és Gyógyfürdő</v>
      </c>
      <c r="C19" s="12"/>
      <c r="D19" s="12"/>
      <c r="E19" s="36">
        <f t="shared" ref="E19:E26" si="9">E11/D11</f>
        <v>0.99051811405527956</v>
      </c>
      <c r="F19" s="12"/>
      <c r="G19" s="12"/>
      <c r="H19" s="36"/>
      <c r="I19" s="12"/>
      <c r="J19" s="12"/>
      <c r="K19" s="12"/>
      <c r="L19" s="12"/>
      <c r="M19" s="12"/>
      <c r="N19" s="36">
        <f t="shared" ref="N19:N25" si="10">N11/M11</f>
        <v>0.99351172667321208</v>
      </c>
      <c r="O19" s="12"/>
      <c r="P19" s="12"/>
      <c r="Q19" s="36">
        <f t="shared" ref="Q19:Q26" si="11">Q11/P11</f>
        <v>1.0515668308990813</v>
      </c>
      <c r="R19" s="12"/>
      <c r="S19" s="12"/>
      <c r="T19" s="36">
        <f t="shared" ref="T19:T26" si="12">T11/S11</f>
        <v>1</v>
      </c>
      <c r="U19" s="9">
        <f t="shared" si="0"/>
        <v>0</v>
      </c>
      <c r="V19" s="28" t="s">
        <v>59</v>
      </c>
      <c r="W19" s="12"/>
      <c r="X19" s="12"/>
      <c r="Y19" s="36"/>
      <c r="Z19" s="12"/>
      <c r="AA19" s="12"/>
      <c r="AB19" s="36"/>
      <c r="AC19" s="12"/>
      <c r="AD19" s="12"/>
      <c r="AE19" s="36">
        <f t="shared" ref="AE19:AE26" si="13">AE11/AD11</f>
        <v>1</v>
      </c>
      <c r="AF19" s="12"/>
      <c r="AG19" s="12"/>
      <c r="AH19" s="36"/>
      <c r="AI19" s="13"/>
      <c r="AJ19" s="13"/>
      <c r="AK19" s="36"/>
      <c r="AL19" s="14"/>
    </row>
    <row r="20" spans="1:48" ht="44.25" hidden="1" customHeight="1" x14ac:dyDescent="0.25">
      <c r="A20" s="8"/>
      <c r="B20" s="11" t="str">
        <f t="shared" si="8"/>
        <v>Kecskeméti Gábor Kulturális Központ</v>
      </c>
      <c r="C20" s="12"/>
      <c r="D20" s="12"/>
      <c r="E20" s="36">
        <f t="shared" si="9"/>
        <v>0.89880531166959077</v>
      </c>
      <c r="F20" s="12"/>
      <c r="G20" s="12"/>
      <c r="H20" s="36"/>
      <c r="I20" s="15"/>
      <c r="J20" s="12"/>
      <c r="K20" s="12"/>
      <c r="L20" s="12"/>
      <c r="M20" s="12"/>
      <c r="N20" s="36">
        <f t="shared" si="10"/>
        <v>1</v>
      </c>
      <c r="O20" s="12"/>
      <c r="P20" s="12"/>
      <c r="Q20" s="36">
        <f t="shared" si="11"/>
        <v>1</v>
      </c>
      <c r="R20" s="12"/>
      <c r="S20" s="12"/>
      <c r="T20" s="36">
        <f t="shared" si="12"/>
        <v>1</v>
      </c>
      <c r="U20" s="6">
        <f t="shared" si="0"/>
        <v>0</v>
      </c>
      <c r="V20" s="28" t="str">
        <f t="shared" si="0"/>
        <v>Kecskeméti Gábor Kulturális Központ</v>
      </c>
      <c r="W20" s="12"/>
      <c r="X20" s="12"/>
      <c r="Y20" s="36"/>
      <c r="Z20" s="12"/>
      <c r="AA20" s="12"/>
      <c r="AB20" s="36"/>
      <c r="AC20" s="12"/>
      <c r="AD20" s="12"/>
      <c r="AE20" s="36"/>
      <c r="AF20" s="12"/>
      <c r="AG20" s="12"/>
      <c r="AH20" s="36"/>
      <c r="AI20" s="13"/>
      <c r="AJ20" s="13"/>
      <c r="AK20" s="36"/>
      <c r="AL20" s="14"/>
    </row>
    <row r="21" spans="1:48" ht="35.1" hidden="1" customHeight="1" x14ac:dyDescent="0.25">
      <c r="A21" s="8"/>
      <c r="B21" s="11" t="str">
        <f t="shared" si="8"/>
        <v>Jantyik Mátyás Múzeum</v>
      </c>
      <c r="C21" s="12"/>
      <c r="D21" s="12"/>
      <c r="E21" s="36">
        <f t="shared" si="9"/>
        <v>0.76265763917149898</v>
      </c>
      <c r="F21" s="12"/>
      <c r="G21" s="12"/>
      <c r="H21" s="36"/>
      <c r="I21" s="15"/>
      <c r="J21" s="12"/>
      <c r="K21" s="12"/>
      <c r="L21" s="12"/>
      <c r="M21" s="12"/>
      <c r="N21" s="36">
        <f t="shared" si="10"/>
        <v>0.96163698243714935</v>
      </c>
      <c r="O21" s="12"/>
      <c r="P21" s="12"/>
      <c r="Q21" s="36">
        <f t="shared" si="11"/>
        <v>1</v>
      </c>
      <c r="R21" s="12"/>
      <c r="S21" s="12"/>
      <c r="T21" s="36">
        <f t="shared" si="12"/>
        <v>1</v>
      </c>
      <c r="U21" s="9">
        <f t="shared" si="0"/>
        <v>0</v>
      </c>
      <c r="V21" s="28" t="str">
        <f t="shared" si="0"/>
        <v>Jantyik Mátyás Múzeum</v>
      </c>
      <c r="W21" s="12"/>
      <c r="X21" s="12"/>
      <c r="Y21" s="36"/>
      <c r="Z21" s="12"/>
      <c r="AA21" s="12"/>
      <c r="AB21" s="36"/>
      <c r="AC21" s="12"/>
      <c r="AD21" s="12"/>
      <c r="AE21" s="36"/>
      <c r="AF21" s="12"/>
      <c r="AG21" s="12"/>
      <c r="AH21" s="36"/>
      <c r="AI21" s="13"/>
      <c r="AJ21" s="13"/>
      <c r="AK21" s="36"/>
      <c r="AL21" s="14"/>
    </row>
    <row r="22" spans="1:48" ht="30" hidden="1" customHeight="1" x14ac:dyDescent="0.25">
      <c r="A22" s="8"/>
      <c r="B22" s="11" t="str">
        <f t="shared" si="8"/>
        <v>Püski Sándor Könyvtár</v>
      </c>
      <c r="C22" s="12"/>
      <c r="D22" s="12"/>
      <c r="E22" s="36">
        <f t="shared" si="9"/>
        <v>1.0000004830759184</v>
      </c>
      <c r="F22" s="12"/>
      <c r="G22" s="12"/>
      <c r="H22" s="36"/>
      <c r="I22" s="15"/>
      <c r="J22" s="12"/>
      <c r="K22" s="12"/>
      <c r="L22" s="12"/>
      <c r="M22" s="12"/>
      <c r="N22" s="36">
        <f t="shared" si="10"/>
        <v>0.99688888804251941</v>
      </c>
      <c r="O22" s="12"/>
      <c r="P22" s="12"/>
      <c r="Q22" s="36">
        <f t="shared" si="11"/>
        <v>1</v>
      </c>
      <c r="R22" s="12"/>
      <c r="S22" s="12"/>
      <c r="T22" s="36">
        <f t="shared" si="12"/>
        <v>1</v>
      </c>
      <c r="U22" s="6">
        <f t="shared" ref="U22:V26" si="14">A22</f>
        <v>0</v>
      </c>
      <c r="V22" s="29" t="str">
        <f t="shared" si="14"/>
        <v>Püski Sándor Könyvtár</v>
      </c>
      <c r="W22" s="12"/>
      <c r="X22" s="12"/>
      <c r="Y22" s="36"/>
      <c r="Z22" s="12"/>
      <c r="AA22" s="12"/>
      <c r="AB22" s="36"/>
      <c r="AC22" s="12"/>
      <c r="AD22" s="12"/>
      <c r="AE22" s="36">
        <f t="shared" si="13"/>
        <v>1</v>
      </c>
      <c r="AF22" s="12"/>
      <c r="AG22" s="12"/>
      <c r="AH22" s="36"/>
      <c r="AI22" s="13"/>
      <c r="AJ22" s="13"/>
      <c r="AK22" s="36"/>
      <c r="AL22" s="14"/>
    </row>
    <row r="23" spans="1:48" s="23" customFormat="1" ht="35.1" hidden="1" customHeight="1" x14ac:dyDescent="0.2">
      <c r="A23" s="22"/>
      <c r="B23" s="18" t="str">
        <f t="shared" si="8"/>
        <v>Költségvetési szervek összesen:</v>
      </c>
      <c r="C23" s="13"/>
      <c r="D23" s="13"/>
      <c r="E23" s="35">
        <f t="shared" si="9"/>
        <v>0.94945833629971355</v>
      </c>
      <c r="F23" s="13"/>
      <c r="G23" s="13"/>
      <c r="H23" s="36"/>
      <c r="I23" s="13"/>
      <c r="J23" s="13"/>
      <c r="K23" s="13"/>
      <c r="L23" s="13"/>
      <c r="M23" s="13"/>
      <c r="N23" s="35">
        <f t="shared" si="10"/>
        <v>0.99292079705312852</v>
      </c>
      <c r="O23" s="13"/>
      <c r="P23" s="13"/>
      <c r="Q23" s="35">
        <f t="shared" si="11"/>
        <v>1.0422991309812339</v>
      </c>
      <c r="R23" s="35"/>
      <c r="S23" s="13"/>
      <c r="T23" s="35">
        <f t="shared" si="12"/>
        <v>1</v>
      </c>
      <c r="U23" s="9">
        <f t="shared" si="14"/>
        <v>0</v>
      </c>
      <c r="V23" s="30" t="str">
        <f t="shared" si="14"/>
        <v>Költségvetési szervek összesen:</v>
      </c>
      <c r="W23" s="13"/>
      <c r="X23" s="13"/>
      <c r="Y23" s="35"/>
      <c r="Z23" s="13"/>
      <c r="AA23" s="13"/>
      <c r="AB23" s="35"/>
      <c r="AC23" s="13"/>
      <c r="AD23" s="13"/>
      <c r="AE23" s="35">
        <f t="shared" si="13"/>
        <v>1</v>
      </c>
      <c r="AF23" s="13"/>
      <c r="AG23" s="13"/>
      <c r="AH23" s="35"/>
      <c r="AI23" s="13"/>
      <c r="AJ23" s="13"/>
      <c r="AK23" s="35"/>
      <c r="AL23" s="14"/>
    </row>
    <row r="24" spans="1:48" ht="35.1" hidden="1" customHeight="1" x14ac:dyDescent="0.2">
      <c r="A24" s="8"/>
      <c r="B24" s="11" t="str">
        <f t="shared" si="8"/>
        <v>Polgármesteri Hivatal</v>
      </c>
      <c r="C24" s="12"/>
      <c r="D24" s="12"/>
      <c r="E24" s="36">
        <f t="shared" si="9"/>
        <v>1.0291109703979209</v>
      </c>
      <c r="F24" s="12"/>
      <c r="G24" s="12"/>
      <c r="H24" s="36"/>
      <c r="I24" s="12"/>
      <c r="J24" s="12"/>
      <c r="K24" s="12"/>
      <c r="L24" s="12"/>
      <c r="M24" s="12"/>
      <c r="N24" s="36">
        <f t="shared" si="10"/>
        <v>0.89241184077271385</v>
      </c>
      <c r="O24" s="12"/>
      <c r="P24" s="12"/>
      <c r="Q24" s="36">
        <f t="shared" si="11"/>
        <v>1.0019631256286599</v>
      </c>
      <c r="R24" s="12"/>
      <c r="S24" s="12"/>
      <c r="T24" s="36">
        <f t="shared" si="12"/>
        <v>1</v>
      </c>
      <c r="U24" s="6">
        <f t="shared" si="14"/>
        <v>0</v>
      </c>
      <c r="V24" s="29" t="str">
        <f t="shared" si="14"/>
        <v>Polgármesteri Hivatal</v>
      </c>
      <c r="W24" s="12"/>
      <c r="X24" s="12"/>
      <c r="Y24" s="36"/>
      <c r="Z24" s="12"/>
      <c r="AA24" s="12"/>
      <c r="AB24" s="36"/>
      <c r="AC24" s="12"/>
      <c r="AD24" s="12"/>
      <c r="AE24" s="36">
        <f t="shared" si="13"/>
        <v>1</v>
      </c>
      <c r="AF24" s="12"/>
      <c r="AG24" s="12"/>
      <c r="AH24" s="36"/>
      <c r="AI24" s="13"/>
      <c r="AJ24" s="13"/>
      <c r="AK24" s="36"/>
      <c r="AL24" s="14"/>
    </row>
    <row r="25" spans="1:48" ht="17.25" hidden="1" customHeight="1" x14ac:dyDescent="0.2">
      <c r="A25" s="8"/>
      <c r="B25" s="11" t="str">
        <f t="shared" si="8"/>
        <v xml:space="preserve">Önkormányzat </v>
      </c>
      <c r="C25" s="12"/>
      <c r="D25" s="12"/>
      <c r="E25" s="36">
        <f t="shared" si="9"/>
        <v>0.98536826682524414</v>
      </c>
      <c r="F25" s="12"/>
      <c r="G25" s="12"/>
      <c r="H25" s="21">
        <f>H17/G17</f>
        <v>1.0035823396673762</v>
      </c>
      <c r="I25" s="12"/>
      <c r="J25" s="12"/>
      <c r="K25" s="12"/>
      <c r="L25" s="12"/>
      <c r="M25" s="12"/>
      <c r="N25" s="36">
        <f t="shared" si="10"/>
        <v>0.92480521943841842</v>
      </c>
      <c r="O25" s="12"/>
      <c r="P25" s="12"/>
      <c r="Q25" s="36">
        <f t="shared" si="11"/>
        <v>0.74158722203201055</v>
      </c>
      <c r="R25" s="12"/>
      <c r="S25" s="12"/>
      <c r="T25" s="36">
        <f t="shared" si="12"/>
        <v>1</v>
      </c>
      <c r="U25" s="9">
        <f t="shared" si="14"/>
        <v>0</v>
      </c>
      <c r="V25" s="17" t="str">
        <f t="shared" si="14"/>
        <v xml:space="preserve">Önkormányzat </v>
      </c>
      <c r="W25" s="12"/>
      <c r="X25" s="12"/>
      <c r="Y25" s="36">
        <f>Y17/X17</f>
        <v>5.2329244484348578</v>
      </c>
      <c r="Z25" s="12"/>
      <c r="AA25" s="12"/>
      <c r="AB25" s="36">
        <f>AB17/AA17</f>
        <v>0.16396012706861329</v>
      </c>
      <c r="AC25" s="12"/>
      <c r="AD25" s="12"/>
      <c r="AE25" s="36">
        <f t="shared" si="13"/>
        <v>1</v>
      </c>
      <c r="AF25" s="12"/>
      <c r="AG25" s="12"/>
      <c r="AH25" s="36">
        <f>AH17/AG17</f>
        <v>0.50283405575070728</v>
      </c>
      <c r="AI25" s="13"/>
      <c r="AJ25" s="13"/>
      <c r="AK25" s="36"/>
      <c r="AL25" s="14"/>
    </row>
    <row r="26" spans="1:48" s="23" customFormat="1" ht="17.25" hidden="1" customHeight="1" x14ac:dyDescent="0.2">
      <c r="A26" s="22"/>
      <c r="B26" s="18" t="str">
        <f t="shared" si="8"/>
        <v>Békés Város mindösszesen:</v>
      </c>
      <c r="C26" s="13"/>
      <c r="D26" s="13"/>
      <c r="E26" s="37">
        <f t="shared" si="9"/>
        <v>0.9845705722639464</v>
      </c>
      <c r="F26" s="13"/>
      <c r="G26" s="13"/>
      <c r="H26" s="37">
        <f>H18/G18</f>
        <v>1.0035996710503512</v>
      </c>
      <c r="I26" s="13"/>
      <c r="J26" s="13"/>
      <c r="K26" s="13"/>
      <c r="L26" s="13"/>
      <c r="M26" s="13"/>
      <c r="N26" s="37"/>
      <c r="O26" s="13"/>
      <c r="P26" s="13"/>
      <c r="Q26" s="37">
        <f t="shared" si="11"/>
        <v>0.93331726053002728</v>
      </c>
      <c r="R26" s="13"/>
      <c r="S26" s="13"/>
      <c r="T26" s="37">
        <f t="shared" si="12"/>
        <v>1</v>
      </c>
      <c r="U26" s="6">
        <f t="shared" si="14"/>
        <v>0</v>
      </c>
      <c r="V26" s="19" t="str">
        <f t="shared" si="14"/>
        <v>Békés Város mindösszesen:</v>
      </c>
      <c r="W26" s="13"/>
      <c r="X26" s="13"/>
      <c r="Y26" s="37">
        <f>Y18/X18</f>
        <v>5.2335275673664059</v>
      </c>
      <c r="Z26" s="13"/>
      <c r="AA26" s="13"/>
      <c r="AB26" s="37">
        <f>AB18/AA18</f>
        <v>0.16396012706861329</v>
      </c>
      <c r="AC26" s="13"/>
      <c r="AD26" s="13"/>
      <c r="AE26" s="37">
        <f t="shared" si="13"/>
        <v>1</v>
      </c>
      <c r="AF26" s="13"/>
      <c r="AG26" s="13"/>
      <c r="AH26" s="37">
        <f>AH18/AG18</f>
        <v>0.50283405575070728</v>
      </c>
      <c r="AI26" s="13"/>
      <c r="AJ26" s="13"/>
      <c r="AK26" s="37"/>
      <c r="AL26" s="14"/>
    </row>
    <row r="27" spans="1:48" hidden="1" x14ac:dyDescent="0.2">
      <c r="M27" s="24" t="s">
        <v>67</v>
      </c>
      <c r="AN27" s="24" t="e">
        <f>AN18-#REF!</f>
        <v>#REF!</v>
      </c>
      <c r="AO27" s="24" t="e">
        <f>AO18-#REF!</f>
        <v>#REF!</v>
      </c>
      <c r="AP27" s="24" t="e">
        <f>AP18-#REF!</f>
        <v>#REF!</v>
      </c>
      <c r="AQ27" s="24" t="e">
        <f>AQ18-#REF!</f>
        <v>#REF!</v>
      </c>
      <c r="AR27" s="24" t="e">
        <f>AR18-#REF!</f>
        <v>#REF!</v>
      </c>
      <c r="AS27" s="24" t="e">
        <f>AS18-#REF!</f>
        <v>#REF!</v>
      </c>
    </row>
    <row r="28" spans="1:48" hidden="1" x14ac:dyDescent="0.2">
      <c r="B28" s="2" t="s">
        <v>68</v>
      </c>
      <c r="N28" s="24" t="s">
        <v>67</v>
      </c>
      <c r="R28" s="34">
        <f>R18+AC18</f>
        <v>1450815433</v>
      </c>
      <c r="S28" s="34">
        <f>S18+AD18</f>
        <v>1819668784</v>
      </c>
      <c r="T28" s="34">
        <f>T18+AE18</f>
        <v>1819668784</v>
      </c>
      <c r="AI28" s="24"/>
      <c r="AJ28" s="24"/>
      <c r="AN28" s="24" t="e">
        <f>AN27+AQ27</f>
        <v>#REF!</v>
      </c>
    </row>
    <row r="29" spans="1:48" ht="20.25" hidden="1" customHeight="1" x14ac:dyDescent="0.2">
      <c r="C29" s="24"/>
      <c r="S29" s="24"/>
      <c r="AG29" s="24"/>
      <c r="AI29" s="24"/>
      <c r="AJ29" s="24"/>
    </row>
    <row r="30" spans="1:48" hidden="1" x14ac:dyDescent="0.2">
      <c r="AJ30" s="32"/>
    </row>
    <row r="31" spans="1:48" s="24" customFormat="1" ht="21" hidden="1" customHeight="1" x14ac:dyDescent="0.2">
      <c r="C31" s="24">
        <v>417556451</v>
      </c>
      <c r="D31" s="24">
        <v>574689428</v>
      </c>
      <c r="E31" s="24">
        <v>565822299</v>
      </c>
      <c r="F31" s="24">
        <v>576988000</v>
      </c>
      <c r="G31" s="24">
        <v>576988000</v>
      </c>
      <c r="H31" s="24">
        <v>579064967</v>
      </c>
      <c r="I31" s="24">
        <v>1236512540</v>
      </c>
      <c r="J31" s="24">
        <v>1307694366</v>
      </c>
      <c r="K31" s="24">
        <v>1307694366</v>
      </c>
      <c r="O31" s="24">
        <f>710828000+64276455</f>
        <v>775104455</v>
      </c>
      <c r="P31" s="24">
        <f>954225966+64426455</f>
        <v>1018652421</v>
      </c>
      <c r="Q31" s="24">
        <f>516324+941948353+8261210</f>
        <v>950725887</v>
      </c>
      <c r="R31" s="34">
        <v>1450815433</v>
      </c>
      <c r="S31" s="34">
        <v>1819668784</v>
      </c>
      <c r="T31" s="34">
        <v>1819668784</v>
      </c>
      <c r="W31" s="24">
        <v>25573000</v>
      </c>
      <c r="X31" s="24">
        <f>371905123+26026342</f>
        <v>397931465</v>
      </c>
      <c r="Y31" s="24">
        <f>2066323647+16261645</f>
        <v>2082585292</v>
      </c>
      <c r="Z31" s="24">
        <v>106714000</v>
      </c>
      <c r="AA31" s="24">
        <v>106714000</v>
      </c>
      <c r="AB31" s="24">
        <v>17496841</v>
      </c>
      <c r="AG31" s="24">
        <v>407971685</v>
      </c>
      <c r="AH31" s="24">
        <f>157971685+47170372</f>
        <v>205142057</v>
      </c>
    </row>
    <row r="32" spans="1:48" s="24" customFormat="1" hidden="1" x14ac:dyDescent="0.2">
      <c r="C32" s="40">
        <f t="shared" ref="C32:Q32" si="15">C31-C18</f>
        <v>0</v>
      </c>
      <c r="D32" s="40">
        <f t="shared" si="15"/>
        <v>0</v>
      </c>
      <c r="E32" s="40">
        <f t="shared" si="15"/>
        <v>0</v>
      </c>
      <c r="F32" s="40">
        <f t="shared" si="15"/>
        <v>0</v>
      </c>
      <c r="G32" s="40">
        <f t="shared" si="15"/>
        <v>0</v>
      </c>
      <c r="H32" s="40">
        <f t="shared" si="15"/>
        <v>0</v>
      </c>
      <c r="I32" s="40">
        <f t="shared" si="15"/>
        <v>0</v>
      </c>
      <c r="J32" s="40">
        <f t="shared" si="15"/>
        <v>0</v>
      </c>
      <c r="K32" s="40">
        <f t="shared" si="15"/>
        <v>0</v>
      </c>
      <c r="L32" s="40">
        <f t="shared" si="15"/>
        <v>0</v>
      </c>
      <c r="M32" s="40">
        <f t="shared" si="15"/>
        <v>0</v>
      </c>
      <c r="N32" s="40">
        <f t="shared" si="15"/>
        <v>0</v>
      </c>
      <c r="O32" s="40">
        <f t="shared" si="15"/>
        <v>0</v>
      </c>
      <c r="P32" s="40">
        <f t="shared" si="15"/>
        <v>0</v>
      </c>
      <c r="Q32" s="40">
        <f t="shared" si="15"/>
        <v>0</v>
      </c>
      <c r="R32" s="40">
        <f>R31-R28</f>
        <v>0</v>
      </c>
      <c r="S32" s="40">
        <f>S31-S28</f>
        <v>0</v>
      </c>
      <c r="T32" s="40">
        <f>T31-T28</f>
        <v>0</v>
      </c>
      <c r="U32" s="40">
        <f>U31-U28</f>
        <v>0</v>
      </c>
      <c r="V32" s="40">
        <f>V31-V28</f>
        <v>0</v>
      </c>
      <c r="W32" s="40">
        <f t="shared" ref="W32:AB32" si="16">W31-W18</f>
        <v>0</v>
      </c>
      <c r="X32" s="40">
        <f t="shared" si="16"/>
        <v>0</v>
      </c>
      <c r="Y32" s="40">
        <f t="shared" si="16"/>
        <v>0</v>
      </c>
      <c r="Z32" s="40">
        <f t="shared" si="16"/>
        <v>0</v>
      </c>
      <c r="AA32" s="40">
        <f t="shared" si="16"/>
        <v>0</v>
      </c>
      <c r="AB32" s="40">
        <f t="shared" si="16"/>
        <v>0</v>
      </c>
      <c r="AC32" s="40"/>
      <c r="AD32" s="40"/>
      <c r="AE32" s="40"/>
      <c r="AF32" s="40">
        <f>AF31-AF18</f>
        <v>0</v>
      </c>
      <c r="AG32" s="40">
        <f>AG31-AG18</f>
        <v>0</v>
      </c>
      <c r="AH32" s="40">
        <f>AH31-AH18</f>
        <v>0</v>
      </c>
      <c r="AI32" s="40"/>
      <c r="AJ32" s="40"/>
      <c r="AK32" s="40"/>
      <c r="AL32" s="40"/>
    </row>
    <row r="33" spans="9:37" s="24" customFormat="1" hidden="1" x14ac:dyDescent="0.2"/>
    <row r="34" spans="9:37" hidden="1" x14ac:dyDescent="0.2"/>
    <row r="35" spans="9:37" hidden="1" x14ac:dyDescent="0.2">
      <c r="I35" s="24">
        <v>1515885540</v>
      </c>
      <c r="J35" s="24">
        <v>1611671330</v>
      </c>
      <c r="K35" s="24">
        <v>1572675186</v>
      </c>
      <c r="L35" s="24">
        <f>SUM(L15:L16)</f>
        <v>597180695</v>
      </c>
      <c r="M35" s="24">
        <f>SUM(M15:M16)</f>
        <v>601911192</v>
      </c>
      <c r="N35" s="24">
        <f>SUM(N15:N16)</f>
        <v>556650612</v>
      </c>
      <c r="Q35" s="2" t="s">
        <v>69</v>
      </c>
      <c r="R35" s="24">
        <f>R17</f>
        <v>158691782</v>
      </c>
      <c r="S35" s="24">
        <f>S17</f>
        <v>221014680</v>
      </c>
      <c r="T35" s="24">
        <f>T17</f>
        <v>221014680</v>
      </c>
      <c r="AH35" s="38" t="s">
        <v>70</v>
      </c>
      <c r="AI35" s="24">
        <v>3892449879</v>
      </c>
      <c r="AJ35" s="24">
        <v>5152739984</v>
      </c>
      <c r="AK35" s="24">
        <v>6448021921</v>
      </c>
    </row>
    <row r="36" spans="9:37" hidden="1" x14ac:dyDescent="0.2">
      <c r="I36" s="24">
        <v>-279373000</v>
      </c>
      <c r="J36" s="24">
        <v>-303976964</v>
      </c>
      <c r="K36" s="24">
        <f>-264464496</f>
        <v>-264464496</v>
      </c>
      <c r="L36" s="24"/>
      <c r="M36" s="24"/>
      <c r="N36" s="24"/>
      <c r="R36" s="24">
        <f>AC17</f>
        <v>1287742651</v>
      </c>
      <c r="S36" s="24">
        <f>AD17</f>
        <v>1493430859</v>
      </c>
      <c r="T36" s="24">
        <f>AE17</f>
        <v>1493430859</v>
      </c>
      <c r="AI36" s="33">
        <f>AI35-AI17</f>
        <v>597180695</v>
      </c>
      <c r="AJ36" s="33">
        <f>AJ35-AJ17</f>
        <v>601911192</v>
      </c>
      <c r="AK36" s="33">
        <f>AK35-AK17</f>
        <v>556650612</v>
      </c>
    </row>
    <row r="37" spans="9:37" hidden="1" x14ac:dyDescent="0.2">
      <c r="I37" s="24">
        <f>SUM(I35:I36)</f>
        <v>1236512540</v>
      </c>
      <c r="J37" s="24">
        <f>SUM(J35:J36)</f>
        <v>1307694366</v>
      </c>
      <c r="K37" s="24">
        <f>SUM(K35:K36)</f>
        <v>1308210690</v>
      </c>
      <c r="L37" s="24"/>
      <c r="M37" s="24"/>
      <c r="N37" s="24"/>
      <c r="R37" s="24">
        <f>SUM(R35:R36)</f>
        <v>1446434433</v>
      </c>
      <c r="S37" s="24">
        <f>SUM(S35:S36)</f>
        <v>1714445539</v>
      </c>
      <c r="T37" s="24">
        <f>SUM(T35:T36)</f>
        <v>1714445539</v>
      </c>
      <c r="AI37" s="33">
        <f>AI36+L17</f>
        <v>0</v>
      </c>
      <c r="AJ37" s="33">
        <f>AJ36+M17</f>
        <v>0</v>
      </c>
      <c r="AK37" s="33">
        <f>AK36+N17</f>
        <v>0</v>
      </c>
    </row>
    <row r="38" spans="9:37" x14ac:dyDescent="0.2">
      <c r="I38" s="24"/>
      <c r="J38" s="24"/>
      <c r="K38" s="24"/>
      <c r="L38" s="24"/>
      <c r="M38" s="24"/>
      <c r="N38" s="24"/>
    </row>
    <row r="39" spans="9:37" ht="26.25" customHeight="1" x14ac:dyDescent="0.2">
      <c r="AI39" s="24"/>
      <c r="AJ39" s="39"/>
    </row>
  </sheetData>
  <mergeCells count="26">
    <mergeCell ref="L9:N9"/>
    <mergeCell ref="AF7:AH7"/>
    <mergeCell ref="AI7:AL9"/>
    <mergeCell ref="C8:E9"/>
    <mergeCell ref="F8:H9"/>
    <mergeCell ref="I8:N8"/>
    <mergeCell ref="O8:Q9"/>
    <mergeCell ref="W8:Y9"/>
    <mergeCell ref="Z8:AB9"/>
    <mergeCell ref="AC7:AE7"/>
    <mergeCell ref="AN7:AP9"/>
    <mergeCell ref="AQ7:AS9"/>
    <mergeCell ref="AJ6:AL6"/>
    <mergeCell ref="B1:F1"/>
    <mergeCell ref="N1:T1"/>
    <mergeCell ref="AF1:AL1"/>
    <mergeCell ref="A3:T3"/>
    <mergeCell ref="U3:AL3"/>
    <mergeCell ref="AC8:AE9"/>
    <mergeCell ref="AF8:AH9"/>
    <mergeCell ref="B7:B10"/>
    <mergeCell ref="C7:Q7"/>
    <mergeCell ref="R7:T9"/>
    <mergeCell ref="V7:V10"/>
    <mergeCell ref="W7:AB7"/>
    <mergeCell ref="I9:K9"/>
  </mergeCells>
  <phoneticPr fontId="0" type="noConversion"/>
  <printOptions horizontalCentered="1"/>
  <pageMargins left="0" right="0" top="0" bottom="0" header="0.51181102362204722" footer="0.51181102362204722"/>
  <pageSetup paperSize="9" scale="52" orientation="landscape" r:id="rId1"/>
  <headerFooter alignWithMargins="0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</vt:lpstr>
      <vt:lpstr>'1.'!Nyomtatási_terület</vt:lpstr>
    </vt:vector>
  </TitlesOfParts>
  <Company>Polgármesteri Hivatal Békés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Sós Magdolna</dc:creator>
  <cp:lastModifiedBy>Dr. Tanai Judit</cp:lastModifiedBy>
  <cp:lastPrinted>2019-02-20T13:40:36Z</cp:lastPrinted>
  <dcterms:created xsi:type="dcterms:W3CDTF">2017-10-25T06:46:59Z</dcterms:created>
  <dcterms:modified xsi:type="dcterms:W3CDTF">2019-03-01T07:25:39Z</dcterms:modified>
</cp:coreProperties>
</file>