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2015\Zárszámadás\"/>
    </mc:Choice>
  </mc:AlternateContent>
  <bookViews>
    <workbookView minimized="1" xWindow="360" yWindow="315" windowWidth="9720" windowHeight="7320" tabRatio="636" activeTab="1"/>
  </bookViews>
  <sheets>
    <sheet name="1" sheetId="7" r:id="rId1"/>
    <sheet name="3" sheetId="43" r:id="rId2"/>
    <sheet name="2" sheetId="9" r:id="rId3"/>
    <sheet name="12" sheetId="49" r:id="rId4"/>
    <sheet name="5" sheetId="51" r:id="rId5"/>
    <sheet name="11" sheetId="48" r:id="rId6"/>
    <sheet name="10" sheetId="47" r:id="rId7"/>
    <sheet name="9" sheetId="46" r:id="rId8"/>
    <sheet name="8" sheetId="45" r:id="rId9"/>
    <sheet name="7" sheetId="44" r:id="rId10"/>
    <sheet name="6" sheetId="13" r:id="rId11"/>
    <sheet name="4" sheetId="30" r:id="rId12"/>
  </sheets>
  <definedNames>
    <definedName name="_xlnm.Print_Titles" localSheetId="10">'6'!$3:$10</definedName>
    <definedName name="_xlnm.Print_Area" localSheetId="2">'2'!$A$1:$L$83</definedName>
    <definedName name="_xlnm.Print_Area" localSheetId="10">'6'!#REF!</definedName>
  </definedNames>
  <calcPr calcId="152511"/>
</workbook>
</file>

<file path=xl/calcChain.xml><?xml version="1.0" encoding="utf-8"?>
<calcChain xmlns="http://schemas.openxmlformats.org/spreadsheetml/2006/main">
  <c r="G16" i="30" l="1"/>
  <c r="F16" i="30"/>
  <c r="H12" i="49" l="1"/>
  <c r="H15" i="49"/>
  <c r="H13" i="49"/>
  <c r="H14" i="49"/>
  <c r="H72" i="49"/>
  <c r="H19" i="49"/>
  <c r="H17" i="49"/>
  <c r="H48" i="49"/>
  <c r="C7" i="49"/>
  <c r="C12" i="49"/>
  <c r="C11" i="49" s="1"/>
  <c r="C16" i="49"/>
  <c r="C20" i="49"/>
  <c r="C28" i="49"/>
  <c r="C45" i="49"/>
  <c r="C44" i="49" s="1"/>
  <c r="C55" i="49"/>
  <c r="C71" i="49"/>
  <c r="C75" i="49"/>
  <c r="C88" i="49"/>
  <c r="C92" i="49"/>
  <c r="C99" i="49"/>
  <c r="C109" i="49"/>
  <c r="C122" i="49"/>
  <c r="C117" i="49" s="1"/>
  <c r="C127" i="49" l="1"/>
  <c r="C6" i="49"/>
  <c r="C97" i="49" s="1"/>
  <c r="C16" i="48"/>
  <c r="J25" i="13"/>
  <c r="I25" i="13"/>
  <c r="I26" i="13" s="1"/>
  <c r="H25" i="13"/>
  <c r="H26" i="13" s="1"/>
  <c r="J15" i="13"/>
  <c r="J26" i="13" s="1"/>
  <c r="I15" i="13"/>
  <c r="H15" i="13"/>
  <c r="AA19" i="51"/>
  <c r="V19" i="51"/>
  <c r="AF29" i="51"/>
  <c r="AF41" i="51"/>
  <c r="V44" i="51"/>
  <c r="AA36" i="51"/>
  <c r="AA41" i="51" s="1"/>
  <c r="V36" i="51"/>
  <c r="V41" i="51" s="1"/>
  <c r="AA27" i="51"/>
  <c r="V27" i="51"/>
  <c r="V14" i="51"/>
  <c r="G8" i="30"/>
  <c r="G11" i="30"/>
  <c r="D16" i="30"/>
  <c r="B16" i="30"/>
  <c r="F12" i="30"/>
  <c r="F11" i="30" s="1"/>
  <c r="F9" i="30"/>
  <c r="F8" i="30" s="1"/>
  <c r="J73" i="9"/>
  <c r="K74" i="9"/>
  <c r="K66" i="9"/>
  <c r="L66" i="9"/>
  <c r="J81" i="9"/>
  <c r="K81" i="9"/>
  <c r="K35" i="9"/>
  <c r="J35" i="9" s="1"/>
  <c r="J36" i="9"/>
  <c r="J52" i="9"/>
  <c r="J25" i="9"/>
  <c r="K26" i="9"/>
  <c r="L26" i="9"/>
  <c r="K58" i="9"/>
  <c r="J54" i="9"/>
  <c r="K54" i="9"/>
  <c r="L54" i="9"/>
  <c r="L51" i="9"/>
  <c r="L58" i="9" s="1"/>
  <c r="J51" i="9"/>
  <c r="K51" i="9"/>
  <c r="G48" i="9"/>
  <c r="H48" i="9"/>
  <c r="K48" i="9"/>
  <c r="J49" i="9"/>
  <c r="J50" i="9"/>
  <c r="J48" i="9" s="1"/>
  <c r="J58" i="9" s="1"/>
  <c r="K42" i="9"/>
  <c r="L42" i="9"/>
  <c r="J44" i="9"/>
  <c r="J45" i="9"/>
  <c r="J46" i="9"/>
  <c r="K38" i="9"/>
  <c r="K34" i="9"/>
  <c r="L14" i="9"/>
  <c r="L22" i="9" s="1"/>
  <c r="L30" i="9" s="1"/>
  <c r="L82" i="9" s="1"/>
  <c r="E81" i="9"/>
  <c r="F79" i="9"/>
  <c r="I78" i="9"/>
  <c r="F78" i="9"/>
  <c r="I77" i="9"/>
  <c r="F77" i="9"/>
  <c r="H76" i="9"/>
  <c r="H81" i="9" s="1"/>
  <c r="G76" i="9"/>
  <c r="G81" i="9" s="1"/>
  <c r="D76" i="9"/>
  <c r="D81" i="9" s="1"/>
  <c r="F81" i="9" s="1"/>
  <c r="I75" i="9"/>
  <c r="F75" i="9"/>
  <c r="G73" i="9"/>
  <c r="F70" i="9"/>
  <c r="I69" i="9"/>
  <c r="F69" i="9"/>
  <c r="H68" i="9"/>
  <c r="G68" i="9"/>
  <c r="D68" i="9"/>
  <c r="F68" i="9" s="1"/>
  <c r="F67" i="9"/>
  <c r="I66" i="9"/>
  <c r="H66" i="9"/>
  <c r="H74" i="9" s="1"/>
  <c r="G66" i="9"/>
  <c r="F66" i="9"/>
  <c r="D66" i="9"/>
  <c r="E64" i="9"/>
  <c r="E66" i="9" s="1"/>
  <c r="E74" i="9" s="1"/>
  <c r="E58" i="9"/>
  <c r="I57" i="9"/>
  <c r="I54" i="9" s="1"/>
  <c r="I58" i="9" s="1"/>
  <c r="F57" i="9"/>
  <c r="F56" i="9"/>
  <c r="F54" i="9" s="1"/>
  <c r="H54" i="9"/>
  <c r="G54" i="9"/>
  <c r="E54" i="9"/>
  <c r="D54" i="9"/>
  <c r="I53" i="9"/>
  <c r="F53" i="9"/>
  <c r="F52" i="9"/>
  <c r="H51" i="9"/>
  <c r="G51" i="9"/>
  <c r="E51" i="9"/>
  <c r="D51" i="9"/>
  <c r="F51" i="9" s="1"/>
  <c r="F58" i="9" s="1"/>
  <c r="H58" i="9"/>
  <c r="E48" i="9"/>
  <c r="D48" i="9"/>
  <c r="I46" i="9"/>
  <c r="F46" i="9"/>
  <c r="F45" i="9"/>
  <c r="I44" i="9"/>
  <c r="F44" i="9"/>
  <c r="H42" i="9"/>
  <c r="G42" i="9"/>
  <c r="E42" i="9"/>
  <c r="D42" i="9"/>
  <c r="I40" i="9"/>
  <c r="I38" i="9" s="1"/>
  <c r="F40" i="9"/>
  <c r="G39" i="9"/>
  <c r="E39" i="9"/>
  <c r="E38" i="9" s="1"/>
  <c r="D38" i="9" s="1"/>
  <c r="H38" i="9"/>
  <c r="F38" i="9"/>
  <c r="G37" i="9"/>
  <c r="D37" i="9"/>
  <c r="G36" i="9"/>
  <c r="D36" i="9"/>
  <c r="G35" i="9"/>
  <c r="E35" i="9"/>
  <c r="D35" i="9" s="1"/>
  <c r="I34" i="9"/>
  <c r="H34" i="9"/>
  <c r="H47" i="9" s="1"/>
  <c r="H61" i="9" s="1"/>
  <c r="G34" i="9"/>
  <c r="F34" i="9"/>
  <c r="G33" i="9"/>
  <c r="D33" i="9"/>
  <c r="I29" i="9"/>
  <c r="F29" i="9"/>
  <c r="I28" i="9"/>
  <c r="F28" i="9"/>
  <c r="I26" i="9"/>
  <c r="H26" i="9"/>
  <c r="D26" i="9"/>
  <c r="G25" i="9"/>
  <c r="G24" i="9"/>
  <c r="G21" i="9"/>
  <c r="D21" i="9"/>
  <c r="G20" i="9"/>
  <c r="E20" i="9"/>
  <c r="D20" i="9"/>
  <c r="G19" i="9"/>
  <c r="D19" i="9"/>
  <c r="G18" i="9"/>
  <c r="D18" i="9"/>
  <c r="G17" i="9"/>
  <c r="D17" i="9"/>
  <c r="G16" i="9"/>
  <c r="D16" i="9"/>
  <c r="G15" i="9"/>
  <c r="F15" i="9"/>
  <c r="D15" i="9" s="1"/>
  <c r="D14" i="9" s="1"/>
  <c r="I14" i="9"/>
  <c r="I22" i="9" s="1"/>
  <c r="H14" i="9"/>
  <c r="H22" i="9" s="1"/>
  <c r="H30" i="9" s="1"/>
  <c r="F14" i="9"/>
  <c r="F22" i="9" s="1"/>
  <c r="F30" i="9" s="1"/>
  <c r="E14" i="9"/>
  <c r="E22" i="9" s="1"/>
  <c r="E30" i="9" s="1"/>
  <c r="G12" i="9"/>
  <c r="D12" i="9"/>
  <c r="G11" i="9"/>
  <c r="D11" i="9"/>
  <c r="G10" i="9"/>
  <c r="D10" i="9"/>
  <c r="D99" i="49"/>
  <c r="D88" i="49"/>
  <c r="D80" i="49"/>
  <c r="D7" i="49"/>
  <c r="D12" i="49"/>
  <c r="D16" i="49"/>
  <c r="D20" i="49"/>
  <c r="D28" i="49"/>
  <c r="D45" i="49"/>
  <c r="D44" i="49" s="1"/>
  <c r="D55" i="49"/>
  <c r="D71" i="49"/>
  <c r="D92" i="49"/>
  <c r="D109" i="49"/>
  <c r="D122" i="49"/>
  <c r="D117" i="49" s="1"/>
  <c r="G15" i="49"/>
  <c r="G13" i="49"/>
  <c r="G14" i="49"/>
  <c r="G12" i="49" s="1"/>
  <c r="G11" i="49" s="1"/>
  <c r="G80" i="49"/>
  <c r="G75" i="49" s="1"/>
  <c r="G88" i="49"/>
  <c r="G92" i="49"/>
  <c r="G7" i="49"/>
  <c r="G6" i="49" s="1"/>
  <c r="G16" i="49"/>
  <c r="G20" i="49"/>
  <c r="G28" i="49"/>
  <c r="G45" i="49"/>
  <c r="G44" i="49"/>
  <c r="G55" i="49"/>
  <c r="G71" i="49"/>
  <c r="G99" i="49"/>
  <c r="G127" i="49" s="1"/>
  <c r="G109" i="49"/>
  <c r="G122" i="49"/>
  <c r="G117" i="49"/>
  <c r="F13" i="47"/>
  <c r="F14" i="47"/>
  <c r="F16" i="47"/>
  <c r="F17" i="47"/>
  <c r="E18" i="47"/>
  <c r="F19" i="47"/>
  <c r="E20" i="47"/>
  <c r="F20" i="47"/>
  <c r="F21" i="47"/>
  <c r="E22" i="47"/>
  <c r="F22" i="47"/>
  <c r="F23" i="47"/>
  <c r="B17" i="46"/>
  <c r="D9" i="45"/>
  <c r="D12" i="45"/>
  <c r="D15" i="45"/>
  <c r="I15" i="45" s="1"/>
  <c r="D17" i="45"/>
  <c r="D19" i="45"/>
  <c r="E12" i="45"/>
  <c r="E21" i="45" s="1"/>
  <c r="E17" i="45"/>
  <c r="E19" i="45"/>
  <c r="I19" i="45"/>
  <c r="F12" i="45"/>
  <c r="F21" i="45" s="1"/>
  <c r="F17" i="45"/>
  <c r="F19" i="45"/>
  <c r="G12" i="45"/>
  <c r="G21" i="45"/>
  <c r="G17" i="45"/>
  <c r="G19" i="45"/>
  <c r="H12" i="45"/>
  <c r="H21" i="45" s="1"/>
  <c r="H15" i="45"/>
  <c r="H17" i="45"/>
  <c r="I17" i="45" s="1"/>
  <c r="I20" i="45"/>
  <c r="I18" i="45"/>
  <c r="I16" i="45"/>
  <c r="I14" i="45"/>
  <c r="I13" i="45"/>
  <c r="I12" i="45"/>
  <c r="I11" i="45"/>
  <c r="I10" i="45"/>
  <c r="D26" i="44"/>
  <c r="C26" i="44"/>
  <c r="C13" i="43"/>
  <c r="C10" i="43"/>
  <c r="K14" i="9"/>
  <c r="K22" i="9" s="1"/>
  <c r="J39" i="9"/>
  <c r="J43" i="9"/>
  <c r="J55" i="9"/>
  <c r="J56" i="9"/>
  <c r="J64" i="9"/>
  <c r="J66" i="9" s="1"/>
  <c r="J10" i="9"/>
  <c r="J11" i="9"/>
  <c r="J12" i="9"/>
  <c r="J15" i="9"/>
  <c r="J16" i="9"/>
  <c r="J17" i="9"/>
  <c r="J18" i="9"/>
  <c r="J19" i="9"/>
  <c r="J20" i="9"/>
  <c r="J23" i="9"/>
  <c r="J24" i="9"/>
  <c r="J77" i="9"/>
  <c r="J78" i="9"/>
  <c r="F18" i="47"/>
  <c r="E24" i="47"/>
  <c r="F24" i="47"/>
  <c r="D21" i="45"/>
  <c r="D127" i="49" l="1"/>
  <c r="D75" i="49"/>
  <c r="D11" i="49"/>
  <c r="D6" i="49" s="1"/>
  <c r="I21" i="45"/>
  <c r="C128" i="49"/>
  <c r="G97" i="49"/>
  <c r="G128" i="49" s="1"/>
  <c r="D97" i="49"/>
  <c r="J74" i="9"/>
  <c r="G26" i="9"/>
  <c r="F47" i="9"/>
  <c r="F61" i="9" s="1"/>
  <c r="F62" i="9" s="1"/>
  <c r="I42" i="9"/>
  <c r="G74" i="9"/>
  <c r="V29" i="51"/>
  <c r="V42" i="51" s="1"/>
  <c r="V45" i="51" s="1"/>
  <c r="I30" i="9"/>
  <c r="F42" i="9"/>
  <c r="D58" i="9"/>
  <c r="G58" i="9"/>
  <c r="AA29" i="51"/>
  <c r="AA42" i="51" s="1"/>
  <c r="AA45" i="51" s="1"/>
  <c r="G14" i="9"/>
  <c r="D39" i="9"/>
  <c r="D73" i="9"/>
  <c r="F73" i="9" s="1"/>
  <c r="F74" i="9" s="1"/>
  <c r="AF42" i="51"/>
  <c r="AF45" i="51" s="1"/>
  <c r="C14" i="43"/>
  <c r="C23" i="43" s="1"/>
  <c r="C25" i="43" s="1"/>
  <c r="J42" i="9"/>
  <c r="K47" i="9"/>
  <c r="K61" i="9" s="1"/>
  <c r="K83" i="9" s="1"/>
  <c r="J26" i="9"/>
  <c r="K30" i="9"/>
  <c r="K82" i="9" s="1"/>
  <c r="J14" i="9"/>
  <c r="J22" i="9" s="1"/>
  <c r="E82" i="9"/>
  <c r="H62" i="9"/>
  <c r="H82" i="9"/>
  <c r="I47" i="9"/>
  <c r="I61" i="9" s="1"/>
  <c r="I83" i="9" s="1"/>
  <c r="G38" i="9"/>
  <c r="G47" i="9" s="1"/>
  <c r="G61" i="9" s="1"/>
  <c r="G83" i="9" s="1"/>
  <c r="G22" i="9"/>
  <c r="G30" i="9" s="1"/>
  <c r="F82" i="9"/>
  <c r="D22" i="9"/>
  <c r="D30" i="9" s="1"/>
  <c r="H83" i="9"/>
  <c r="I82" i="9"/>
  <c r="E34" i="9"/>
  <c r="F76" i="9"/>
  <c r="J30" i="9" l="1"/>
  <c r="J82" i="9" s="1"/>
  <c r="D74" i="9"/>
  <c r="K62" i="9"/>
  <c r="D82" i="9"/>
  <c r="E47" i="9"/>
  <c r="E61" i="9" s="1"/>
  <c r="D34" i="9"/>
  <c r="D47" i="9" s="1"/>
  <c r="D61" i="9" s="1"/>
  <c r="D83" i="9" s="1"/>
  <c r="I62" i="9"/>
  <c r="F83" i="9"/>
  <c r="G82" i="9"/>
  <c r="G62" i="9"/>
  <c r="D62" i="9" l="1"/>
  <c r="E83" i="9"/>
  <c r="E62" i="9"/>
  <c r="L41" i="9" l="1"/>
  <c r="L38" i="9" s="1"/>
  <c r="J38" i="9" l="1"/>
  <c r="L37" i="9"/>
  <c r="J37" i="9" l="1"/>
  <c r="L34" i="9"/>
  <c r="L33" i="9" l="1"/>
  <c r="J34" i="9"/>
  <c r="J33" i="9" l="1"/>
  <c r="J47" i="9" s="1"/>
  <c r="J61" i="9" s="1"/>
  <c r="L47" i="9"/>
  <c r="L61" i="9" s="1"/>
  <c r="L83" i="9" l="1"/>
  <c r="L62" i="9"/>
  <c r="J62" i="9"/>
  <c r="J83" i="9"/>
</calcChain>
</file>

<file path=xl/sharedStrings.xml><?xml version="1.0" encoding="utf-8"?>
<sst xmlns="http://schemas.openxmlformats.org/spreadsheetml/2006/main" count="578" uniqueCount="377">
  <si>
    <t>Önkormányzatok sajátos felhalmozási és tőke bevételei</t>
  </si>
  <si>
    <t>Pénzforgalom nélküli bevételek</t>
  </si>
  <si>
    <t>Működési célú pénzeszköz átadás ÁHT-n belül</t>
  </si>
  <si>
    <t>Működési célú pénzeszköz átadás ÁHT-n belül összesen</t>
  </si>
  <si>
    <t>Működési célú pénzeszköz átadás ÁHT-n kívül</t>
  </si>
  <si>
    <t>Működési célú pénzeszköz átadás ÁHT-n kívül összesen</t>
  </si>
  <si>
    <t>Működési célú pénzeszköz átadás  összesen</t>
  </si>
  <si>
    <t>1.</t>
  </si>
  <si>
    <t>10.</t>
  </si>
  <si>
    <t>Rendszeres szociális segély az SZt. 37/B (1) bek. b-c) pontok szerint</t>
  </si>
  <si>
    <t>Rendszeres szociális segély az SZt. 37/B (1) bek. d) pont szerint</t>
  </si>
  <si>
    <t>Közcélú munka Szt. 36. §.</t>
  </si>
  <si>
    <t>Rászorultságtól függõ pénzbeli szociális, gyermekvédelmi ellátások összesen (01+...+19)</t>
  </si>
  <si>
    <t>Természetben nyújtott szociális ellátások összesen (21+…+31)</t>
  </si>
  <si>
    <t>Önkormányzatok által folyósított szociális, gyermekvédelmi 
ellátások összesen (20+32)</t>
  </si>
  <si>
    <t>Önkormányzatok által folyósított ellátások összesen (33+34+35)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</si>
  <si>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</si>
  <si>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</si>
  <si>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</si>
  <si>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</si>
  <si>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</si>
  <si>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</si>
  <si>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2.</t>
  </si>
  <si>
    <t>3.</t>
  </si>
  <si>
    <t>4.</t>
  </si>
  <si>
    <t>Felhalmozási célú 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</si>
  <si>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</si>
  <si>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</si>
  <si>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</si>
  <si>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</si>
  <si>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</si>
  <si>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</si>
  <si>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</si>
  <si>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</si>
  <si>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</si>
  <si>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</si>
  <si>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</si>
  <si>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</si>
  <si>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</si>
  <si>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</si>
  <si>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</si>
  <si>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</si>
  <si>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</si>
  <si>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</si>
  <si>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</si>
  <si>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</si>
  <si>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</si>
  <si>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</si>
  <si>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</si>
  <si>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</si>
  <si>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</si>
  <si>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</si>
  <si>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</si>
  <si>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</si>
  <si>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</si>
  <si>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</si>
  <si>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</si>
  <si>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</si>
  <si>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</si>
  <si>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</si>
  <si>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</si>
  <si>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</si>
  <si>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</si>
  <si>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</si>
  <si>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</si>
  <si>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</si>
  <si>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</si>
  <si>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</si>
  <si>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</si>
  <si>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</si>
  <si>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</si>
  <si>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</si>
  <si>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</si>
  <si>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</si>
  <si>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</si>
  <si>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</si>
  <si>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</si>
  <si>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</si>
  <si>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</si>
  <si>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</si>
  <si>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</si>
  <si>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</si>
  <si>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</si>
  <si>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</si>
  <si>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</si>
  <si>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</si>
  <si>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</si>
  <si>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</si>
  <si>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</si>
  <si>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</si>
  <si>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</si>
  <si>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</si>
  <si>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</si>
  <si>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</si>
  <si>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</si>
  <si>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</si>
  <si>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</si>
  <si>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</si>
  <si>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</si>
  <si>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</si>
  <si>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</si>
  <si>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</si>
  <si>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</si>
  <si>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ÖSSZESEN:</t>
  </si>
  <si>
    <t>Működési támogatások</t>
  </si>
  <si>
    <t>Egyéb 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</si>
  <si>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</si>
  <si>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</si>
  <si>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</si>
  <si>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</si>
  <si>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</si>
  <si>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</si>
  <si>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</si>
  <si>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</si>
  <si>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</si>
  <si>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</si>
  <si>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</si>
  <si>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</si>
  <si>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</si>
  <si>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</si>
  <si>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Értékpapír vásárlásainak kiadása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</si>
  <si>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</si>
  <si>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</si>
  <si>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</si>
  <si>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</si>
  <si>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</si>
  <si>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</si>
  <si>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</si>
  <si>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Támogatásértékű működési kiadások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</si>
  <si>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</si>
  <si>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</si>
  <si>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</si>
  <si>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</si>
  <si>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</si>
  <si>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Helyi adók</t>
  </si>
  <si>
    <t>Átengedett központi adók</t>
  </si>
  <si>
    <t>Bírságok, egyéb bevételek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</si>
  <si>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</si>
  <si>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</si>
  <si>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</si>
  <si>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</si>
  <si>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</si>
  <si>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</si>
  <si>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</si>
  <si>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</si>
  <si>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</si>
  <si>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</si>
  <si>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</si>
  <si>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</si>
  <si>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</si>
  <si>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</si>
  <si>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</si>
  <si>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</si>
  <si>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</si>
  <si>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</si>
  <si>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</si>
  <si>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</si>
  <si>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</si>
  <si>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</si>
  <si>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</si>
  <si>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ezer forintban</t>
  </si>
  <si>
    <t>01</t>
  </si>
  <si>
    <t>G.</t>
  </si>
  <si>
    <t>H.</t>
  </si>
  <si>
    <t>Tárgyévi kiadások  össsesen (A+F)</t>
  </si>
  <si>
    <t>Tárgyévi bevételek összesen (B+E)</t>
  </si>
  <si>
    <t>Önkormányzatok által folyósított ellátások részletezése</t>
  </si>
  <si>
    <t>Módosított</t>
  </si>
  <si>
    <t>Teljesítés</t>
  </si>
  <si>
    <t xml:space="preserve">Rendszeres gyermekvédelmi kedvezményben részesülők pénzbeli támogatása (Gyvt. 20/A.§) </t>
  </si>
  <si>
    <t>Rendkívüli gyermekvédelmi támogatás Gyvt. 21.§ (helyi megállapítás)</t>
  </si>
  <si>
    <t>Természetben nyújtott lakásfenntartási támogatás Szt. 47.§ (1) bek. b) pont</t>
  </si>
  <si>
    <t>Átmeneti segély Szt. 47.§ (1) bek. c) pont</t>
  </si>
  <si>
    <t>Temetési segély Szt. 47.§ (1) bek. d) pont</t>
  </si>
  <si>
    <t>Köztemetés Szt. 48.§</t>
  </si>
  <si>
    <t xml:space="preserve">Közgyógyellátás Szt. 49.§ </t>
  </si>
  <si>
    <t>Rászorultságtól függõ normatív kedvezmények (Gyvt. 148.§ (5) bek., Közokt. tv. 10.§ (4) bek., Tpr.tv. 8.§ (4) bek.)</t>
  </si>
  <si>
    <t>Rendkívüli gyermekvédelmi támogatás (Gyvt. 18. § (5) bek. alapján.)</t>
  </si>
  <si>
    <t>Önkormányzat által saját hatáskörben (nem szociális és gyermekvédelmi előírások alapján) adott pénzügyi ellátás</t>
  </si>
  <si>
    <t>Eredeti előirányzat</t>
  </si>
  <si>
    <t>Lakásfenntartási támogatás  (helyi megállapítás)</t>
  </si>
  <si>
    <t xml:space="preserve">Átmeneti segély </t>
  </si>
  <si>
    <t xml:space="preserve">Temetési segély Szt. </t>
  </si>
  <si>
    <t>Működési célú pénzeszköz-átadások részletezése</t>
  </si>
  <si>
    <t>Bursa Hungarica ösztöndíj-támogatás</t>
  </si>
  <si>
    <t>Felhalmozási bevételek (5+6+7)</t>
  </si>
  <si>
    <t>Felhalmozási kiadások feladatonként</t>
  </si>
  <si>
    <t xml:space="preserve">Adott, közvetett támogatások  </t>
  </si>
  <si>
    <t>2014.</t>
  </si>
  <si>
    <t>Többéves kihatással járó kötelezettségvállalások listája</t>
  </si>
  <si>
    <t>Működési célú hitel törlesztése (folyószámlahitel)</t>
  </si>
  <si>
    <t>Önkormányzat által saját hatáskörben (nem szociális és gyermekvédelmi előírások alapján) adott természetbeni ellátás (szociális tüzifa)</t>
  </si>
  <si>
    <t>Működési célú hiteltörlesztés tőke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</si>
  <si>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</si>
  <si>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</si>
  <si>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</si>
  <si>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</si>
  <si>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</si>
  <si>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Kistérségi támogatás (házi segítségnyújtás, belső ellenőr)</t>
  </si>
  <si>
    <t>Működési célú pénzeszközátadás AHT-n kívülre és belül</t>
  </si>
  <si>
    <t>Kötelező feladat</t>
  </si>
  <si>
    <t>Önként vállalt feladat</t>
  </si>
  <si>
    <t>2.melléklet</t>
  </si>
  <si>
    <t>4.melléklet</t>
  </si>
  <si>
    <t>8.melléklet</t>
  </si>
  <si>
    <t>9.melléklet</t>
  </si>
  <si>
    <t>10.melléklet</t>
  </si>
  <si>
    <t>Szentgyörgyvár Község  Önkormányzata</t>
  </si>
  <si>
    <t>Szentgyörgyvár Község Önkormányzata</t>
  </si>
  <si>
    <t>Szentgyörgyvárért Egyesület</t>
  </si>
  <si>
    <t>Szentgyörgyvárért Polgárőr Egyesület</t>
  </si>
  <si>
    <t>Sármellék Önkormányzata</t>
  </si>
  <si>
    <t>5.melléklet</t>
  </si>
  <si>
    <t>7.melléklet</t>
  </si>
  <si>
    <t>11.melléklet</t>
  </si>
  <si>
    <t>Szentgyörgyvár Község  Önkorm.</t>
  </si>
  <si>
    <t>Államháztartáson belüli megelőlegezések</t>
  </si>
  <si>
    <t>Módosított előirányzat</t>
  </si>
  <si>
    <t>teljesítés (eFt)</t>
  </si>
  <si>
    <t>Maradvány kimutatás</t>
  </si>
  <si>
    <t>eFt</t>
  </si>
  <si>
    <t>sr.</t>
  </si>
  <si>
    <t>összeg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</si>
  <si>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</si>
  <si>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</si>
  <si>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</si>
  <si>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</si>
  <si>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</si>
  <si>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</si>
  <si>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 3+6</t>
  </si>
  <si>
    <t>Vállalkozásitevékenység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</si>
  <si>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</si>
  <si>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</si>
  <si>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</si>
  <si>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</si>
  <si>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</si>
  <si>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 10.+13.</t>
  </si>
  <si>
    <t>Összes maradvány 7.+14.</t>
  </si>
  <si>
    <t>Alaptevékenség kötelezettségvállalással terhelt maradványa</t>
  </si>
  <si>
    <t>Alaptevékenység szabad maradványa</t>
  </si>
  <si>
    <t>Vállalkozási tevékenységet terhelő befizetési kötelezettség</t>
  </si>
  <si>
    <t>Vállalkozási tevékenység felhasználható maradványa</t>
  </si>
  <si>
    <t>3.melléklet</t>
  </si>
  <si>
    <t>20.</t>
  </si>
  <si>
    <t>Maradvány korrekció</t>
  </si>
  <si>
    <t>2014. előtti kifizetés</t>
  </si>
  <si>
    <t>2015.</t>
  </si>
  <si>
    <t>2016.</t>
  </si>
  <si>
    <t>2016. után</t>
  </si>
  <si>
    <t>Adósságállomány</t>
  </si>
  <si>
    <t>Hitelek</t>
  </si>
  <si>
    <t>Összeg</t>
  </si>
  <si>
    <t>Lejárat</t>
  </si>
  <si>
    <t>Hitelező</t>
  </si>
  <si>
    <t>Hosszúlejáratú működési célú hitel</t>
  </si>
  <si>
    <t>Stabilitási tv 3§-aszerinti adósságot keletkeztető ügyletek és értékei</t>
  </si>
  <si>
    <t>Adósságot keletkezetető ügylet neve:</t>
  </si>
  <si>
    <t>Összege:</t>
  </si>
  <si>
    <t>Köt. váll.
 Összege</t>
  </si>
  <si>
    <t>2015. törlesztés</t>
  </si>
  <si>
    <t>Fennmaradó összeg:</t>
  </si>
  <si>
    <t>Részesedések alakulása</t>
  </si>
  <si>
    <t>Sr.</t>
  </si>
  <si>
    <t>összesen:</t>
  </si>
  <si>
    <t>Vagyonkimutatás</t>
  </si>
  <si>
    <t>Befektetett eszközök</t>
  </si>
  <si>
    <t>Immateriális javak</t>
  </si>
  <si>
    <t>Törzsvagyon forgalomképes</t>
  </si>
  <si>
    <t>Törzsvagyon forgalomképtelen</t>
  </si>
  <si>
    <t>Törzsvagyonon kívüli egyéb vagyon</t>
  </si>
  <si>
    <t>Tárgyi eszközök</t>
  </si>
  <si>
    <t>Ingalanok és a kapcsolódó vagyoni értékű jogok</t>
  </si>
  <si>
    <t>Korlátozottan forgalomképes törzsvagyon</t>
  </si>
  <si>
    <t>Forgalomképtelen törzsvagyon</t>
  </si>
  <si>
    <t>Üzleti vagyon</t>
  </si>
  <si>
    <t>Gépek berendezések és felszerelések</t>
  </si>
  <si>
    <t>Járművek</t>
  </si>
  <si>
    <t>Tenyészállatok</t>
  </si>
  <si>
    <t>Beruházások, felújítások</t>
  </si>
  <si>
    <t>Beruházásra adott előlegek</t>
  </si>
  <si>
    <t>Állami készletek, tartalékok</t>
  </si>
  <si>
    <t>Tárgyi eszközök értékhelyesbítése</t>
  </si>
  <si>
    <t>Befektetett pénzügyi eszközök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</si>
  <si>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</si>
  <si>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</si>
  <si>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</si>
  <si>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</si>
  <si>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</si>
  <si>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pénzügyi eszközök értékhelyesbítése</t>
  </si>
  <si>
    <t>Üzemeltetésre, kezelésre átadott, koncesszióba, vagyonkezelésbe adott, illetve vett eszközök</t>
  </si>
  <si>
    <t>FORGÓESZKÖZÖK</t>
  </si>
  <si>
    <t>Készletek</t>
  </si>
  <si>
    <t>Követelések</t>
  </si>
  <si>
    <t>Értékpapírok</t>
  </si>
  <si>
    <t>Pénzeszközök</t>
  </si>
  <si>
    <t>Egyéb aktív pénzügyi elszámolások</t>
  </si>
  <si>
    <t>ESZKÖZÖK ÖSSZESEN</t>
  </si>
  <si>
    <t>FORRÁSOK</t>
  </si>
  <si>
    <t>Saját tőke</t>
  </si>
  <si>
    <t>Nemzeti vagyon induláskori értéke</t>
  </si>
  <si>
    <t>Mérleg szerinti eredmény</t>
  </si>
  <si>
    <t>TARTALÉKOK</t>
  </si>
  <si>
    <t>KÖTELEZETTSÉGEK</t>
  </si>
  <si>
    <t>Hosszú lejáratú kötelezettségek</t>
  </si>
  <si>
    <t>Rövid lejártú kötelezettségek</t>
  </si>
  <si>
    <t>Egyéb passzív pénzügyi elszámolások</t>
  </si>
  <si>
    <t>FORRÁSOK ÖSSZESEN</t>
  </si>
  <si>
    <t>6.sz.melléklet</t>
  </si>
  <si>
    <t>Tartós Tőke</t>
  </si>
  <si>
    <t>Tőke változás</t>
  </si>
  <si>
    <t>Költségvetési tartalékok</t>
  </si>
  <si>
    <t>Vállalkozási tartalékok</t>
  </si>
  <si>
    <t>Egyéb sajátos eszközoldali elszámolások</t>
  </si>
  <si>
    <t>Egyéb eszközök induláskori értéke és változásai</t>
  </si>
  <si>
    <t>Felhalmozott eredmény</t>
  </si>
  <si>
    <t>Eszközök értékhelyesbítésének forrása</t>
  </si>
  <si>
    <t xml:space="preserve">2015 ÉVI Zárszámadás </t>
  </si>
  <si>
    <t>Önkormányzat eredeti</t>
  </si>
  <si>
    <t>Kötelező feladat eredeti</t>
  </si>
  <si>
    <t>Önként vállalt feladat eredeti</t>
  </si>
  <si>
    <t>Önkormányzat módosított</t>
  </si>
  <si>
    <t>Kötelező feladat módosított</t>
  </si>
  <si>
    <t>Önként vállalt feladat módosított</t>
  </si>
  <si>
    <t>2015 évi előirányzat (eFt)</t>
  </si>
  <si>
    <t>Előző évi állami támog visszafizetése</t>
  </si>
  <si>
    <t>Működési célú visszatérítendő kölcsönök ÁHT-n kívülre és belül</t>
  </si>
  <si>
    <t>Kötött tartalék koncessziós díj+bankszla egy., pályázati önrész, utak karbantartása</t>
  </si>
  <si>
    <t>Egyéb működési célú támogatások ÁHT-n belülről</t>
  </si>
  <si>
    <t>Működési célú kölcsön visszatérülése</t>
  </si>
  <si>
    <t>Felhalmozási célú kölcsön visszatérülése</t>
  </si>
  <si>
    <t>Bérhitel</t>
  </si>
  <si>
    <t>Működési célú hitel törlesztése (éven túli)</t>
  </si>
  <si>
    <t>X.</t>
  </si>
  <si>
    <t>ÁHT-n belüli megelőlegezés visszafizetése</t>
  </si>
  <si>
    <t>Felhasználás
2012. XII.31-ig</t>
  </si>
  <si>
    <t>2015. évi eredeti előirányzat</t>
  </si>
  <si>
    <t>2015. évi módosított előirányzat</t>
  </si>
  <si>
    <t xml:space="preserve">Aqazala </t>
  </si>
  <si>
    <t>Régi Ford felújítása</t>
  </si>
  <si>
    <t>Ford Transit</t>
  </si>
  <si>
    <t>Közfogl. Eszközvásárlás</t>
  </si>
  <si>
    <t>Vízmelegítők</t>
  </si>
  <si>
    <t>Részesedések vásárlása (NetBlaze, Zalavíz)</t>
  </si>
  <si>
    <t>2015 évi zárszámadás</t>
  </si>
  <si>
    <t>2015. év teljesítés
(6=2 - 4 - 5)</t>
  </si>
  <si>
    <t>2015 Évi zárszámadás</t>
  </si>
  <si>
    <t>Rendszeres szociális segély egészségkárosodott személyek részére az SZt. 37/B (1) bek. a) pont szerint</t>
  </si>
  <si>
    <t>Önkormányzat által folyósított ellátás kereső tevékenység mellett Szt. 37/E (1) bek.</t>
  </si>
  <si>
    <t>FHT 2 hónap</t>
  </si>
  <si>
    <t xml:space="preserve">Idõskorúak járadéka </t>
  </si>
  <si>
    <t xml:space="preserve">Lakásfenntartási támogatás t (normatív) </t>
  </si>
  <si>
    <t xml:space="preserve">Adósságkezelési szolgáltatásban részesülőknek kifizetett lakásfenntartási támogatás </t>
  </si>
  <si>
    <t>Egyéb önkormányzati támogatás, teljesítés nem könyvelhető</t>
  </si>
  <si>
    <t xml:space="preserve">Ápolási díj  (normatív) </t>
  </si>
  <si>
    <t xml:space="preserve">Ápolási díj   (helyi megállapítás) </t>
  </si>
  <si>
    <t>Kiegészítő gyermekvédelmi támogatás és a kiegészítő gyermekvédelmi támogatás pótléka (Gyvt. 20/B.§)</t>
  </si>
  <si>
    <t>Egyéb, az önkormányzat rend-ben megáll. Beiskolázási segély</t>
  </si>
  <si>
    <t>Természetben nyújtott rendszeres szociális segély (Szt. 45.§ (1) bek. a) pont)</t>
  </si>
  <si>
    <t>Adósságkezelési szolgáltatás keretében gáz-vagy áram fogyasztást mérő készülék biztosítása (Szt. 55/A. § (3) bek.)</t>
  </si>
  <si>
    <t>Étkeztetés (Szt. 62.§)</t>
  </si>
  <si>
    <t>Házi segítségnyújtás (Szt. 63.§)</t>
  </si>
  <si>
    <t>2015 ÉVI zárszámadás</t>
  </si>
  <si>
    <t xml:space="preserve"> 2015 évi zárszámadás</t>
  </si>
  <si>
    <t xml:space="preserve">2015 év Zárszámadás </t>
  </si>
  <si>
    <t>2015 ÉVI ZÁRSZÁMADÁS</t>
  </si>
  <si>
    <t>2015 évi Zárszámadás</t>
  </si>
  <si>
    <t>Eredeti</t>
  </si>
  <si>
    <t>előirányzat</t>
  </si>
  <si>
    <t>Berkovics L. kölcsöne</t>
  </si>
  <si>
    <t>Hetesi T. kölcsöne</t>
  </si>
  <si>
    <t>DRV lakossági víz és csatorna szolg. Támog.</t>
  </si>
  <si>
    <t>Kézi gyógyszertári szolgáltatás</t>
  </si>
  <si>
    <t>Egyéb szervezetek támogatása (Máltai sz.sz., Mentőállomás)</t>
  </si>
  <si>
    <t>DRV Zrt.</t>
  </si>
  <si>
    <t>Zalavíz</t>
  </si>
  <si>
    <t>Net Blaze</t>
  </si>
  <si>
    <t>Nemzeti vagyon változásai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</si>
</sst>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0__"/>
    <numFmt numFmtId="167" formatCode="#,###"/>
    <numFmt numFmtId="168" formatCode="#"/>
    <numFmt numFmtId="169" formatCode="_-* #,##0\ _F_t_-;\-* #,##0\ _F_t_-;_-* &quot;-&quot;??\ _F_t_-;_-@_-"/>
    <numFmt numFmtId="170" formatCode="#,##0_ ;\-#,##0\ "/>
  </numFmts>
  <fonts count="6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  <font>
      <b/>
      <sz val="13"/>
      <name val="Times New Roman"/>
      <family val="1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2" fillId="10" borderId="1" applyNumberFormat="0" applyAlignment="0" applyProtection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6" borderId="7" applyNumberFormat="0" applyFont="0" applyAlignment="0" applyProtection="0"/>
    <xf numFmtId="0" fontId="21" fillId="2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8" applyNumberFormat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30" fillId="0" borderId="0"/>
    <xf numFmtId="0" fontId="34" fillId="0" borderId="9" applyNumberFormat="0" applyFill="0" applyAlignment="0" applyProtection="0"/>
    <xf numFmtId="0" fontId="35" fillId="17" borderId="0" applyNumberFormat="0" applyBorder="0" applyAlignment="0" applyProtection="0"/>
    <xf numFmtId="0" fontId="36" fillId="10" borderId="0" applyNumberFormat="0" applyBorder="0" applyAlignment="0" applyProtection="0"/>
    <xf numFmtId="0" fontId="37" fillId="16" borderId="1" applyNumberFormat="0" applyAlignment="0" applyProtection="0"/>
  </cellStyleXfs>
  <cellXfs count="502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6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9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10" fillId="0" borderId="0" xfId="40" applyFont="1" applyAlignment="1">
      <alignment horizontal="center" vertical="center"/>
    </xf>
    <xf numFmtId="0" fontId="6" fillId="0" borderId="0" xfId="40" applyFont="1" applyAlignment="1">
      <alignment vertical="center"/>
    </xf>
    <xf numFmtId="165" fontId="4" fillId="0" borderId="11" xfId="27" applyNumberFormat="1" applyFont="1" applyFill="1" applyBorder="1" applyAlignment="1">
      <alignment horizontal="center"/>
    </xf>
    <xf numFmtId="165" fontId="5" fillId="0" borderId="12" xfId="40" applyNumberFormat="1" applyFont="1" applyBorder="1" applyAlignment="1">
      <alignment horizontal="center" vertical="center"/>
    </xf>
    <xf numFmtId="165" fontId="5" fillId="0" borderId="11" xfId="27" applyNumberFormat="1" applyFont="1" applyFill="1" applyBorder="1" applyAlignment="1">
      <alignment horizont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165" fontId="7" fillId="0" borderId="11" xfId="27" applyNumberFormat="1" applyFont="1" applyFill="1" applyBorder="1" applyAlignment="1">
      <alignment horizontal="center"/>
    </xf>
    <xf numFmtId="0" fontId="5" fillId="18" borderId="10" xfId="40" applyFont="1" applyFill="1" applyBorder="1" applyAlignment="1">
      <alignment horizontal="center" vertical="center"/>
    </xf>
    <xf numFmtId="165" fontId="5" fillId="18" borderId="12" xfId="27" applyNumberFormat="1" applyFont="1" applyFill="1" applyBorder="1" applyAlignment="1">
      <alignment horizontal="center"/>
    </xf>
    <xf numFmtId="165" fontId="5" fillId="18" borderId="11" xfId="27" applyNumberFormat="1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16" xfId="0" applyFont="1" applyBorder="1" applyAlignment="1">
      <alignment horizontal="centerContinuous"/>
    </xf>
    <xf numFmtId="0" fontId="13" fillId="0" borderId="17" xfId="0" applyFont="1" applyBorder="1" applyAlignment="1">
      <alignment horizontal="centerContinuous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0" xfId="0" applyFont="1" applyAlignment="1"/>
    <xf numFmtId="0" fontId="15" fillId="0" borderId="0" xfId="0" applyFont="1" applyAlignment="1">
      <alignment horizontal="center"/>
    </xf>
    <xf numFmtId="165" fontId="13" fillId="0" borderId="18" xfId="0" applyNumberFormat="1" applyFont="1" applyBorder="1" applyAlignment="1">
      <alignment horizontal="center"/>
    </xf>
    <xf numFmtId="165" fontId="13" fillId="0" borderId="19" xfId="0" applyNumberFormat="1" applyFont="1" applyBorder="1" applyAlignment="1">
      <alignment horizontal="center"/>
    </xf>
    <xf numFmtId="165" fontId="13" fillId="0" borderId="20" xfId="0" applyNumberFormat="1" applyFont="1" applyBorder="1" applyAlignment="1">
      <alignment horizontal="center"/>
    </xf>
    <xf numFmtId="165" fontId="4" fillId="0" borderId="21" xfId="40" applyNumberFormat="1" applyFont="1" applyBorder="1" applyAlignment="1">
      <alignment horizontal="center"/>
    </xf>
    <xf numFmtId="0" fontId="13" fillId="0" borderId="12" xfId="0" applyFont="1" applyBorder="1"/>
    <xf numFmtId="167" fontId="30" fillId="0" borderId="0" xfId="41" applyNumberFormat="1" applyFill="1" applyAlignment="1">
      <alignment horizontal="center" vertical="center" wrapText="1"/>
    </xf>
    <xf numFmtId="167" fontId="30" fillId="0" borderId="0" xfId="41" applyNumberFormat="1" applyFill="1" applyAlignment="1">
      <alignment vertical="center" wrapText="1"/>
    </xf>
    <xf numFmtId="167" fontId="39" fillId="0" borderId="22" xfId="41" applyNumberFormat="1" applyFont="1" applyFill="1" applyBorder="1" applyAlignment="1">
      <alignment horizontal="center" vertical="center"/>
    </xf>
    <xf numFmtId="167" fontId="39" fillId="0" borderId="23" xfId="41" applyNumberFormat="1" applyFont="1" applyFill="1" applyBorder="1" applyAlignment="1">
      <alignment horizontal="center" vertical="center"/>
    </xf>
    <xf numFmtId="167" fontId="39" fillId="0" borderId="24" xfId="41" applyNumberFormat="1" applyFont="1" applyFill="1" applyBorder="1" applyAlignment="1">
      <alignment horizontal="center" vertical="center" wrapText="1"/>
    </xf>
    <xf numFmtId="167" fontId="40" fillId="0" borderId="25" xfId="41" applyNumberFormat="1" applyFont="1" applyFill="1" applyBorder="1" applyAlignment="1">
      <alignment horizontal="center" vertical="center" wrapText="1"/>
    </xf>
    <xf numFmtId="167" fontId="40" fillId="0" borderId="26" xfId="41" applyNumberFormat="1" applyFont="1" applyFill="1" applyBorder="1" applyAlignment="1">
      <alignment horizontal="center" vertical="center" wrapText="1"/>
    </xf>
    <xf numFmtId="167" fontId="40" fillId="0" borderId="27" xfId="41" applyNumberFormat="1" applyFont="1" applyFill="1" applyBorder="1" applyAlignment="1">
      <alignment horizontal="center" vertical="center" wrapText="1"/>
    </xf>
    <xf numFmtId="167" fontId="40" fillId="0" borderId="28" xfId="41" applyNumberFormat="1" applyFont="1" applyFill="1" applyBorder="1" applyAlignment="1">
      <alignment horizontal="center" vertical="center" wrapText="1"/>
    </xf>
    <xf numFmtId="167" fontId="40" fillId="0" borderId="29" xfId="41" applyNumberFormat="1" applyFont="1" applyFill="1" applyBorder="1" applyAlignment="1">
      <alignment horizontal="center" vertical="center" wrapText="1"/>
    </xf>
    <xf numFmtId="167" fontId="40" fillId="0" borderId="30" xfId="41" applyNumberFormat="1" applyFont="1" applyFill="1" applyBorder="1" applyAlignment="1">
      <alignment horizontal="center" vertical="center" wrapText="1"/>
    </xf>
    <xf numFmtId="167" fontId="40" fillId="0" borderId="26" xfId="41" applyNumberFormat="1" applyFont="1" applyFill="1" applyBorder="1" applyAlignment="1">
      <alignment horizontal="left" vertical="center" wrapText="1" indent="1"/>
    </xf>
    <xf numFmtId="167" fontId="41" fillId="0" borderId="31" xfId="41" applyNumberFormat="1" applyFont="1" applyFill="1" applyBorder="1" applyAlignment="1" applyProtection="1">
      <alignment horizontal="left" vertical="center" wrapText="1" indent="2"/>
    </xf>
    <xf numFmtId="167" fontId="41" fillId="0" borderId="26" xfId="41" applyNumberFormat="1" applyFont="1" applyFill="1" applyBorder="1" applyAlignment="1" applyProtection="1">
      <alignment vertical="center" wrapText="1"/>
    </xf>
    <xf numFmtId="167" fontId="41" fillId="0" borderId="30" xfId="41" applyNumberFormat="1" applyFont="1" applyFill="1" applyBorder="1" applyAlignment="1" applyProtection="1">
      <alignment vertical="center" wrapText="1"/>
    </xf>
    <xf numFmtId="167" fontId="41" fillId="0" borderId="31" xfId="41" applyNumberFormat="1" applyFont="1" applyFill="1" applyBorder="1" applyAlignment="1" applyProtection="1">
      <alignment vertical="center" wrapText="1"/>
    </xf>
    <xf numFmtId="167" fontId="41" fillId="0" borderId="28" xfId="41" applyNumberFormat="1" applyFont="1" applyFill="1" applyBorder="1" applyAlignment="1" applyProtection="1">
      <alignment vertical="center" wrapText="1"/>
    </xf>
    <xf numFmtId="167" fontId="41" fillId="0" borderId="26" xfId="41" applyNumberFormat="1" applyFont="1" applyFill="1" applyBorder="1" applyAlignment="1">
      <alignment vertical="center" wrapText="1"/>
    </xf>
    <xf numFmtId="167" fontId="40" fillId="0" borderId="10" xfId="41" applyNumberFormat="1" applyFont="1" applyFill="1" applyBorder="1" applyAlignment="1">
      <alignment horizontal="center" vertical="center" wrapText="1"/>
    </xf>
    <xf numFmtId="167" fontId="41" fillId="0" borderId="32" xfId="41" applyNumberFormat="1" applyFont="1" applyFill="1" applyBorder="1" applyAlignment="1" applyProtection="1">
      <alignment horizontal="left" vertical="center" wrapText="1" indent="1"/>
      <protection locked="0"/>
    </xf>
    <xf numFmtId="168" fontId="42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7" fontId="41" fillId="0" borderId="32" xfId="41" applyNumberFormat="1" applyFont="1" applyFill="1" applyBorder="1" applyAlignment="1" applyProtection="1">
      <alignment vertical="center" wrapText="1"/>
      <protection locked="0"/>
    </xf>
    <xf numFmtId="167" fontId="41" fillId="0" borderId="10" xfId="41" applyNumberFormat="1" applyFont="1" applyFill="1" applyBorder="1" applyAlignment="1" applyProtection="1">
      <alignment vertical="center" wrapText="1"/>
      <protection locked="0"/>
    </xf>
    <xf numFmtId="167" fontId="41" fillId="0" borderId="12" xfId="41" applyNumberFormat="1" applyFont="1" applyFill="1" applyBorder="1" applyAlignment="1" applyProtection="1">
      <alignment vertical="center" wrapText="1"/>
      <protection locked="0"/>
    </xf>
    <xf numFmtId="167" fontId="41" fillId="0" borderId="11" xfId="41" applyNumberFormat="1" applyFont="1" applyFill="1" applyBorder="1" applyAlignment="1" applyProtection="1">
      <alignment vertical="center" wrapText="1"/>
      <protection locked="0"/>
    </xf>
    <xf numFmtId="167" fontId="41" fillId="0" borderId="32" xfId="41" applyNumberFormat="1" applyFont="1" applyFill="1" applyBorder="1" applyAlignment="1">
      <alignment vertical="center" wrapText="1"/>
    </xf>
    <xf numFmtId="167" fontId="40" fillId="0" borderId="26" xfId="41" applyNumberFormat="1" applyFont="1" applyFill="1" applyBorder="1" applyAlignment="1" applyProtection="1">
      <alignment horizontal="left" vertical="center" wrapText="1" indent="1"/>
      <protection locked="0"/>
    </xf>
    <xf numFmtId="167" fontId="42" fillId="0" borderId="31" xfId="41" applyNumberFormat="1" applyFont="1" applyFill="1" applyBorder="1" applyAlignment="1" applyProtection="1">
      <alignment horizontal="left" vertical="center" wrapText="1" indent="2"/>
    </xf>
    <xf numFmtId="167" fontId="40" fillId="0" borderId="33" xfId="41" applyNumberFormat="1" applyFont="1" applyFill="1" applyBorder="1" applyAlignment="1">
      <alignment horizontal="center" vertical="center" wrapText="1"/>
    </xf>
    <xf numFmtId="167" fontId="41" fillId="0" borderId="34" xfId="41" applyNumberFormat="1" applyFont="1" applyFill="1" applyBorder="1" applyAlignment="1" applyProtection="1">
      <alignment horizontal="left" vertical="center" wrapText="1" indent="1"/>
      <protection locked="0"/>
    </xf>
    <xf numFmtId="168" fontId="42" fillId="0" borderId="35" xfId="41" applyNumberFormat="1" applyFont="1" applyFill="1" applyBorder="1" applyAlignment="1" applyProtection="1">
      <alignment horizontal="left" vertical="center" wrapText="1" indent="2"/>
      <protection locked="0"/>
    </xf>
    <xf numFmtId="167" fontId="41" fillId="0" borderId="34" xfId="41" applyNumberFormat="1" applyFont="1" applyFill="1" applyBorder="1" applyAlignment="1" applyProtection="1">
      <alignment vertical="center" wrapText="1"/>
      <protection locked="0"/>
    </xf>
    <xf numFmtId="167" fontId="41" fillId="0" borderId="33" xfId="41" applyNumberFormat="1" applyFont="1" applyFill="1" applyBorder="1" applyAlignment="1" applyProtection="1">
      <alignment vertical="center" wrapText="1"/>
      <protection locked="0"/>
    </xf>
    <xf numFmtId="167" fontId="41" fillId="0" borderId="35" xfId="41" applyNumberFormat="1" applyFont="1" applyFill="1" applyBorder="1" applyAlignment="1" applyProtection="1">
      <alignment vertical="center" wrapText="1"/>
      <protection locked="0"/>
    </xf>
    <xf numFmtId="167" fontId="41" fillId="0" borderId="36" xfId="41" applyNumberFormat="1" applyFont="1" applyFill="1" applyBorder="1" applyAlignment="1" applyProtection="1">
      <alignment vertical="center" wrapText="1"/>
      <protection locked="0"/>
    </xf>
    <xf numFmtId="167" fontId="41" fillId="0" borderId="34" xfId="41" applyNumberFormat="1" applyFont="1" applyFill="1" applyBorder="1" applyAlignment="1">
      <alignment vertical="center" wrapText="1"/>
    </xf>
    <xf numFmtId="167" fontId="43" fillId="0" borderId="26" xfId="41" applyNumberFormat="1" applyFont="1" applyFill="1" applyBorder="1" applyAlignment="1" applyProtection="1">
      <alignment horizontal="left" vertical="center" wrapText="1" indent="1"/>
      <protection locked="0"/>
    </xf>
    <xf numFmtId="167" fontId="41" fillId="0" borderId="26" xfId="41" applyNumberFormat="1" applyFont="1" applyFill="1" applyBorder="1" applyAlignment="1" applyProtection="1">
      <alignment vertical="center" wrapText="1"/>
      <protection locked="0"/>
    </xf>
    <xf numFmtId="167" fontId="41" fillId="0" borderId="30" xfId="41" applyNumberFormat="1" applyFont="1" applyFill="1" applyBorder="1" applyAlignment="1" applyProtection="1">
      <alignment vertical="center" wrapText="1"/>
      <protection locked="0"/>
    </xf>
    <xf numFmtId="167" fontId="41" fillId="0" borderId="31" xfId="41" applyNumberFormat="1" applyFont="1" applyFill="1" applyBorder="1" applyAlignment="1" applyProtection="1">
      <alignment vertical="center" wrapText="1"/>
      <protection locked="0"/>
    </xf>
    <xf numFmtId="167" fontId="41" fillId="0" borderId="28" xfId="41" applyNumberFormat="1" applyFont="1" applyFill="1" applyBorder="1" applyAlignment="1" applyProtection="1">
      <alignment vertical="center" wrapText="1"/>
      <protection locked="0"/>
    </xf>
    <xf numFmtId="167" fontId="40" fillId="0" borderId="37" xfId="41" applyNumberFormat="1" applyFont="1" applyFill="1" applyBorder="1" applyAlignment="1">
      <alignment horizontal="center" vertical="center" wrapText="1"/>
    </xf>
    <xf numFmtId="167" fontId="41" fillId="0" borderId="38" xfId="41" applyNumberFormat="1" applyFont="1" applyFill="1" applyBorder="1" applyAlignment="1" applyProtection="1">
      <alignment horizontal="left" vertical="center" wrapText="1" indent="1"/>
      <protection locked="0"/>
    </xf>
    <xf numFmtId="168" fontId="42" fillId="0" borderId="16" xfId="41" applyNumberFormat="1" applyFont="1" applyFill="1" applyBorder="1" applyAlignment="1" applyProtection="1">
      <alignment horizontal="left" vertical="center" wrapText="1" indent="2"/>
      <protection locked="0"/>
    </xf>
    <xf numFmtId="167" fontId="41" fillId="0" borderId="29" xfId="41" applyNumberFormat="1" applyFont="1" applyFill="1" applyBorder="1" applyAlignment="1" applyProtection="1">
      <alignment vertical="center" wrapText="1"/>
      <protection locked="0"/>
    </xf>
    <xf numFmtId="167" fontId="41" fillId="0" borderId="37" xfId="41" applyNumberFormat="1" applyFont="1" applyFill="1" applyBorder="1" applyAlignment="1" applyProtection="1">
      <alignment vertical="center" wrapText="1"/>
      <protection locked="0"/>
    </xf>
    <xf numFmtId="167" fontId="41" fillId="0" borderId="39" xfId="41" applyNumberFormat="1" applyFont="1" applyFill="1" applyBorder="1" applyAlignment="1" applyProtection="1">
      <alignment vertical="center" wrapText="1"/>
      <protection locked="0"/>
    </xf>
    <xf numFmtId="167" fontId="41" fillId="0" borderId="40" xfId="41" applyNumberFormat="1" applyFont="1" applyFill="1" applyBorder="1" applyAlignment="1" applyProtection="1">
      <alignment vertical="center" wrapText="1"/>
      <protection locked="0"/>
    </xf>
    <xf numFmtId="167" fontId="41" fillId="0" borderId="29" xfId="41" applyNumberFormat="1" applyFont="1" applyFill="1" applyBorder="1" applyAlignment="1">
      <alignment vertical="center" wrapText="1"/>
    </xf>
    <xf numFmtId="167" fontId="42" fillId="18" borderId="27" xfId="41" applyNumberFormat="1" applyFont="1" applyFill="1" applyBorder="1" applyAlignment="1" applyProtection="1">
      <alignment horizontal="left" vertical="center" wrapText="1" indent="2"/>
    </xf>
    <xf numFmtId="167" fontId="45" fillId="0" borderId="0" xfId="41" applyNumberFormat="1" applyFont="1" applyFill="1" applyAlignment="1">
      <alignment horizontal="center" vertical="center" wrapText="1"/>
    </xf>
    <xf numFmtId="167" fontId="45" fillId="0" borderId="0" xfId="41" applyNumberFormat="1" applyFont="1" applyFill="1" applyAlignment="1">
      <alignment vertical="center" wrapText="1"/>
    </xf>
    <xf numFmtId="0" fontId="39" fillId="0" borderId="30" xfId="41" applyFont="1" applyFill="1" applyBorder="1" applyAlignment="1">
      <alignment horizontal="center" vertical="center" wrapText="1"/>
    </xf>
    <xf numFmtId="0" fontId="39" fillId="0" borderId="31" xfId="41" applyFont="1" applyFill="1" applyBorder="1" applyAlignment="1">
      <alignment horizontal="center" vertical="center" wrapText="1"/>
    </xf>
    <xf numFmtId="0" fontId="39" fillId="0" borderId="28" xfId="41" applyFont="1" applyFill="1" applyBorder="1" applyAlignment="1">
      <alignment horizontal="center" vertical="center" wrapText="1"/>
    </xf>
    <xf numFmtId="0" fontId="40" fillId="0" borderId="30" xfId="41" applyFont="1" applyFill="1" applyBorder="1" applyAlignment="1">
      <alignment horizontal="center" vertical="center" wrapText="1"/>
    </xf>
    <xf numFmtId="0" fontId="40" fillId="0" borderId="31" xfId="41" applyFont="1" applyFill="1" applyBorder="1" applyAlignment="1">
      <alignment horizontal="center" vertical="center" wrapText="1"/>
    </xf>
    <xf numFmtId="0" fontId="40" fillId="0" borderId="28" xfId="41" applyFont="1" applyFill="1" applyBorder="1" applyAlignment="1">
      <alignment horizontal="center" vertical="center" wrapText="1"/>
    </xf>
    <xf numFmtId="0" fontId="46" fillId="0" borderId="41" xfId="41" applyFont="1" applyFill="1" applyBorder="1" applyAlignment="1">
      <alignment horizontal="center" vertical="center" wrapText="1"/>
    </xf>
    <xf numFmtId="0" fontId="44" fillId="0" borderId="42" xfId="41" applyFont="1" applyFill="1" applyBorder="1" applyAlignment="1" applyProtection="1">
      <alignment horizontal="left" vertical="center" wrapText="1" indent="1"/>
      <protection locked="0"/>
    </xf>
    <xf numFmtId="167" fontId="46" fillId="0" borderId="42" xfId="41" applyNumberFormat="1" applyFont="1" applyFill="1" applyBorder="1" applyAlignment="1" applyProtection="1">
      <alignment horizontal="right" vertical="center" wrapText="1" indent="1"/>
      <protection locked="0"/>
    </xf>
    <xf numFmtId="167" fontId="46" fillId="0" borderId="43" xfId="41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41" applyFill="1" applyAlignment="1">
      <alignment vertical="center" wrapText="1"/>
    </xf>
    <xf numFmtId="0" fontId="46" fillId="0" borderId="10" xfId="41" applyFont="1" applyFill="1" applyBorder="1" applyAlignment="1">
      <alignment horizontal="center" vertical="center" wrapText="1"/>
    </xf>
    <xf numFmtId="0" fontId="44" fillId="0" borderId="20" xfId="41" applyFont="1" applyFill="1" applyBorder="1" applyAlignment="1" applyProtection="1">
      <alignment horizontal="left" vertical="center" wrapText="1" indent="1"/>
      <protection locked="0"/>
    </xf>
    <xf numFmtId="167" fontId="46" fillId="0" borderId="20" xfId="41" applyNumberFormat="1" applyFont="1" applyFill="1" applyBorder="1" applyAlignment="1" applyProtection="1">
      <alignment horizontal="right" vertical="center" wrapText="1" indent="1"/>
      <protection locked="0"/>
    </xf>
    <xf numFmtId="167" fontId="46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20" xfId="41" applyFont="1" applyFill="1" applyBorder="1" applyAlignment="1" applyProtection="1">
      <alignment horizontal="left" vertical="center" wrapText="1" indent="8"/>
      <protection locked="0"/>
    </xf>
    <xf numFmtId="0" fontId="46" fillId="0" borderId="44" xfId="41" applyFont="1" applyFill="1" applyBorder="1" applyAlignment="1" applyProtection="1">
      <alignment vertical="center" wrapText="1"/>
      <protection locked="0"/>
    </xf>
    <xf numFmtId="167" fontId="46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3" fillId="0" borderId="30" xfId="41" applyFont="1" applyFill="1" applyBorder="1" applyAlignment="1">
      <alignment horizontal="center" vertical="center" wrapText="1"/>
    </xf>
    <xf numFmtId="0" fontId="47" fillId="0" borderId="45" xfId="41" applyFont="1" applyFill="1" applyBorder="1" applyAlignment="1">
      <alignment vertical="center" wrapText="1"/>
    </xf>
    <xf numFmtId="167" fontId="43" fillId="0" borderId="45" xfId="41" applyNumberFormat="1" applyFont="1" applyFill="1" applyBorder="1" applyAlignment="1">
      <alignment vertical="center" wrapText="1"/>
    </xf>
    <xf numFmtId="167" fontId="43" fillId="0" borderId="46" xfId="41" applyNumberFormat="1" applyFont="1" applyFill="1" applyBorder="1" applyAlignment="1">
      <alignment vertical="center" wrapText="1"/>
    </xf>
    <xf numFmtId="0" fontId="30" fillId="0" borderId="0" xfId="41" applyFill="1" applyAlignment="1">
      <alignment horizontal="center" vertical="center" wrapText="1"/>
    </xf>
    <xf numFmtId="167" fontId="38" fillId="0" borderId="0" xfId="41" applyNumberFormat="1" applyFont="1" applyFill="1" applyAlignment="1">
      <alignment horizontal="right" wrapText="1"/>
    </xf>
    <xf numFmtId="167" fontId="39" fillId="0" borderId="30" xfId="41" applyNumberFormat="1" applyFont="1" applyFill="1" applyBorder="1" applyAlignment="1">
      <alignment horizontal="center" vertical="center" wrapText="1"/>
    </xf>
    <xf numFmtId="167" fontId="39" fillId="0" borderId="31" xfId="41" applyNumberFormat="1" applyFont="1" applyFill="1" applyBorder="1" applyAlignment="1">
      <alignment horizontal="center" vertical="center" wrapText="1"/>
    </xf>
    <xf numFmtId="167" fontId="39" fillId="0" borderId="28" xfId="41" applyNumberFormat="1" applyFont="1" applyFill="1" applyBorder="1" applyAlignment="1" applyProtection="1">
      <alignment horizontal="center" vertical="center" wrapText="1"/>
    </xf>
    <xf numFmtId="167" fontId="40" fillId="0" borderId="47" xfId="41" applyNumberFormat="1" applyFont="1" applyFill="1" applyBorder="1" applyAlignment="1" applyProtection="1">
      <alignment horizontal="center" vertical="center" wrapText="1"/>
    </xf>
    <xf numFmtId="167" fontId="40" fillId="0" borderId="45" xfId="41" applyNumberFormat="1" applyFont="1" applyFill="1" applyBorder="1" applyAlignment="1" applyProtection="1">
      <alignment horizontal="center" vertical="center" wrapText="1"/>
    </xf>
    <xf numFmtId="167" fontId="40" fillId="0" borderId="46" xfId="41" applyNumberFormat="1" applyFont="1" applyFill="1" applyBorder="1" applyAlignment="1" applyProtection="1">
      <alignment horizontal="center" vertical="center" wrapText="1"/>
    </xf>
    <xf numFmtId="167" fontId="48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49" fillId="0" borderId="12" xfId="41" applyNumberFormat="1" applyFont="1" applyFill="1" applyBorder="1" applyAlignment="1" applyProtection="1">
      <alignment vertical="center" wrapText="1"/>
      <protection locked="0"/>
    </xf>
    <xf numFmtId="1" fontId="49" fillId="0" borderId="12" xfId="41" applyNumberFormat="1" applyFont="1" applyFill="1" applyBorder="1" applyAlignment="1" applyProtection="1">
      <alignment vertical="center" wrapText="1"/>
      <protection locked="0"/>
    </xf>
    <xf numFmtId="167" fontId="49" fillId="0" borderId="11" xfId="41" applyNumberFormat="1" applyFont="1" applyFill="1" applyBorder="1" applyAlignment="1" applyProtection="1">
      <alignment vertical="center" wrapText="1"/>
    </xf>
    <xf numFmtId="167" fontId="50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51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39" fillId="0" borderId="30" xfId="41" applyNumberFormat="1" applyFont="1" applyFill="1" applyBorder="1" applyAlignment="1">
      <alignment horizontal="left" vertical="center" wrapText="1"/>
    </xf>
    <xf numFmtId="167" fontId="39" fillId="0" borderId="31" xfId="41" applyNumberFormat="1" applyFont="1" applyFill="1" applyBorder="1" applyAlignment="1">
      <alignment vertical="center" wrapText="1"/>
    </xf>
    <xf numFmtId="167" fontId="39" fillId="18" borderId="31" xfId="41" applyNumberFormat="1" applyFont="1" applyFill="1" applyBorder="1" applyAlignment="1" applyProtection="1">
      <alignment vertical="center" wrapText="1"/>
    </xf>
    <xf numFmtId="167" fontId="39" fillId="0" borderId="28" xfId="41" applyNumberFormat="1" applyFont="1" applyFill="1" applyBorder="1" applyAlignment="1" applyProtection="1">
      <alignment vertical="center" wrapText="1"/>
    </xf>
    <xf numFmtId="0" fontId="0" fillId="0" borderId="12" xfId="0" applyBorder="1"/>
    <xf numFmtId="167" fontId="51" fillId="0" borderId="37" xfId="41" applyNumberFormat="1" applyFont="1" applyFill="1" applyBorder="1" applyAlignment="1" applyProtection="1">
      <alignment horizontal="left" vertical="center" wrapText="1" indent="1"/>
      <protection locked="0"/>
    </xf>
    <xf numFmtId="167" fontId="49" fillId="0" borderId="39" xfId="41" applyNumberFormat="1" applyFont="1" applyFill="1" applyBorder="1" applyAlignment="1" applyProtection="1">
      <alignment vertical="center" wrapText="1"/>
      <protection locked="0"/>
    </xf>
    <xf numFmtId="1" fontId="49" fillId="0" borderId="39" xfId="41" applyNumberFormat="1" applyFont="1" applyFill="1" applyBorder="1" applyAlignment="1" applyProtection="1">
      <alignment vertical="center" wrapText="1"/>
      <protection locked="0"/>
    </xf>
    <xf numFmtId="167" fontId="49" fillId="0" borderId="40" xfId="41" applyNumberFormat="1" applyFont="1" applyFill="1" applyBorder="1" applyAlignment="1" applyProtection="1">
      <alignment vertical="center" wrapText="1"/>
    </xf>
    <xf numFmtId="0" fontId="4" fillId="0" borderId="10" xfId="40" applyFont="1" applyBorder="1" applyAlignment="1">
      <alignment horizontal="center" vertical="center"/>
    </xf>
    <xf numFmtId="0" fontId="52" fillId="0" borderId="0" xfId="40" applyFont="1" applyAlignment="1">
      <alignment vertical="center"/>
    </xf>
    <xf numFmtId="0" fontId="0" fillId="0" borderId="48" xfId="0" applyBorder="1"/>
    <xf numFmtId="0" fontId="0" fillId="0" borderId="10" xfId="0" applyBorder="1"/>
    <xf numFmtId="0" fontId="0" fillId="0" borderId="49" xfId="0" applyBorder="1"/>
    <xf numFmtId="0" fontId="0" fillId="0" borderId="41" xfId="0" applyBorder="1"/>
    <xf numFmtId="165" fontId="4" fillId="0" borderId="11" xfId="40" applyNumberFormat="1" applyFont="1" applyBorder="1" applyAlignment="1">
      <alignment horizontal="center"/>
    </xf>
    <xf numFmtId="0" fontId="4" fillId="0" borderId="49" xfId="40" applyFont="1" applyBorder="1" applyAlignment="1">
      <alignment horizontal="center" vertical="center"/>
    </xf>
    <xf numFmtId="0" fontId="4" fillId="0" borderId="21" xfId="40" applyFont="1" applyBorder="1" applyAlignment="1">
      <alignment vertical="center"/>
    </xf>
    <xf numFmtId="165" fontId="4" fillId="0" borderId="24" xfId="40" applyNumberFormat="1" applyFont="1" applyBorder="1" applyAlignment="1">
      <alignment horizontal="center"/>
    </xf>
    <xf numFmtId="14" fontId="42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54" fillId="0" borderId="0" xfId="40" applyFont="1" applyAlignment="1">
      <alignment vertical="center"/>
    </xf>
    <xf numFmtId="167" fontId="56" fillId="0" borderId="0" xfId="41" applyNumberFormat="1" applyFont="1" applyFill="1" applyAlignment="1">
      <alignment horizontal="center" vertical="center" wrapText="1"/>
    </xf>
    <xf numFmtId="167" fontId="56" fillId="0" borderId="0" xfId="41" applyNumberFormat="1" applyFont="1" applyFill="1" applyAlignment="1">
      <alignment vertical="center" wrapText="1"/>
    </xf>
    <xf numFmtId="167" fontId="17" fillId="0" borderId="0" xfId="41" applyNumberFormat="1" applyFont="1" applyFill="1" applyAlignment="1">
      <alignment horizontal="right" wrapText="1"/>
    </xf>
    <xf numFmtId="167" fontId="30" fillId="0" borderId="0" xfId="41" applyNumberFormat="1" applyFont="1" applyFill="1" applyAlignment="1">
      <alignment horizontal="right" vertical="center"/>
    </xf>
    <xf numFmtId="167" fontId="38" fillId="0" borderId="0" xfId="41" applyNumberFormat="1" applyFont="1" applyFill="1" applyAlignment="1">
      <alignment horizontal="right"/>
    </xf>
    <xf numFmtId="167" fontId="30" fillId="0" borderId="0" xfId="41" applyNumberFormat="1" applyFont="1" applyFill="1" applyAlignment="1">
      <alignment vertical="center" wrapText="1"/>
    </xf>
    <xf numFmtId="167" fontId="30" fillId="0" borderId="0" xfId="41" applyNumberFormat="1" applyFont="1" applyFill="1" applyBorder="1" applyAlignment="1">
      <alignment vertical="center" wrapText="1"/>
    </xf>
    <xf numFmtId="167" fontId="50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167" fontId="30" fillId="0" borderId="0" xfId="41" applyNumberFormat="1" applyFill="1" applyBorder="1" applyAlignment="1">
      <alignment vertical="center" wrapText="1"/>
    </xf>
    <xf numFmtId="0" fontId="30" fillId="0" borderId="0" xfId="41" applyNumberFormat="1" applyFill="1" applyBorder="1" applyAlignment="1">
      <alignment horizontal="center" vertical="center" wrapText="1"/>
    </xf>
    <xf numFmtId="167" fontId="30" fillId="0" borderId="0" xfId="41" applyNumberFormat="1" applyFill="1" applyBorder="1" applyAlignment="1">
      <alignment horizontal="center" vertical="center" wrapText="1"/>
    </xf>
    <xf numFmtId="0" fontId="30" fillId="0" borderId="0" xfId="41" applyNumberFormat="1" applyFill="1" applyBorder="1" applyAlignment="1">
      <alignment vertical="center" wrapText="1"/>
    </xf>
    <xf numFmtId="0" fontId="30" fillId="0" borderId="0" xfId="41" applyNumberFormat="1" applyFont="1" applyFill="1" applyBorder="1" applyAlignment="1">
      <alignment horizontal="center" vertical="center" wrapText="1"/>
    </xf>
    <xf numFmtId="0" fontId="30" fillId="0" borderId="0" xfId="41" applyNumberFormat="1" applyFill="1" applyAlignment="1">
      <alignment horizontal="center" vertical="center" wrapText="1"/>
    </xf>
    <xf numFmtId="0" fontId="5" fillId="0" borderId="0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49" fontId="5" fillId="0" borderId="12" xfId="40" applyNumberFormat="1" applyFont="1" applyBorder="1" applyAlignment="1">
      <alignment horizontal="right"/>
    </xf>
    <xf numFmtId="165" fontId="5" fillId="0" borderId="11" xfId="40" applyNumberFormat="1" applyFont="1" applyBorder="1" applyAlignment="1">
      <alignment horizontal="center" vertical="center"/>
    </xf>
    <xf numFmtId="165" fontId="5" fillId="0" borderId="11" xfId="27" applyNumberFormat="1" applyFont="1" applyBorder="1" applyAlignment="1">
      <alignment horizontal="center"/>
    </xf>
    <xf numFmtId="165" fontId="7" fillId="0" borderId="11" xfId="27" applyNumberFormat="1" applyFont="1" applyBorder="1" applyAlignment="1">
      <alignment horizontal="center"/>
    </xf>
    <xf numFmtId="165" fontId="4" fillId="0" borderId="11" xfId="27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40" applyFont="1" applyAlignment="1">
      <alignment horizontal="center"/>
    </xf>
    <xf numFmtId="165" fontId="5" fillId="0" borderId="12" xfId="27" applyNumberFormat="1" applyFont="1" applyBorder="1" applyAlignment="1">
      <alignment horizontal="center"/>
    </xf>
    <xf numFmtId="165" fontId="7" fillId="0" borderId="12" xfId="27" applyNumberFormat="1" applyFont="1" applyBorder="1" applyAlignment="1">
      <alignment horizontal="center"/>
    </xf>
    <xf numFmtId="165" fontId="5" fillId="19" borderId="12" xfId="27" applyNumberFormat="1" applyFont="1" applyFill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165" fontId="9" fillId="0" borderId="12" xfId="27" applyNumberFormat="1" applyFont="1" applyBorder="1" applyAlignment="1">
      <alignment horizontal="center"/>
    </xf>
    <xf numFmtId="165" fontId="4" fillId="0" borderId="12" xfId="40" applyNumberFormat="1" applyFont="1" applyBorder="1" applyAlignment="1">
      <alignment horizontal="center"/>
    </xf>
    <xf numFmtId="0" fontId="0" fillId="0" borderId="18" xfId="0" applyBorder="1"/>
    <xf numFmtId="0" fontId="5" fillId="0" borderId="18" xfId="40" applyFont="1" applyBorder="1" applyAlignment="1">
      <alignment horizontal="left"/>
    </xf>
    <xf numFmtId="0" fontId="5" fillId="0" borderId="18" xfId="0" applyFont="1" applyBorder="1"/>
    <xf numFmtId="0" fontId="4" fillId="0" borderId="23" xfId="40" applyFont="1" applyBorder="1" applyAlignment="1">
      <alignment vertical="center"/>
    </xf>
    <xf numFmtId="0" fontId="11" fillId="18" borderId="35" xfId="40" applyFont="1" applyFill="1" applyBorder="1" applyAlignment="1">
      <alignment horizontal="center" vertical="center" wrapText="1"/>
    </xf>
    <xf numFmtId="165" fontId="5" fillId="0" borderId="41" xfId="40" applyNumberFormat="1" applyFont="1" applyBorder="1" applyAlignment="1">
      <alignment horizontal="center" vertical="center"/>
    </xf>
    <xf numFmtId="165" fontId="5" fillId="0" borderId="50" xfId="40" applyNumberFormat="1" applyFont="1" applyBorder="1" applyAlignment="1">
      <alignment horizontal="center" vertical="center"/>
    </xf>
    <xf numFmtId="165" fontId="5" fillId="0" borderId="51" xfId="27" applyNumberFormat="1" applyFont="1" applyFill="1" applyBorder="1" applyAlignment="1">
      <alignment horizontal="center"/>
    </xf>
    <xf numFmtId="165" fontId="5" fillId="0" borderId="10" xfId="40" applyNumberFormat="1" applyFont="1" applyBorder="1" applyAlignment="1">
      <alignment horizontal="center" vertical="center"/>
    </xf>
    <xf numFmtId="165" fontId="5" fillId="0" borderId="10" xfId="27" applyNumberFormat="1" applyFont="1" applyBorder="1" applyAlignment="1">
      <alignment horizontal="center"/>
    </xf>
    <xf numFmtId="165" fontId="7" fillId="0" borderId="10" xfId="27" applyNumberFormat="1" applyFont="1" applyBorder="1" applyAlignment="1">
      <alignment horizontal="center"/>
    </xf>
    <xf numFmtId="165" fontId="4" fillId="0" borderId="10" xfId="27" applyNumberFormat="1" applyFont="1" applyBorder="1" applyAlignment="1">
      <alignment horizontal="center"/>
    </xf>
    <xf numFmtId="165" fontId="5" fillId="18" borderId="10" xfId="27" applyNumberFormat="1" applyFont="1" applyFill="1" applyBorder="1" applyAlignment="1">
      <alignment horizontal="center"/>
    </xf>
    <xf numFmtId="165" fontId="9" fillId="0" borderId="11" xfId="27" applyNumberFormat="1" applyFont="1" applyFill="1" applyBorder="1" applyAlignment="1">
      <alignment horizontal="center"/>
    </xf>
    <xf numFmtId="165" fontId="9" fillId="0" borderId="10" xfId="27" applyNumberFormat="1" applyFont="1" applyBorder="1" applyAlignment="1">
      <alignment horizontal="center"/>
    </xf>
    <xf numFmtId="165" fontId="4" fillId="0" borderId="10" xfId="40" applyNumberFormat="1" applyFont="1" applyBorder="1" applyAlignment="1">
      <alignment horizontal="center"/>
    </xf>
    <xf numFmtId="165" fontId="4" fillId="0" borderId="49" xfId="40" applyNumberFormat="1" applyFont="1" applyBorder="1" applyAlignment="1">
      <alignment horizontal="center"/>
    </xf>
    <xf numFmtId="165" fontId="5" fillId="0" borderId="18" xfId="27" applyNumberFormat="1" applyFont="1" applyFill="1" applyBorder="1" applyAlignment="1">
      <alignment horizontal="center"/>
    </xf>
    <xf numFmtId="167" fontId="51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0" xfId="0" applyFont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28" xfId="0" applyBorder="1"/>
    <xf numFmtId="0" fontId="0" fillId="0" borderId="44" xfId="0" applyBorder="1" applyAlignment="1">
      <alignment horizontal="right"/>
    </xf>
    <xf numFmtId="169" fontId="0" fillId="0" borderId="43" xfId="26" applyNumberFormat="1" applyFont="1" applyBorder="1"/>
    <xf numFmtId="0" fontId="0" fillId="0" borderId="12" xfId="0" applyBorder="1" applyAlignment="1">
      <alignment horizontal="right"/>
    </xf>
    <xf numFmtId="169" fontId="0" fillId="0" borderId="11" xfId="26" applyNumberFormat="1" applyFont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21" xfId="0" applyBorder="1"/>
    <xf numFmtId="0" fontId="0" fillId="0" borderId="24" xfId="0" applyBorder="1" applyAlignment="1">
      <alignment horizontal="center"/>
    </xf>
    <xf numFmtId="0" fontId="6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50" xfId="0" applyBorder="1"/>
    <xf numFmtId="0" fontId="0" fillId="0" borderId="51" xfId="0" applyBorder="1"/>
    <xf numFmtId="169" fontId="0" fillId="0" borderId="12" xfId="26" applyNumberFormat="1" applyFont="1" applyBorder="1"/>
    <xf numFmtId="14" fontId="0" fillId="0" borderId="12" xfId="0" applyNumberFormat="1" applyBorder="1"/>
    <xf numFmtId="0" fontId="0" fillId="0" borderId="11" xfId="0" applyBorder="1"/>
    <xf numFmtId="169" fontId="0" fillId="0" borderId="21" xfId="26" applyNumberFormat="1" applyFont="1" applyBorder="1"/>
    <xf numFmtId="0" fontId="0" fillId="0" borderId="24" xfId="0" applyBorder="1"/>
    <xf numFmtId="0" fontId="63" fillId="0" borderId="0" xfId="0" applyFont="1"/>
    <xf numFmtId="0" fontId="61" fillId="0" borderId="0" xfId="0" applyFont="1" applyAlignment="1">
      <alignment horizontal="left"/>
    </xf>
    <xf numFmtId="167" fontId="40" fillId="0" borderId="12" xfId="41" applyNumberFormat="1" applyFont="1" applyFill="1" applyBorder="1" applyAlignment="1">
      <alignment horizontal="center" vertical="center" wrapText="1"/>
    </xf>
    <xf numFmtId="167" fontId="40" fillId="0" borderId="11" xfId="41" applyNumberFormat="1" applyFont="1" applyFill="1" applyBorder="1" applyAlignment="1">
      <alignment horizontal="center" vertical="center" wrapText="1"/>
    </xf>
    <xf numFmtId="167" fontId="50" fillId="0" borderId="12" xfId="41" applyNumberFormat="1" applyFont="1" applyFill="1" applyBorder="1" applyAlignment="1">
      <alignment horizontal="left" vertical="center" wrapText="1" indent="1"/>
    </xf>
    <xf numFmtId="167" fontId="41" fillId="0" borderId="12" xfId="41" applyNumberFormat="1" applyFont="1" applyFill="1" applyBorder="1" applyAlignment="1" applyProtection="1">
      <alignment horizontal="left" vertical="center" wrapText="1" indent="2"/>
    </xf>
    <xf numFmtId="169" fontId="41" fillId="0" borderId="12" xfId="26" applyNumberFormat="1" applyFont="1" applyFill="1" applyBorder="1" applyAlignment="1" applyProtection="1">
      <alignment vertical="center" wrapText="1"/>
    </xf>
    <xf numFmtId="169" fontId="41" fillId="0" borderId="11" xfId="26" applyNumberFormat="1" applyFont="1" applyFill="1" applyBorder="1" applyAlignment="1">
      <alignment vertical="center" wrapText="1"/>
    </xf>
    <xf numFmtId="167" fontId="41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41" fillId="0" borderId="11" xfId="41" applyNumberFormat="1" applyFont="1" applyFill="1" applyBorder="1" applyAlignment="1">
      <alignment vertical="center" wrapText="1"/>
    </xf>
    <xf numFmtId="167" fontId="40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42" fillId="0" borderId="12" xfId="41" applyNumberFormat="1" applyFont="1" applyFill="1" applyBorder="1" applyAlignment="1" applyProtection="1">
      <alignment horizontal="left" vertical="center" wrapText="1" indent="2"/>
    </xf>
    <xf numFmtId="167" fontId="41" fillId="0" borderId="12" xfId="41" applyNumberFormat="1" applyFont="1" applyFill="1" applyBorder="1" applyAlignment="1" applyProtection="1">
      <alignment vertical="center" wrapText="1"/>
    </xf>
    <xf numFmtId="167" fontId="50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43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42" fillId="18" borderId="21" xfId="41" applyNumberFormat="1" applyFont="1" applyFill="1" applyBorder="1" applyAlignment="1" applyProtection="1">
      <alignment horizontal="left" vertical="center" wrapText="1" indent="2"/>
    </xf>
    <xf numFmtId="167" fontId="41" fillId="0" borderId="21" xfId="41" applyNumberFormat="1" applyFont="1" applyFill="1" applyBorder="1" applyAlignment="1" applyProtection="1">
      <alignment vertical="center" wrapText="1"/>
    </xf>
    <xf numFmtId="167" fontId="41" fillId="0" borderId="24" xfId="41" applyNumberFormat="1" applyFont="1" applyFill="1" applyBorder="1" applyAlignment="1">
      <alignment vertical="center" wrapText="1"/>
    </xf>
    <xf numFmtId="0" fontId="63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169" fontId="0" fillId="0" borderId="0" xfId="26" applyNumberFormat="1" applyFont="1"/>
    <xf numFmtId="0" fontId="64" fillId="0" borderId="0" xfId="0" applyFont="1"/>
    <xf numFmtId="0" fontId="18" fillId="0" borderId="0" xfId="0" applyFont="1"/>
    <xf numFmtId="170" fontId="18" fillId="0" borderId="0" xfId="26" applyNumberFormat="1" applyFont="1"/>
    <xf numFmtId="0" fontId="18" fillId="0" borderId="12" xfId="0" applyFont="1" applyBorder="1"/>
    <xf numFmtId="0" fontId="12" fillId="0" borderId="12" xfId="0" applyFont="1" applyBorder="1"/>
    <xf numFmtId="169" fontId="64" fillId="0" borderId="12" xfId="26" applyNumberFormat="1" applyFont="1" applyBorder="1"/>
    <xf numFmtId="169" fontId="64" fillId="0" borderId="35" xfId="26" applyNumberFormat="1" applyFont="1" applyBorder="1"/>
    <xf numFmtId="169" fontId="0" fillId="0" borderId="44" xfId="26" applyNumberFormat="1" applyFont="1" applyBorder="1"/>
    <xf numFmtId="169" fontId="0" fillId="0" borderId="35" xfId="26" applyNumberFormat="1" applyFont="1" applyBorder="1"/>
    <xf numFmtId="0" fontId="18" fillId="0" borderId="0" xfId="0" applyFont="1" applyBorder="1"/>
    <xf numFmtId="0" fontId="18" fillId="0" borderId="44" xfId="0" applyFont="1" applyBorder="1"/>
    <xf numFmtId="0" fontId="12" fillId="0" borderId="12" xfId="0" applyFont="1" applyBorder="1" applyAlignment="1">
      <alignment wrapText="1"/>
    </xf>
    <xf numFmtId="169" fontId="1" fillId="0" borderId="12" xfId="26" applyNumberFormat="1" applyFont="1" applyBorder="1"/>
    <xf numFmtId="0" fontId="12" fillId="0" borderId="35" xfId="0" applyFont="1" applyBorder="1"/>
    <xf numFmtId="0" fontId="12" fillId="0" borderId="35" xfId="0" applyFont="1" applyBorder="1" applyAlignment="1">
      <alignment wrapText="1"/>
    </xf>
    <xf numFmtId="0" fontId="12" fillId="0" borderId="0" xfId="0" applyFont="1" applyBorder="1"/>
    <xf numFmtId="0" fontId="18" fillId="0" borderId="0" xfId="0" applyFont="1" applyBorder="1" applyAlignment="1">
      <alignment wrapText="1"/>
    </xf>
    <xf numFmtId="169" fontId="0" fillId="0" borderId="0" xfId="26" applyNumberFormat="1" applyFont="1" applyBorder="1"/>
    <xf numFmtId="0" fontId="12" fillId="0" borderId="0" xfId="0" applyFont="1" applyBorder="1" applyAlignment="1">
      <alignment wrapText="1"/>
    </xf>
    <xf numFmtId="169" fontId="0" fillId="0" borderId="13" xfId="26" applyNumberFormat="1" applyFont="1" applyBorder="1"/>
    <xf numFmtId="169" fontId="0" fillId="0" borderId="20" xfId="26" applyNumberFormat="1" applyFont="1" applyBorder="1"/>
    <xf numFmtId="169" fontId="64" fillId="0" borderId="20" xfId="26" applyNumberFormat="1" applyFont="1" applyBorder="1"/>
    <xf numFmtId="169" fontId="64" fillId="0" borderId="15" xfId="26" applyNumberFormat="1" applyFont="1" applyBorder="1"/>
    <xf numFmtId="169" fontId="0" fillId="0" borderId="42" xfId="26" applyNumberFormat="1" applyFont="1" applyBorder="1"/>
    <xf numFmtId="169" fontId="0" fillId="0" borderId="15" xfId="26" applyNumberFormat="1" applyFont="1" applyBorder="1"/>
    <xf numFmtId="169" fontId="1" fillId="0" borderId="20" xfId="26" applyNumberFormat="1" applyFont="1" applyBorder="1"/>
    <xf numFmtId="170" fontId="18" fillId="0" borderId="0" xfId="26" applyNumberFormat="1" applyFont="1" applyBorder="1"/>
    <xf numFmtId="169" fontId="64" fillId="0" borderId="0" xfId="26" applyNumberFormat="1" applyFont="1" applyBorder="1"/>
    <xf numFmtId="170" fontId="18" fillId="0" borderId="12" xfId="26" applyNumberFormat="1" applyFont="1" applyBorder="1" applyAlignment="1">
      <alignment horizontal="center"/>
    </xf>
    <xf numFmtId="0" fontId="12" fillId="0" borderId="41" xfId="4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165" fontId="5" fillId="0" borderId="18" xfId="40" applyNumberFormat="1" applyFont="1" applyBorder="1" applyAlignment="1">
      <alignment horizontal="center" vertical="center"/>
    </xf>
    <xf numFmtId="165" fontId="5" fillId="0" borderId="18" xfId="27" applyNumberFormat="1" applyFont="1" applyBorder="1" applyAlignment="1">
      <alignment horizontal="center"/>
    </xf>
    <xf numFmtId="165" fontId="7" fillId="0" borderId="18" xfId="27" applyNumberFormat="1" applyFont="1" applyBorder="1" applyAlignment="1">
      <alignment horizontal="center"/>
    </xf>
    <xf numFmtId="165" fontId="4" fillId="0" borderId="18" xfId="27" applyNumberFormat="1" applyFont="1" applyBorder="1" applyAlignment="1">
      <alignment horizontal="center"/>
    </xf>
    <xf numFmtId="165" fontId="5" fillId="18" borderId="18" xfId="27" applyNumberFormat="1" applyFont="1" applyFill="1" applyBorder="1" applyAlignment="1">
      <alignment horizontal="center"/>
    </xf>
    <xf numFmtId="165" fontId="4" fillId="0" borderId="20" xfId="27" applyNumberFormat="1" applyFont="1" applyBorder="1" applyAlignment="1">
      <alignment horizontal="center"/>
    </xf>
    <xf numFmtId="165" fontId="4" fillId="0" borderId="18" xfId="40" applyNumberFormat="1" applyFont="1" applyBorder="1" applyAlignment="1">
      <alignment horizontal="center"/>
    </xf>
    <xf numFmtId="165" fontId="4" fillId="0" borderId="23" xfId="40" applyNumberFormat="1" applyFont="1" applyBorder="1" applyAlignment="1">
      <alignment horizontal="center"/>
    </xf>
    <xf numFmtId="0" fontId="60" fillId="0" borderId="0" xfId="40" applyFont="1" applyAlignment="1">
      <alignment vertical="top"/>
    </xf>
    <xf numFmtId="0" fontId="65" fillId="18" borderId="35" xfId="40" applyFont="1" applyFill="1" applyBorder="1" applyAlignment="1">
      <alignment vertical="top" wrapText="1"/>
    </xf>
    <xf numFmtId="0" fontId="65" fillId="18" borderId="36" xfId="40" applyFont="1" applyFill="1" applyBorder="1" applyAlignment="1">
      <alignment vertical="top" wrapText="1"/>
    </xf>
    <xf numFmtId="169" fontId="60" fillId="0" borderId="50" xfId="26" applyNumberFormat="1" applyFont="1" applyBorder="1" applyAlignment="1">
      <alignment vertical="top"/>
    </xf>
    <xf numFmtId="169" fontId="60" fillId="0" borderId="51" xfId="26" applyNumberFormat="1" applyFont="1" applyBorder="1" applyAlignment="1">
      <alignment vertical="top"/>
    </xf>
    <xf numFmtId="169" fontId="60" fillId="0" borderId="12" xfId="26" applyNumberFormat="1" applyFont="1" applyBorder="1" applyAlignment="1">
      <alignment vertical="top"/>
    </xf>
    <xf numFmtId="169" fontId="60" fillId="0" borderId="11" xfId="26" applyNumberFormat="1" applyFont="1" applyBorder="1" applyAlignment="1">
      <alignment vertical="top"/>
    </xf>
    <xf numFmtId="165" fontId="60" fillId="0" borderId="12" xfId="40" applyNumberFormat="1" applyFont="1" applyBorder="1" applyAlignment="1">
      <alignment vertical="top"/>
    </xf>
    <xf numFmtId="165" fontId="60" fillId="0" borderId="11" xfId="40" applyNumberFormat="1" applyFont="1" applyBorder="1" applyAlignment="1">
      <alignment vertical="top"/>
    </xf>
    <xf numFmtId="165" fontId="60" fillId="0" borderId="20" xfId="40" applyNumberFormat="1" applyFont="1" applyBorder="1" applyAlignment="1">
      <alignment vertical="top"/>
    </xf>
    <xf numFmtId="165" fontId="66" fillId="0" borderId="12" xfId="27" applyNumberFormat="1" applyFont="1" applyBorder="1" applyAlignment="1">
      <alignment vertical="top"/>
    </xf>
    <xf numFmtId="165" fontId="66" fillId="0" borderId="11" xfId="27" applyNumberFormat="1" applyFont="1" applyBorder="1" applyAlignment="1">
      <alignment vertical="top"/>
    </xf>
    <xf numFmtId="165" fontId="60" fillId="18" borderId="12" xfId="27" applyNumberFormat="1" applyFont="1" applyFill="1" applyBorder="1" applyAlignment="1">
      <alignment vertical="top"/>
    </xf>
    <xf numFmtId="165" fontId="60" fillId="18" borderId="20" xfId="27" applyNumberFormat="1" applyFont="1" applyFill="1" applyBorder="1" applyAlignment="1">
      <alignment vertical="top"/>
    </xf>
    <xf numFmtId="165" fontId="60" fillId="0" borderId="12" xfId="27" applyNumberFormat="1" applyFont="1" applyBorder="1" applyAlignment="1">
      <alignment vertical="top"/>
    </xf>
    <xf numFmtId="165" fontId="60" fillId="0" borderId="20" xfId="27" applyNumberFormat="1" applyFont="1" applyBorder="1" applyAlignment="1">
      <alignment vertical="top"/>
    </xf>
    <xf numFmtId="169" fontId="67" fillId="0" borderId="12" xfId="26" applyNumberFormat="1" applyFont="1" applyBorder="1" applyAlignment="1">
      <alignment vertical="top"/>
    </xf>
    <xf numFmtId="165" fontId="67" fillId="0" borderId="11" xfId="27" applyNumberFormat="1" applyFont="1" applyBorder="1" applyAlignment="1">
      <alignment vertical="top"/>
    </xf>
    <xf numFmtId="165" fontId="67" fillId="0" borderId="12" xfId="27" applyNumberFormat="1" applyFont="1" applyBorder="1" applyAlignment="1">
      <alignment vertical="top"/>
    </xf>
    <xf numFmtId="169" fontId="67" fillId="0" borderId="11" xfId="26" applyNumberFormat="1" applyFont="1" applyBorder="1" applyAlignment="1">
      <alignment vertical="top"/>
    </xf>
    <xf numFmtId="169" fontId="66" fillId="0" borderId="12" xfId="26" applyNumberFormat="1" applyFont="1" applyBorder="1" applyAlignment="1">
      <alignment vertical="top"/>
    </xf>
    <xf numFmtId="169" fontId="66" fillId="0" borderId="11" xfId="26" applyNumberFormat="1" applyFont="1" applyBorder="1" applyAlignment="1">
      <alignment vertical="top"/>
    </xf>
    <xf numFmtId="169" fontId="59" fillId="0" borderId="12" xfId="26" applyNumberFormat="1" applyFont="1" applyBorder="1" applyAlignment="1">
      <alignment vertical="top"/>
    </xf>
    <xf numFmtId="169" fontId="59" fillId="0" borderId="11" xfId="26" applyNumberFormat="1" applyFont="1" applyBorder="1" applyAlignment="1">
      <alignment vertical="top"/>
    </xf>
    <xf numFmtId="165" fontId="66" fillId="0" borderId="12" xfId="40" applyNumberFormat="1" applyFont="1" applyBorder="1" applyAlignment="1">
      <alignment vertical="top"/>
    </xf>
    <xf numFmtId="0" fontId="11" fillId="18" borderId="57" xfId="40" applyFont="1" applyFill="1" applyBorder="1" applyAlignment="1">
      <alignment horizontal="center" vertical="center" wrapText="1"/>
    </xf>
    <xf numFmtId="0" fontId="11" fillId="18" borderId="15" xfId="40" applyFont="1" applyFill="1" applyBorder="1" applyAlignment="1">
      <alignment horizontal="center" vertical="center" wrapText="1"/>
    </xf>
    <xf numFmtId="165" fontId="60" fillId="0" borderId="11" xfId="27" applyNumberFormat="1" applyFont="1" applyBorder="1" applyAlignment="1">
      <alignment vertical="top"/>
    </xf>
    <xf numFmtId="165" fontId="60" fillId="18" borderId="11" xfId="27" applyNumberFormat="1" applyFont="1" applyFill="1" applyBorder="1" applyAlignment="1">
      <alignment vertical="top"/>
    </xf>
    <xf numFmtId="165" fontId="60" fillId="0" borderId="11" xfId="27" applyNumberFormat="1" applyFont="1" applyFill="1" applyBorder="1" applyAlignment="1">
      <alignment vertical="top"/>
    </xf>
    <xf numFmtId="165" fontId="66" fillId="0" borderId="11" xfId="40" applyNumberFormat="1" applyFont="1" applyBorder="1" applyAlignment="1">
      <alignment vertical="top"/>
    </xf>
    <xf numFmtId="165" fontId="5" fillId="0" borderId="52" xfId="27" applyNumberFormat="1" applyFont="1" applyFill="1" applyBorder="1" applyAlignment="1">
      <alignment horizontal="center"/>
    </xf>
    <xf numFmtId="165" fontId="7" fillId="0" borderId="18" xfId="27" applyNumberFormat="1" applyFont="1" applyFill="1" applyBorder="1" applyAlignment="1">
      <alignment horizontal="center"/>
    </xf>
    <xf numFmtId="165" fontId="9" fillId="0" borderId="18" xfId="27" applyNumberFormat="1" applyFont="1" applyFill="1" applyBorder="1" applyAlignment="1">
      <alignment horizontal="center"/>
    </xf>
    <xf numFmtId="165" fontId="4" fillId="0" borderId="18" xfId="27" applyNumberFormat="1" applyFont="1" applyFill="1" applyBorder="1" applyAlignment="1">
      <alignment horizontal="center"/>
    </xf>
    <xf numFmtId="169" fontId="60" fillId="0" borderId="54" xfId="26" applyNumberFormat="1" applyFont="1" applyBorder="1" applyAlignment="1">
      <alignment vertical="top"/>
    </xf>
    <xf numFmtId="169" fontId="60" fillId="0" borderId="20" xfId="26" applyNumberFormat="1" applyFont="1" applyBorder="1" applyAlignment="1">
      <alignment vertical="top"/>
    </xf>
    <xf numFmtId="165" fontId="66" fillId="0" borderId="20" xfId="27" applyNumberFormat="1" applyFont="1" applyBorder="1" applyAlignment="1">
      <alignment vertical="top"/>
    </xf>
    <xf numFmtId="165" fontId="67" fillId="0" borderId="20" xfId="27" applyNumberFormat="1" applyFont="1" applyBorder="1" applyAlignment="1">
      <alignment vertical="top"/>
    </xf>
    <xf numFmtId="169" fontId="67" fillId="0" borderId="20" xfId="26" applyNumberFormat="1" applyFont="1" applyBorder="1" applyAlignment="1">
      <alignment vertical="top"/>
    </xf>
    <xf numFmtId="169" fontId="66" fillId="0" borderId="20" xfId="26" applyNumberFormat="1" applyFont="1" applyBorder="1" applyAlignment="1">
      <alignment vertical="top"/>
    </xf>
    <xf numFmtId="169" fontId="59" fillId="0" borderId="20" xfId="26" applyNumberFormat="1" applyFont="1" applyBorder="1" applyAlignment="1">
      <alignment vertical="top"/>
    </xf>
    <xf numFmtId="165" fontId="66" fillId="0" borderId="20" xfId="40" applyNumberFormat="1" applyFont="1" applyBorder="1" applyAlignment="1">
      <alignment vertical="top"/>
    </xf>
    <xf numFmtId="165" fontId="4" fillId="0" borderId="20" xfId="40" applyNumberFormat="1" applyFont="1" applyBorder="1" applyAlignment="1">
      <alignment horizontal="center"/>
    </xf>
    <xf numFmtId="165" fontId="4" fillId="0" borderId="63" xfId="40" applyNumberFormat="1" applyFont="1" applyBorder="1" applyAlignment="1">
      <alignment horizontal="center"/>
    </xf>
    <xf numFmtId="169" fontId="0" fillId="0" borderId="11" xfId="0" applyNumberFormat="1" applyBorder="1" applyAlignment="1">
      <alignment horizontal="center"/>
    </xf>
    <xf numFmtId="1" fontId="49" fillId="0" borderId="12" xfId="41" applyNumberFormat="1" applyFont="1" applyFill="1" applyBorder="1" applyAlignment="1" applyProtection="1">
      <alignment horizontal="right" vertical="center" wrapText="1"/>
      <protection locked="0"/>
    </xf>
    <xf numFmtId="0" fontId="13" fillId="0" borderId="55" xfId="0" applyFont="1" applyBorder="1" applyAlignment="1">
      <alignment vertical="center"/>
    </xf>
    <xf numFmtId="166" fontId="13" fillId="0" borderId="56" xfId="0" applyNumberFormat="1" applyFont="1" applyBorder="1" applyAlignment="1">
      <alignment vertical="center"/>
    </xf>
    <xf numFmtId="0" fontId="13" fillId="0" borderId="56" xfId="0" applyFont="1" applyBorder="1"/>
    <xf numFmtId="0" fontId="13" fillId="0" borderId="56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169" fontId="13" fillId="0" borderId="0" xfId="26" applyNumberFormat="1" applyFont="1"/>
    <xf numFmtId="169" fontId="13" fillId="0" borderId="0" xfId="26" applyNumberFormat="1" applyFont="1" applyAlignment="1"/>
    <xf numFmtId="169" fontId="13" fillId="0" borderId="12" xfId="26" applyNumberFormat="1" applyFont="1" applyBorder="1"/>
    <xf numFmtId="0" fontId="0" fillId="0" borderId="19" xfId="0" applyBorder="1" applyAlignment="1">
      <alignment horizontal="left" vertical="center" wrapText="1"/>
    </xf>
    <xf numFmtId="169" fontId="13" fillId="18" borderId="12" xfId="26" applyNumberFormat="1" applyFont="1" applyFill="1" applyBorder="1"/>
    <xf numFmtId="169" fontId="13" fillId="0" borderId="0" xfId="26" applyNumberFormat="1" applyFont="1" applyBorder="1"/>
    <xf numFmtId="0" fontId="9" fillId="0" borderId="12" xfId="40" applyFont="1" applyBorder="1" applyAlignment="1">
      <alignment horizontal="left" vertical="center"/>
    </xf>
    <xf numFmtId="0" fontId="9" fillId="0" borderId="11" xfId="40" applyFont="1" applyBorder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4" fillId="0" borderId="41" xfId="40" applyFont="1" applyBorder="1" applyAlignment="1">
      <alignment horizontal="center" vertical="center"/>
    </xf>
    <xf numFmtId="0" fontId="4" fillId="0" borderId="50" xfId="40" applyFont="1" applyBorder="1" applyAlignment="1">
      <alignment horizontal="center" vertical="center"/>
    </xf>
    <xf numFmtId="0" fontId="4" fillId="0" borderId="51" xfId="40" applyFont="1" applyBorder="1" applyAlignment="1">
      <alignment horizontal="center" vertical="center"/>
    </xf>
    <xf numFmtId="0" fontId="5" fillId="0" borderId="12" xfId="40" applyFont="1" applyBorder="1" applyAlignment="1">
      <alignment horizontal="left"/>
    </xf>
    <xf numFmtId="0" fontId="5" fillId="0" borderId="18" xfId="40" applyFont="1" applyBorder="1" applyAlignment="1">
      <alignment horizontal="left"/>
    </xf>
    <xf numFmtId="0" fontId="4" fillId="0" borderId="12" xfId="40" applyFont="1" applyBorder="1" applyAlignment="1">
      <alignment horizontal="left" wrapText="1"/>
    </xf>
    <xf numFmtId="0" fontId="4" fillId="0" borderId="18" xfId="40" applyFont="1" applyBorder="1" applyAlignment="1">
      <alignment horizontal="left" wrapText="1"/>
    </xf>
    <xf numFmtId="0" fontId="58" fillId="0" borderId="12" xfId="40" applyFont="1" applyBorder="1" applyAlignment="1">
      <alignment horizontal="left" wrapText="1"/>
    </xf>
    <xf numFmtId="0" fontId="58" fillId="0" borderId="18" xfId="40" applyFont="1" applyBorder="1" applyAlignment="1">
      <alignment horizontal="left" wrapText="1"/>
    </xf>
    <xf numFmtId="0" fontId="4" fillId="0" borderId="12" xfId="40" applyFont="1" applyBorder="1" applyAlignment="1">
      <alignment horizontal="left"/>
    </xf>
    <xf numFmtId="0" fontId="4" fillId="0" borderId="18" xfId="40" applyFont="1" applyBorder="1" applyAlignment="1">
      <alignment horizontal="left"/>
    </xf>
    <xf numFmtId="0" fontId="7" fillId="0" borderId="12" xfId="40" applyFont="1" applyBorder="1" applyAlignment="1">
      <alignment horizontal="left"/>
    </xf>
    <xf numFmtId="0" fontId="7" fillId="0" borderId="18" xfId="40" applyFont="1" applyBorder="1" applyAlignment="1">
      <alignment horizontal="left"/>
    </xf>
    <xf numFmtId="0" fontId="5" fillId="0" borderId="12" xfId="40" applyFont="1" applyBorder="1" applyAlignment="1">
      <alignment horizontal="left" vertical="center" wrapText="1"/>
    </xf>
    <xf numFmtId="0" fontId="5" fillId="0" borderId="18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left" wrapText="1"/>
    </xf>
    <xf numFmtId="0" fontId="5" fillId="0" borderId="18" xfId="40" applyFont="1" applyBorder="1" applyAlignment="1">
      <alignment horizontal="left" wrapText="1"/>
    </xf>
    <xf numFmtId="0" fontId="5" fillId="18" borderId="12" xfId="40" applyFont="1" applyFill="1" applyBorder="1" applyAlignment="1">
      <alignment horizontal="center"/>
    </xf>
    <xf numFmtId="0" fontId="5" fillId="18" borderId="18" xfId="40" applyFont="1" applyFill="1" applyBorder="1" applyAlignment="1">
      <alignment horizontal="center"/>
    </xf>
    <xf numFmtId="0" fontId="5" fillId="0" borderId="12" xfId="40" applyFont="1" applyBorder="1" applyAlignment="1">
      <alignment horizontal="right" vertical="center" wrapText="1"/>
    </xf>
    <xf numFmtId="0" fontId="5" fillId="0" borderId="18" xfId="40" applyFont="1" applyBorder="1" applyAlignment="1">
      <alignment horizontal="right" vertical="center" wrapText="1"/>
    </xf>
    <xf numFmtId="0" fontId="5" fillId="0" borderId="12" xfId="40" applyFont="1" applyBorder="1" applyAlignment="1">
      <alignment horizontal="right" wrapText="1"/>
    </xf>
    <xf numFmtId="0" fontId="5" fillId="0" borderId="18" xfId="40" applyFont="1" applyBorder="1" applyAlignment="1">
      <alignment horizontal="right" wrapText="1"/>
    </xf>
    <xf numFmtId="0" fontId="11" fillId="0" borderId="13" xfId="40" applyFont="1" applyBorder="1" applyAlignment="1">
      <alignment horizontal="center" vertical="center" wrapText="1"/>
    </xf>
    <xf numFmtId="0" fontId="11" fillId="0" borderId="14" xfId="4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1" fillId="0" borderId="50" xfId="40" applyFont="1" applyBorder="1" applyAlignment="1">
      <alignment horizontal="center" vertical="center" wrapText="1"/>
    </xf>
    <xf numFmtId="0" fontId="11" fillId="0" borderId="12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left" vertical="center"/>
    </xf>
    <xf numFmtId="0" fontId="5" fillId="0" borderId="18" xfId="40" applyFont="1" applyBorder="1" applyAlignment="1">
      <alignment horizontal="left" vertical="center"/>
    </xf>
    <xf numFmtId="0" fontId="5" fillId="0" borderId="12" xfId="40" applyFont="1" applyBorder="1" applyAlignment="1">
      <alignment horizontal="right" vertical="center"/>
    </xf>
    <xf numFmtId="0" fontId="5" fillId="0" borderId="18" xfId="40" applyFont="1" applyBorder="1" applyAlignment="1">
      <alignment horizontal="right" vertical="center"/>
    </xf>
    <xf numFmtId="0" fontId="7" fillId="0" borderId="50" xfId="40" applyFont="1" applyBorder="1" applyAlignment="1">
      <alignment horizontal="center" vertical="center"/>
    </xf>
    <xf numFmtId="0" fontId="60" fillId="0" borderId="41" xfId="40" applyFont="1" applyBorder="1" applyAlignment="1">
      <alignment horizontal="center" vertical="center" wrapText="1"/>
    </xf>
    <xf numFmtId="0" fontId="60" fillId="0" borderId="49" xfId="40" applyFont="1" applyBorder="1" applyAlignment="1">
      <alignment horizontal="center" vertical="center" wrapText="1"/>
    </xf>
    <xf numFmtId="0" fontId="60" fillId="0" borderId="50" xfId="40" applyFont="1" applyBorder="1" applyAlignment="1">
      <alignment horizontal="center" vertical="center" wrapText="1"/>
    </xf>
    <xf numFmtId="0" fontId="60" fillId="0" borderId="21" xfId="40" applyFont="1" applyBorder="1" applyAlignment="1">
      <alignment horizontal="center" vertical="center" wrapText="1"/>
    </xf>
    <xf numFmtId="0" fontId="60" fillId="0" borderId="51" xfId="40" applyFont="1" applyBorder="1" applyAlignment="1">
      <alignment horizontal="center" vertical="center" wrapText="1"/>
    </xf>
    <xf numFmtId="0" fontId="60" fillId="0" borderId="24" xfId="40" applyFont="1" applyBorder="1" applyAlignment="1">
      <alignment horizontal="center" vertical="center" wrapText="1"/>
    </xf>
    <xf numFmtId="0" fontId="17" fillId="0" borderId="44" xfId="40" applyFont="1" applyBorder="1" applyAlignment="1">
      <alignment vertical="top" wrapText="1"/>
    </xf>
    <xf numFmtId="0" fontId="4" fillId="0" borderId="0" xfId="4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40" applyFont="1" applyBorder="1" applyAlignment="1">
      <alignment horizontal="right"/>
    </xf>
    <xf numFmtId="0" fontId="7" fillId="0" borderId="0" xfId="40" applyFont="1" applyAlignment="1">
      <alignment horizontal="center"/>
    </xf>
    <xf numFmtId="0" fontId="12" fillId="0" borderId="41" xfId="40" applyFont="1" applyBorder="1" applyAlignment="1">
      <alignment horizontal="center" vertical="center" wrapText="1"/>
    </xf>
    <xf numFmtId="0" fontId="12" fillId="0" borderId="10" xfId="40" applyFont="1" applyBorder="1" applyAlignment="1">
      <alignment horizontal="center" vertical="center" wrapText="1"/>
    </xf>
    <xf numFmtId="0" fontId="12" fillId="0" borderId="33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0" fontId="7" fillId="0" borderId="35" xfId="40" applyFont="1" applyBorder="1" applyAlignment="1">
      <alignment horizontal="center" vertical="center"/>
    </xf>
    <xf numFmtId="0" fontId="6" fillId="0" borderId="50" xfId="40" applyFont="1" applyBorder="1" applyAlignment="1">
      <alignment horizontal="center" vertical="center" wrapText="1"/>
    </xf>
    <xf numFmtId="0" fontId="6" fillId="0" borderId="12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/>
    </xf>
    <xf numFmtId="0" fontId="7" fillId="0" borderId="18" xfId="40" applyFont="1" applyBorder="1" applyAlignment="1">
      <alignment horizontal="center"/>
    </xf>
    <xf numFmtId="0" fontId="61" fillId="0" borderId="0" xfId="0" applyFont="1" applyAlignment="1">
      <alignment horizontal="center"/>
    </xf>
    <xf numFmtId="0" fontId="7" fillId="0" borderId="56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quotePrefix="1" applyFont="1" applyBorder="1" applyAlignment="1">
      <alignment horizontal="center" vertical="center"/>
    </xf>
    <xf numFmtId="0" fontId="13" fillId="0" borderId="20" xfId="0" quotePrefix="1" applyFont="1" applyBorder="1" applyAlignment="1">
      <alignment horizontal="center" vertical="center"/>
    </xf>
    <xf numFmtId="165" fontId="17" fillId="0" borderId="18" xfId="0" applyNumberFormat="1" applyFont="1" applyBorder="1" applyAlignment="1">
      <alignment horizontal="center"/>
    </xf>
    <xf numFmtId="165" fontId="17" fillId="0" borderId="19" xfId="0" applyNumberFormat="1" applyFont="1" applyBorder="1" applyAlignment="1">
      <alignment horizontal="center"/>
    </xf>
    <xf numFmtId="165" fontId="17" fillId="0" borderId="20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5" fontId="13" fillId="0" borderId="18" xfId="0" applyNumberFormat="1" applyFont="1" applyBorder="1" applyAlignment="1">
      <alignment horizontal="center"/>
    </xf>
    <xf numFmtId="165" fontId="13" fillId="0" borderId="19" xfId="0" applyNumberFormat="1" applyFont="1" applyBorder="1" applyAlignment="1">
      <alignment horizontal="center"/>
    </xf>
    <xf numFmtId="165" fontId="13" fillId="0" borderId="20" xfId="0" applyNumberFormat="1" applyFont="1" applyBorder="1" applyAlignment="1">
      <alignment horizontal="center"/>
    </xf>
    <xf numFmtId="165" fontId="13" fillId="0" borderId="18" xfId="0" applyNumberFormat="1" applyFont="1" applyFill="1" applyBorder="1" applyAlignment="1">
      <alignment horizontal="center"/>
    </xf>
    <xf numFmtId="165" fontId="13" fillId="0" borderId="19" xfId="0" applyNumberFormat="1" applyFont="1" applyFill="1" applyBorder="1" applyAlignment="1">
      <alignment horizontal="center"/>
    </xf>
    <xf numFmtId="165" fontId="13" fillId="0" borderId="20" xfId="0" applyNumberFormat="1" applyFont="1" applyFill="1" applyBorder="1" applyAlignment="1">
      <alignment horizontal="center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165" fontId="17" fillId="0" borderId="18" xfId="0" applyNumberFormat="1" applyFont="1" applyFill="1" applyBorder="1" applyAlignment="1">
      <alignment horizontal="center"/>
    </xf>
    <xf numFmtId="165" fontId="17" fillId="0" borderId="19" xfId="0" applyNumberFormat="1" applyFont="1" applyFill="1" applyBorder="1" applyAlignment="1">
      <alignment horizontal="center"/>
    </xf>
    <xf numFmtId="165" fontId="17" fillId="0" borderId="20" xfId="0" applyNumberFormat="1" applyFont="1" applyFill="1" applyBorder="1" applyAlignment="1">
      <alignment horizontal="center"/>
    </xf>
    <xf numFmtId="0" fontId="13" fillId="20" borderId="18" xfId="0" applyFont="1" applyFill="1" applyBorder="1" applyAlignment="1">
      <alignment horizontal="left" vertical="center" wrapText="1"/>
    </xf>
    <xf numFmtId="0" fontId="13" fillId="20" borderId="19" xfId="0" applyFont="1" applyFill="1" applyBorder="1" applyAlignment="1">
      <alignment horizontal="left" vertical="center" wrapText="1"/>
    </xf>
    <xf numFmtId="0" fontId="13" fillId="20" borderId="20" xfId="0" applyFont="1" applyFill="1" applyBorder="1" applyAlignment="1">
      <alignment horizontal="left" vertical="center" wrapText="1"/>
    </xf>
    <xf numFmtId="0" fontId="13" fillId="20" borderId="18" xfId="0" quotePrefix="1" applyFont="1" applyFill="1" applyBorder="1" applyAlignment="1">
      <alignment horizontal="center" vertical="center"/>
    </xf>
    <xf numFmtId="0" fontId="13" fillId="20" borderId="20" xfId="0" quotePrefix="1" applyFont="1" applyFill="1" applyBorder="1" applyAlignment="1">
      <alignment horizontal="center" vertical="center"/>
    </xf>
    <xf numFmtId="165" fontId="13" fillId="20" borderId="18" xfId="0" applyNumberFormat="1" applyFont="1" applyFill="1" applyBorder="1" applyAlignment="1">
      <alignment horizontal="center"/>
    </xf>
    <xf numFmtId="165" fontId="13" fillId="20" borderId="19" xfId="0" applyNumberFormat="1" applyFont="1" applyFill="1" applyBorder="1" applyAlignment="1">
      <alignment horizontal="center"/>
    </xf>
    <xf numFmtId="165" fontId="13" fillId="20" borderId="20" xfId="0" applyNumberFormat="1" applyFont="1" applyFill="1" applyBorder="1" applyAlignment="1">
      <alignment horizontal="center"/>
    </xf>
    <xf numFmtId="0" fontId="13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top" wrapText="1"/>
    </xf>
    <xf numFmtId="0" fontId="14" fillId="0" borderId="56" xfId="0" applyFont="1" applyBorder="1" applyAlignment="1">
      <alignment horizontal="left" vertical="top"/>
    </xf>
    <xf numFmtId="0" fontId="14" fillId="0" borderId="42" xfId="0" applyFont="1" applyBorder="1" applyAlignment="1">
      <alignment horizontal="left" vertical="top"/>
    </xf>
    <xf numFmtId="165" fontId="14" fillId="19" borderId="18" xfId="0" applyNumberFormat="1" applyFont="1" applyFill="1" applyBorder="1" applyAlignment="1">
      <alignment horizontal="center"/>
    </xf>
    <xf numFmtId="165" fontId="14" fillId="19" borderId="19" xfId="0" applyNumberFormat="1" applyFont="1" applyFill="1" applyBorder="1" applyAlignment="1">
      <alignment horizontal="center"/>
    </xf>
    <xf numFmtId="165" fontId="14" fillId="19" borderId="20" xfId="0" applyNumberFormat="1" applyFont="1" applyFill="1" applyBorder="1" applyAlignment="1">
      <alignment horizont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5" fontId="13" fillId="19" borderId="18" xfId="0" applyNumberFormat="1" applyFont="1" applyFill="1" applyBorder="1" applyAlignment="1">
      <alignment horizontal="center"/>
    </xf>
    <xf numFmtId="165" fontId="13" fillId="19" borderId="19" xfId="0" applyNumberFormat="1" applyFont="1" applyFill="1" applyBorder="1" applyAlignment="1">
      <alignment horizontal="center"/>
    </xf>
    <xf numFmtId="165" fontId="13" fillId="19" borderId="20" xfId="0" applyNumberFormat="1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167" fontId="39" fillId="0" borderId="50" xfId="41" applyNumberFormat="1" applyFont="1" applyFill="1" applyBorder="1" applyAlignment="1">
      <alignment horizontal="center" vertical="center" wrapText="1"/>
    </xf>
    <xf numFmtId="167" fontId="39" fillId="0" borderId="12" xfId="41" applyNumberFormat="1" applyFont="1" applyFill="1" applyBorder="1" applyAlignment="1">
      <alignment horizontal="center" vertical="center" wrapText="1"/>
    </xf>
    <xf numFmtId="167" fontId="39" fillId="0" borderId="57" xfId="41" applyNumberFormat="1" applyFont="1" applyFill="1" applyBorder="1" applyAlignment="1">
      <alignment horizontal="center" vertical="center" wrapText="1"/>
    </xf>
    <xf numFmtId="167" fontId="39" fillId="0" borderId="43" xfId="41" applyNumberFormat="1" applyFont="1" applyFill="1" applyBorder="1" applyAlignment="1">
      <alignment horizontal="center" vertical="center" wrapText="1"/>
    </xf>
    <xf numFmtId="167" fontId="39" fillId="0" borderId="49" xfId="41" applyNumberFormat="1" applyFont="1" applyFill="1" applyBorder="1" applyAlignment="1">
      <alignment horizontal="left" vertical="center" wrapText="1" indent="2"/>
    </xf>
    <xf numFmtId="167" fontId="39" fillId="0" borderId="21" xfId="41" applyNumberFormat="1" applyFont="1" applyFill="1" applyBorder="1" applyAlignment="1">
      <alignment horizontal="left" vertical="center" wrapText="1" indent="2"/>
    </xf>
    <xf numFmtId="167" fontId="39" fillId="0" borderId="41" xfId="41" applyNumberFormat="1" applyFont="1" applyFill="1" applyBorder="1" applyAlignment="1">
      <alignment horizontal="center" vertical="center" wrapText="1"/>
    </xf>
    <xf numFmtId="167" fontId="39" fillId="0" borderId="10" xfId="41" applyNumberFormat="1" applyFont="1" applyFill="1" applyBorder="1" applyAlignment="1">
      <alignment horizontal="center" vertical="center" wrapText="1"/>
    </xf>
    <xf numFmtId="167" fontId="39" fillId="0" borderId="50" xfId="41" applyNumberFormat="1" applyFont="1" applyFill="1" applyBorder="1" applyAlignment="1">
      <alignment horizontal="center" vertical="center"/>
    </xf>
    <xf numFmtId="167" fontId="39" fillId="0" borderId="12" xfId="41" applyNumberFormat="1" applyFont="1" applyFill="1" applyBorder="1" applyAlignment="1">
      <alignment horizontal="center" vertical="center"/>
    </xf>
    <xf numFmtId="167" fontId="39" fillId="0" borderId="58" xfId="41" applyNumberFormat="1" applyFont="1" applyFill="1" applyBorder="1" applyAlignment="1">
      <alignment horizontal="center" vertical="center"/>
    </xf>
    <xf numFmtId="167" fontId="39" fillId="0" borderId="59" xfId="41" applyNumberFormat="1" applyFont="1" applyFill="1" applyBorder="1" applyAlignment="1">
      <alignment horizontal="center" vertical="center"/>
    </xf>
    <xf numFmtId="167" fontId="39" fillId="0" borderId="25" xfId="41" applyNumberFormat="1" applyFont="1" applyFill="1" applyBorder="1" applyAlignment="1">
      <alignment horizontal="left" vertical="center" wrapText="1" indent="2"/>
    </xf>
    <xf numFmtId="167" fontId="39" fillId="0" borderId="60" xfId="41" applyNumberFormat="1" applyFont="1" applyFill="1" applyBorder="1" applyAlignment="1">
      <alignment horizontal="left" vertical="center" wrapText="1" indent="2"/>
    </xf>
    <xf numFmtId="167" fontId="56" fillId="0" borderId="0" xfId="41" applyNumberFormat="1" applyFont="1" applyFill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167" fontId="39" fillId="0" borderId="58" xfId="41" applyNumberFormat="1" applyFont="1" applyFill="1" applyBorder="1" applyAlignment="1">
      <alignment horizontal="center" vertical="center" wrapText="1"/>
    </xf>
    <xf numFmtId="167" fontId="39" fillId="0" borderId="59" xfId="41" applyNumberFormat="1" applyFont="1" applyFill="1" applyBorder="1" applyAlignment="1">
      <alignment horizontal="center" vertical="center" wrapText="1"/>
    </xf>
    <xf numFmtId="167" fontId="39" fillId="0" borderId="61" xfId="41" applyNumberFormat="1" applyFont="1" applyFill="1" applyBorder="1" applyAlignment="1">
      <alignment horizontal="center" vertical="center"/>
    </xf>
    <xf numFmtId="167" fontId="39" fillId="0" borderId="53" xfId="41" applyNumberFormat="1" applyFont="1" applyFill="1" applyBorder="1" applyAlignment="1">
      <alignment horizontal="center" vertical="center"/>
    </xf>
    <xf numFmtId="167" fontId="39" fillId="0" borderId="62" xfId="41" applyNumberFormat="1" applyFont="1" applyFill="1" applyBorder="1" applyAlignment="1">
      <alignment horizontal="center" vertical="center"/>
    </xf>
    <xf numFmtId="0" fontId="55" fillId="0" borderId="0" xfId="41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169" fontId="13" fillId="0" borderId="18" xfId="26" applyNumberFormat="1" applyFont="1" applyBorder="1" applyAlignment="1">
      <alignment horizontal="center"/>
    </xf>
    <xf numFmtId="169" fontId="0" fillId="0" borderId="19" xfId="26" applyNumberFormat="1" applyFont="1" applyBorder="1" applyAlignment="1">
      <alignment horizontal="center"/>
    </xf>
    <xf numFmtId="169" fontId="0" fillId="0" borderId="20" xfId="26" applyNumberFormat="1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13" fillId="18" borderId="18" xfId="0" applyFont="1" applyFill="1" applyBorder="1" applyAlignment="1">
      <alignment horizontal="left" vertical="center" wrapText="1"/>
    </xf>
    <xf numFmtId="0" fontId="13" fillId="18" borderId="19" xfId="0" applyFont="1" applyFill="1" applyBorder="1" applyAlignment="1">
      <alignment horizontal="left" vertical="center" wrapText="1"/>
    </xf>
    <xf numFmtId="167" fontId="56" fillId="0" borderId="0" xfId="41" applyNumberFormat="1" applyFont="1" applyFill="1" applyAlignment="1">
      <alignment vertical="center" wrapText="1"/>
    </xf>
    <xf numFmtId="167" fontId="47" fillId="0" borderId="12" xfId="41" applyNumberFormat="1" applyFont="1" applyFill="1" applyBorder="1" applyAlignment="1" applyProtection="1">
      <alignment vertical="center" wrapText="1"/>
      <protection locked="0"/>
    </xf>
    <xf numFmtId="167" fontId="47" fillId="0" borderId="11" xfId="41" applyNumberFormat="1" applyFont="1" applyFill="1" applyBorder="1" applyAlignment="1" applyProtection="1">
      <alignment vertical="center" wrapText="1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/>
    <cellStyle name="Normál_KVIREND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8" sqref="B8:C8"/>
    </sheetView>
  </sheetViews>
  <sheetFormatPr defaultRowHeight="15.75" x14ac:dyDescent="0.2"/>
  <cols>
    <col min="1" max="1" width="5.5703125" style="3" customWidth="1"/>
    <col min="2" max="2" width="48.140625" style="2" customWidth="1"/>
    <col min="3" max="3" width="21.28515625" style="2" customWidth="1"/>
    <col min="4" max="10" width="9.140625" style="2"/>
    <col min="11" max="16384" width="9.140625" style="3"/>
  </cols>
  <sheetData>
    <row r="1" spans="1:10" ht="21.75" customHeight="1" x14ac:dyDescent="0.2">
      <c r="A1" s="340"/>
      <c r="B1" s="340"/>
      <c r="C1" s="340"/>
      <c r="D1" s="1"/>
      <c r="E1" s="1"/>
      <c r="F1" s="1"/>
    </row>
    <row r="2" spans="1:10" ht="30" customHeight="1" x14ac:dyDescent="0.2">
      <c r="A2" s="341"/>
      <c r="B2" s="341"/>
      <c r="C2" s="341"/>
      <c r="D2" s="5"/>
      <c r="E2" s="5"/>
      <c r="F2" s="5"/>
      <c r="G2" s="5"/>
    </row>
    <row r="3" spans="1:10" ht="30" customHeight="1" x14ac:dyDescent="0.2">
      <c r="B3" s="4"/>
      <c r="C3" s="4"/>
      <c r="D3" s="4"/>
      <c r="E3" s="5"/>
      <c r="F3" s="5"/>
      <c r="G3" s="5"/>
    </row>
    <row r="4" spans="1:10" ht="21.75" customHeight="1" x14ac:dyDescent="0.2">
      <c r="B4" s="6"/>
      <c r="C4" s="4"/>
      <c r="D4" s="4"/>
      <c r="E4" s="4"/>
      <c r="F4" s="4"/>
      <c r="G4" s="5"/>
    </row>
    <row r="5" spans="1:10" ht="19.5" thickBot="1" x14ac:dyDescent="0.25">
      <c r="B5" s="7"/>
      <c r="C5" s="8"/>
    </row>
    <row r="6" spans="1:10" ht="27.75" customHeight="1" x14ac:dyDescent="0.2">
      <c r="A6" s="342" t="s">
        <v>149</v>
      </c>
      <c r="B6" s="343"/>
      <c r="C6" s="344"/>
    </row>
    <row r="7" spans="1:10" ht="18.75" x14ac:dyDescent="0.2">
      <c r="A7" s="9" t="s">
        <v>150</v>
      </c>
      <c r="B7" s="338" t="s">
        <v>207</v>
      </c>
      <c r="C7" s="339"/>
    </row>
    <row r="8" spans="1:10" s="10" customFormat="1" ht="18.75" x14ac:dyDescent="0.2">
      <c r="A8" s="9"/>
      <c r="B8" s="338"/>
      <c r="C8" s="339"/>
      <c r="D8" s="2"/>
      <c r="E8" s="2"/>
      <c r="F8" s="2"/>
      <c r="G8" s="2"/>
      <c r="H8" s="2"/>
      <c r="I8" s="2"/>
      <c r="J8" s="2"/>
    </row>
    <row r="9" spans="1:10" x14ac:dyDescent="0.2">
      <c r="B9" s="4"/>
    </row>
  </sheetData>
  <mergeCells count="5">
    <mergeCell ref="B8:C8"/>
    <mergeCell ref="A1:C1"/>
    <mergeCell ref="A2:C2"/>
    <mergeCell ref="A6:C6"/>
    <mergeCell ref="B7:C7"/>
  </mergeCells>
  <phoneticPr fontId="3" type="noConversion"/>
  <printOptions horizontalCentered="1"/>
  <pageMargins left="0.75" right="0.75" top="1" bottom="1" header="0.5" footer="0.5"/>
  <pageSetup paperSize="9" orientation="portrait" horizontalDpi="300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6"/>
  <sheetViews>
    <sheetView workbookViewId="0">
      <selection activeCell="B2" sqref="B2"/>
    </sheetView>
  </sheetViews>
  <sheetFormatPr defaultRowHeight="12.75" x14ac:dyDescent="0.2"/>
  <cols>
    <col min="1" max="1" width="5.140625" customWidth="1"/>
    <col min="2" max="2" width="58.140625" customWidth="1"/>
    <col min="3" max="3" width="13" customWidth="1"/>
    <col min="4" max="4" width="12.85546875" customWidth="1"/>
  </cols>
  <sheetData>
    <row r="1" spans="1:4" ht="18" x14ac:dyDescent="0.2">
      <c r="B1" s="487" t="s">
        <v>362</v>
      </c>
      <c r="C1" s="488"/>
    </row>
    <row r="2" spans="1:4" x14ac:dyDescent="0.2">
      <c r="B2" s="100"/>
      <c r="C2" s="100"/>
    </row>
    <row r="3" spans="1:4" ht="18" x14ac:dyDescent="0.2">
      <c r="B3" s="487" t="s">
        <v>208</v>
      </c>
      <c r="C3" s="488"/>
    </row>
    <row r="4" spans="1:4" ht="18" x14ac:dyDescent="0.2">
      <c r="A4" s="112"/>
      <c r="B4" s="487" t="s">
        <v>187</v>
      </c>
      <c r="C4" s="488"/>
      <c r="D4" s="100"/>
    </row>
    <row r="5" spans="1:4" ht="15.75" thickBot="1" x14ac:dyDescent="0.25">
      <c r="A5" s="88"/>
      <c r="B5" s="89"/>
      <c r="C5" s="89"/>
      <c r="D5" s="153" t="s">
        <v>213</v>
      </c>
    </row>
    <row r="6" spans="1:4" ht="36.75" thickBot="1" x14ac:dyDescent="0.25">
      <c r="A6" s="90" t="s">
        <v>157</v>
      </c>
      <c r="B6" s="91" t="s">
        <v>38</v>
      </c>
      <c r="C6" s="91" t="s">
        <v>39</v>
      </c>
      <c r="D6" s="92" t="s">
        <v>40</v>
      </c>
    </row>
    <row r="7" spans="1:4" ht="13.5" thickBot="1" x14ac:dyDescent="0.25">
      <c r="A7" s="93">
        <v>1</v>
      </c>
      <c r="B7" s="94">
        <v>2</v>
      </c>
      <c r="C7" s="94">
        <v>3</v>
      </c>
      <c r="D7" s="95">
        <v>4</v>
      </c>
    </row>
    <row r="8" spans="1:4" x14ac:dyDescent="0.2">
      <c r="A8" s="96" t="s">
        <v>7</v>
      </c>
      <c r="B8" s="97" t="s">
        <v>41</v>
      </c>
      <c r="C8" s="98"/>
      <c r="D8" s="99"/>
    </row>
    <row r="9" spans="1:4" x14ac:dyDescent="0.2">
      <c r="A9" s="101" t="s">
        <v>22</v>
      </c>
      <c r="B9" s="102" t="s">
        <v>42</v>
      </c>
      <c r="C9" s="103"/>
      <c r="D9" s="104"/>
    </row>
    <row r="10" spans="1:4" x14ac:dyDescent="0.2">
      <c r="A10" s="101" t="s">
        <v>23</v>
      </c>
      <c r="B10" s="102" t="s">
        <v>43</v>
      </c>
      <c r="C10" s="103"/>
      <c r="D10" s="104"/>
    </row>
    <row r="11" spans="1:4" x14ac:dyDescent="0.2">
      <c r="A11" s="101" t="s">
        <v>24</v>
      </c>
      <c r="B11" s="102" t="s">
        <v>44</v>
      </c>
      <c r="C11" s="103"/>
      <c r="D11" s="104"/>
    </row>
    <row r="12" spans="1:4" x14ac:dyDescent="0.2">
      <c r="A12" s="101" t="s">
        <v>26</v>
      </c>
      <c r="B12" s="102" t="s">
        <v>45</v>
      </c>
      <c r="C12" s="103"/>
      <c r="D12" s="104"/>
    </row>
    <row r="13" spans="1:4" x14ac:dyDescent="0.2">
      <c r="A13" s="101" t="s">
        <v>27</v>
      </c>
      <c r="B13" s="102" t="s">
        <v>46</v>
      </c>
      <c r="C13" s="103"/>
      <c r="D13" s="104"/>
    </row>
    <row r="14" spans="1:4" x14ac:dyDescent="0.2">
      <c r="A14" s="101" t="s">
        <v>28</v>
      </c>
      <c r="B14" s="105" t="s">
        <v>47</v>
      </c>
      <c r="C14" s="103"/>
      <c r="D14" s="104"/>
    </row>
    <row r="15" spans="1:4" x14ac:dyDescent="0.2">
      <c r="A15" s="101" t="s">
        <v>30</v>
      </c>
      <c r="B15" s="105" t="s">
        <v>48</v>
      </c>
      <c r="C15" s="103"/>
      <c r="D15" s="104"/>
    </row>
    <row r="16" spans="1:4" x14ac:dyDescent="0.2">
      <c r="A16" s="101" t="s">
        <v>31</v>
      </c>
      <c r="B16" s="105" t="s">
        <v>49</v>
      </c>
      <c r="C16" s="103">
        <v>156000</v>
      </c>
      <c r="D16" s="104">
        <v>78000</v>
      </c>
    </row>
    <row r="17" spans="1:4" x14ac:dyDescent="0.2">
      <c r="A17" s="101" t="s">
        <v>8</v>
      </c>
      <c r="B17" s="105" t="s">
        <v>50</v>
      </c>
      <c r="C17" s="103"/>
      <c r="D17" s="104"/>
    </row>
    <row r="18" spans="1:4" x14ac:dyDescent="0.2">
      <c r="A18" s="101" t="s">
        <v>33</v>
      </c>
      <c r="B18" s="105" t="s">
        <v>84</v>
      </c>
      <c r="C18" s="103"/>
      <c r="D18" s="104"/>
    </row>
    <row r="19" spans="1:4" ht="22.5" x14ac:dyDescent="0.2">
      <c r="A19" s="101" t="s">
        <v>35</v>
      </c>
      <c r="B19" s="105" t="s">
        <v>85</v>
      </c>
      <c r="C19" s="103"/>
      <c r="D19" s="104"/>
    </row>
    <row r="20" spans="1:4" x14ac:dyDescent="0.2">
      <c r="A20" s="101" t="s">
        <v>86</v>
      </c>
      <c r="B20" s="102" t="s">
        <v>87</v>
      </c>
      <c r="C20" s="103"/>
      <c r="D20" s="104"/>
    </row>
    <row r="21" spans="1:4" x14ac:dyDescent="0.2">
      <c r="A21" s="101" t="s">
        <v>88</v>
      </c>
      <c r="B21" s="102" t="s">
        <v>89</v>
      </c>
      <c r="C21" s="103"/>
      <c r="D21" s="104"/>
    </row>
    <row r="22" spans="1:4" x14ac:dyDescent="0.2">
      <c r="A22" s="101" t="s">
        <v>90</v>
      </c>
      <c r="B22" s="102" t="s">
        <v>91</v>
      </c>
      <c r="C22" s="103"/>
      <c r="D22" s="104"/>
    </row>
    <row r="23" spans="1:4" x14ac:dyDescent="0.2">
      <c r="A23" s="101" t="s">
        <v>92</v>
      </c>
      <c r="B23" s="102" t="s">
        <v>93</v>
      </c>
      <c r="C23" s="103"/>
      <c r="D23" s="104"/>
    </row>
    <row r="24" spans="1:4" x14ac:dyDescent="0.2">
      <c r="A24" s="101" t="s">
        <v>94</v>
      </c>
      <c r="B24" s="102" t="s">
        <v>95</v>
      </c>
      <c r="C24" s="103"/>
      <c r="D24" s="104"/>
    </row>
    <row r="25" spans="1:4" ht="13.5" thickBot="1" x14ac:dyDescent="0.25">
      <c r="A25" s="101" t="s">
        <v>96</v>
      </c>
      <c r="B25" s="106"/>
      <c r="C25" s="107"/>
      <c r="D25" s="104"/>
    </row>
    <row r="26" spans="1:4" ht="13.5" thickBot="1" x14ac:dyDescent="0.25">
      <c r="A26" s="108" t="s">
        <v>97</v>
      </c>
      <c r="B26" s="109" t="s">
        <v>37</v>
      </c>
      <c r="C26" s="110">
        <f>SUM(C8:C25)</f>
        <v>156000</v>
      </c>
      <c r="D26" s="111">
        <f>SUM(D8:D25)</f>
        <v>78000</v>
      </c>
    </row>
  </sheetData>
  <mergeCells count="3">
    <mergeCell ref="B1:C1"/>
    <mergeCell ref="B3:C3"/>
    <mergeCell ref="B4:C4"/>
  </mergeCells>
  <phoneticPr fontId="19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66"/>
  <sheetViews>
    <sheetView showGridLines="0" zoomScaleNormal="100" zoomScaleSheetLayoutView="100" workbookViewId="0">
      <selection activeCell="B4" sqref="B4:G4"/>
    </sheetView>
  </sheetViews>
  <sheetFormatPr defaultRowHeight="12.75" x14ac:dyDescent="0.2"/>
  <cols>
    <col min="1" max="7" width="9.140625" style="21"/>
    <col min="8" max="8" width="12.5703125" style="21" bestFit="1" customWidth="1"/>
    <col min="9" max="9" width="13.7109375" style="21" bestFit="1" customWidth="1"/>
    <col min="10" max="10" width="12.7109375" style="21" customWidth="1"/>
    <col min="11" max="11" width="13.85546875" style="21" customWidth="1"/>
    <col min="12" max="16384" width="9.140625" style="21"/>
  </cols>
  <sheetData>
    <row r="1" spans="1:10" ht="12.75" customHeight="1" x14ac:dyDescent="0.2">
      <c r="B1" s="458"/>
      <c r="C1" s="458"/>
      <c r="D1" s="458"/>
      <c r="E1" s="458"/>
      <c r="F1" s="458"/>
      <c r="G1" s="458"/>
      <c r="H1" s="332"/>
      <c r="I1" s="332"/>
      <c r="J1" s="332"/>
    </row>
    <row r="2" spans="1:10" ht="12.75" customHeight="1" x14ac:dyDescent="0.2">
      <c r="B2" s="458"/>
      <c r="C2" s="458"/>
      <c r="D2" s="458"/>
      <c r="E2" s="458"/>
      <c r="F2" s="458"/>
      <c r="G2" s="458"/>
      <c r="H2" s="332"/>
      <c r="I2" s="332"/>
      <c r="J2" s="332"/>
    </row>
    <row r="3" spans="1:10" s="31" customFormat="1" ht="26.25" customHeight="1" x14ac:dyDescent="0.25">
      <c r="B3" s="458" t="s">
        <v>361</v>
      </c>
      <c r="C3" s="458"/>
      <c r="D3" s="458"/>
      <c r="E3" s="458"/>
      <c r="F3" s="458"/>
      <c r="G3" s="458"/>
      <c r="H3" s="333"/>
      <c r="I3" s="333"/>
      <c r="J3" s="333"/>
    </row>
    <row r="4" spans="1:10" s="31" customFormat="1" ht="19.5" customHeight="1" x14ac:dyDescent="0.25">
      <c r="B4" s="458"/>
      <c r="C4" s="458"/>
      <c r="D4" s="458"/>
      <c r="E4" s="458"/>
      <c r="F4" s="458"/>
      <c r="G4" s="458"/>
      <c r="H4" s="333"/>
      <c r="I4" s="333"/>
      <c r="J4" s="333"/>
    </row>
    <row r="5" spans="1:10" s="31" customFormat="1" ht="15.75" x14ac:dyDescent="0.25">
      <c r="B5" s="458" t="s">
        <v>208</v>
      </c>
      <c r="C5" s="383"/>
      <c r="D5" s="383"/>
      <c r="E5" s="383"/>
      <c r="F5" s="383"/>
      <c r="G5" s="383"/>
      <c r="H5" s="333"/>
      <c r="I5" s="333"/>
      <c r="J5" s="333"/>
    </row>
    <row r="6" spans="1:10" ht="15.75" x14ac:dyDescent="0.2">
      <c r="B6" s="459" t="s">
        <v>183</v>
      </c>
      <c r="C6" s="459"/>
      <c r="D6" s="459"/>
      <c r="E6" s="459"/>
      <c r="F6" s="459"/>
      <c r="G6" s="459"/>
      <c r="H6" s="332"/>
      <c r="I6" s="332"/>
      <c r="J6" s="332"/>
    </row>
    <row r="7" spans="1:10" ht="15.75" x14ac:dyDescent="0.2">
      <c r="B7" s="24"/>
      <c r="C7" s="24"/>
      <c r="D7" s="24"/>
      <c r="E7" s="24"/>
      <c r="F7" s="24"/>
      <c r="G7" s="24"/>
      <c r="H7" s="332"/>
      <c r="I7" s="332"/>
      <c r="J7" s="332"/>
    </row>
    <row r="8" spans="1:10" x14ac:dyDescent="0.2">
      <c r="H8" s="332"/>
      <c r="I8" s="332"/>
      <c r="J8" s="332"/>
    </row>
    <row r="9" spans="1:10" ht="31.5" customHeight="1" x14ac:dyDescent="0.2">
      <c r="A9" s="491"/>
      <c r="B9" s="409" t="s">
        <v>144</v>
      </c>
      <c r="C9" s="410"/>
      <c r="D9" s="410"/>
      <c r="E9" s="410"/>
      <c r="F9" s="410"/>
      <c r="G9" s="410"/>
      <c r="H9" s="334" t="s">
        <v>366</v>
      </c>
      <c r="I9" s="334" t="s">
        <v>167</v>
      </c>
      <c r="J9" s="334" t="s">
        <v>168</v>
      </c>
    </row>
    <row r="10" spans="1:10" x14ac:dyDescent="0.2">
      <c r="A10" s="492"/>
      <c r="B10" s="26"/>
      <c r="C10" s="23"/>
      <c r="D10" s="23"/>
      <c r="E10" s="23"/>
      <c r="F10" s="22"/>
      <c r="G10" s="22"/>
      <c r="H10" s="493" t="s">
        <v>367</v>
      </c>
      <c r="I10" s="494"/>
      <c r="J10" s="495"/>
    </row>
    <row r="11" spans="1:10" ht="24.75" customHeight="1" x14ac:dyDescent="0.2">
      <c r="A11" s="37"/>
      <c r="B11" s="271" t="s">
        <v>2</v>
      </c>
      <c r="C11" s="335"/>
      <c r="D11" s="335"/>
      <c r="E11" s="335"/>
      <c r="F11" s="335"/>
      <c r="G11" s="335"/>
      <c r="H11" s="334"/>
      <c r="I11" s="334"/>
      <c r="J11" s="334"/>
    </row>
    <row r="12" spans="1:10" ht="24.75" customHeight="1" x14ac:dyDescent="0.2">
      <c r="A12" s="37"/>
      <c r="B12" s="401" t="s">
        <v>211</v>
      </c>
      <c r="C12" s="496"/>
      <c r="D12" s="496"/>
      <c r="E12" s="496"/>
      <c r="F12" s="496"/>
      <c r="G12" s="496"/>
      <c r="H12" s="334"/>
      <c r="I12" s="334">
        <v>472000</v>
      </c>
      <c r="J12" s="334">
        <v>471147</v>
      </c>
    </row>
    <row r="13" spans="1:10" ht="23.25" customHeight="1" x14ac:dyDescent="0.2">
      <c r="A13" s="37"/>
      <c r="B13" s="443" t="s">
        <v>184</v>
      </c>
      <c r="C13" s="496"/>
      <c r="D13" s="496"/>
      <c r="E13" s="496"/>
      <c r="F13" s="496"/>
      <c r="G13" s="496"/>
      <c r="H13" s="334">
        <v>150000</v>
      </c>
      <c r="I13" s="334">
        <v>75000</v>
      </c>
      <c r="J13" s="334">
        <v>75000</v>
      </c>
    </row>
    <row r="14" spans="1:10" ht="23.25" customHeight="1" x14ac:dyDescent="0.2">
      <c r="A14" s="37"/>
      <c r="B14" s="401" t="s">
        <v>198</v>
      </c>
      <c r="C14" s="402"/>
      <c r="D14" s="402"/>
      <c r="E14" s="402"/>
      <c r="F14" s="402"/>
      <c r="G14" s="402"/>
      <c r="H14" s="334">
        <v>128000</v>
      </c>
      <c r="I14" s="334">
        <v>309000</v>
      </c>
      <c r="J14" s="334">
        <v>309474</v>
      </c>
    </row>
    <row r="15" spans="1:10" ht="19.5" customHeight="1" x14ac:dyDescent="0.2">
      <c r="A15" s="37"/>
      <c r="B15" s="455" t="s">
        <v>3</v>
      </c>
      <c r="C15" s="456"/>
      <c r="D15" s="456"/>
      <c r="E15" s="456"/>
      <c r="F15" s="456"/>
      <c r="G15" s="456"/>
      <c r="H15" s="334">
        <f>SUM(H12:H14)</f>
        <v>278000</v>
      </c>
      <c r="I15" s="334">
        <f>SUM(I12:I14)</f>
        <v>856000</v>
      </c>
      <c r="J15" s="334">
        <f>SUM(J12:J14)</f>
        <v>855621</v>
      </c>
    </row>
    <row r="16" spans="1:10" ht="19.5" customHeight="1" x14ac:dyDescent="0.2">
      <c r="A16" s="37"/>
      <c r="B16" s="497"/>
      <c r="C16" s="498"/>
      <c r="D16" s="498"/>
      <c r="E16" s="498"/>
      <c r="F16" s="498"/>
      <c r="G16" s="498"/>
      <c r="H16" s="336"/>
      <c r="I16" s="336"/>
      <c r="J16" s="336"/>
    </row>
    <row r="17" spans="1:11" ht="19.5" customHeight="1" x14ac:dyDescent="0.2">
      <c r="A17" s="37"/>
      <c r="B17" s="489" t="s">
        <v>4</v>
      </c>
      <c r="C17" s="490"/>
      <c r="D17" s="490"/>
      <c r="E17" s="490"/>
      <c r="F17" s="490"/>
      <c r="G17" s="490"/>
      <c r="H17" s="334"/>
      <c r="I17" s="334"/>
      <c r="J17" s="334"/>
    </row>
    <row r="18" spans="1:11" ht="19.5" customHeight="1" x14ac:dyDescent="0.2">
      <c r="A18" s="37"/>
      <c r="B18" s="401" t="s">
        <v>368</v>
      </c>
      <c r="C18" s="402"/>
      <c r="D18" s="402"/>
      <c r="E18" s="402"/>
      <c r="F18" s="402"/>
      <c r="G18" s="402"/>
      <c r="H18" s="334"/>
      <c r="I18" s="334">
        <v>80000</v>
      </c>
      <c r="J18" s="334">
        <v>80000</v>
      </c>
    </row>
    <row r="19" spans="1:11" ht="19.5" customHeight="1" x14ac:dyDescent="0.2">
      <c r="A19" s="37"/>
      <c r="B19" s="401" t="s">
        <v>369</v>
      </c>
      <c r="C19" s="402"/>
      <c r="D19" s="402"/>
      <c r="E19" s="402"/>
      <c r="F19" s="402"/>
      <c r="G19" s="402"/>
      <c r="H19" s="334"/>
      <c r="I19" s="334">
        <v>500000</v>
      </c>
      <c r="J19" s="334">
        <v>500000</v>
      </c>
    </row>
    <row r="20" spans="1:11" ht="19.5" customHeight="1" x14ac:dyDescent="0.2">
      <c r="A20" s="37"/>
      <c r="B20" s="401" t="s">
        <v>370</v>
      </c>
      <c r="C20" s="402"/>
      <c r="D20" s="402"/>
      <c r="E20" s="402"/>
      <c r="F20" s="402"/>
      <c r="G20" s="402"/>
      <c r="H20" s="334"/>
      <c r="I20" s="334">
        <v>8922800</v>
      </c>
      <c r="J20" s="334">
        <v>8824800</v>
      </c>
    </row>
    <row r="21" spans="1:11" ht="19.5" customHeight="1" x14ac:dyDescent="0.2">
      <c r="A21" s="37"/>
      <c r="B21" s="401" t="s">
        <v>371</v>
      </c>
      <c r="C21" s="402"/>
      <c r="D21" s="402"/>
      <c r="E21" s="402"/>
      <c r="F21" s="402"/>
      <c r="G21" s="402"/>
      <c r="H21" s="334">
        <v>120000</v>
      </c>
      <c r="I21" s="334">
        <v>120000</v>
      </c>
      <c r="J21" s="334">
        <v>120000</v>
      </c>
    </row>
    <row r="22" spans="1:11" ht="19.5" customHeight="1" x14ac:dyDescent="0.2">
      <c r="A22" s="37"/>
      <c r="B22" s="452" t="s">
        <v>209</v>
      </c>
      <c r="C22" s="453"/>
      <c r="D22" s="453"/>
      <c r="E22" s="453"/>
      <c r="F22" s="453"/>
      <c r="G22" s="453"/>
      <c r="H22" s="334">
        <v>500000</v>
      </c>
      <c r="I22" s="334">
        <v>500000</v>
      </c>
      <c r="J22" s="334"/>
    </row>
    <row r="23" spans="1:11" ht="19.5" customHeight="1" x14ac:dyDescent="0.2">
      <c r="A23" s="37"/>
      <c r="B23" s="452" t="s">
        <v>210</v>
      </c>
      <c r="C23" s="453"/>
      <c r="D23" s="453"/>
      <c r="E23" s="453"/>
      <c r="F23" s="453"/>
      <c r="G23" s="453"/>
      <c r="H23" s="334">
        <v>150000</v>
      </c>
      <c r="I23" s="334">
        <v>150000</v>
      </c>
      <c r="J23" s="334"/>
    </row>
    <row r="24" spans="1:11" ht="19.5" customHeight="1" x14ac:dyDescent="0.2">
      <c r="A24" s="37"/>
      <c r="B24" s="443" t="s">
        <v>372</v>
      </c>
      <c r="C24" s="444"/>
      <c r="D24" s="444"/>
      <c r="E24" s="444"/>
      <c r="F24" s="444"/>
      <c r="G24" s="444"/>
      <c r="H24" s="334">
        <v>50000</v>
      </c>
      <c r="I24" s="334">
        <v>40000</v>
      </c>
      <c r="J24" s="334">
        <v>25000</v>
      </c>
    </row>
    <row r="25" spans="1:11" ht="21.95" customHeight="1" x14ac:dyDescent="0.2">
      <c r="A25" s="37"/>
      <c r="B25" s="455" t="s">
        <v>5</v>
      </c>
      <c r="C25" s="456"/>
      <c r="D25" s="456"/>
      <c r="E25" s="456"/>
      <c r="F25" s="456"/>
      <c r="G25" s="456"/>
      <c r="H25" s="334">
        <f>SUM(H21:H24)</f>
        <v>820000</v>
      </c>
      <c r="I25" s="334">
        <f>SUM(I20:I24)</f>
        <v>9732800</v>
      </c>
      <c r="J25" s="334">
        <f>SUM(J20:J24)</f>
        <v>8969800</v>
      </c>
      <c r="K25" s="337"/>
    </row>
    <row r="26" spans="1:11" ht="21.95" customHeight="1" x14ac:dyDescent="0.2">
      <c r="A26" s="37"/>
      <c r="B26" s="455" t="s">
        <v>6</v>
      </c>
      <c r="C26" s="456"/>
      <c r="D26" s="456"/>
      <c r="E26" s="456"/>
      <c r="F26" s="456"/>
      <c r="G26" s="456"/>
      <c r="H26" s="334">
        <f>+H25+H15</f>
        <v>1098000</v>
      </c>
      <c r="I26" s="334">
        <f>+I25+I15</f>
        <v>10588800</v>
      </c>
      <c r="J26" s="334">
        <f>+J25+J15</f>
        <v>9825421</v>
      </c>
    </row>
    <row r="27" spans="1:11" ht="21.95" customHeight="1" x14ac:dyDescent="0.2"/>
    <row r="28" spans="1:11" ht="21.95" customHeight="1" x14ac:dyDescent="0.2"/>
    <row r="29" spans="1:11" ht="21.95" customHeight="1" x14ac:dyDescent="0.2"/>
    <row r="30" spans="1:11" ht="21.95" customHeight="1" x14ac:dyDescent="0.2"/>
    <row r="31" spans="1:11" ht="21.95" customHeight="1" x14ac:dyDescent="0.2"/>
    <row r="32" spans="1:11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1.95" customHeight="1" x14ac:dyDescent="0.2"/>
    <row r="42" ht="21.95" customHeight="1" x14ac:dyDescent="0.2"/>
    <row r="43" ht="21.95" customHeight="1" x14ac:dyDescent="0.2"/>
    <row r="44" ht="21.95" customHeight="1" x14ac:dyDescent="0.2"/>
    <row r="45" ht="21.95" customHeight="1" x14ac:dyDescent="0.2"/>
    <row r="46" ht="21.95" customHeight="1" x14ac:dyDescent="0.2"/>
    <row r="47" ht="21.95" customHeight="1" x14ac:dyDescent="0.2"/>
    <row r="4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.95" customHeight="1" x14ac:dyDescent="0.2"/>
    <row r="108" ht="21.95" customHeight="1" x14ac:dyDescent="0.2"/>
    <row r="109" ht="21.95" customHeight="1" x14ac:dyDescent="0.2"/>
    <row r="110" ht="21.95" customHeight="1" x14ac:dyDescent="0.2"/>
    <row r="111" ht="21.95" customHeight="1" x14ac:dyDescent="0.2"/>
    <row r="112" ht="21.95" customHeight="1" x14ac:dyDescent="0.2"/>
    <row r="113" ht="21.95" customHeight="1" x14ac:dyDescent="0.2"/>
    <row r="114" ht="21.95" customHeight="1" x14ac:dyDescent="0.2"/>
    <row r="115" ht="21.95" customHeight="1" x14ac:dyDescent="0.2"/>
    <row r="116" ht="21.95" customHeight="1" x14ac:dyDescent="0.2"/>
    <row r="117" ht="21.95" customHeight="1" x14ac:dyDescent="0.2"/>
    <row r="118" ht="21.95" customHeight="1" x14ac:dyDescent="0.2"/>
    <row r="119" ht="21.95" customHeight="1" x14ac:dyDescent="0.2"/>
    <row r="120" ht="21.95" customHeight="1" x14ac:dyDescent="0.2"/>
    <row r="121" ht="21.95" customHeight="1" x14ac:dyDescent="0.2"/>
    <row r="122" ht="21.95" customHeight="1" x14ac:dyDescent="0.2"/>
    <row r="123" ht="21.95" customHeight="1" x14ac:dyDescent="0.2"/>
    <row r="124" ht="21.95" customHeight="1" x14ac:dyDescent="0.2"/>
    <row r="125" ht="21.95" customHeight="1" x14ac:dyDescent="0.2"/>
    <row r="126" ht="21.95" customHeight="1" x14ac:dyDescent="0.2"/>
    <row r="127" ht="21.95" customHeight="1" x14ac:dyDescent="0.2"/>
    <row r="128" ht="21.95" customHeight="1" x14ac:dyDescent="0.2"/>
    <row r="129" ht="21.95" customHeight="1" x14ac:dyDescent="0.2"/>
    <row r="130" ht="21.95" customHeight="1" x14ac:dyDescent="0.2"/>
    <row r="131" ht="21.95" customHeight="1" x14ac:dyDescent="0.2"/>
    <row r="132" ht="21.95" customHeight="1" x14ac:dyDescent="0.2"/>
    <row r="133" ht="21.95" customHeight="1" x14ac:dyDescent="0.2"/>
    <row r="134" ht="21.95" customHeight="1" x14ac:dyDescent="0.2"/>
    <row r="135" ht="21.95" customHeight="1" x14ac:dyDescent="0.2"/>
    <row r="136" ht="21.95" customHeight="1" x14ac:dyDescent="0.2"/>
    <row r="137" ht="21.95" customHeight="1" x14ac:dyDescent="0.2"/>
    <row r="138" ht="21.95" customHeight="1" x14ac:dyDescent="0.2"/>
    <row r="139" ht="21.95" customHeight="1" x14ac:dyDescent="0.2"/>
    <row r="140" ht="21.95" customHeight="1" x14ac:dyDescent="0.2"/>
    <row r="141" ht="21.95" customHeight="1" x14ac:dyDescent="0.2"/>
    <row r="142" ht="21.95" customHeight="1" x14ac:dyDescent="0.2"/>
    <row r="143" ht="21.95" customHeight="1" x14ac:dyDescent="0.2"/>
    <row r="144" ht="21.95" customHeight="1" x14ac:dyDescent="0.2"/>
    <row r="145" ht="21.95" customHeight="1" x14ac:dyDescent="0.2"/>
    <row r="146" ht="21.95" customHeight="1" x14ac:dyDescent="0.2"/>
    <row r="147" ht="21.95" customHeight="1" x14ac:dyDescent="0.2"/>
    <row r="148" ht="21.95" customHeight="1" x14ac:dyDescent="0.2"/>
    <row r="149" ht="21.95" customHeight="1" x14ac:dyDescent="0.2"/>
    <row r="150" ht="21.95" customHeight="1" x14ac:dyDescent="0.2"/>
    <row r="151" ht="21.95" customHeight="1" x14ac:dyDescent="0.2"/>
    <row r="152" ht="21.95" customHeight="1" x14ac:dyDescent="0.2"/>
    <row r="153" ht="21.95" customHeight="1" x14ac:dyDescent="0.2"/>
    <row r="154" ht="21.95" customHeight="1" x14ac:dyDescent="0.2"/>
    <row r="155" ht="21.95" customHeight="1" x14ac:dyDescent="0.2"/>
    <row r="156" ht="21.95" customHeight="1" x14ac:dyDescent="0.2"/>
    <row r="157" ht="21.95" customHeight="1" x14ac:dyDescent="0.2"/>
    <row r="158" ht="21.95" customHeight="1" x14ac:dyDescent="0.2"/>
    <row r="159" ht="21.95" customHeight="1" x14ac:dyDescent="0.2"/>
    <row r="160" ht="21.95" customHeight="1" x14ac:dyDescent="0.2"/>
    <row r="161" ht="21.95" customHeight="1" x14ac:dyDescent="0.2"/>
    <row r="162" ht="21.95" customHeight="1" x14ac:dyDescent="0.2"/>
    <row r="163" ht="21.95" customHeight="1" x14ac:dyDescent="0.2"/>
    <row r="164" ht="21.95" customHeight="1" x14ac:dyDescent="0.2"/>
    <row r="165" ht="21.95" customHeight="1" x14ac:dyDescent="0.2"/>
    <row r="166" ht="21.95" customHeight="1" x14ac:dyDescent="0.2"/>
  </sheetData>
  <mergeCells count="23">
    <mergeCell ref="B26:G26"/>
    <mergeCell ref="B20:G20"/>
    <mergeCell ref="B21:G21"/>
    <mergeCell ref="B22:G22"/>
    <mergeCell ref="B23:G23"/>
    <mergeCell ref="B24:G24"/>
    <mergeCell ref="B25:G25"/>
    <mergeCell ref="A9:A10"/>
    <mergeCell ref="B5:G5"/>
    <mergeCell ref="B9:G9"/>
    <mergeCell ref="H10:J10"/>
    <mergeCell ref="B12:G12"/>
    <mergeCell ref="B19:G19"/>
    <mergeCell ref="B1:G2"/>
    <mergeCell ref="B3:G3"/>
    <mergeCell ref="B4:G4"/>
    <mergeCell ref="B6:G6"/>
    <mergeCell ref="B18:G18"/>
    <mergeCell ref="B17:G17"/>
    <mergeCell ref="B13:G13"/>
    <mergeCell ref="B14:G14"/>
    <mergeCell ref="B15:G15"/>
    <mergeCell ref="B16:G16"/>
  </mergeCells>
  <phoneticPr fontId="0" type="noConversion"/>
  <printOptions horizontalCentered="1"/>
  <pageMargins left="0.39370078740157483" right="0.19685039370078741" top="0.59055118110236227" bottom="0.59055118110236227" header="0.5" footer="0.5"/>
  <pageSetup paperSize="9" scale="85" fitToHeight="0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workbookViewId="0">
      <selection activeCell="F14" sqref="F14"/>
    </sheetView>
  </sheetViews>
  <sheetFormatPr defaultRowHeight="12.75" x14ac:dyDescent="0.2"/>
  <cols>
    <col min="1" max="1" width="52" style="38" customWidth="1"/>
    <col min="2" max="2" width="13.42578125" style="39" customWidth="1"/>
    <col min="3" max="3" width="14" style="39" customWidth="1"/>
    <col min="4" max="4" width="15.42578125" style="39" customWidth="1"/>
    <col min="5" max="5" width="14.28515625" style="39" customWidth="1"/>
    <col min="6" max="6" width="16.140625" style="39" customWidth="1"/>
    <col min="7" max="7" width="11.140625" customWidth="1"/>
  </cols>
  <sheetData>
    <row r="1" spans="1:8" ht="18.75" x14ac:dyDescent="0.2">
      <c r="A1" s="480" t="s">
        <v>345</v>
      </c>
      <c r="B1" s="480"/>
      <c r="C1" s="480"/>
      <c r="D1" s="480"/>
      <c r="E1" s="480"/>
      <c r="F1" s="480"/>
      <c r="G1" s="39"/>
    </row>
    <row r="2" spans="1:8" ht="15.75" x14ac:dyDescent="0.25">
      <c r="A2" s="385" t="s">
        <v>208</v>
      </c>
      <c r="B2" s="385"/>
      <c r="C2" s="385"/>
      <c r="D2" s="385"/>
      <c r="E2" s="385"/>
      <c r="F2" s="385"/>
      <c r="G2" s="385"/>
    </row>
    <row r="3" spans="1:8" ht="20.25" customHeight="1" x14ac:dyDescent="0.2">
      <c r="G3" s="39"/>
    </row>
    <row r="4" spans="1:8" ht="27" customHeight="1" x14ac:dyDescent="0.2">
      <c r="A4" s="480" t="s">
        <v>186</v>
      </c>
      <c r="B4" s="499"/>
      <c r="C4" s="499"/>
      <c r="D4" s="499"/>
      <c r="E4" s="499"/>
      <c r="F4" s="499"/>
      <c r="G4" s="152" t="s">
        <v>203</v>
      </c>
    </row>
    <row r="5" spans="1:8" ht="20.25" customHeight="1" thickBot="1" x14ac:dyDescent="0.3">
      <c r="A5" s="150"/>
      <c r="B5" s="151"/>
      <c r="C5" s="151"/>
      <c r="D5" s="151"/>
      <c r="E5" s="151"/>
      <c r="F5" s="151"/>
      <c r="G5" s="113"/>
    </row>
    <row r="6" spans="1:8" ht="20.25" customHeight="1" thickBot="1" x14ac:dyDescent="0.25">
      <c r="A6" s="114" t="s">
        <v>98</v>
      </c>
      <c r="B6" s="115" t="s">
        <v>99</v>
      </c>
      <c r="C6" s="115" t="s">
        <v>100</v>
      </c>
      <c r="D6" s="115" t="s">
        <v>334</v>
      </c>
      <c r="E6" s="115" t="s">
        <v>335</v>
      </c>
      <c r="F6" s="115" t="s">
        <v>336</v>
      </c>
      <c r="G6" s="116" t="s">
        <v>344</v>
      </c>
    </row>
    <row r="7" spans="1:8" ht="20.25" customHeight="1" thickBot="1" x14ac:dyDescent="0.25">
      <c r="A7" s="117">
        <v>1</v>
      </c>
      <c r="B7" s="118">
        <v>2</v>
      </c>
      <c r="C7" s="118">
        <v>3</v>
      </c>
      <c r="D7" s="118">
        <v>4</v>
      </c>
      <c r="E7" s="118"/>
      <c r="F7" s="118">
        <v>5</v>
      </c>
      <c r="G7" s="119">
        <v>6</v>
      </c>
    </row>
    <row r="8" spans="1:8" ht="20.25" customHeight="1" x14ac:dyDescent="0.2">
      <c r="A8" s="120" t="s">
        <v>101</v>
      </c>
      <c r="B8" s="121"/>
      <c r="C8" s="122"/>
      <c r="D8" s="121"/>
      <c r="E8" s="121"/>
      <c r="F8" s="500">
        <f>SUM(F9:F10)</f>
        <v>2061000</v>
      </c>
      <c r="G8" s="501">
        <f>SUM(G9:G10)</f>
        <v>836246</v>
      </c>
    </row>
    <row r="9" spans="1:8" ht="20.25" customHeight="1" x14ac:dyDescent="0.2">
      <c r="A9" s="124" t="s">
        <v>337</v>
      </c>
      <c r="B9" s="121"/>
      <c r="C9" s="122"/>
      <c r="D9" s="121"/>
      <c r="E9" s="121">
        <v>0</v>
      </c>
      <c r="F9" s="121">
        <f>898000+417000+113000</f>
        <v>1428000</v>
      </c>
      <c r="G9" s="123">
        <v>204114</v>
      </c>
    </row>
    <row r="10" spans="1:8" ht="20.25" customHeight="1" x14ac:dyDescent="0.2">
      <c r="A10" s="124" t="s">
        <v>338</v>
      </c>
      <c r="B10" s="121"/>
      <c r="C10" s="122"/>
      <c r="D10" s="121"/>
      <c r="E10" s="121"/>
      <c r="F10" s="121">
        <v>633000</v>
      </c>
      <c r="G10" s="123">
        <v>632132</v>
      </c>
    </row>
    <row r="11" spans="1:8" ht="15.75" x14ac:dyDescent="0.2">
      <c r="A11" s="120" t="s">
        <v>102</v>
      </c>
      <c r="B11" s="121"/>
      <c r="C11" s="122"/>
      <c r="D11" s="121"/>
      <c r="E11" s="121"/>
      <c r="F11" s="500">
        <f>SUM(F12:F15)</f>
        <v>10565120</v>
      </c>
      <c r="G11" s="501">
        <f>SUM(G12:G15)</f>
        <v>10424731</v>
      </c>
      <c r="H11" s="121"/>
    </row>
    <row r="12" spans="1:8" ht="15.75" x14ac:dyDescent="0.2">
      <c r="A12" s="124" t="s">
        <v>339</v>
      </c>
      <c r="B12" s="121"/>
      <c r="C12" s="326"/>
      <c r="D12" s="121"/>
      <c r="E12" s="121"/>
      <c r="F12" s="121">
        <f>2108000+7990000</f>
        <v>10098000</v>
      </c>
      <c r="G12" s="123">
        <v>10097350</v>
      </c>
    </row>
    <row r="13" spans="1:8" ht="15.75" x14ac:dyDescent="0.2">
      <c r="A13" s="124" t="s">
        <v>340</v>
      </c>
      <c r="B13" s="121"/>
      <c r="C13" s="122"/>
      <c r="D13" s="121"/>
      <c r="E13" s="121"/>
      <c r="F13" s="121">
        <v>198120</v>
      </c>
      <c r="G13" s="123">
        <v>172901</v>
      </c>
    </row>
    <row r="14" spans="1:8" ht="15.75" x14ac:dyDescent="0.2">
      <c r="A14" s="125" t="s">
        <v>341</v>
      </c>
      <c r="B14" s="121"/>
      <c r="C14" s="122"/>
      <c r="D14" s="121"/>
      <c r="E14" s="121"/>
      <c r="F14" s="121">
        <v>168000</v>
      </c>
      <c r="G14" s="123">
        <v>53480</v>
      </c>
    </row>
    <row r="15" spans="1:8" ht="16.5" thickBot="1" x14ac:dyDescent="0.25">
      <c r="A15" s="131" t="s">
        <v>342</v>
      </c>
      <c r="B15" s="132"/>
      <c r="C15" s="133"/>
      <c r="D15" s="132"/>
      <c r="E15" s="132"/>
      <c r="F15" s="132">
        <v>101000</v>
      </c>
      <c r="G15" s="134">
        <v>101000</v>
      </c>
    </row>
    <row r="16" spans="1:8" ht="13.5" thickBot="1" x14ac:dyDescent="0.25">
      <c r="A16" s="126" t="s">
        <v>103</v>
      </c>
      <c r="B16" s="127">
        <f>SUM(B9:B15)</f>
        <v>0</v>
      </c>
      <c r="C16" s="128"/>
      <c r="D16" s="127">
        <f>SUM(D8:D14)</f>
        <v>0</v>
      </c>
      <c r="E16" s="127"/>
      <c r="F16" s="127">
        <f>F11+F8</f>
        <v>12626120</v>
      </c>
      <c r="G16" s="129">
        <f>G11+G8</f>
        <v>11260977</v>
      </c>
    </row>
    <row r="19" spans="1:4" x14ac:dyDescent="0.2">
      <c r="B19" s="155"/>
      <c r="C19" s="155"/>
      <c r="D19" s="155"/>
    </row>
    <row r="20" spans="1:4" ht="15.75" x14ac:dyDescent="0.2">
      <c r="A20" s="157"/>
      <c r="B20" s="156"/>
      <c r="C20" s="162"/>
      <c r="D20" s="163"/>
    </row>
    <row r="21" spans="1:4" ht="15.75" x14ac:dyDescent="0.2">
      <c r="A21" s="157"/>
      <c r="B21" s="158"/>
      <c r="C21" s="159"/>
      <c r="D21" s="163"/>
    </row>
    <row r="22" spans="1:4" ht="15.75" x14ac:dyDescent="0.2">
      <c r="A22" s="197"/>
      <c r="B22" s="158"/>
      <c r="C22" s="159"/>
      <c r="D22" s="163"/>
    </row>
    <row r="23" spans="1:4" ht="15.75" x14ac:dyDescent="0.2">
      <c r="A23" s="157"/>
      <c r="B23" s="158"/>
      <c r="C23" s="159"/>
    </row>
    <row r="24" spans="1:4" x14ac:dyDescent="0.2">
      <c r="A24" s="160"/>
      <c r="B24" s="158"/>
      <c r="C24" s="161"/>
    </row>
    <row r="25" spans="1:4" ht="15.75" x14ac:dyDescent="0.25">
      <c r="A25" s="164"/>
      <c r="B25" s="158"/>
      <c r="C25" s="159"/>
      <c r="D25" s="163"/>
    </row>
    <row r="26" spans="1:4" ht="15.75" x14ac:dyDescent="0.25">
      <c r="A26" s="164"/>
      <c r="C26" s="163"/>
      <c r="D26" s="163"/>
    </row>
    <row r="27" spans="1:4" ht="15.75" x14ac:dyDescent="0.25">
      <c r="A27" s="164"/>
      <c r="C27" s="163"/>
      <c r="D27" s="163"/>
    </row>
  </sheetData>
  <mergeCells count="3">
    <mergeCell ref="A1:F1"/>
    <mergeCell ref="A2:G2"/>
    <mergeCell ref="A4:F4"/>
  </mergeCells>
  <phoneticPr fontId="19" type="noConversion"/>
  <printOptions horizontalCentered="1" gridLines="1"/>
  <pageMargins left="0.64" right="0.15" top="1.47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27"/>
  <sheetViews>
    <sheetView tabSelected="1" topLeftCell="A7" workbookViewId="0">
      <selection activeCell="B3" sqref="B3"/>
    </sheetView>
  </sheetViews>
  <sheetFormatPr defaultRowHeight="12.75" x14ac:dyDescent="0.2"/>
  <cols>
    <col min="1" max="1" width="4.28515625" customWidth="1"/>
    <col min="2" max="2" width="59" customWidth="1"/>
    <col min="3" max="3" width="13.5703125" customWidth="1"/>
  </cols>
  <sheetData>
    <row r="2" spans="1:5" ht="15.75" x14ac:dyDescent="0.25">
      <c r="B2" s="198" t="s">
        <v>343</v>
      </c>
      <c r="C2" s="198"/>
    </row>
    <row r="3" spans="1:5" ht="15.75" x14ac:dyDescent="0.25">
      <c r="B3" s="198" t="s">
        <v>208</v>
      </c>
      <c r="C3" s="198"/>
    </row>
    <row r="4" spans="1:5" x14ac:dyDescent="0.2">
      <c r="B4" s="171" t="s">
        <v>219</v>
      </c>
      <c r="D4" t="s">
        <v>242</v>
      </c>
    </row>
    <row r="6" spans="1:5" ht="13.5" thickBot="1" x14ac:dyDescent="0.25">
      <c r="E6" t="s">
        <v>220</v>
      </c>
    </row>
    <row r="7" spans="1:5" ht="13.5" thickBot="1" x14ac:dyDescent="0.25">
      <c r="A7" s="199" t="s">
        <v>221</v>
      </c>
      <c r="B7" s="200" t="s">
        <v>144</v>
      </c>
      <c r="C7" s="201" t="s">
        <v>222</v>
      </c>
    </row>
    <row r="8" spans="1:5" x14ac:dyDescent="0.2">
      <c r="A8" s="137" t="s">
        <v>7</v>
      </c>
      <c r="B8" s="202" t="s">
        <v>223</v>
      </c>
      <c r="C8" s="203">
        <v>52429</v>
      </c>
    </row>
    <row r="9" spans="1:5" x14ac:dyDescent="0.2">
      <c r="A9" s="138" t="s">
        <v>22</v>
      </c>
      <c r="B9" s="204" t="s">
        <v>224</v>
      </c>
      <c r="C9" s="205">
        <v>50523</v>
      </c>
    </row>
    <row r="10" spans="1:5" x14ac:dyDescent="0.2">
      <c r="A10" s="138" t="s">
        <v>23</v>
      </c>
      <c r="B10" s="130" t="s">
        <v>225</v>
      </c>
      <c r="C10" s="205">
        <f>+C8-C9</f>
        <v>1906</v>
      </c>
    </row>
    <row r="11" spans="1:5" x14ac:dyDescent="0.2">
      <c r="A11" s="138" t="s">
        <v>24</v>
      </c>
      <c r="B11" s="204" t="s">
        <v>226</v>
      </c>
      <c r="C11" s="205">
        <v>16537</v>
      </c>
    </row>
    <row r="12" spans="1:5" x14ac:dyDescent="0.2">
      <c r="A12" s="138" t="s">
        <v>26</v>
      </c>
      <c r="B12" s="204" t="s">
        <v>227</v>
      </c>
      <c r="C12" s="205">
        <v>8201</v>
      </c>
    </row>
    <row r="13" spans="1:5" x14ac:dyDescent="0.2">
      <c r="A13" s="138" t="s">
        <v>27</v>
      </c>
      <c r="B13" s="206" t="s">
        <v>228</v>
      </c>
      <c r="C13" s="205">
        <f>+C11-C12</f>
        <v>8336</v>
      </c>
    </row>
    <row r="14" spans="1:5" x14ac:dyDescent="0.2">
      <c r="A14" s="138" t="s">
        <v>28</v>
      </c>
      <c r="B14" s="206" t="s">
        <v>229</v>
      </c>
      <c r="C14" s="205">
        <f>+C13+C10</f>
        <v>10242</v>
      </c>
    </row>
    <row r="15" spans="1:5" x14ac:dyDescent="0.2">
      <c r="A15" s="138" t="s">
        <v>30</v>
      </c>
      <c r="B15" s="204" t="s">
        <v>230</v>
      </c>
      <c r="C15" s="205"/>
    </row>
    <row r="16" spans="1:5" x14ac:dyDescent="0.2">
      <c r="A16" s="138" t="s">
        <v>31</v>
      </c>
      <c r="B16" s="204" t="s">
        <v>231</v>
      </c>
      <c r="C16" s="205"/>
    </row>
    <row r="17" spans="1:3" x14ac:dyDescent="0.2">
      <c r="A17" s="138" t="s">
        <v>8</v>
      </c>
      <c r="B17" s="130" t="s">
        <v>232</v>
      </c>
      <c r="C17" s="205"/>
    </row>
    <row r="18" spans="1:3" x14ac:dyDescent="0.2">
      <c r="A18" s="138" t="s">
        <v>33</v>
      </c>
      <c r="B18" s="204" t="s">
        <v>233</v>
      </c>
      <c r="C18" s="205"/>
    </row>
    <row r="19" spans="1:3" x14ac:dyDescent="0.2">
      <c r="A19" s="138" t="s">
        <v>35</v>
      </c>
      <c r="B19" s="204" t="s">
        <v>234</v>
      </c>
      <c r="C19" s="205"/>
    </row>
    <row r="20" spans="1:3" x14ac:dyDescent="0.2">
      <c r="A20" s="138" t="s">
        <v>86</v>
      </c>
      <c r="B20" s="206" t="s">
        <v>235</v>
      </c>
      <c r="C20" s="205"/>
    </row>
    <row r="21" spans="1:3" x14ac:dyDescent="0.2">
      <c r="A21" s="138" t="s">
        <v>88</v>
      </c>
      <c r="B21" s="206" t="s">
        <v>236</v>
      </c>
      <c r="C21" s="205"/>
    </row>
    <row r="22" spans="1:3" x14ac:dyDescent="0.2">
      <c r="A22" s="138" t="s">
        <v>90</v>
      </c>
      <c r="B22" s="206" t="s">
        <v>244</v>
      </c>
      <c r="C22" s="205"/>
    </row>
    <row r="23" spans="1:3" x14ac:dyDescent="0.2">
      <c r="A23" s="138" t="s">
        <v>92</v>
      </c>
      <c r="B23" s="130" t="s">
        <v>237</v>
      </c>
      <c r="C23" s="205">
        <f>+C14+C22</f>
        <v>10242</v>
      </c>
    </row>
    <row r="24" spans="1:3" x14ac:dyDescent="0.2">
      <c r="A24" s="138" t="s">
        <v>94</v>
      </c>
      <c r="B24" s="130" t="s">
        <v>238</v>
      </c>
      <c r="C24" s="205">
        <v>4160</v>
      </c>
    </row>
    <row r="25" spans="1:3" x14ac:dyDescent="0.2">
      <c r="A25" s="138" t="s">
        <v>96</v>
      </c>
      <c r="B25" s="130" t="s">
        <v>239</v>
      </c>
      <c r="C25" s="325">
        <f>C23-C24</f>
        <v>6082</v>
      </c>
    </row>
    <row r="26" spans="1:3" x14ac:dyDescent="0.2">
      <c r="A26" s="138" t="s">
        <v>97</v>
      </c>
      <c r="B26" s="130" t="s">
        <v>240</v>
      </c>
      <c r="C26" s="207"/>
    </row>
    <row r="27" spans="1:3" ht="13.5" thickBot="1" x14ac:dyDescent="0.25">
      <c r="A27" s="138" t="s">
        <v>243</v>
      </c>
      <c r="B27" s="208" t="s">
        <v>241</v>
      </c>
      <c r="C27" s="209"/>
    </row>
  </sheetData>
  <phoneticPr fontId="1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03"/>
  <sheetViews>
    <sheetView topLeftCell="A5" zoomScale="75" zoomScaleNormal="75" zoomScaleSheetLayoutView="75" workbookViewId="0">
      <selection activeCell="L4" sqref="L4"/>
    </sheetView>
  </sheetViews>
  <sheetFormatPr defaultRowHeight="20.100000000000001" customHeight="1" x14ac:dyDescent="0.2"/>
  <cols>
    <col min="1" max="1" width="6" style="2" customWidth="1"/>
    <col min="2" max="2" width="5.140625" style="1" customWidth="1"/>
    <col min="3" max="3" width="82.5703125" style="1" customWidth="1"/>
    <col min="4" max="4" width="15.7109375" style="2" customWidth="1"/>
    <col min="5" max="5" width="14.5703125" style="2" customWidth="1"/>
    <col min="6" max="6" width="11.28515625" style="2" customWidth="1"/>
    <col min="7" max="8" width="16.85546875" style="11" customWidth="1"/>
    <col min="9" max="9" width="13.5703125" style="11" customWidth="1"/>
    <col min="10" max="11" width="16.85546875" style="280" customWidth="1"/>
    <col min="12" max="12" width="13.28515625" style="280" customWidth="1"/>
    <col min="13" max="16384" width="9.140625" style="11"/>
  </cols>
  <sheetData>
    <row r="1" spans="1:12" ht="20.100000000000001" customHeight="1" x14ac:dyDescent="0.3">
      <c r="A1" s="382" t="s">
        <v>316</v>
      </c>
      <c r="B1" s="383"/>
      <c r="C1" s="383"/>
      <c r="D1" s="383"/>
      <c r="E1" s="383"/>
      <c r="F1" s="383"/>
    </row>
    <row r="2" spans="1:12" ht="20.100000000000001" customHeight="1" x14ac:dyDescent="0.2">
      <c r="A2" s="341"/>
      <c r="B2" s="341"/>
      <c r="C2" s="341"/>
      <c r="D2" s="341"/>
      <c r="E2" s="341"/>
      <c r="F2" s="341"/>
    </row>
    <row r="3" spans="1:12" ht="20.100000000000001" customHeight="1" x14ac:dyDescent="0.25">
      <c r="A3" s="385" t="s">
        <v>208</v>
      </c>
      <c r="B3" s="385"/>
      <c r="C3" s="385"/>
      <c r="D3" s="385"/>
      <c r="E3" s="385"/>
      <c r="F3" s="385"/>
    </row>
    <row r="4" spans="1:12" ht="20.100000000000001" customHeight="1" x14ac:dyDescent="0.2">
      <c r="A4" s="341" t="s">
        <v>156</v>
      </c>
      <c r="B4" s="341"/>
      <c r="C4" s="341"/>
      <c r="D4" s="341"/>
      <c r="E4" s="341"/>
      <c r="F4" s="341"/>
    </row>
    <row r="5" spans="1:12" ht="16.5" thickBot="1" x14ac:dyDescent="0.3">
      <c r="A5" s="384" t="s">
        <v>202</v>
      </c>
      <c r="B5" s="384"/>
      <c r="C5" s="384"/>
      <c r="D5" s="384"/>
      <c r="E5" s="384"/>
      <c r="F5" s="384"/>
    </row>
    <row r="6" spans="1:12" ht="20.100000000000001" customHeight="1" x14ac:dyDescent="0.2">
      <c r="A6" s="386" t="s">
        <v>157</v>
      </c>
      <c r="B6" s="374" t="s">
        <v>144</v>
      </c>
      <c r="C6" s="374"/>
      <c r="D6" s="368" t="s">
        <v>317</v>
      </c>
      <c r="E6" s="391" t="s">
        <v>318</v>
      </c>
      <c r="F6" s="391" t="s">
        <v>319</v>
      </c>
      <c r="G6" s="368" t="s">
        <v>320</v>
      </c>
      <c r="H6" s="391" t="s">
        <v>321</v>
      </c>
      <c r="I6" s="391" t="s">
        <v>322</v>
      </c>
      <c r="J6" s="375" t="s">
        <v>215</v>
      </c>
      <c r="K6" s="377" t="s">
        <v>200</v>
      </c>
      <c r="L6" s="379" t="s">
        <v>201</v>
      </c>
    </row>
    <row r="7" spans="1:12" ht="38.25" customHeight="1" thickBot="1" x14ac:dyDescent="0.25">
      <c r="A7" s="387"/>
      <c r="B7" s="389"/>
      <c r="C7" s="389"/>
      <c r="D7" s="369"/>
      <c r="E7" s="392"/>
      <c r="F7" s="392"/>
      <c r="G7" s="369"/>
      <c r="H7" s="392"/>
      <c r="I7" s="392"/>
      <c r="J7" s="376"/>
      <c r="K7" s="378"/>
      <c r="L7" s="380"/>
    </row>
    <row r="8" spans="1:12" ht="22.5" customHeight="1" thickBot="1" x14ac:dyDescent="0.25">
      <c r="A8" s="388"/>
      <c r="B8" s="390"/>
      <c r="C8" s="390"/>
      <c r="D8" s="365" t="s">
        <v>323</v>
      </c>
      <c r="E8" s="366"/>
      <c r="F8" s="366"/>
      <c r="G8" s="367"/>
      <c r="H8" s="367"/>
      <c r="I8" s="367"/>
      <c r="J8" s="381" t="s">
        <v>218</v>
      </c>
      <c r="K8" s="381"/>
      <c r="L8" s="381"/>
    </row>
    <row r="9" spans="1:12" ht="15.95" customHeight="1" thickBot="1" x14ac:dyDescent="0.25">
      <c r="A9" s="270"/>
      <c r="B9" s="374" t="s">
        <v>158</v>
      </c>
      <c r="C9" s="374"/>
      <c r="D9" s="305"/>
      <c r="E9" s="306"/>
      <c r="F9" s="183"/>
      <c r="G9" s="183"/>
      <c r="H9" s="183"/>
      <c r="I9" s="183"/>
      <c r="J9" s="281"/>
      <c r="K9" s="281"/>
      <c r="L9" s="282"/>
    </row>
    <row r="10" spans="1:12" ht="15.95" customHeight="1" x14ac:dyDescent="0.25">
      <c r="A10" s="9">
        <v>1</v>
      </c>
      <c r="B10" s="355" t="s">
        <v>145</v>
      </c>
      <c r="C10" s="356"/>
      <c r="D10" s="184">
        <f>SUM(E10:F10)</f>
        <v>7993</v>
      </c>
      <c r="E10" s="185">
        <v>7993</v>
      </c>
      <c r="F10" s="311"/>
      <c r="G10" s="184">
        <f>SUM(H10:I10)</f>
        <v>11088</v>
      </c>
      <c r="H10" s="185">
        <v>11088</v>
      </c>
      <c r="I10" s="186"/>
      <c r="J10" s="315">
        <f>+K10+L10</f>
        <v>10198</v>
      </c>
      <c r="K10" s="283">
        <v>10198</v>
      </c>
      <c r="L10" s="284"/>
    </row>
    <row r="11" spans="1:12" ht="15.95" customHeight="1" x14ac:dyDescent="0.25">
      <c r="A11" s="9">
        <v>2</v>
      </c>
      <c r="B11" s="355" t="s">
        <v>153</v>
      </c>
      <c r="C11" s="356"/>
      <c r="D11" s="187">
        <f>SUM(E11:F11)</f>
        <v>1977</v>
      </c>
      <c r="E11" s="13">
        <v>1977</v>
      </c>
      <c r="F11" s="196"/>
      <c r="G11" s="187">
        <f>SUM(H11:I11)</f>
        <v>2534</v>
      </c>
      <c r="H11" s="13">
        <v>2534</v>
      </c>
      <c r="I11" s="14"/>
      <c r="J11" s="316">
        <f>+K11+L11</f>
        <v>2527</v>
      </c>
      <c r="K11" s="285">
        <v>2527</v>
      </c>
      <c r="L11" s="286"/>
    </row>
    <row r="12" spans="1:12" ht="15.95" customHeight="1" x14ac:dyDescent="0.25">
      <c r="A12" s="9">
        <v>3</v>
      </c>
      <c r="B12" s="355" t="s">
        <v>154</v>
      </c>
      <c r="C12" s="356"/>
      <c r="D12" s="187">
        <f>SUM(E12:F12)</f>
        <v>18274</v>
      </c>
      <c r="E12" s="13">
        <v>18274</v>
      </c>
      <c r="F12" s="196"/>
      <c r="G12" s="187">
        <f>SUM(H12:I12)</f>
        <v>17221</v>
      </c>
      <c r="H12" s="13">
        <v>17221</v>
      </c>
      <c r="I12" s="14"/>
      <c r="J12" s="316">
        <f>+K12+L12</f>
        <v>12886</v>
      </c>
      <c r="K12" s="285">
        <v>12886</v>
      </c>
      <c r="L12" s="286"/>
    </row>
    <row r="13" spans="1:12" ht="15.95" customHeight="1" x14ac:dyDescent="0.25">
      <c r="A13" s="9" t="s">
        <v>24</v>
      </c>
      <c r="B13" s="355" t="s">
        <v>137</v>
      </c>
      <c r="C13" s="356"/>
      <c r="D13" s="187"/>
      <c r="E13" s="13"/>
      <c r="F13" s="196"/>
      <c r="G13" s="187"/>
      <c r="H13" s="13"/>
      <c r="I13" s="14"/>
      <c r="J13" s="316"/>
      <c r="K13" s="285"/>
      <c r="L13" s="286"/>
    </row>
    <row r="14" spans="1:12" ht="15.95" customHeight="1" x14ac:dyDescent="0.2">
      <c r="A14" s="9" t="s">
        <v>26</v>
      </c>
      <c r="B14" s="370" t="s">
        <v>133</v>
      </c>
      <c r="C14" s="371"/>
      <c r="D14" s="187">
        <f>+D15+D16+D17+D18+D19</f>
        <v>4423</v>
      </c>
      <c r="E14" s="13">
        <f>SUM(E15:E19)</f>
        <v>3453</v>
      </c>
      <c r="F14" s="272">
        <f>SUM(F15:F19)</f>
        <v>970</v>
      </c>
      <c r="G14" s="187">
        <f>+G15+G16+G17+G18+G19</f>
        <v>14646</v>
      </c>
      <c r="H14" s="13">
        <f>SUM(H15:H19)</f>
        <v>14066</v>
      </c>
      <c r="I14" s="167">
        <f>SUM(I15:I19)</f>
        <v>580</v>
      </c>
      <c r="J14" s="316">
        <f t="shared" ref="J14:L14" si="0">SUM(J15:J19)</f>
        <v>13651</v>
      </c>
      <c r="K14" s="285">
        <f t="shared" si="0"/>
        <v>13071</v>
      </c>
      <c r="L14" s="286">
        <f t="shared" si="0"/>
        <v>580</v>
      </c>
    </row>
    <row r="15" spans="1:12" ht="15.95" customHeight="1" x14ac:dyDescent="0.25">
      <c r="A15" s="9" t="s">
        <v>125</v>
      </c>
      <c r="B15" s="372" t="s">
        <v>128</v>
      </c>
      <c r="C15" s="373"/>
      <c r="D15" s="187">
        <f t="shared" ref="D15:D21" si="1">SUM(E15:F15)</f>
        <v>1098</v>
      </c>
      <c r="E15" s="13">
        <v>128</v>
      </c>
      <c r="F15" s="196">
        <f>850+120</f>
        <v>970</v>
      </c>
      <c r="G15" s="187">
        <f t="shared" ref="G15:G21" si="2">SUM(H15:I15)</f>
        <v>856</v>
      </c>
      <c r="H15" s="13">
        <v>856</v>
      </c>
      <c r="I15" s="14"/>
      <c r="J15" s="316">
        <f t="shared" ref="J15:J20" si="3">+K15+L15</f>
        <v>855</v>
      </c>
      <c r="K15" s="285">
        <v>855</v>
      </c>
      <c r="L15" s="286"/>
    </row>
    <row r="16" spans="1:12" ht="15.95" customHeight="1" x14ac:dyDescent="0.25">
      <c r="A16" s="9" t="s">
        <v>126</v>
      </c>
      <c r="B16" s="372" t="s">
        <v>199</v>
      </c>
      <c r="C16" s="373"/>
      <c r="D16" s="187">
        <f t="shared" si="1"/>
        <v>0</v>
      </c>
      <c r="E16" s="13"/>
      <c r="F16" s="196"/>
      <c r="G16" s="187">
        <f t="shared" si="2"/>
        <v>9733</v>
      </c>
      <c r="H16" s="13">
        <v>9733</v>
      </c>
      <c r="I16" s="14"/>
      <c r="J16" s="316">
        <f t="shared" si="3"/>
        <v>8970</v>
      </c>
      <c r="K16" s="285">
        <v>8970</v>
      </c>
      <c r="L16" s="286"/>
    </row>
    <row r="17" spans="1:12" ht="15.95" customHeight="1" x14ac:dyDescent="0.25">
      <c r="A17" s="9"/>
      <c r="B17" s="363" t="s">
        <v>324</v>
      </c>
      <c r="C17" s="364"/>
      <c r="D17" s="187">
        <f t="shared" si="1"/>
        <v>166</v>
      </c>
      <c r="E17" s="13">
        <v>166</v>
      </c>
      <c r="F17" s="196"/>
      <c r="G17" s="187">
        <f t="shared" si="2"/>
        <v>289</v>
      </c>
      <c r="H17" s="13">
        <v>289</v>
      </c>
      <c r="I17" s="14"/>
      <c r="J17" s="316">
        <f t="shared" si="3"/>
        <v>289</v>
      </c>
      <c r="K17" s="285">
        <v>289</v>
      </c>
      <c r="L17" s="286"/>
    </row>
    <row r="18" spans="1:12" ht="15.95" customHeight="1" x14ac:dyDescent="0.25">
      <c r="A18" s="9" t="s">
        <v>127</v>
      </c>
      <c r="B18" s="361" t="s">
        <v>129</v>
      </c>
      <c r="C18" s="362"/>
      <c r="D18" s="187">
        <f t="shared" si="1"/>
        <v>3159</v>
      </c>
      <c r="E18" s="13">
        <v>3159</v>
      </c>
      <c r="F18" s="196"/>
      <c r="G18" s="187">
        <f t="shared" si="2"/>
        <v>3188</v>
      </c>
      <c r="H18" s="13">
        <v>3188</v>
      </c>
      <c r="I18" s="14"/>
      <c r="J18" s="316">
        <f t="shared" si="3"/>
        <v>2957</v>
      </c>
      <c r="K18" s="285">
        <v>2957</v>
      </c>
      <c r="L18" s="286"/>
    </row>
    <row r="19" spans="1:12" ht="15.95" customHeight="1" x14ac:dyDescent="0.25">
      <c r="A19" s="9" t="s">
        <v>51</v>
      </c>
      <c r="B19" s="372" t="s">
        <v>325</v>
      </c>
      <c r="C19" s="373"/>
      <c r="D19" s="187">
        <f t="shared" si="1"/>
        <v>0</v>
      </c>
      <c r="E19" s="13"/>
      <c r="F19" s="196"/>
      <c r="G19" s="187">
        <f t="shared" si="2"/>
        <v>580</v>
      </c>
      <c r="H19" s="13"/>
      <c r="I19" s="14">
        <v>580</v>
      </c>
      <c r="J19" s="316">
        <f t="shared" si="3"/>
        <v>580</v>
      </c>
      <c r="K19" s="285"/>
      <c r="L19" s="286">
        <v>580</v>
      </c>
    </row>
    <row r="20" spans="1:12" ht="15.95" customHeight="1" x14ac:dyDescent="0.25">
      <c r="A20" s="9"/>
      <c r="B20" s="355" t="s">
        <v>326</v>
      </c>
      <c r="C20" s="356"/>
      <c r="D20" s="187">
        <f t="shared" si="1"/>
        <v>4295</v>
      </c>
      <c r="E20" s="13">
        <f>1012+283+2000+1000</f>
        <v>4295</v>
      </c>
      <c r="F20" s="196"/>
      <c r="G20" s="187">
        <f t="shared" si="2"/>
        <v>0</v>
      </c>
      <c r="H20" s="13"/>
      <c r="I20" s="14"/>
      <c r="J20" s="316">
        <f t="shared" si="3"/>
        <v>0</v>
      </c>
      <c r="K20" s="285"/>
      <c r="L20" s="286"/>
    </row>
    <row r="21" spans="1:12" ht="15.95" customHeight="1" x14ac:dyDescent="0.25">
      <c r="A21" s="9"/>
      <c r="B21" s="355" t="s">
        <v>195</v>
      </c>
      <c r="C21" s="356"/>
      <c r="D21" s="187">
        <f t="shared" si="1"/>
        <v>301</v>
      </c>
      <c r="E21" s="173">
        <v>301</v>
      </c>
      <c r="F21" s="196"/>
      <c r="G21" s="187">
        <f t="shared" si="2"/>
        <v>7296</v>
      </c>
      <c r="H21" s="173">
        <v>7296</v>
      </c>
      <c r="I21" s="14"/>
      <c r="J21" s="289"/>
      <c r="K21" s="287"/>
      <c r="L21" s="288"/>
    </row>
    <row r="22" spans="1:12" ht="15.95" customHeight="1" x14ac:dyDescent="0.2">
      <c r="A22" s="9" t="s">
        <v>150</v>
      </c>
      <c r="B22" s="165" t="s">
        <v>124</v>
      </c>
      <c r="C22" s="179"/>
      <c r="D22" s="187">
        <f>+D10+D11+D12+D13+D14+D21+D20</f>
        <v>37263</v>
      </c>
      <c r="E22" s="13">
        <f>+E10+E11+E12+E13+E14+E21+E20</f>
        <v>36293</v>
      </c>
      <c r="F22" s="272">
        <f>+F10+F11+F12+F13+F14+F21</f>
        <v>970</v>
      </c>
      <c r="G22" s="187">
        <f>+G10+G11+G12+G13+G14+G21+G20</f>
        <v>52785</v>
      </c>
      <c r="H22" s="13">
        <f>+H10+H11+H12+H13+H14+H21+H20</f>
        <v>52205</v>
      </c>
      <c r="I22" s="167">
        <f>+I10+I11+I12+I13+I14+I21</f>
        <v>580</v>
      </c>
      <c r="J22" s="289">
        <f>+J10+J11+J12+J13+J14+J21+J20</f>
        <v>39262</v>
      </c>
      <c r="K22" s="287">
        <f>+K10+K11+K12+K13+K14+K21+K20</f>
        <v>38682</v>
      </c>
      <c r="L22" s="288">
        <f>+L10+L11+L12+L13+L14+L21</f>
        <v>580</v>
      </c>
    </row>
    <row r="23" spans="1:12" ht="15.95" customHeight="1" x14ac:dyDescent="0.25">
      <c r="A23" s="9" t="s">
        <v>27</v>
      </c>
      <c r="B23" s="355" t="s">
        <v>147</v>
      </c>
      <c r="C23" s="356"/>
      <c r="D23" s="188"/>
      <c r="E23" s="173"/>
      <c r="F23" s="196"/>
      <c r="G23" s="188">
        <v>10464</v>
      </c>
      <c r="H23" s="173">
        <v>10464</v>
      </c>
      <c r="I23" s="14"/>
      <c r="J23" s="316">
        <f>+K23+L23</f>
        <v>10324</v>
      </c>
      <c r="K23" s="285">
        <v>10324</v>
      </c>
      <c r="L23" s="286"/>
    </row>
    <row r="24" spans="1:12" ht="15.95" customHeight="1" x14ac:dyDescent="0.25">
      <c r="A24" s="9" t="s">
        <v>28</v>
      </c>
      <c r="B24" s="355" t="s">
        <v>146</v>
      </c>
      <c r="C24" s="356"/>
      <c r="D24" s="188"/>
      <c r="E24" s="173"/>
      <c r="F24" s="196"/>
      <c r="G24" s="188">
        <f>+H24+I24</f>
        <v>2061</v>
      </c>
      <c r="H24" s="173">
        <v>2061</v>
      </c>
      <c r="I24" s="14"/>
      <c r="J24" s="316">
        <f>+K24+L24</f>
        <v>836</v>
      </c>
      <c r="K24" s="285">
        <v>836</v>
      </c>
      <c r="L24" s="286"/>
    </row>
    <row r="25" spans="1:12" ht="15.95" customHeight="1" x14ac:dyDescent="0.25">
      <c r="A25" s="9" t="s">
        <v>30</v>
      </c>
      <c r="B25" s="355" t="s">
        <v>130</v>
      </c>
      <c r="C25" s="356"/>
      <c r="D25" s="188"/>
      <c r="E25" s="173"/>
      <c r="F25" s="196"/>
      <c r="G25" s="188">
        <f>+H25+I25</f>
        <v>101</v>
      </c>
      <c r="H25" s="173">
        <v>100</v>
      </c>
      <c r="I25" s="14">
        <v>1</v>
      </c>
      <c r="J25" s="316">
        <f>+K25+L25</f>
        <v>101</v>
      </c>
      <c r="K25" s="285">
        <v>100</v>
      </c>
      <c r="L25" s="286">
        <v>1</v>
      </c>
    </row>
    <row r="26" spans="1:12" ht="15.95" customHeight="1" x14ac:dyDescent="0.25">
      <c r="A26" s="9" t="s">
        <v>151</v>
      </c>
      <c r="B26" s="355" t="s">
        <v>196</v>
      </c>
      <c r="C26" s="356"/>
      <c r="D26" s="188">
        <f>+D23+D24+D25</f>
        <v>0</v>
      </c>
      <c r="E26" s="173"/>
      <c r="F26" s="196"/>
      <c r="G26" s="188">
        <f t="shared" ref="G26:L26" si="4">+G23+G24+G25</f>
        <v>12626</v>
      </c>
      <c r="H26" s="173">
        <f t="shared" si="4"/>
        <v>12625</v>
      </c>
      <c r="I26" s="168">
        <f t="shared" si="4"/>
        <v>1</v>
      </c>
      <c r="J26" s="295">
        <f t="shared" si="4"/>
        <v>11261</v>
      </c>
      <c r="K26" s="294">
        <f t="shared" si="4"/>
        <v>11260</v>
      </c>
      <c r="L26" s="307">
        <f t="shared" si="4"/>
        <v>1</v>
      </c>
    </row>
    <row r="27" spans="1:12" ht="15.95" customHeight="1" x14ac:dyDescent="0.25">
      <c r="A27" s="9" t="s">
        <v>152</v>
      </c>
      <c r="B27" s="355"/>
      <c r="C27" s="356"/>
      <c r="D27" s="188"/>
      <c r="E27" s="173"/>
      <c r="F27" s="196"/>
      <c r="G27" s="188"/>
      <c r="H27" s="173"/>
      <c r="I27" s="14"/>
      <c r="J27" s="316"/>
      <c r="K27" s="285"/>
      <c r="L27" s="286"/>
    </row>
    <row r="28" spans="1:12" ht="15.95" customHeight="1" x14ac:dyDescent="0.25">
      <c r="A28" s="9" t="s">
        <v>138</v>
      </c>
      <c r="B28" s="357"/>
      <c r="C28" s="358"/>
      <c r="D28" s="189"/>
      <c r="E28" s="174"/>
      <c r="F28" s="196">
        <f>+D28+E28</f>
        <v>0</v>
      </c>
      <c r="G28" s="189"/>
      <c r="H28" s="174"/>
      <c r="I28" s="14">
        <f>+G28+H28</f>
        <v>0</v>
      </c>
      <c r="J28" s="316"/>
      <c r="K28" s="285"/>
      <c r="L28" s="286"/>
    </row>
    <row r="29" spans="1:12" ht="15.95" customHeight="1" x14ac:dyDescent="0.25">
      <c r="A29" s="9" t="s">
        <v>139</v>
      </c>
      <c r="B29" s="357"/>
      <c r="C29" s="358"/>
      <c r="D29" s="189"/>
      <c r="E29" s="175"/>
      <c r="F29" s="196">
        <f>+D29+E29</f>
        <v>0</v>
      </c>
      <c r="G29" s="189"/>
      <c r="H29" s="175"/>
      <c r="I29" s="14">
        <f>+G29+H29</f>
        <v>0</v>
      </c>
      <c r="J29" s="317"/>
      <c r="K29" s="290"/>
      <c r="L29" s="291"/>
    </row>
    <row r="30" spans="1:12" ht="15.95" customHeight="1" x14ac:dyDescent="0.3">
      <c r="A30" s="135" t="s">
        <v>131</v>
      </c>
      <c r="B30" s="347" t="s">
        <v>132</v>
      </c>
      <c r="C30" s="348"/>
      <c r="D30" s="190">
        <f t="shared" ref="D30:L30" si="5">+D22+D26+D27+D28+D29</f>
        <v>37263</v>
      </c>
      <c r="E30" s="176">
        <f t="shared" si="5"/>
        <v>36293</v>
      </c>
      <c r="F30" s="275">
        <f t="shared" si="5"/>
        <v>970</v>
      </c>
      <c r="G30" s="190">
        <f t="shared" si="5"/>
        <v>65411</v>
      </c>
      <c r="H30" s="176">
        <f t="shared" si="5"/>
        <v>64830</v>
      </c>
      <c r="I30" s="170">
        <f t="shared" si="5"/>
        <v>581</v>
      </c>
      <c r="J30" s="317">
        <f t="shared" si="5"/>
        <v>50523</v>
      </c>
      <c r="K30" s="290">
        <f t="shared" si="5"/>
        <v>49942</v>
      </c>
      <c r="L30" s="291">
        <f t="shared" si="5"/>
        <v>581</v>
      </c>
    </row>
    <row r="31" spans="1:12" ht="15.95" customHeight="1" x14ac:dyDescent="0.25">
      <c r="A31" s="18"/>
      <c r="B31" s="359"/>
      <c r="C31" s="360"/>
      <c r="D31" s="191"/>
      <c r="E31" s="19"/>
      <c r="F31" s="276"/>
      <c r="G31" s="191"/>
      <c r="H31" s="19"/>
      <c r="I31" s="20"/>
      <c r="J31" s="293"/>
      <c r="K31" s="292"/>
      <c r="L31" s="308"/>
    </row>
    <row r="32" spans="1:12" ht="15.95" customHeight="1" x14ac:dyDescent="0.25">
      <c r="A32" s="9"/>
      <c r="B32" s="393" t="s">
        <v>159</v>
      </c>
      <c r="C32" s="394"/>
      <c r="D32" s="188"/>
      <c r="E32" s="173"/>
      <c r="F32" s="196"/>
      <c r="G32" s="188"/>
      <c r="H32" s="173"/>
      <c r="I32" s="14"/>
      <c r="J32" s="316"/>
      <c r="K32" s="285"/>
      <c r="L32" s="286">
        <v>0</v>
      </c>
    </row>
    <row r="33" spans="1:12" ht="15.95" customHeight="1" x14ac:dyDescent="0.25">
      <c r="A33" s="9" t="s">
        <v>7</v>
      </c>
      <c r="B33" s="345" t="s">
        <v>194</v>
      </c>
      <c r="C33" s="346"/>
      <c r="D33" s="187">
        <f t="shared" ref="D33:D39" si="6">SUM(E33:F33)</f>
        <v>1720</v>
      </c>
      <c r="E33" s="173">
        <v>1720</v>
      </c>
      <c r="F33" s="196"/>
      <c r="G33" s="187">
        <f t="shared" ref="G33:G39" si="7">SUM(H33:I33)</f>
        <v>4351</v>
      </c>
      <c r="H33" s="173">
        <v>4351</v>
      </c>
      <c r="I33" s="14"/>
      <c r="J33" s="316">
        <f t="shared" ref="J33:J37" si="8">+K33+L33</f>
        <v>3513</v>
      </c>
      <c r="K33" s="285">
        <v>3513</v>
      </c>
      <c r="L33" s="286">
        <f t="shared" ref="L33" si="9">SUM(L34:L36)</f>
        <v>0</v>
      </c>
    </row>
    <row r="34" spans="1:12" ht="15.95" customHeight="1" x14ac:dyDescent="0.25">
      <c r="A34" s="9" t="s">
        <v>22</v>
      </c>
      <c r="B34" s="345" t="s">
        <v>155</v>
      </c>
      <c r="C34" s="346"/>
      <c r="D34" s="187">
        <f t="shared" si="6"/>
        <v>8430</v>
      </c>
      <c r="E34" s="173">
        <f>SUM(E35:E37)</f>
        <v>8430</v>
      </c>
      <c r="F34" s="273">
        <f>SUM(F35:F37)</f>
        <v>0</v>
      </c>
      <c r="G34" s="187">
        <f t="shared" si="7"/>
        <v>12602</v>
      </c>
      <c r="H34" s="173">
        <f>SUM(H35:H37)</f>
        <v>12602</v>
      </c>
      <c r="I34" s="168">
        <f>SUM(I35:I37)</f>
        <v>0</v>
      </c>
      <c r="J34" s="289">
        <f t="shared" ref="J34" si="10">SUM(K34:L34)</f>
        <v>9304</v>
      </c>
      <c r="K34" s="294">
        <f>SUM(K35:K37)</f>
        <v>9304</v>
      </c>
      <c r="L34" s="307">
        <f>SUM(L35:L37)</f>
        <v>0</v>
      </c>
    </row>
    <row r="35" spans="1:12" ht="15.95" customHeight="1" x14ac:dyDescent="0.25">
      <c r="A35" s="9"/>
      <c r="B35" s="146" t="s">
        <v>52</v>
      </c>
      <c r="C35" s="181" t="s">
        <v>134</v>
      </c>
      <c r="D35" s="187">
        <f t="shared" si="6"/>
        <v>7730</v>
      </c>
      <c r="E35" s="173">
        <f>5000+2500+100+30+100</f>
        <v>7730</v>
      </c>
      <c r="F35" s="196"/>
      <c r="G35" s="187">
        <f t="shared" si="7"/>
        <v>11661</v>
      </c>
      <c r="H35" s="173">
        <v>11661</v>
      </c>
      <c r="I35" s="14"/>
      <c r="J35" s="316">
        <f t="shared" si="8"/>
        <v>8468</v>
      </c>
      <c r="K35" s="285">
        <f>9304-836</f>
        <v>8468</v>
      </c>
      <c r="L35" s="286"/>
    </row>
    <row r="36" spans="1:12" ht="15.95" customHeight="1" x14ac:dyDescent="0.25">
      <c r="A36" s="9"/>
      <c r="B36" s="146" t="s">
        <v>53</v>
      </c>
      <c r="C36" s="181" t="s">
        <v>135</v>
      </c>
      <c r="D36" s="187">
        <f t="shared" si="6"/>
        <v>700</v>
      </c>
      <c r="E36" s="173">
        <v>700</v>
      </c>
      <c r="F36" s="196"/>
      <c r="G36" s="187">
        <f t="shared" si="7"/>
        <v>941</v>
      </c>
      <c r="H36" s="173">
        <v>941</v>
      </c>
      <c r="I36" s="14"/>
      <c r="J36" s="316">
        <f t="shared" si="8"/>
        <v>836</v>
      </c>
      <c r="K36" s="285">
        <v>836</v>
      </c>
      <c r="L36" s="286"/>
    </row>
    <row r="37" spans="1:12" ht="15.95" customHeight="1" x14ac:dyDescent="0.25">
      <c r="A37" s="9"/>
      <c r="B37" s="146" t="s">
        <v>54</v>
      </c>
      <c r="C37" s="181" t="s">
        <v>136</v>
      </c>
      <c r="D37" s="187">
        <f t="shared" si="6"/>
        <v>0</v>
      </c>
      <c r="E37" s="173"/>
      <c r="F37" s="196"/>
      <c r="G37" s="187">
        <f t="shared" si="7"/>
        <v>0</v>
      </c>
      <c r="H37" s="173"/>
      <c r="I37" s="14"/>
      <c r="J37" s="316">
        <f t="shared" si="8"/>
        <v>0</v>
      </c>
      <c r="K37" s="285"/>
      <c r="L37" s="286">
        <f t="shared" ref="L37" si="11">SUM(L38:L40)</f>
        <v>0</v>
      </c>
    </row>
    <row r="38" spans="1:12" ht="15.95" customHeight="1" x14ac:dyDescent="0.25">
      <c r="A38" s="9" t="s">
        <v>23</v>
      </c>
      <c r="B38" s="345" t="s">
        <v>104</v>
      </c>
      <c r="C38" s="346"/>
      <c r="D38" s="187">
        <f t="shared" si="6"/>
        <v>18453</v>
      </c>
      <c r="E38" s="173">
        <f>SUM(E39:E41)</f>
        <v>18453</v>
      </c>
      <c r="F38" s="196">
        <f>SUM(F39:F41)</f>
        <v>0</v>
      </c>
      <c r="G38" s="187">
        <f t="shared" si="7"/>
        <v>31520</v>
      </c>
      <c r="H38" s="173">
        <f>SUM(H39:H41)</f>
        <v>31520</v>
      </c>
      <c r="I38" s="14">
        <f>SUM(I39:I41)</f>
        <v>0</v>
      </c>
      <c r="J38" s="289">
        <f t="shared" ref="J38" si="12">SUM(K38:L38)</f>
        <v>30889</v>
      </c>
      <c r="K38" s="294">
        <f>SUM(K39:K41)</f>
        <v>30889</v>
      </c>
      <c r="L38" s="309">
        <f>SUM(L39:L41)</f>
        <v>0</v>
      </c>
    </row>
    <row r="39" spans="1:12" ht="15.95" customHeight="1" x14ac:dyDescent="0.25">
      <c r="A39" s="9"/>
      <c r="B39" s="147" t="s">
        <v>55</v>
      </c>
      <c r="C39" s="180" t="s">
        <v>197</v>
      </c>
      <c r="D39" s="187">
        <f t="shared" si="6"/>
        <v>18453</v>
      </c>
      <c r="E39" s="173">
        <f>16421+600+232+1200</f>
        <v>18453</v>
      </c>
      <c r="F39" s="196"/>
      <c r="G39" s="187">
        <f t="shared" si="7"/>
        <v>28272</v>
      </c>
      <c r="H39" s="173">
        <v>28272</v>
      </c>
      <c r="I39" s="14"/>
      <c r="J39" s="316">
        <f>+K39+L39</f>
        <v>28271</v>
      </c>
      <c r="K39" s="285">
        <v>28271</v>
      </c>
      <c r="L39" s="286"/>
    </row>
    <row r="40" spans="1:12" ht="15.95" customHeight="1" x14ac:dyDescent="0.25">
      <c r="A40" s="9"/>
      <c r="B40" s="147" t="s">
        <v>56</v>
      </c>
      <c r="C40" s="180" t="s">
        <v>58</v>
      </c>
      <c r="D40" s="188"/>
      <c r="E40" s="173"/>
      <c r="F40" s="196">
        <f t="shared" ref="F40:F46" si="13">SUM(D40:D40)</f>
        <v>0</v>
      </c>
      <c r="G40" s="188"/>
      <c r="H40" s="173"/>
      <c r="I40" s="14">
        <f>SUM(G40:G40)</f>
        <v>0</v>
      </c>
      <c r="J40" s="316"/>
      <c r="K40" s="285"/>
      <c r="L40" s="286"/>
    </row>
    <row r="41" spans="1:12" ht="15.95" customHeight="1" x14ac:dyDescent="0.25">
      <c r="A41" s="9"/>
      <c r="B41" s="147" t="s">
        <v>57</v>
      </c>
      <c r="C41" s="180" t="s">
        <v>327</v>
      </c>
      <c r="D41" s="188"/>
      <c r="E41" s="173"/>
      <c r="F41" s="196"/>
      <c r="G41" s="188">
        <v>3248</v>
      </c>
      <c r="H41" s="173">
        <v>3248</v>
      </c>
      <c r="I41" s="14"/>
      <c r="J41" s="316"/>
      <c r="K41" s="285">
        <v>2618</v>
      </c>
      <c r="L41" s="286">
        <f t="shared" ref="L41" si="14">SUM(L42:L45)</f>
        <v>0</v>
      </c>
    </row>
    <row r="42" spans="1:12" ht="15.95" customHeight="1" x14ac:dyDescent="0.25">
      <c r="A42" s="9" t="s">
        <v>24</v>
      </c>
      <c r="B42" s="345" t="s">
        <v>105</v>
      </c>
      <c r="C42" s="346"/>
      <c r="D42" s="188">
        <f t="shared" ref="D42:L42" si="15">SUM(D43:D46)</f>
        <v>0</v>
      </c>
      <c r="E42" s="173">
        <f t="shared" si="15"/>
        <v>0</v>
      </c>
      <c r="F42" s="273">
        <f t="shared" si="15"/>
        <v>0</v>
      </c>
      <c r="G42" s="188">
        <f t="shared" si="15"/>
        <v>80</v>
      </c>
      <c r="H42" s="173">
        <f t="shared" si="15"/>
        <v>0</v>
      </c>
      <c r="I42" s="168">
        <f t="shared" si="15"/>
        <v>80</v>
      </c>
      <c r="J42" s="295">
        <f t="shared" si="15"/>
        <v>60</v>
      </c>
      <c r="K42" s="294">
        <f t="shared" si="15"/>
        <v>60</v>
      </c>
      <c r="L42" s="307">
        <f t="shared" si="15"/>
        <v>0</v>
      </c>
    </row>
    <row r="43" spans="1:12" ht="15.95" customHeight="1" x14ac:dyDescent="0.25">
      <c r="A43" s="9"/>
      <c r="B43" s="147" t="s">
        <v>59</v>
      </c>
      <c r="C43" s="180" t="s">
        <v>63</v>
      </c>
      <c r="D43" s="188"/>
      <c r="E43" s="173"/>
      <c r="F43" s="196"/>
      <c r="G43" s="188"/>
      <c r="H43" s="173"/>
      <c r="I43" s="14"/>
      <c r="J43" s="316">
        <f>+K43+L43</f>
        <v>0</v>
      </c>
      <c r="K43" s="285"/>
      <c r="L43" s="286"/>
    </row>
    <row r="44" spans="1:12" ht="15.95" customHeight="1" x14ac:dyDescent="0.25">
      <c r="A44" s="9"/>
      <c r="B44" s="147" t="s">
        <v>60</v>
      </c>
      <c r="C44" s="180" t="s">
        <v>64</v>
      </c>
      <c r="D44" s="188"/>
      <c r="E44" s="173"/>
      <c r="F44" s="196">
        <f t="shared" si="13"/>
        <v>0</v>
      </c>
      <c r="G44" s="188"/>
      <c r="H44" s="173"/>
      <c r="I44" s="14">
        <f>SUM(G44:G44)</f>
        <v>0</v>
      </c>
      <c r="J44" s="316">
        <f t="shared" ref="J44:J46" si="16">+K44+L44</f>
        <v>0</v>
      </c>
      <c r="K44" s="285"/>
      <c r="L44" s="286"/>
    </row>
    <row r="45" spans="1:12" ht="15.95" customHeight="1" x14ac:dyDescent="0.25">
      <c r="A45" s="9"/>
      <c r="B45" s="147" t="s">
        <v>61</v>
      </c>
      <c r="C45" s="180" t="s">
        <v>328</v>
      </c>
      <c r="D45" s="188"/>
      <c r="E45" s="173"/>
      <c r="F45" s="196">
        <f t="shared" si="13"/>
        <v>0</v>
      </c>
      <c r="G45" s="188">
        <v>80</v>
      </c>
      <c r="H45" s="173"/>
      <c r="I45" s="14">
        <v>80</v>
      </c>
      <c r="J45" s="316">
        <f t="shared" si="16"/>
        <v>60</v>
      </c>
      <c r="K45" s="285">
        <v>60</v>
      </c>
      <c r="L45" s="286"/>
    </row>
    <row r="46" spans="1:12" s="149" customFormat="1" ht="15.95" customHeight="1" x14ac:dyDescent="0.25">
      <c r="A46" s="9"/>
      <c r="B46" s="147" t="s">
        <v>62</v>
      </c>
      <c r="C46" s="180" t="s">
        <v>65</v>
      </c>
      <c r="D46" s="188"/>
      <c r="E46" s="173"/>
      <c r="F46" s="196">
        <f t="shared" si="13"/>
        <v>0</v>
      </c>
      <c r="G46" s="188"/>
      <c r="H46" s="173"/>
      <c r="I46" s="14">
        <f>SUM(G46:G46)</f>
        <v>0</v>
      </c>
      <c r="J46" s="316">
        <f t="shared" si="16"/>
        <v>0</v>
      </c>
      <c r="K46" s="296"/>
      <c r="L46" s="297"/>
    </row>
    <row r="47" spans="1:12" ht="15.95" customHeight="1" x14ac:dyDescent="0.25">
      <c r="A47" s="148" t="s">
        <v>150</v>
      </c>
      <c r="B47" s="353" t="s">
        <v>66</v>
      </c>
      <c r="C47" s="354"/>
      <c r="D47" s="188">
        <f t="shared" ref="D47:L47" si="17">+D33+D34+D38+D42</f>
        <v>28603</v>
      </c>
      <c r="E47" s="173">
        <f t="shared" si="17"/>
        <v>28603</v>
      </c>
      <c r="F47" s="273">
        <f t="shared" si="17"/>
        <v>0</v>
      </c>
      <c r="G47" s="188">
        <f t="shared" si="17"/>
        <v>48553</v>
      </c>
      <c r="H47" s="173">
        <f t="shared" si="17"/>
        <v>48473</v>
      </c>
      <c r="I47" s="168">
        <f t="shared" si="17"/>
        <v>80</v>
      </c>
      <c r="J47" s="295">
        <f t="shared" si="17"/>
        <v>43766</v>
      </c>
      <c r="K47" s="294">
        <f t="shared" si="17"/>
        <v>43766</v>
      </c>
      <c r="L47" s="307">
        <f t="shared" si="17"/>
        <v>0</v>
      </c>
    </row>
    <row r="48" spans="1:12" ht="15.95" customHeight="1" x14ac:dyDescent="0.25">
      <c r="A48" s="9" t="s">
        <v>26</v>
      </c>
      <c r="B48" s="345" t="s">
        <v>148</v>
      </c>
      <c r="C48" s="346"/>
      <c r="D48" s="188">
        <f>SUM(D49:D50)</f>
        <v>1012</v>
      </c>
      <c r="E48" s="173">
        <f>SUM(E49:E50)</f>
        <v>1012</v>
      </c>
      <c r="F48" s="273"/>
      <c r="G48" s="188">
        <f>SUM(G49:G50)</f>
        <v>753</v>
      </c>
      <c r="H48" s="173">
        <f>SUM(H49:H50)</f>
        <v>753</v>
      </c>
      <c r="I48" s="168"/>
      <c r="J48" s="295">
        <f>SUM(J49:J50)</f>
        <v>753</v>
      </c>
      <c r="K48" s="294">
        <f>SUM(K49:K50)</f>
        <v>753</v>
      </c>
      <c r="L48" s="307"/>
    </row>
    <row r="49" spans="1:12" ht="15.95" customHeight="1" x14ac:dyDescent="0.25">
      <c r="A49" s="9"/>
      <c r="B49" s="147" t="s">
        <v>67</v>
      </c>
      <c r="C49" s="180" t="s">
        <v>69</v>
      </c>
      <c r="D49" s="188"/>
      <c r="E49" s="173"/>
      <c r="F49" s="196"/>
      <c r="G49" s="188">
        <v>753</v>
      </c>
      <c r="H49" s="173">
        <v>753</v>
      </c>
      <c r="I49" s="14"/>
      <c r="J49" s="316">
        <f t="shared" ref="J49:J52" si="18">+K49+L49</f>
        <v>753</v>
      </c>
      <c r="K49" s="285">
        <v>753</v>
      </c>
      <c r="L49" s="286"/>
    </row>
    <row r="50" spans="1:12" ht="15.95" customHeight="1" x14ac:dyDescent="0.25">
      <c r="A50" s="9"/>
      <c r="B50" s="147" t="s">
        <v>68</v>
      </c>
      <c r="C50" s="180" t="s">
        <v>0</v>
      </c>
      <c r="D50" s="188">
        <v>1012</v>
      </c>
      <c r="E50" s="173">
        <v>1012</v>
      </c>
      <c r="F50" s="196"/>
      <c r="G50" s="188"/>
      <c r="H50" s="173"/>
      <c r="I50" s="14"/>
      <c r="J50" s="316">
        <f t="shared" si="18"/>
        <v>0</v>
      </c>
      <c r="K50" s="285"/>
      <c r="L50" s="286"/>
    </row>
    <row r="51" spans="1:12" ht="15.95" customHeight="1" x14ac:dyDescent="0.25">
      <c r="A51" s="9" t="s">
        <v>27</v>
      </c>
      <c r="B51" s="345" t="s">
        <v>106</v>
      </c>
      <c r="C51" s="346"/>
      <c r="D51" s="188">
        <f>SUM(D52:D53)</f>
        <v>0</v>
      </c>
      <c r="E51" s="173">
        <f>SUM(E52:E53)</f>
        <v>0</v>
      </c>
      <c r="F51" s="196">
        <f t="shared" ref="F51:F57" si="19">SUM(D51:D51)</f>
        <v>0</v>
      </c>
      <c r="G51" s="188">
        <f>SUM(G52:G53)</f>
        <v>7990</v>
      </c>
      <c r="H51" s="173">
        <f>SUM(H52:H53)</f>
        <v>7990</v>
      </c>
      <c r="I51" s="14"/>
      <c r="J51" s="295">
        <f>SUM(J52:J53)</f>
        <v>7890</v>
      </c>
      <c r="K51" s="294">
        <f>SUM(K52:K53)</f>
        <v>7890</v>
      </c>
      <c r="L51" s="307">
        <f>SUM(L52:L53)</f>
        <v>0</v>
      </c>
    </row>
    <row r="52" spans="1:12" ht="15.95" customHeight="1" x14ac:dyDescent="0.25">
      <c r="A52" s="9"/>
      <c r="B52" s="147" t="s">
        <v>70</v>
      </c>
      <c r="C52" s="180" t="s">
        <v>72</v>
      </c>
      <c r="D52" s="188"/>
      <c r="E52" s="173"/>
      <c r="F52" s="196">
        <f t="shared" si="19"/>
        <v>0</v>
      </c>
      <c r="G52" s="188">
        <v>7990</v>
      </c>
      <c r="H52" s="173">
        <v>7990</v>
      </c>
      <c r="I52" s="14"/>
      <c r="J52" s="316">
        <f t="shared" si="18"/>
        <v>7890</v>
      </c>
      <c r="K52" s="285">
        <v>7890</v>
      </c>
      <c r="L52" s="286"/>
    </row>
    <row r="53" spans="1:12" ht="15.95" customHeight="1" x14ac:dyDescent="0.25">
      <c r="A53" s="9"/>
      <c r="B53" s="147" t="s">
        <v>71</v>
      </c>
      <c r="C53" s="180" t="s">
        <v>73</v>
      </c>
      <c r="D53" s="188">
        <v>0</v>
      </c>
      <c r="E53" s="173"/>
      <c r="F53" s="196">
        <f t="shared" si="19"/>
        <v>0</v>
      </c>
      <c r="G53" s="188">
        <v>0</v>
      </c>
      <c r="H53" s="173"/>
      <c r="I53" s="14">
        <f>SUM(G53:G53)</f>
        <v>0</v>
      </c>
      <c r="J53" s="316"/>
      <c r="K53" s="285"/>
      <c r="L53" s="286"/>
    </row>
    <row r="54" spans="1:12" ht="15.95" customHeight="1" x14ac:dyDescent="0.25">
      <c r="A54" s="9" t="s">
        <v>28</v>
      </c>
      <c r="B54" s="345" t="s">
        <v>107</v>
      </c>
      <c r="C54" s="346"/>
      <c r="D54" s="188">
        <f t="shared" ref="D54:L54" si="20">SUM(D55:D57)</f>
        <v>0</v>
      </c>
      <c r="E54" s="173">
        <f t="shared" si="20"/>
        <v>0</v>
      </c>
      <c r="F54" s="196">
        <f t="shared" si="20"/>
        <v>0</v>
      </c>
      <c r="G54" s="188">
        <f t="shared" si="20"/>
        <v>650</v>
      </c>
      <c r="H54" s="173">
        <f t="shared" si="20"/>
        <v>0</v>
      </c>
      <c r="I54" s="14">
        <f t="shared" si="20"/>
        <v>650</v>
      </c>
      <c r="J54" s="295">
        <f t="shared" si="20"/>
        <v>20</v>
      </c>
      <c r="K54" s="294">
        <f t="shared" si="20"/>
        <v>0</v>
      </c>
      <c r="L54" s="309">
        <f t="shared" si="20"/>
        <v>20</v>
      </c>
    </row>
    <row r="55" spans="1:12" ht="15.95" customHeight="1" x14ac:dyDescent="0.25">
      <c r="A55" s="9"/>
      <c r="B55" s="147" t="s">
        <v>74</v>
      </c>
      <c r="C55" s="180" t="s">
        <v>77</v>
      </c>
      <c r="D55" s="188"/>
      <c r="E55" s="173"/>
      <c r="F55" s="196"/>
      <c r="G55" s="188"/>
      <c r="H55" s="173"/>
      <c r="I55" s="14"/>
      <c r="J55" s="316">
        <f>+K55+L55</f>
        <v>0</v>
      </c>
      <c r="K55" s="285"/>
      <c r="L55" s="286"/>
    </row>
    <row r="56" spans="1:12" ht="15.95" customHeight="1" x14ac:dyDescent="0.25">
      <c r="A56" s="9"/>
      <c r="B56" s="147" t="s">
        <v>75</v>
      </c>
      <c r="C56" s="180" t="s">
        <v>329</v>
      </c>
      <c r="D56" s="188"/>
      <c r="E56" s="173"/>
      <c r="F56" s="196">
        <f t="shared" si="19"/>
        <v>0</v>
      </c>
      <c r="G56" s="188">
        <v>650</v>
      </c>
      <c r="H56" s="173"/>
      <c r="I56" s="14">
        <v>650</v>
      </c>
      <c r="J56" s="316">
        <f>+K56+L56</f>
        <v>20</v>
      </c>
      <c r="K56" s="285"/>
      <c r="L56" s="286">
        <v>20</v>
      </c>
    </row>
    <row r="57" spans="1:12" s="149" customFormat="1" ht="15.95" customHeight="1" x14ac:dyDescent="0.25">
      <c r="A57" s="9"/>
      <c r="B57" s="147" t="s">
        <v>76</v>
      </c>
      <c r="C57" s="180" t="s">
        <v>78</v>
      </c>
      <c r="D57" s="188"/>
      <c r="E57" s="173"/>
      <c r="F57" s="196">
        <f t="shared" si="19"/>
        <v>0</v>
      </c>
      <c r="G57" s="188"/>
      <c r="H57" s="173"/>
      <c r="I57" s="14">
        <f>SUM(G57:G57)</f>
        <v>0</v>
      </c>
      <c r="J57" s="318"/>
      <c r="K57" s="298"/>
      <c r="L57" s="297"/>
    </row>
    <row r="58" spans="1:12" s="149" customFormat="1" ht="15.95" customHeight="1" x14ac:dyDescent="0.25">
      <c r="A58" s="148" t="s">
        <v>151</v>
      </c>
      <c r="B58" s="353" t="s">
        <v>185</v>
      </c>
      <c r="C58" s="354"/>
      <c r="D58" s="189">
        <f t="shared" ref="D58:L58" si="21">+D48+D51+D54</f>
        <v>1012</v>
      </c>
      <c r="E58" s="174">
        <f t="shared" si="21"/>
        <v>1012</v>
      </c>
      <c r="F58" s="274">
        <f t="shared" si="21"/>
        <v>0</v>
      </c>
      <c r="G58" s="189">
        <f t="shared" si="21"/>
        <v>9393</v>
      </c>
      <c r="H58" s="174">
        <f t="shared" si="21"/>
        <v>8743</v>
      </c>
      <c r="I58" s="169">
        <f t="shared" si="21"/>
        <v>650</v>
      </c>
      <c r="J58" s="318">
        <f t="shared" si="21"/>
        <v>8663</v>
      </c>
      <c r="K58" s="298">
        <f t="shared" si="21"/>
        <v>8643</v>
      </c>
      <c r="L58" s="297">
        <f t="shared" si="21"/>
        <v>20</v>
      </c>
    </row>
    <row r="59" spans="1:12" s="149" customFormat="1" ht="15.95" customHeight="1" x14ac:dyDescent="0.25">
      <c r="A59" s="148" t="s">
        <v>152</v>
      </c>
      <c r="B59" s="353" t="s">
        <v>108</v>
      </c>
      <c r="C59" s="354"/>
      <c r="D59" s="189"/>
      <c r="E59" s="174"/>
      <c r="F59" s="312"/>
      <c r="G59" s="189"/>
      <c r="H59" s="174"/>
      <c r="I59" s="17"/>
      <c r="J59" s="319"/>
      <c r="K59" s="296"/>
      <c r="L59" s="299"/>
    </row>
    <row r="60" spans="1:12" s="136" customFormat="1" ht="15.95" customHeight="1" x14ac:dyDescent="0.25">
      <c r="A60" s="148" t="s">
        <v>138</v>
      </c>
      <c r="B60" s="353" t="s">
        <v>1</v>
      </c>
      <c r="C60" s="354"/>
      <c r="D60" s="189"/>
      <c r="E60" s="174"/>
      <c r="F60" s="312"/>
      <c r="G60" s="189"/>
      <c r="H60" s="174"/>
      <c r="I60" s="17"/>
      <c r="J60" s="320"/>
      <c r="K60" s="300"/>
      <c r="L60" s="301"/>
    </row>
    <row r="61" spans="1:12" s="136" customFormat="1" ht="15.95" customHeight="1" x14ac:dyDescent="0.3">
      <c r="A61" s="135" t="s">
        <v>109</v>
      </c>
      <c r="B61" s="351" t="s">
        <v>110</v>
      </c>
      <c r="C61" s="352"/>
      <c r="D61" s="190">
        <f t="shared" ref="D61:I61" si="22">+D47+D58+D59+D60</f>
        <v>29615</v>
      </c>
      <c r="E61" s="176">
        <f t="shared" si="22"/>
        <v>29615</v>
      </c>
      <c r="F61" s="275">
        <f t="shared" si="22"/>
        <v>0</v>
      </c>
      <c r="G61" s="190">
        <f t="shared" si="22"/>
        <v>57946</v>
      </c>
      <c r="H61" s="176">
        <f t="shared" si="22"/>
        <v>57216</v>
      </c>
      <c r="I61" s="170">
        <f t="shared" si="22"/>
        <v>730</v>
      </c>
      <c r="J61" s="317">
        <f t="shared" ref="J61:L61" si="23">+J47+J58+J59+J60</f>
        <v>52429</v>
      </c>
      <c r="K61" s="290">
        <f t="shared" si="23"/>
        <v>52409</v>
      </c>
      <c r="L61" s="291">
        <f t="shared" si="23"/>
        <v>20</v>
      </c>
    </row>
    <row r="62" spans="1:12" ht="15.95" customHeight="1" x14ac:dyDescent="0.3">
      <c r="A62" s="135"/>
      <c r="B62" s="351" t="s">
        <v>111</v>
      </c>
      <c r="C62" s="352"/>
      <c r="D62" s="190">
        <f t="shared" ref="D62:I62" si="24">+D30-D61</f>
        <v>7648</v>
      </c>
      <c r="E62" s="176">
        <f t="shared" si="24"/>
        <v>6678</v>
      </c>
      <c r="F62" s="275">
        <f t="shared" si="24"/>
        <v>970</v>
      </c>
      <c r="G62" s="190">
        <f t="shared" si="24"/>
        <v>7465</v>
      </c>
      <c r="H62" s="176">
        <f t="shared" si="24"/>
        <v>7614</v>
      </c>
      <c r="I62" s="170">
        <f t="shared" si="24"/>
        <v>-149</v>
      </c>
      <c r="J62" s="317">
        <f t="shared" ref="J62:L62" si="25">+J30-J61</f>
        <v>-1906</v>
      </c>
      <c r="K62" s="290">
        <f t="shared" si="25"/>
        <v>-2467</v>
      </c>
      <c r="L62" s="291">
        <f t="shared" si="25"/>
        <v>561</v>
      </c>
    </row>
    <row r="63" spans="1:12" s="136" customFormat="1" ht="15.95" customHeight="1" x14ac:dyDescent="0.25">
      <c r="A63" s="148" t="s">
        <v>139</v>
      </c>
      <c r="B63" s="353" t="s">
        <v>112</v>
      </c>
      <c r="C63" s="354"/>
      <c r="D63" s="188">
        <v>7648</v>
      </c>
      <c r="E63" s="173">
        <v>6678</v>
      </c>
      <c r="F63" s="273">
        <v>970</v>
      </c>
      <c r="G63" s="188">
        <v>8170</v>
      </c>
      <c r="H63" s="173">
        <v>8170</v>
      </c>
      <c r="I63" s="168"/>
      <c r="J63" s="316">
        <v>8170</v>
      </c>
      <c r="K63" s="285">
        <v>8170</v>
      </c>
      <c r="L63" s="286"/>
    </row>
    <row r="64" spans="1:12" s="136" customFormat="1" ht="15.95" customHeight="1" x14ac:dyDescent="0.3">
      <c r="A64" s="135"/>
      <c r="B64" s="166" t="s">
        <v>7</v>
      </c>
      <c r="C64" s="180" t="s">
        <v>79</v>
      </c>
      <c r="D64" s="188">
        <v>7648</v>
      </c>
      <c r="E64" s="173">
        <f>7648-970</f>
        <v>6678</v>
      </c>
      <c r="F64" s="313">
        <v>970</v>
      </c>
      <c r="G64" s="188">
        <v>8170</v>
      </c>
      <c r="H64" s="173">
        <v>8170</v>
      </c>
      <c r="I64" s="192"/>
      <c r="J64" s="321">
        <f>+K64+L64</f>
        <v>8170</v>
      </c>
      <c r="K64" s="302">
        <v>8170</v>
      </c>
      <c r="L64" s="303"/>
    </row>
    <row r="65" spans="1:12" s="136" customFormat="1" ht="39.75" customHeight="1" x14ac:dyDescent="0.3">
      <c r="A65" s="135"/>
      <c r="B65" s="166" t="s">
        <v>22</v>
      </c>
      <c r="C65" s="180" t="s">
        <v>80</v>
      </c>
      <c r="D65" s="193"/>
      <c r="E65" s="176"/>
      <c r="F65" s="196"/>
      <c r="G65" s="193"/>
      <c r="H65" s="176"/>
      <c r="I65" s="14"/>
      <c r="J65" s="320"/>
      <c r="K65" s="300"/>
      <c r="L65" s="301"/>
    </row>
    <row r="66" spans="1:12" s="136" customFormat="1" ht="15.95" customHeight="1" x14ac:dyDescent="0.3">
      <c r="A66" s="135" t="s">
        <v>113</v>
      </c>
      <c r="B66" s="347" t="s">
        <v>116</v>
      </c>
      <c r="C66" s="348"/>
      <c r="D66" s="190">
        <f>+D64</f>
        <v>7648</v>
      </c>
      <c r="E66" s="176">
        <f>+E64</f>
        <v>6678</v>
      </c>
      <c r="F66" s="275">
        <f>+F63</f>
        <v>970</v>
      </c>
      <c r="G66" s="190">
        <f>+G64</f>
        <v>8170</v>
      </c>
      <c r="H66" s="176">
        <f>+H64</f>
        <v>8170</v>
      </c>
      <c r="I66" s="170">
        <f>+I63</f>
        <v>0</v>
      </c>
      <c r="J66" s="277">
        <f>+J64</f>
        <v>8170</v>
      </c>
      <c r="K66" s="176">
        <f>+K64</f>
        <v>8170</v>
      </c>
      <c r="L66" s="170">
        <f>+L63</f>
        <v>0</v>
      </c>
    </row>
    <row r="67" spans="1:12" s="136" customFormat="1" ht="15.95" customHeight="1" x14ac:dyDescent="0.3">
      <c r="A67" s="9" t="s">
        <v>140</v>
      </c>
      <c r="B67" s="345" t="s">
        <v>216</v>
      </c>
      <c r="C67" s="346"/>
      <c r="D67" s="190"/>
      <c r="E67" s="176"/>
      <c r="F67" s="314">
        <f t="shared" ref="F67:F81" si="26">SUM(D67:E67)</f>
        <v>0</v>
      </c>
      <c r="G67" s="190">
        <v>871</v>
      </c>
      <c r="H67" s="176">
        <v>871</v>
      </c>
      <c r="I67" s="12"/>
      <c r="J67" s="320">
        <v>871</v>
      </c>
      <c r="K67" s="300">
        <v>871</v>
      </c>
      <c r="L67" s="301"/>
    </row>
    <row r="68" spans="1:12" s="136" customFormat="1" ht="15.95" customHeight="1" x14ac:dyDescent="0.3">
      <c r="A68" s="9" t="s">
        <v>141</v>
      </c>
      <c r="B68" s="345" t="s">
        <v>114</v>
      </c>
      <c r="C68" s="346"/>
      <c r="D68" s="190">
        <f>SUM(D69:D72)</f>
        <v>0</v>
      </c>
      <c r="E68" s="176"/>
      <c r="F68" s="314">
        <f t="shared" si="26"/>
        <v>0</v>
      </c>
      <c r="G68" s="190">
        <f>SUM(G69:G72)</f>
        <v>7496</v>
      </c>
      <c r="H68" s="176">
        <f>SUM(H69:H72)</f>
        <v>7496</v>
      </c>
      <c r="I68" s="12"/>
      <c r="J68" s="320">
        <v>7496</v>
      </c>
      <c r="K68" s="300">
        <v>7496</v>
      </c>
      <c r="L68" s="301"/>
    </row>
    <row r="69" spans="1:12" s="136" customFormat="1" ht="15.95" customHeight="1" x14ac:dyDescent="0.3">
      <c r="A69" s="9"/>
      <c r="B69" s="147" t="s">
        <v>7</v>
      </c>
      <c r="C69" s="180" t="s">
        <v>81</v>
      </c>
      <c r="D69" s="193"/>
      <c r="E69" s="177"/>
      <c r="F69" s="313">
        <f t="shared" si="26"/>
        <v>0</v>
      </c>
      <c r="G69" s="193"/>
      <c r="H69" s="177"/>
      <c r="I69" s="192">
        <f>SUM(G69:H69)</f>
        <v>0</v>
      </c>
      <c r="J69" s="320"/>
      <c r="K69" s="300"/>
      <c r="L69" s="301"/>
    </row>
    <row r="70" spans="1:12" s="136" customFormat="1" ht="15.95" customHeight="1" x14ac:dyDescent="0.3">
      <c r="A70" s="9"/>
      <c r="B70" s="147" t="s">
        <v>22</v>
      </c>
      <c r="C70" s="180" t="s">
        <v>82</v>
      </c>
      <c r="D70" s="190"/>
      <c r="E70" s="176"/>
      <c r="F70" s="314">
        <f t="shared" si="26"/>
        <v>0</v>
      </c>
      <c r="G70" s="190">
        <v>7496</v>
      </c>
      <c r="H70" s="176">
        <v>7496</v>
      </c>
      <c r="I70" s="12"/>
      <c r="J70" s="321">
        <v>7496</v>
      </c>
      <c r="K70" s="302">
        <v>7496</v>
      </c>
      <c r="L70" s="301"/>
    </row>
    <row r="71" spans="1:12" s="136" customFormat="1" ht="15.95" customHeight="1" x14ac:dyDescent="0.3">
      <c r="A71" s="9"/>
      <c r="B71" s="147" t="s">
        <v>23</v>
      </c>
      <c r="C71" s="180" t="s">
        <v>330</v>
      </c>
      <c r="D71" s="193"/>
      <c r="E71" s="176"/>
      <c r="F71" s="314"/>
      <c r="G71" s="193"/>
      <c r="H71" s="176"/>
      <c r="I71" s="12"/>
      <c r="J71" s="320"/>
      <c r="K71" s="300"/>
      <c r="L71" s="301"/>
    </row>
    <row r="72" spans="1:12" s="136" customFormat="1" ht="33" customHeight="1" x14ac:dyDescent="0.3">
      <c r="A72" s="9"/>
      <c r="B72" s="147" t="s">
        <v>24</v>
      </c>
      <c r="C72" s="180" t="s">
        <v>193</v>
      </c>
      <c r="D72" s="193"/>
      <c r="E72" s="176"/>
      <c r="F72" s="314"/>
      <c r="G72" s="193"/>
      <c r="H72" s="176"/>
      <c r="I72" s="12"/>
      <c r="J72" s="320"/>
      <c r="K72" s="300"/>
      <c r="L72" s="301"/>
    </row>
    <row r="73" spans="1:12" s="136" customFormat="1" ht="15.95" customHeight="1" x14ac:dyDescent="0.3">
      <c r="A73" s="135" t="s">
        <v>115</v>
      </c>
      <c r="B73" s="349" t="s">
        <v>117</v>
      </c>
      <c r="C73" s="350"/>
      <c r="D73" s="190">
        <f>+D67+D68</f>
        <v>0</v>
      </c>
      <c r="E73" s="176"/>
      <c r="F73" s="314">
        <f t="shared" si="26"/>
        <v>0</v>
      </c>
      <c r="G73" s="190">
        <f>+G67+G68</f>
        <v>8367</v>
      </c>
      <c r="H73" s="176"/>
      <c r="I73" s="12"/>
      <c r="J73" s="277">
        <f>+J67+J68</f>
        <v>8367</v>
      </c>
      <c r="K73" s="176"/>
      <c r="L73" s="12"/>
    </row>
    <row r="74" spans="1:12" s="136" customFormat="1" ht="15.95" customHeight="1" x14ac:dyDescent="0.3">
      <c r="A74" s="135" t="s">
        <v>118</v>
      </c>
      <c r="B74" s="351" t="s">
        <v>119</v>
      </c>
      <c r="C74" s="352"/>
      <c r="D74" s="190">
        <f t="shared" ref="D74:H74" si="27">+D66+D73</f>
        <v>7648</v>
      </c>
      <c r="E74" s="176">
        <f t="shared" si="27"/>
        <v>6678</v>
      </c>
      <c r="F74" s="275">
        <f t="shared" si="27"/>
        <v>970</v>
      </c>
      <c r="G74" s="190">
        <f t="shared" si="27"/>
        <v>16537</v>
      </c>
      <c r="H74" s="176">
        <f t="shared" si="27"/>
        <v>8170</v>
      </c>
      <c r="I74" s="170"/>
      <c r="J74" s="277">
        <f t="shared" ref="J74:K74" si="28">+J66+J73</f>
        <v>16537</v>
      </c>
      <c r="K74" s="176">
        <f t="shared" si="28"/>
        <v>8170</v>
      </c>
      <c r="L74" s="170"/>
    </row>
    <row r="75" spans="1:12" s="136" customFormat="1" ht="15.95" customHeight="1" x14ac:dyDescent="0.3">
      <c r="A75" s="9" t="s">
        <v>142</v>
      </c>
      <c r="B75" s="345" t="s">
        <v>120</v>
      </c>
      <c r="C75" s="346"/>
      <c r="D75" s="190"/>
      <c r="E75" s="176"/>
      <c r="F75" s="314">
        <f t="shared" si="26"/>
        <v>0</v>
      </c>
      <c r="G75" s="190"/>
      <c r="H75" s="176"/>
      <c r="I75" s="12">
        <f>SUM(G75:H75)</f>
        <v>0</v>
      </c>
      <c r="J75" s="321"/>
      <c r="K75" s="302"/>
      <c r="L75" s="301"/>
    </row>
    <row r="76" spans="1:12" s="136" customFormat="1" ht="15.95" customHeight="1" x14ac:dyDescent="0.3">
      <c r="A76" s="9" t="s">
        <v>143</v>
      </c>
      <c r="B76" s="345" t="s">
        <v>121</v>
      </c>
      <c r="C76" s="346"/>
      <c r="D76" s="193">
        <f>SUM(D77:D79)</f>
        <v>0</v>
      </c>
      <c r="E76" s="177"/>
      <c r="F76" s="313">
        <f t="shared" si="26"/>
        <v>0</v>
      </c>
      <c r="G76" s="193">
        <f>SUM(G77:G79)</f>
        <v>7496</v>
      </c>
      <c r="H76" s="177">
        <f>SUM(H77:H79)</f>
        <v>7496</v>
      </c>
      <c r="I76" s="192"/>
      <c r="J76" s="321">
        <v>7496</v>
      </c>
      <c r="K76" s="302">
        <v>7496</v>
      </c>
      <c r="L76" s="301"/>
    </row>
    <row r="77" spans="1:12" s="136" customFormat="1" ht="15.95" customHeight="1" x14ac:dyDescent="0.3">
      <c r="A77" s="9"/>
      <c r="B77" s="147" t="s">
        <v>7</v>
      </c>
      <c r="C77" s="180" t="s">
        <v>190</v>
      </c>
      <c r="D77" s="193"/>
      <c r="E77" s="177"/>
      <c r="F77" s="313">
        <f t="shared" si="26"/>
        <v>0</v>
      </c>
      <c r="G77" s="193"/>
      <c r="H77" s="177"/>
      <c r="I77" s="192">
        <f>SUM(G77:H77)</f>
        <v>0</v>
      </c>
      <c r="J77" s="321">
        <f>+K77+L77</f>
        <v>0</v>
      </c>
      <c r="K77" s="302"/>
      <c r="L77" s="301"/>
    </row>
    <row r="78" spans="1:12" s="136" customFormat="1" ht="15.95" customHeight="1" x14ac:dyDescent="0.3">
      <c r="A78" s="9"/>
      <c r="B78" s="147" t="s">
        <v>22</v>
      </c>
      <c r="C78" s="180" t="s">
        <v>331</v>
      </c>
      <c r="D78" s="193"/>
      <c r="E78" s="177"/>
      <c r="F78" s="313">
        <f t="shared" si="26"/>
        <v>0</v>
      </c>
      <c r="G78" s="193"/>
      <c r="H78" s="177"/>
      <c r="I78" s="192">
        <f>SUM(G78:H78)</f>
        <v>0</v>
      </c>
      <c r="J78" s="321">
        <f>+K78+L78</f>
        <v>0</v>
      </c>
      <c r="K78" s="300"/>
      <c r="L78" s="301"/>
    </row>
    <row r="79" spans="1:12" s="136" customFormat="1" ht="15.95" customHeight="1" x14ac:dyDescent="0.3">
      <c r="A79" s="9"/>
      <c r="B79" s="147" t="s">
        <v>23</v>
      </c>
      <c r="C79" s="180" t="s">
        <v>83</v>
      </c>
      <c r="D79" s="193"/>
      <c r="E79" s="177"/>
      <c r="F79" s="313">
        <f t="shared" si="26"/>
        <v>0</v>
      </c>
      <c r="G79" s="193">
        <v>7496</v>
      </c>
      <c r="H79" s="177">
        <v>7496</v>
      </c>
      <c r="I79" s="192"/>
      <c r="J79" s="320">
        <v>7496</v>
      </c>
      <c r="K79" s="300">
        <v>7496</v>
      </c>
      <c r="L79" s="301"/>
    </row>
    <row r="80" spans="1:12" s="136" customFormat="1" ht="15.95" customHeight="1" x14ac:dyDescent="0.3">
      <c r="A80" s="9" t="s">
        <v>332</v>
      </c>
      <c r="B80" s="345" t="s">
        <v>333</v>
      </c>
      <c r="C80" s="346"/>
      <c r="D80" s="193"/>
      <c r="E80" s="177"/>
      <c r="F80" s="313"/>
      <c r="G80" s="193">
        <v>1576</v>
      </c>
      <c r="H80" s="177">
        <v>1576</v>
      </c>
      <c r="I80" s="192">
        <v>0</v>
      </c>
      <c r="J80" s="322">
        <v>705</v>
      </c>
      <c r="K80" s="304">
        <v>705</v>
      </c>
      <c r="L80" s="310"/>
    </row>
    <row r="81" spans="1:12" s="136" customFormat="1" ht="15.95" customHeight="1" x14ac:dyDescent="0.3">
      <c r="A81" s="135" t="s">
        <v>122</v>
      </c>
      <c r="B81" s="351" t="s">
        <v>123</v>
      </c>
      <c r="C81" s="352"/>
      <c r="D81" s="190">
        <f>+D75+D76</f>
        <v>0</v>
      </c>
      <c r="E81" s="176">
        <f>+E75+E76</f>
        <v>0</v>
      </c>
      <c r="F81" s="314">
        <f t="shared" si="26"/>
        <v>0</v>
      </c>
      <c r="G81" s="190">
        <f>+G75+G76+G80</f>
        <v>9072</v>
      </c>
      <c r="H81" s="176">
        <f>+H75+H76+H80</f>
        <v>9072</v>
      </c>
      <c r="I81" s="170">
        <v>0</v>
      </c>
      <c r="J81" s="277">
        <f>+J75+J76+J80</f>
        <v>8201</v>
      </c>
      <c r="K81" s="176">
        <f>+K75+K76+K80</f>
        <v>8201</v>
      </c>
      <c r="L81" s="170"/>
    </row>
    <row r="82" spans="1:12" ht="20.100000000000001" customHeight="1" x14ac:dyDescent="0.3">
      <c r="A82" s="135" t="s">
        <v>162</v>
      </c>
      <c r="B82" s="351" t="s">
        <v>164</v>
      </c>
      <c r="C82" s="352"/>
      <c r="D82" s="194">
        <f t="shared" ref="D82:I82" si="29">+D30+D81</f>
        <v>37263</v>
      </c>
      <c r="E82" s="178">
        <f t="shared" si="29"/>
        <v>36293</v>
      </c>
      <c r="F82" s="278">
        <f t="shared" si="29"/>
        <v>970</v>
      </c>
      <c r="G82" s="194">
        <f t="shared" si="29"/>
        <v>74483</v>
      </c>
      <c r="H82" s="178">
        <f t="shared" si="29"/>
        <v>73902</v>
      </c>
      <c r="I82" s="141">
        <f t="shared" si="29"/>
        <v>581</v>
      </c>
      <c r="J82" s="323">
        <f t="shared" ref="J82:L82" si="30">+J30+J81</f>
        <v>58724</v>
      </c>
      <c r="K82" s="178">
        <f t="shared" si="30"/>
        <v>58143</v>
      </c>
      <c r="L82" s="141">
        <f t="shared" si="30"/>
        <v>581</v>
      </c>
    </row>
    <row r="83" spans="1:12" ht="20.100000000000001" customHeight="1" thickBot="1" x14ac:dyDescent="0.35">
      <c r="A83" s="142" t="s">
        <v>163</v>
      </c>
      <c r="B83" s="143" t="s">
        <v>165</v>
      </c>
      <c r="C83" s="182"/>
      <c r="D83" s="195">
        <f t="shared" ref="D83:I83" si="31">+D61+D74</f>
        <v>37263</v>
      </c>
      <c r="E83" s="36">
        <f t="shared" si="31"/>
        <v>36293</v>
      </c>
      <c r="F83" s="279">
        <f t="shared" si="31"/>
        <v>970</v>
      </c>
      <c r="G83" s="195">
        <f t="shared" si="31"/>
        <v>74483</v>
      </c>
      <c r="H83" s="36">
        <f t="shared" si="31"/>
        <v>65386</v>
      </c>
      <c r="I83" s="144">
        <f t="shared" si="31"/>
        <v>730</v>
      </c>
      <c r="J83" s="324">
        <f t="shared" ref="J83:L83" si="32">+J61+J74</f>
        <v>68966</v>
      </c>
      <c r="K83" s="36">
        <f t="shared" si="32"/>
        <v>60579</v>
      </c>
      <c r="L83" s="144">
        <f t="shared" si="32"/>
        <v>20</v>
      </c>
    </row>
    <row r="84" spans="1:12" ht="20.100000000000001" customHeight="1" x14ac:dyDescent="0.2">
      <c r="B84" s="15"/>
      <c r="C84" s="15"/>
      <c r="D84" s="16"/>
      <c r="E84" s="16"/>
      <c r="F84" s="16"/>
    </row>
    <row r="85" spans="1:12" ht="20.100000000000001" customHeight="1" x14ac:dyDescent="0.2">
      <c r="B85" s="15"/>
      <c r="C85" s="15"/>
      <c r="D85" s="16"/>
      <c r="E85" s="16"/>
      <c r="F85" s="16"/>
    </row>
    <row r="86" spans="1:12" ht="20.100000000000001" customHeight="1" x14ac:dyDescent="0.2">
      <c r="B86" s="15"/>
      <c r="C86" s="15"/>
      <c r="D86" s="16"/>
      <c r="E86" s="16"/>
      <c r="F86" s="16"/>
    </row>
    <row r="87" spans="1:12" ht="20.100000000000001" customHeight="1" x14ac:dyDescent="0.2">
      <c r="B87" s="15"/>
      <c r="C87" s="15"/>
      <c r="D87" s="16"/>
      <c r="E87" s="16"/>
      <c r="F87" s="16"/>
    </row>
    <row r="88" spans="1:12" ht="20.100000000000001" customHeight="1" x14ac:dyDescent="0.2">
      <c r="B88" s="15"/>
      <c r="C88" s="15"/>
      <c r="D88" s="16"/>
      <c r="E88" s="16"/>
      <c r="F88" s="16"/>
    </row>
    <row r="89" spans="1:12" ht="20.100000000000001" customHeight="1" x14ac:dyDescent="0.2">
      <c r="B89" s="15"/>
      <c r="C89" s="15"/>
      <c r="D89" s="16"/>
      <c r="E89" s="16"/>
      <c r="F89" s="16"/>
    </row>
    <row r="90" spans="1:12" ht="20.100000000000001" customHeight="1" x14ac:dyDescent="0.2">
      <c r="B90" s="15"/>
      <c r="C90" s="15"/>
      <c r="D90" s="16"/>
      <c r="E90" s="16"/>
      <c r="F90" s="16"/>
    </row>
    <row r="91" spans="1:12" ht="20.100000000000001" customHeight="1" x14ac:dyDescent="0.2">
      <c r="B91" s="15"/>
      <c r="C91" s="15"/>
      <c r="D91" s="16"/>
      <c r="E91" s="16"/>
      <c r="F91" s="16"/>
    </row>
    <row r="92" spans="1:12" ht="20.100000000000001" customHeight="1" x14ac:dyDescent="0.2">
      <c r="B92" s="15"/>
      <c r="C92" s="15"/>
      <c r="D92" s="16"/>
      <c r="E92" s="16"/>
      <c r="F92" s="16"/>
    </row>
    <row r="93" spans="1:12" ht="20.100000000000001" customHeight="1" x14ac:dyDescent="0.2">
      <c r="B93" s="15"/>
      <c r="C93" s="15"/>
      <c r="D93" s="16"/>
      <c r="E93" s="16"/>
      <c r="F93" s="16"/>
    </row>
    <row r="94" spans="1:12" ht="20.100000000000001" customHeight="1" x14ac:dyDescent="0.2">
      <c r="B94" s="15"/>
      <c r="C94" s="15"/>
      <c r="D94" s="16"/>
      <c r="E94" s="16"/>
      <c r="F94" s="16"/>
    </row>
    <row r="95" spans="1:12" ht="20.100000000000001" customHeight="1" x14ac:dyDescent="0.2">
      <c r="B95" s="15"/>
      <c r="C95" s="15"/>
      <c r="D95" s="16"/>
      <c r="E95" s="16"/>
      <c r="F95" s="16"/>
    </row>
    <row r="96" spans="1:12" ht="20.100000000000001" customHeight="1" x14ac:dyDescent="0.2">
      <c r="B96" s="15"/>
      <c r="C96" s="15"/>
      <c r="D96" s="16"/>
      <c r="E96" s="16"/>
      <c r="F96" s="16"/>
    </row>
    <row r="97" spans="2:6" ht="20.100000000000001" customHeight="1" x14ac:dyDescent="0.2">
      <c r="B97" s="15"/>
      <c r="C97" s="15"/>
      <c r="D97" s="16"/>
      <c r="E97" s="16"/>
      <c r="F97" s="16"/>
    </row>
    <row r="98" spans="2:6" ht="20.100000000000001" customHeight="1" x14ac:dyDescent="0.2">
      <c r="B98" s="15"/>
      <c r="C98" s="15"/>
      <c r="D98" s="16"/>
      <c r="E98" s="16"/>
      <c r="F98" s="16"/>
    </row>
    <row r="99" spans="2:6" ht="20.100000000000001" customHeight="1" x14ac:dyDescent="0.2">
      <c r="B99" s="15"/>
      <c r="C99" s="15"/>
      <c r="D99" s="16"/>
      <c r="E99" s="16"/>
      <c r="F99" s="16"/>
    </row>
    <row r="100" spans="2:6" ht="20.100000000000001" customHeight="1" x14ac:dyDescent="0.2">
      <c r="B100" s="15"/>
      <c r="C100" s="15"/>
      <c r="D100" s="16"/>
      <c r="E100" s="16"/>
      <c r="F100" s="16"/>
    </row>
    <row r="101" spans="2:6" ht="20.100000000000001" customHeight="1" x14ac:dyDescent="0.2">
      <c r="B101" s="15"/>
      <c r="C101" s="15"/>
      <c r="D101" s="16"/>
      <c r="E101" s="16"/>
      <c r="F101" s="16"/>
    </row>
    <row r="102" spans="2:6" ht="20.100000000000001" customHeight="1" x14ac:dyDescent="0.2">
      <c r="B102" s="15"/>
      <c r="C102" s="15"/>
      <c r="D102" s="16"/>
      <c r="E102" s="16"/>
      <c r="F102" s="16"/>
    </row>
    <row r="103" spans="2:6" ht="20.100000000000001" customHeight="1" x14ac:dyDescent="0.2">
      <c r="B103" s="15"/>
      <c r="C103" s="15"/>
      <c r="D103" s="16"/>
      <c r="E103" s="16"/>
      <c r="F103" s="16"/>
    </row>
  </sheetData>
  <mergeCells count="65">
    <mergeCell ref="B76:C76"/>
    <mergeCell ref="B81:C81"/>
    <mergeCell ref="B82:C82"/>
    <mergeCell ref="B21:C21"/>
    <mergeCell ref="B34:C34"/>
    <mergeCell ref="B38:C38"/>
    <mergeCell ref="B42:C42"/>
    <mergeCell ref="B48:C48"/>
    <mergeCell ref="B51:C51"/>
    <mergeCell ref="B80:C80"/>
    <mergeCell ref="B30:C30"/>
    <mergeCell ref="B32:C32"/>
    <mergeCell ref="B47:C47"/>
    <mergeCell ref="B67:C67"/>
    <mergeCell ref="B23:C23"/>
    <mergeCell ref="B26:C26"/>
    <mergeCell ref="J6:J7"/>
    <mergeCell ref="K6:K7"/>
    <mergeCell ref="L6:L7"/>
    <mergeCell ref="J8:L8"/>
    <mergeCell ref="A1:F1"/>
    <mergeCell ref="A5:F5"/>
    <mergeCell ref="A4:F4"/>
    <mergeCell ref="A3:F3"/>
    <mergeCell ref="A2:F2"/>
    <mergeCell ref="A6:A8"/>
    <mergeCell ref="B6:C8"/>
    <mergeCell ref="H6:H7"/>
    <mergeCell ref="F6:F7"/>
    <mergeCell ref="G6:G7"/>
    <mergeCell ref="E6:E7"/>
    <mergeCell ref="I6:I7"/>
    <mergeCell ref="D6:D7"/>
    <mergeCell ref="B14:C14"/>
    <mergeCell ref="B19:C19"/>
    <mergeCell ref="B9:C9"/>
    <mergeCell ref="B10:C10"/>
    <mergeCell ref="B15:C15"/>
    <mergeCell ref="B16:C16"/>
    <mergeCell ref="B17:C17"/>
    <mergeCell ref="B13:C13"/>
    <mergeCell ref="B11:C11"/>
    <mergeCell ref="B12:C12"/>
    <mergeCell ref="D8:I8"/>
    <mergeCell ref="B24:C24"/>
    <mergeCell ref="B54:C54"/>
    <mergeCell ref="B63:C63"/>
    <mergeCell ref="B20:C20"/>
    <mergeCell ref="B18:C18"/>
    <mergeCell ref="B25:C25"/>
    <mergeCell ref="B28:C28"/>
    <mergeCell ref="B62:C62"/>
    <mergeCell ref="B27:C27"/>
    <mergeCell ref="B33:C33"/>
    <mergeCell ref="B31:C31"/>
    <mergeCell ref="B58:C58"/>
    <mergeCell ref="B59:C59"/>
    <mergeCell ref="B61:C61"/>
    <mergeCell ref="B29:C29"/>
    <mergeCell ref="B75:C75"/>
    <mergeCell ref="B66:C66"/>
    <mergeCell ref="B73:C73"/>
    <mergeCell ref="B74:C74"/>
    <mergeCell ref="B60:C60"/>
    <mergeCell ref="B68:C68"/>
  </mergeCells>
  <phoneticPr fontId="3" type="noConversion"/>
  <printOptions horizontalCentered="1"/>
  <pageMargins left="0.18" right="0.16" top="0.23" bottom="0.17" header="0.16" footer="0.15748031496062992"/>
  <pageSetup paperSize="9" scale="4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38"/>
  <sheetViews>
    <sheetView topLeftCell="A94" workbookViewId="0">
      <selection activeCell="D127" sqref="D127"/>
    </sheetView>
  </sheetViews>
  <sheetFormatPr defaultRowHeight="12.75" x14ac:dyDescent="0.2"/>
  <cols>
    <col min="1" max="1" width="4.140625" bestFit="1" customWidth="1"/>
    <col min="2" max="2" width="42.5703125" bestFit="1" customWidth="1"/>
    <col min="3" max="3" width="16.28515625" bestFit="1" customWidth="1"/>
    <col min="4" max="6" width="16.28515625" customWidth="1"/>
    <col min="7" max="7" width="1.28515625" customWidth="1"/>
    <col min="8" max="8" width="2.140625" style="240" customWidth="1"/>
  </cols>
  <sheetData>
    <row r="1" spans="1:10" x14ac:dyDescent="0.2">
      <c r="G1" s="240"/>
    </row>
    <row r="2" spans="1:10" ht="15.75" x14ac:dyDescent="0.25">
      <c r="B2" s="395" t="s">
        <v>343</v>
      </c>
      <c r="C2" s="383"/>
      <c r="D2" s="383"/>
      <c r="G2" s="240"/>
    </row>
    <row r="3" spans="1:10" ht="18.75" x14ac:dyDescent="0.3">
      <c r="A3" s="241"/>
      <c r="B3" s="382" t="s">
        <v>208</v>
      </c>
      <c r="C3" s="382"/>
      <c r="D3" s="382"/>
      <c r="E3" s="172"/>
      <c r="F3" s="172"/>
      <c r="G3" s="172"/>
      <c r="H3" s="172"/>
      <c r="I3" s="172"/>
      <c r="J3" s="172"/>
    </row>
    <row r="4" spans="1:10" ht="15.75" x14ac:dyDescent="0.25">
      <c r="A4" s="242"/>
      <c r="B4" s="396" t="s">
        <v>264</v>
      </c>
      <c r="C4" s="397"/>
      <c r="D4" s="397"/>
      <c r="E4" s="240" t="s">
        <v>307</v>
      </c>
      <c r="F4" s="243"/>
      <c r="G4" s="240"/>
    </row>
    <row r="5" spans="1:10" ht="15" x14ac:dyDescent="0.25">
      <c r="A5" s="244"/>
      <c r="B5" s="244"/>
      <c r="C5" s="269">
        <v>2014</v>
      </c>
      <c r="D5" s="269">
        <v>2015</v>
      </c>
      <c r="E5" s="267"/>
      <c r="F5" s="267"/>
      <c r="G5" s="261">
        <v>2014</v>
      </c>
      <c r="H5" s="240">
        <v>2015</v>
      </c>
    </row>
    <row r="6" spans="1:10" ht="14.25" x14ac:dyDescent="0.2">
      <c r="A6" s="245"/>
      <c r="B6" s="245" t="s">
        <v>265</v>
      </c>
      <c r="C6" s="215">
        <f>+C7+C11+C44+C71</f>
        <v>412950</v>
      </c>
      <c r="D6" s="215">
        <f>+D7+D11+D44+D71</f>
        <v>373624</v>
      </c>
      <c r="E6" s="258"/>
      <c r="F6" s="258"/>
      <c r="G6" s="261">
        <f>+G7+G11+G44+G71</f>
        <v>412950084</v>
      </c>
    </row>
    <row r="7" spans="1:10" ht="14.25" x14ac:dyDescent="0.2">
      <c r="A7" s="245" t="s">
        <v>150</v>
      </c>
      <c r="B7" s="245" t="s">
        <v>266</v>
      </c>
      <c r="C7" s="246">
        <f>SUM(C8:C10)</f>
        <v>0</v>
      </c>
      <c r="D7" s="246">
        <f>SUM(D8:D10)</f>
        <v>0</v>
      </c>
      <c r="E7" s="268"/>
      <c r="F7" s="268"/>
      <c r="G7" s="262">
        <f>SUM(G8:G10)</f>
        <v>0</v>
      </c>
    </row>
    <row r="8" spans="1:10" ht="15" x14ac:dyDescent="0.25">
      <c r="A8" s="244"/>
      <c r="B8" s="244" t="s">
        <v>267</v>
      </c>
      <c r="C8" s="215"/>
      <c r="D8" s="215"/>
      <c r="E8" s="258"/>
      <c r="F8" s="258"/>
      <c r="G8" s="261"/>
    </row>
    <row r="9" spans="1:10" ht="15" x14ac:dyDescent="0.25">
      <c r="A9" s="244"/>
      <c r="B9" s="244" t="s">
        <v>268</v>
      </c>
      <c r="C9" s="215"/>
      <c r="D9" s="215"/>
      <c r="E9" s="258"/>
      <c r="F9" s="258"/>
      <c r="G9" s="261"/>
    </row>
    <row r="10" spans="1:10" ht="15" x14ac:dyDescent="0.25">
      <c r="A10" s="244"/>
      <c r="B10" s="244" t="s">
        <v>269</v>
      </c>
      <c r="C10" s="215"/>
      <c r="D10" s="215"/>
      <c r="E10" s="258"/>
      <c r="F10" s="258"/>
      <c r="G10" s="261"/>
    </row>
    <row r="11" spans="1:10" ht="14.25" x14ac:dyDescent="0.2">
      <c r="A11" s="245" t="s">
        <v>151</v>
      </c>
      <c r="B11" s="245" t="s">
        <v>270</v>
      </c>
      <c r="C11" s="247">
        <f>+C12+C16+C20+C28</f>
        <v>404664</v>
      </c>
      <c r="D11" s="247">
        <f>+D12+D16+D20+D28</f>
        <v>365015</v>
      </c>
      <c r="E11" s="268"/>
      <c r="F11" s="268"/>
      <c r="G11" s="263">
        <f>+G12+G16+G20+G28</f>
        <v>404664473</v>
      </c>
    </row>
    <row r="12" spans="1:10" ht="15" x14ac:dyDescent="0.25">
      <c r="A12" s="244" t="s">
        <v>7</v>
      </c>
      <c r="B12" s="244" t="s">
        <v>271</v>
      </c>
      <c r="C12" s="215">
        <f>SUM(C13:C15)</f>
        <v>402321</v>
      </c>
      <c r="D12" s="215">
        <f>SUM(D13:D15)</f>
        <v>355157</v>
      </c>
      <c r="E12" s="258"/>
      <c r="F12" s="258"/>
      <c r="G12" s="261">
        <f>SUM(G13:G15)</f>
        <v>402321240</v>
      </c>
      <c r="H12" s="240">
        <f>SUM(H13:H15)</f>
        <v>355156654</v>
      </c>
    </row>
    <row r="13" spans="1:10" ht="15" x14ac:dyDescent="0.25">
      <c r="A13" s="244"/>
      <c r="B13" s="244" t="s">
        <v>272</v>
      </c>
      <c r="C13" s="248">
        <v>246757</v>
      </c>
      <c r="D13" s="248">
        <v>207830</v>
      </c>
      <c r="E13" s="258"/>
      <c r="F13" s="258"/>
      <c r="G13" s="264">
        <f>2210000+882000+48915305+227840+194521565</f>
        <v>246756710</v>
      </c>
      <c r="H13" s="240">
        <f>189981671+571258+882000+16236300+159064</f>
        <v>207830293</v>
      </c>
    </row>
    <row r="14" spans="1:10" ht="15" x14ac:dyDescent="0.25">
      <c r="A14" s="244"/>
      <c r="B14" s="244" t="s">
        <v>273</v>
      </c>
      <c r="C14" s="215">
        <v>148393</v>
      </c>
      <c r="D14" s="215">
        <v>141161</v>
      </c>
      <c r="E14" s="258"/>
      <c r="F14" s="258"/>
      <c r="G14" s="261">
        <f>15113818+120401797+12877890</f>
        <v>148393505</v>
      </c>
      <c r="H14" s="240">
        <f>12589143+14696818+113874420</f>
        <v>141160381</v>
      </c>
    </row>
    <row r="15" spans="1:10" ht="15" x14ac:dyDescent="0.25">
      <c r="A15" s="244"/>
      <c r="B15" s="244" t="s">
        <v>274</v>
      </c>
      <c r="C15" s="249">
        <v>7171</v>
      </c>
      <c r="D15" s="249">
        <v>6166</v>
      </c>
      <c r="E15" s="258"/>
      <c r="F15" s="258"/>
      <c r="G15" s="265">
        <f>2793060+2707000+363000+51000+1280+35726+1219959</f>
        <v>7171025</v>
      </c>
      <c r="H15" s="240">
        <f>33072+1191628+1819060+2707000+363000+51000+1220</f>
        <v>6165980</v>
      </c>
    </row>
    <row r="16" spans="1:10" ht="15" x14ac:dyDescent="0.25">
      <c r="A16" s="244" t="s">
        <v>22</v>
      </c>
      <c r="B16" s="244" t="s">
        <v>275</v>
      </c>
      <c r="C16" s="246">
        <f>SUM(C17:C19)</f>
        <v>1650</v>
      </c>
      <c r="D16" s="246">
        <f>SUM(D17:D19)</f>
        <v>9165</v>
      </c>
      <c r="E16" s="268"/>
      <c r="F16" s="268"/>
      <c r="G16" s="262">
        <f>SUM(G17:G19)</f>
        <v>1649781</v>
      </c>
    </row>
    <row r="17" spans="1:8" ht="15" x14ac:dyDescent="0.25">
      <c r="A17" s="244"/>
      <c r="B17" s="244" t="s">
        <v>272</v>
      </c>
      <c r="C17" s="248">
        <v>1112</v>
      </c>
      <c r="D17" s="248">
        <v>8512</v>
      </c>
      <c r="E17" s="258"/>
      <c r="F17" s="258"/>
      <c r="G17" s="264">
        <v>1112264</v>
      </c>
      <c r="H17" s="240">
        <f>8511841</f>
        <v>8511841</v>
      </c>
    </row>
    <row r="18" spans="1:8" ht="15" x14ac:dyDescent="0.25">
      <c r="A18" s="244"/>
      <c r="B18" s="244" t="s">
        <v>273</v>
      </c>
      <c r="C18" s="215"/>
      <c r="D18" s="215"/>
      <c r="E18" s="258"/>
      <c r="F18" s="258"/>
      <c r="G18" s="261"/>
    </row>
    <row r="19" spans="1:8" ht="15" x14ac:dyDescent="0.25">
      <c r="A19" s="244"/>
      <c r="B19" s="244" t="s">
        <v>274</v>
      </c>
      <c r="C19" s="249">
        <v>538</v>
      </c>
      <c r="D19" s="249">
        <v>653</v>
      </c>
      <c r="E19" s="258"/>
      <c r="F19" s="258"/>
      <c r="G19" s="265">
        <v>537517</v>
      </c>
      <c r="H19" s="240">
        <f>341585+310843</f>
        <v>652428</v>
      </c>
    </row>
    <row r="20" spans="1:8" ht="15" x14ac:dyDescent="0.25">
      <c r="A20" s="244" t="s">
        <v>23</v>
      </c>
      <c r="B20" s="244" t="s">
        <v>276</v>
      </c>
      <c r="C20" s="215">
        <f>SUM(C21:C23)</f>
        <v>0</v>
      </c>
      <c r="D20" s="215">
        <f>SUM(D21:D23)</f>
        <v>0</v>
      </c>
      <c r="E20" s="258"/>
      <c r="F20" s="258"/>
      <c r="G20" s="266">
        <f>SUM(G21:G23)</f>
        <v>0</v>
      </c>
    </row>
    <row r="21" spans="1:8" ht="15" x14ac:dyDescent="0.25">
      <c r="A21" s="244"/>
      <c r="B21" s="244" t="s">
        <v>272</v>
      </c>
      <c r="C21" s="248"/>
      <c r="D21" s="248"/>
      <c r="E21" s="258"/>
      <c r="F21" s="258"/>
      <c r="G21" s="264"/>
    </row>
    <row r="22" spans="1:8" ht="15" x14ac:dyDescent="0.25">
      <c r="A22" s="244"/>
      <c r="B22" s="244" t="s">
        <v>273</v>
      </c>
      <c r="C22" s="215"/>
      <c r="D22" s="215"/>
      <c r="E22" s="258"/>
      <c r="F22" s="258"/>
      <c r="G22" s="261"/>
    </row>
    <row r="23" spans="1:8" ht="15" x14ac:dyDescent="0.25">
      <c r="A23" s="244"/>
      <c r="B23" s="244" t="s">
        <v>274</v>
      </c>
      <c r="C23" s="215"/>
      <c r="D23" s="215"/>
      <c r="E23" s="258"/>
      <c r="F23" s="258"/>
      <c r="G23" s="261"/>
    </row>
    <row r="24" spans="1:8" ht="15" x14ac:dyDescent="0.25">
      <c r="A24" s="244" t="s">
        <v>24</v>
      </c>
      <c r="B24" s="244" t="s">
        <v>277</v>
      </c>
      <c r="C24" s="215"/>
      <c r="D24" s="215"/>
      <c r="E24" s="258"/>
      <c r="F24" s="258"/>
      <c r="G24" s="261"/>
    </row>
    <row r="25" spans="1:8" ht="15" x14ac:dyDescent="0.25">
      <c r="A25" s="244"/>
      <c r="B25" s="244" t="s">
        <v>267</v>
      </c>
      <c r="C25" s="215"/>
      <c r="D25" s="215"/>
      <c r="E25" s="258"/>
      <c r="F25" s="258"/>
      <c r="G25" s="261"/>
    </row>
    <row r="26" spans="1:8" ht="15" x14ac:dyDescent="0.25">
      <c r="A26" s="244"/>
      <c r="B26" s="244" t="s">
        <v>268</v>
      </c>
      <c r="C26" s="215"/>
      <c r="D26" s="215"/>
      <c r="E26" s="258"/>
      <c r="F26" s="258"/>
      <c r="G26" s="261"/>
    </row>
    <row r="27" spans="1:8" ht="15" x14ac:dyDescent="0.25">
      <c r="A27" s="244"/>
      <c r="B27" s="244" t="s">
        <v>269</v>
      </c>
      <c r="C27" s="249"/>
      <c r="D27" s="249"/>
      <c r="E27" s="258"/>
      <c r="F27" s="258"/>
      <c r="G27" s="265"/>
    </row>
    <row r="28" spans="1:8" ht="15" x14ac:dyDescent="0.25">
      <c r="A28" s="244" t="s">
        <v>26</v>
      </c>
      <c r="B28" s="244" t="s">
        <v>278</v>
      </c>
      <c r="C28" s="246">
        <f>SUM(C29:C31)</f>
        <v>693</v>
      </c>
      <c r="D28" s="246">
        <f>SUM(D29:D31)</f>
        <v>693</v>
      </c>
      <c r="E28" s="268"/>
      <c r="F28" s="268"/>
      <c r="G28" s="262">
        <f>SUM(G29:G31)</f>
        <v>693452</v>
      </c>
    </row>
    <row r="29" spans="1:8" ht="15" x14ac:dyDescent="0.25">
      <c r="A29" s="244"/>
      <c r="B29" s="244" t="s">
        <v>267</v>
      </c>
      <c r="C29" s="248"/>
      <c r="D29" s="248"/>
      <c r="E29" s="258"/>
      <c r="F29" s="258"/>
      <c r="G29" s="264"/>
    </row>
    <row r="30" spans="1:8" ht="15" x14ac:dyDescent="0.25">
      <c r="A30" s="244"/>
      <c r="B30" s="244" t="s">
        <v>268</v>
      </c>
      <c r="C30" s="215"/>
      <c r="D30" s="215"/>
      <c r="E30" s="258"/>
      <c r="F30" s="258"/>
      <c r="G30" s="261"/>
    </row>
    <row r="31" spans="1:8" ht="15" x14ac:dyDescent="0.25">
      <c r="A31" s="244"/>
      <c r="B31" s="244" t="s">
        <v>269</v>
      </c>
      <c r="C31" s="215">
        <v>693</v>
      </c>
      <c r="D31" s="215">
        <v>693</v>
      </c>
      <c r="E31" s="258"/>
      <c r="F31" s="258"/>
      <c r="G31" s="261">
        <v>693452</v>
      </c>
      <c r="H31" s="240">
        <v>693452</v>
      </c>
    </row>
    <row r="32" spans="1:8" ht="15" x14ac:dyDescent="0.25">
      <c r="A32" s="244" t="s">
        <v>27</v>
      </c>
      <c r="B32" s="244" t="s">
        <v>279</v>
      </c>
      <c r="C32" s="215"/>
      <c r="D32" s="215"/>
      <c r="E32" s="258"/>
      <c r="F32" s="258"/>
      <c r="G32" s="261"/>
    </row>
    <row r="33" spans="1:8" ht="15" x14ac:dyDescent="0.25">
      <c r="A33" s="244"/>
      <c r="B33" s="244" t="s">
        <v>267</v>
      </c>
      <c r="C33" s="215"/>
      <c r="D33" s="215"/>
      <c r="E33" s="258"/>
      <c r="F33" s="258"/>
      <c r="G33" s="261"/>
    </row>
    <row r="34" spans="1:8" ht="15" x14ac:dyDescent="0.25">
      <c r="A34" s="244"/>
      <c r="B34" s="244" t="s">
        <v>268</v>
      </c>
      <c r="C34" s="215"/>
      <c r="D34" s="215"/>
      <c r="E34" s="258"/>
      <c r="F34" s="258"/>
      <c r="G34" s="261"/>
    </row>
    <row r="35" spans="1:8" ht="15" x14ac:dyDescent="0.25">
      <c r="A35" s="244"/>
      <c r="B35" s="244" t="s">
        <v>269</v>
      </c>
      <c r="C35" s="215"/>
      <c r="D35" s="215"/>
      <c r="E35" s="258"/>
      <c r="F35" s="258"/>
      <c r="G35" s="261"/>
    </row>
    <row r="36" spans="1:8" ht="15" x14ac:dyDescent="0.25">
      <c r="A36" s="244" t="s">
        <v>28</v>
      </c>
      <c r="B36" s="244" t="s">
        <v>280</v>
      </c>
      <c r="C36" s="215"/>
      <c r="D36" s="215"/>
      <c r="E36" s="258"/>
      <c r="F36" s="258"/>
      <c r="G36" s="261"/>
    </row>
    <row r="37" spans="1:8" ht="15" x14ac:dyDescent="0.25">
      <c r="A37" s="244"/>
      <c r="B37" s="244" t="s">
        <v>267</v>
      </c>
      <c r="C37" s="215"/>
      <c r="D37" s="215"/>
      <c r="E37" s="258"/>
      <c r="F37" s="258"/>
      <c r="G37" s="261"/>
    </row>
    <row r="38" spans="1:8" ht="15" x14ac:dyDescent="0.25">
      <c r="A38" s="244"/>
      <c r="B38" s="244" t="s">
        <v>268</v>
      </c>
      <c r="C38" s="215"/>
      <c r="D38" s="215"/>
      <c r="E38" s="258"/>
      <c r="F38" s="258"/>
      <c r="G38" s="261"/>
    </row>
    <row r="39" spans="1:8" ht="15" x14ac:dyDescent="0.25">
      <c r="A39" s="244"/>
      <c r="B39" s="244" t="s">
        <v>269</v>
      </c>
      <c r="C39" s="215"/>
      <c r="D39" s="215"/>
      <c r="E39" s="258"/>
      <c r="F39" s="258"/>
      <c r="G39" s="261"/>
    </row>
    <row r="40" spans="1:8" ht="15" x14ac:dyDescent="0.25">
      <c r="A40" s="244" t="s">
        <v>30</v>
      </c>
      <c r="B40" s="244" t="s">
        <v>281</v>
      </c>
      <c r="C40" s="215"/>
      <c r="D40" s="215"/>
      <c r="E40" s="258"/>
      <c r="F40" s="258"/>
      <c r="G40" s="261"/>
    </row>
    <row r="41" spans="1:8" ht="15" x14ac:dyDescent="0.25">
      <c r="A41" s="244"/>
      <c r="B41" s="244" t="s">
        <v>267</v>
      </c>
      <c r="C41" s="215"/>
      <c r="D41" s="215"/>
      <c r="E41" s="258"/>
      <c r="F41" s="258"/>
      <c r="G41" s="261"/>
    </row>
    <row r="42" spans="1:8" ht="15" x14ac:dyDescent="0.25">
      <c r="A42" s="244"/>
      <c r="B42" s="244" t="s">
        <v>268</v>
      </c>
      <c r="C42" s="215"/>
      <c r="D42" s="215"/>
      <c r="E42" s="258"/>
      <c r="F42" s="258"/>
      <c r="G42" s="261"/>
    </row>
    <row r="43" spans="1:8" ht="15" x14ac:dyDescent="0.25">
      <c r="A43" s="244"/>
      <c r="B43" s="244" t="s">
        <v>269</v>
      </c>
      <c r="C43" s="215"/>
      <c r="D43" s="215"/>
      <c r="E43" s="258"/>
      <c r="F43" s="258"/>
      <c r="G43" s="261"/>
    </row>
    <row r="44" spans="1:8" ht="14.25" x14ac:dyDescent="0.2">
      <c r="A44" s="245" t="s">
        <v>152</v>
      </c>
      <c r="B44" s="245" t="s">
        <v>282</v>
      </c>
      <c r="C44" s="246">
        <f>+C45+C55</f>
        <v>10</v>
      </c>
      <c r="D44" s="246">
        <f>+D45+D55</f>
        <v>111</v>
      </c>
      <c r="E44" s="268"/>
      <c r="F44" s="268"/>
      <c r="G44" s="262">
        <f>+G45+G55</f>
        <v>10000</v>
      </c>
    </row>
    <row r="45" spans="1:8" ht="15" x14ac:dyDescent="0.25">
      <c r="A45" s="244" t="s">
        <v>7</v>
      </c>
      <c r="B45" s="244" t="s">
        <v>283</v>
      </c>
      <c r="C45" s="215">
        <f>SUM(C46:C48)</f>
        <v>10</v>
      </c>
      <c r="D45" s="215">
        <f>SUM(D46:D48)</f>
        <v>111</v>
      </c>
      <c r="E45" s="258"/>
      <c r="F45" s="258"/>
      <c r="G45" s="261">
        <f>SUM(G46:G48)</f>
        <v>10000</v>
      </c>
    </row>
    <row r="46" spans="1:8" ht="15" x14ac:dyDescent="0.25">
      <c r="A46" s="244"/>
      <c r="B46" s="244" t="s">
        <v>272</v>
      </c>
      <c r="C46" s="215"/>
      <c r="D46" s="215"/>
      <c r="E46" s="258"/>
      <c r="F46" s="258"/>
      <c r="G46" s="261"/>
    </row>
    <row r="47" spans="1:8" ht="15" x14ac:dyDescent="0.25">
      <c r="A47" s="244"/>
      <c r="B47" s="244" t="s">
        <v>273</v>
      </c>
      <c r="C47" s="215"/>
      <c r="D47" s="215"/>
      <c r="E47" s="258"/>
      <c r="F47" s="258"/>
      <c r="G47" s="261"/>
    </row>
    <row r="48" spans="1:8" ht="15" x14ac:dyDescent="0.25">
      <c r="A48" s="244"/>
      <c r="B48" s="244" t="s">
        <v>274</v>
      </c>
      <c r="C48" s="215">
        <v>10</v>
      </c>
      <c r="D48" s="215">
        <v>111</v>
      </c>
      <c r="E48" s="258"/>
      <c r="F48" s="258"/>
      <c r="G48" s="261">
        <v>10000</v>
      </c>
      <c r="H48" s="240">
        <f>10000+100000+1000</f>
        <v>111000</v>
      </c>
    </row>
    <row r="49" spans="1:7" ht="15" x14ac:dyDescent="0.25">
      <c r="A49" s="250"/>
      <c r="B49" s="250"/>
      <c r="C49" s="215"/>
      <c r="D49" s="215"/>
      <c r="E49" s="258"/>
      <c r="F49" s="258"/>
      <c r="G49" s="261"/>
    </row>
    <row r="50" spans="1:7" ht="15" x14ac:dyDescent="0.25">
      <c r="A50" s="242"/>
      <c r="B50" s="242"/>
      <c r="C50" s="215"/>
      <c r="D50" s="215"/>
      <c r="E50" s="258"/>
      <c r="F50" s="258"/>
      <c r="G50" s="261"/>
    </row>
    <row r="51" spans="1:7" ht="15" x14ac:dyDescent="0.25">
      <c r="A51" s="244" t="s">
        <v>22</v>
      </c>
      <c r="B51" s="244" t="s">
        <v>284</v>
      </c>
      <c r="C51" s="215"/>
      <c r="D51" s="215"/>
      <c r="E51" s="258"/>
      <c r="F51" s="258"/>
      <c r="G51" s="261"/>
    </row>
    <row r="52" spans="1:7" ht="15" x14ac:dyDescent="0.25">
      <c r="A52" s="251"/>
      <c r="B52" s="251" t="s">
        <v>267</v>
      </c>
      <c r="C52" s="215"/>
      <c r="D52" s="215"/>
      <c r="E52" s="258"/>
      <c r="F52" s="258"/>
      <c r="G52" s="261"/>
    </row>
    <row r="53" spans="1:7" ht="15" x14ac:dyDescent="0.25">
      <c r="A53" s="244"/>
      <c r="B53" s="244" t="s">
        <v>268</v>
      </c>
      <c r="C53" s="215"/>
      <c r="D53" s="215"/>
      <c r="E53" s="258"/>
      <c r="F53" s="258"/>
      <c r="G53" s="261"/>
    </row>
    <row r="54" spans="1:7" ht="15" x14ac:dyDescent="0.25">
      <c r="A54" s="244"/>
      <c r="B54" s="244" t="s">
        <v>269</v>
      </c>
      <c r="C54" s="215"/>
      <c r="D54" s="215"/>
      <c r="E54" s="258"/>
      <c r="F54" s="258"/>
      <c r="G54" s="261"/>
    </row>
    <row r="55" spans="1:7" ht="15" x14ac:dyDescent="0.25">
      <c r="A55" s="244" t="s">
        <v>23</v>
      </c>
      <c r="B55" s="244" t="s">
        <v>285</v>
      </c>
      <c r="C55" s="215">
        <f>+C58</f>
        <v>0</v>
      </c>
      <c r="D55" s="215">
        <f>+D58</f>
        <v>0</v>
      </c>
      <c r="E55" s="258"/>
      <c r="F55" s="258"/>
      <c r="G55" s="261">
        <f>+G58</f>
        <v>0</v>
      </c>
    </row>
    <row r="56" spans="1:7" ht="15" x14ac:dyDescent="0.25">
      <c r="A56" s="244"/>
      <c r="B56" s="244" t="s">
        <v>267</v>
      </c>
      <c r="C56" s="215"/>
      <c r="D56" s="215"/>
      <c r="E56" s="258"/>
      <c r="F56" s="258"/>
      <c r="G56" s="261"/>
    </row>
    <row r="57" spans="1:7" ht="15" x14ac:dyDescent="0.25">
      <c r="A57" s="244"/>
      <c r="B57" s="244" t="s">
        <v>268</v>
      </c>
      <c r="C57" s="215"/>
      <c r="D57" s="215"/>
      <c r="E57" s="258"/>
      <c r="F57" s="258"/>
      <c r="G57" s="261"/>
    </row>
    <row r="58" spans="1:7" ht="15" x14ac:dyDescent="0.25">
      <c r="A58" s="244"/>
      <c r="B58" s="244" t="s">
        <v>269</v>
      </c>
      <c r="C58" s="215"/>
      <c r="D58" s="215"/>
      <c r="E58" s="258"/>
      <c r="F58" s="258"/>
      <c r="G58" s="261"/>
    </row>
    <row r="59" spans="1:7" ht="15" x14ac:dyDescent="0.25">
      <c r="A59" s="244" t="s">
        <v>24</v>
      </c>
      <c r="B59" s="244" t="s">
        <v>286</v>
      </c>
      <c r="C59" s="215"/>
      <c r="D59" s="215"/>
      <c r="E59" s="258"/>
      <c r="F59" s="258"/>
      <c r="G59" s="261"/>
    </row>
    <row r="60" spans="1:7" ht="15" x14ac:dyDescent="0.25">
      <c r="A60" s="244"/>
      <c r="B60" s="244" t="s">
        <v>267</v>
      </c>
      <c r="C60" s="215"/>
      <c r="D60" s="215"/>
      <c r="E60" s="258"/>
      <c r="F60" s="258"/>
      <c r="G60" s="261"/>
    </row>
    <row r="61" spans="1:7" ht="15" x14ac:dyDescent="0.25">
      <c r="A61" s="244"/>
      <c r="B61" s="244" t="s">
        <v>268</v>
      </c>
      <c r="C61" s="215"/>
      <c r="D61" s="215"/>
      <c r="E61" s="258"/>
      <c r="F61" s="258"/>
      <c r="G61" s="261"/>
    </row>
    <row r="62" spans="1:7" ht="15" x14ac:dyDescent="0.25">
      <c r="A62" s="244"/>
      <c r="B62" s="244" t="s">
        <v>269</v>
      </c>
      <c r="C62" s="215"/>
      <c r="D62" s="215"/>
      <c r="E62" s="258"/>
      <c r="F62" s="258"/>
      <c r="G62" s="261"/>
    </row>
    <row r="63" spans="1:7" ht="15" x14ac:dyDescent="0.25">
      <c r="A63" s="244" t="s">
        <v>26</v>
      </c>
      <c r="B63" s="244" t="s">
        <v>287</v>
      </c>
      <c r="C63" s="215"/>
      <c r="D63" s="215"/>
      <c r="E63" s="258"/>
      <c r="F63" s="258"/>
      <c r="G63" s="261"/>
    </row>
    <row r="64" spans="1:7" ht="15" x14ac:dyDescent="0.25">
      <c r="A64" s="244"/>
      <c r="B64" s="244" t="s">
        <v>267</v>
      </c>
      <c r="C64" s="215"/>
      <c r="D64" s="215"/>
      <c r="E64" s="258"/>
      <c r="F64" s="258"/>
      <c r="G64" s="261"/>
    </row>
    <row r="65" spans="1:8" ht="15" x14ac:dyDescent="0.25">
      <c r="A65" s="244"/>
      <c r="B65" s="244" t="s">
        <v>268</v>
      </c>
      <c r="C65" s="215"/>
      <c r="D65" s="215"/>
      <c r="E65" s="258"/>
      <c r="F65" s="258"/>
      <c r="G65" s="261"/>
    </row>
    <row r="66" spans="1:8" ht="15" x14ac:dyDescent="0.25">
      <c r="A66" s="244"/>
      <c r="B66" s="244" t="s">
        <v>269</v>
      </c>
      <c r="C66" s="215"/>
      <c r="D66" s="215"/>
      <c r="E66" s="258"/>
      <c r="F66" s="258"/>
      <c r="G66" s="261"/>
    </row>
    <row r="67" spans="1:8" ht="15" x14ac:dyDescent="0.25">
      <c r="A67" s="244" t="s">
        <v>27</v>
      </c>
      <c r="B67" s="244" t="s">
        <v>288</v>
      </c>
      <c r="C67" s="215"/>
      <c r="D67" s="215"/>
      <c r="E67" s="258"/>
      <c r="F67" s="258"/>
      <c r="G67" s="261"/>
    </row>
    <row r="68" spans="1:8" ht="15" x14ac:dyDescent="0.25">
      <c r="A68" s="244"/>
      <c r="B68" s="244" t="s">
        <v>267</v>
      </c>
      <c r="C68" s="215"/>
      <c r="D68" s="215"/>
      <c r="E68" s="258"/>
      <c r="F68" s="258"/>
      <c r="G68" s="261"/>
    </row>
    <row r="69" spans="1:8" ht="15" x14ac:dyDescent="0.25">
      <c r="A69" s="244"/>
      <c r="B69" s="244" t="s">
        <v>268</v>
      </c>
      <c r="C69" s="215"/>
      <c r="D69" s="215"/>
      <c r="E69" s="258"/>
      <c r="F69" s="258"/>
      <c r="G69" s="261"/>
    </row>
    <row r="70" spans="1:8" ht="15" x14ac:dyDescent="0.25">
      <c r="A70" s="244"/>
      <c r="B70" s="244" t="s">
        <v>269</v>
      </c>
      <c r="C70" s="215"/>
      <c r="D70" s="215"/>
      <c r="E70" s="258"/>
      <c r="F70" s="258"/>
      <c r="G70" s="261"/>
    </row>
    <row r="71" spans="1:8" ht="42.75" x14ac:dyDescent="0.2">
      <c r="A71" s="245" t="s">
        <v>138</v>
      </c>
      <c r="B71" s="252" t="s">
        <v>289</v>
      </c>
      <c r="C71" s="215">
        <f>SUM(C72:C74)</f>
        <v>8276</v>
      </c>
      <c r="D71" s="215">
        <f>SUM(D72:D74)</f>
        <v>8498</v>
      </c>
      <c r="E71" s="258"/>
      <c r="F71" s="258"/>
      <c r="G71" s="261">
        <f>SUM(G72:G74)</f>
        <v>8275611</v>
      </c>
    </row>
    <row r="72" spans="1:8" ht="15" x14ac:dyDescent="0.25">
      <c r="A72" s="244"/>
      <c r="B72" s="244" t="s">
        <v>272</v>
      </c>
      <c r="C72" s="215">
        <v>8276</v>
      </c>
      <c r="D72" s="215">
        <v>8498</v>
      </c>
      <c r="E72" s="258"/>
      <c r="F72" s="258"/>
      <c r="G72" s="261">
        <v>8275611</v>
      </c>
      <c r="H72" s="240">
        <f>8498429</f>
        <v>8498429</v>
      </c>
    </row>
    <row r="73" spans="1:8" ht="15" x14ac:dyDescent="0.25">
      <c r="A73" s="244"/>
      <c r="B73" s="244" t="s">
        <v>273</v>
      </c>
      <c r="C73" s="215"/>
      <c r="D73" s="215"/>
      <c r="E73" s="258"/>
      <c r="F73" s="258"/>
      <c r="G73" s="261"/>
    </row>
    <row r="74" spans="1:8" ht="15" x14ac:dyDescent="0.25">
      <c r="A74" s="244"/>
      <c r="B74" s="244" t="s">
        <v>274</v>
      </c>
      <c r="C74" s="215"/>
      <c r="D74" s="215"/>
      <c r="E74" s="258"/>
      <c r="F74" s="258"/>
      <c r="G74" s="261"/>
    </row>
    <row r="75" spans="1:8" ht="15" x14ac:dyDescent="0.25">
      <c r="A75" s="244"/>
      <c r="B75" s="245" t="s">
        <v>290</v>
      </c>
      <c r="C75" s="215">
        <f>+C80+C84+C88+C92</f>
        <v>10720</v>
      </c>
      <c r="D75" s="215">
        <f>+D80+D84+D88+D92</f>
        <v>12463</v>
      </c>
      <c r="E75" s="258"/>
      <c r="F75" s="258"/>
      <c r="G75" s="261">
        <f>+G76+G80+G84+G88+G92</f>
        <v>0</v>
      </c>
    </row>
    <row r="76" spans="1:8" ht="14.25" x14ac:dyDescent="0.2">
      <c r="A76" s="245" t="s">
        <v>150</v>
      </c>
      <c r="B76" s="245" t="s">
        <v>291</v>
      </c>
      <c r="C76" s="215"/>
      <c r="D76" s="215"/>
      <c r="E76" s="258"/>
      <c r="F76" s="258"/>
      <c r="G76" s="261"/>
    </row>
    <row r="77" spans="1:8" ht="15" x14ac:dyDescent="0.25">
      <c r="A77" s="244"/>
      <c r="B77" s="244" t="s">
        <v>267</v>
      </c>
      <c r="C77" s="215"/>
      <c r="D77" s="215"/>
      <c r="E77" s="258"/>
      <c r="F77" s="258"/>
      <c r="G77" s="261"/>
    </row>
    <row r="78" spans="1:8" ht="15" x14ac:dyDescent="0.25">
      <c r="A78" s="244"/>
      <c r="B78" s="244" t="s">
        <v>268</v>
      </c>
      <c r="C78" s="215"/>
      <c r="D78" s="215"/>
      <c r="E78" s="258"/>
      <c r="F78" s="258"/>
      <c r="G78" s="261"/>
    </row>
    <row r="79" spans="1:8" ht="15" x14ac:dyDescent="0.25">
      <c r="A79" s="244"/>
      <c r="B79" s="244" t="s">
        <v>269</v>
      </c>
      <c r="C79" s="215"/>
      <c r="D79" s="215"/>
      <c r="E79" s="258"/>
      <c r="F79" s="258"/>
      <c r="G79" s="261"/>
    </row>
    <row r="80" spans="1:8" ht="14.25" x14ac:dyDescent="0.2">
      <c r="A80" s="245" t="s">
        <v>151</v>
      </c>
      <c r="B80" s="245" t="s">
        <v>292</v>
      </c>
      <c r="C80" s="215">
        <v>3122</v>
      </c>
      <c r="D80" s="215">
        <f>+D83</f>
        <v>3994</v>
      </c>
      <c r="E80" s="258"/>
      <c r="F80" s="258"/>
      <c r="G80" s="261">
        <f>+G83</f>
        <v>0</v>
      </c>
    </row>
    <row r="81" spans="1:7" ht="15" x14ac:dyDescent="0.25">
      <c r="A81" s="244"/>
      <c r="B81" s="244" t="s">
        <v>267</v>
      </c>
      <c r="C81" s="215"/>
      <c r="D81" s="215"/>
      <c r="E81" s="258"/>
      <c r="F81" s="258"/>
      <c r="G81" s="261"/>
    </row>
    <row r="82" spans="1:7" ht="15" x14ac:dyDescent="0.25">
      <c r="A82" s="244"/>
      <c r="B82" s="244" t="s">
        <v>268</v>
      </c>
      <c r="C82" s="215"/>
      <c r="D82" s="215"/>
      <c r="E82" s="258"/>
      <c r="F82" s="258"/>
      <c r="G82" s="261"/>
    </row>
    <row r="83" spans="1:7" ht="15" x14ac:dyDescent="0.25">
      <c r="A83" s="244"/>
      <c r="B83" s="244" t="s">
        <v>269</v>
      </c>
      <c r="C83" s="215">
        <v>3122</v>
      </c>
      <c r="D83" s="215">
        <v>3994</v>
      </c>
      <c r="E83" s="258"/>
      <c r="F83" s="258"/>
      <c r="G83" s="261"/>
    </row>
    <row r="84" spans="1:7" ht="14.25" x14ac:dyDescent="0.2">
      <c r="A84" s="245" t="s">
        <v>152</v>
      </c>
      <c r="B84" s="245" t="s">
        <v>293</v>
      </c>
      <c r="C84" s="215"/>
      <c r="D84" s="215"/>
      <c r="E84" s="258"/>
      <c r="F84" s="258"/>
      <c r="G84" s="261"/>
    </row>
    <row r="85" spans="1:7" ht="15" x14ac:dyDescent="0.25">
      <c r="A85" s="244"/>
      <c r="B85" s="244" t="s">
        <v>267</v>
      </c>
      <c r="C85" s="215"/>
      <c r="D85" s="215"/>
      <c r="E85" s="258"/>
      <c r="F85" s="258"/>
      <c r="G85" s="261"/>
    </row>
    <row r="86" spans="1:7" ht="15" x14ac:dyDescent="0.25">
      <c r="A86" s="244"/>
      <c r="B86" s="244" t="s">
        <v>268</v>
      </c>
      <c r="C86" s="215"/>
      <c r="D86" s="215"/>
      <c r="E86" s="258"/>
      <c r="F86" s="258"/>
      <c r="G86" s="261"/>
    </row>
    <row r="87" spans="1:7" ht="15" x14ac:dyDescent="0.25">
      <c r="A87" s="244"/>
      <c r="B87" s="244" t="s">
        <v>269</v>
      </c>
      <c r="C87" s="215"/>
      <c r="D87" s="215"/>
      <c r="E87" s="258"/>
      <c r="F87" s="258"/>
      <c r="G87" s="261"/>
    </row>
    <row r="88" spans="1:7" ht="14.25" x14ac:dyDescent="0.2">
      <c r="A88" s="245" t="s">
        <v>138</v>
      </c>
      <c r="B88" s="245" t="s">
        <v>294</v>
      </c>
      <c r="C88" s="215">
        <f>+C91</f>
        <v>7598</v>
      </c>
      <c r="D88" s="215">
        <f>+D91</f>
        <v>8469</v>
      </c>
      <c r="E88" s="258"/>
      <c r="F88" s="258"/>
      <c r="G88" s="261">
        <f>+G91</f>
        <v>0</v>
      </c>
    </row>
    <row r="89" spans="1:7" ht="15" x14ac:dyDescent="0.25">
      <c r="A89" s="244"/>
      <c r="B89" s="244" t="s">
        <v>267</v>
      </c>
      <c r="C89" s="215"/>
      <c r="D89" s="215"/>
      <c r="E89" s="258"/>
      <c r="F89" s="258"/>
      <c r="G89" s="261"/>
    </row>
    <row r="90" spans="1:7" ht="15" x14ac:dyDescent="0.25">
      <c r="A90" s="244"/>
      <c r="B90" s="244" t="s">
        <v>268</v>
      </c>
      <c r="C90" s="215"/>
      <c r="D90" s="215"/>
      <c r="E90" s="258"/>
      <c r="F90" s="258"/>
      <c r="G90" s="261"/>
    </row>
    <row r="91" spans="1:7" ht="15" x14ac:dyDescent="0.25">
      <c r="A91" s="244"/>
      <c r="B91" s="244" t="s">
        <v>269</v>
      </c>
      <c r="C91" s="215">
        <v>7598</v>
      </c>
      <c r="D91" s="215">
        <v>8469</v>
      </c>
      <c r="E91" s="258"/>
      <c r="F91" s="258"/>
      <c r="G91" s="261"/>
    </row>
    <row r="92" spans="1:7" ht="14.25" x14ac:dyDescent="0.2">
      <c r="A92" s="245" t="s">
        <v>139</v>
      </c>
      <c r="B92" s="245" t="s">
        <v>295</v>
      </c>
      <c r="C92" s="215">
        <f>+C95</f>
        <v>0</v>
      </c>
      <c r="D92" s="215">
        <f>+D95</f>
        <v>0</v>
      </c>
      <c r="E92" s="258"/>
      <c r="F92" s="258"/>
      <c r="G92" s="261">
        <f>+G95</f>
        <v>0</v>
      </c>
    </row>
    <row r="93" spans="1:7" ht="15" x14ac:dyDescent="0.25">
      <c r="A93" s="244"/>
      <c r="B93" s="244" t="s">
        <v>267</v>
      </c>
      <c r="C93" s="215"/>
      <c r="D93" s="215"/>
      <c r="E93" s="258"/>
      <c r="F93" s="258"/>
      <c r="G93" s="261"/>
    </row>
    <row r="94" spans="1:7" ht="15" x14ac:dyDescent="0.25">
      <c r="A94" s="244"/>
      <c r="B94" s="244" t="s">
        <v>268</v>
      </c>
      <c r="C94" s="215"/>
      <c r="D94" s="215"/>
      <c r="E94" s="258"/>
      <c r="F94" s="258"/>
      <c r="G94" s="261"/>
    </row>
    <row r="95" spans="1:7" ht="15" x14ac:dyDescent="0.25">
      <c r="A95" s="244"/>
      <c r="B95" s="244" t="s">
        <v>269</v>
      </c>
      <c r="C95" s="215"/>
      <c r="D95" s="215"/>
      <c r="E95" s="258"/>
      <c r="F95" s="258"/>
      <c r="G95" s="261"/>
    </row>
    <row r="96" spans="1:7" ht="15" x14ac:dyDescent="0.25">
      <c r="A96" s="244"/>
      <c r="B96" s="244" t="s">
        <v>312</v>
      </c>
      <c r="C96" s="215">
        <v>141</v>
      </c>
      <c r="D96" s="215">
        <v>40</v>
      </c>
      <c r="E96" s="258"/>
      <c r="F96" s="258"/>
      <c r="G96" s="261"/>
    </row>
    <row r="97" spans="1:7" ht="15" x14ac:dyDescent="0.25">
      <c r="A97" s="244"/>
      <c r="B97" s="245" t="s">
        <v>296</v>
      </c>
      <c r="C97" s="246">
        <f>+C75+C6+C96</f>
        <v>423811</v>
      </c>
      <c r="D97" s="246">
        <f>+D75+D6+D96</f>
        <v>386127</v>
      </c>
      <c r="E97" s="268"/>
      <c r="F97" s="268"/>
      <c r="G97" s="262">
        <f>+G75+G6</f>
        <v>412950084</v>
      </c>
    </row>
    <row r="98" spans="1:7" ht="15" x14ac:dyDescent="0.25">
      <c r="A98" s="244"/>
      <c r="B98" s="245" t="s">
        <v>297</v>
      </c>
      <c r="C98" s="215"/>
      <c r="D98" s="215"/>
      <c r="E98" s="258"/>
      <c r="F98" s="258"/>
      <c r="G98" s="261"/>
    </row>
    <row r="99" spans="1:7" ht="14.25" x14ac:dyDescent="0.2">
      <c r="A99" s="245" t="s">
        <v>150</v>
      </c>
      <c r="B99" s="245" t="s">
        <v>298</v>
      </c>
      <c r="C99" s="246">
        <f>SUM(C102:C107)</f>
        <v>418051</v>
      </c>
      <c r="D99" s="246">
        <f>SUM(D102:D107)</f>
        <v>380197</v>
      </c>
      <c r="E99" s="268"/>
      <c r="F99" s="268"/>
      <c r="G99" s="262">
        <f>SUM(G100:G101)</f>
        <v>0</v>
      </c>
    </row>
    <row r="100" spans="1:7" ht="14.25" x14ac:dyDescent="0.2">
      <c r="A100" s="245"/>
      <c r="B100" s="245" t="s">
        <v>308</v>
      </c>
      <c r="C100" s="246"/>
      <c r="D100" s="246"/>
      <c r="E100" s="268"/>
      <c r="F100" s="268"/>
      <c r="G100" s="262"/>
    </row>
    <row r="101" spans="1:7" ht="14.25" x14ac:dyDescent="0.2">
      <c r="A101" s="245"/>
      <c r="B101" s="245" t="s">
        <v>309</v>
      </c>
      <c r="C101" s="246"/>
      <c r="D101" s="246"/>
      <c r="E101" s="268"/>
      <c r="F101" s="268"/>
      <c r="G101" s="262"/>
    </row>
    <row r="102" spans="1:7" ht="15" x14ac:dyDescent="0.25">
      <c r="A102" s="245"/>
      <c r="B102" s="244" t="s">
        <v>299</v>
      </c>
      <c r="C102" s="253">
        <v>554819</v>
      </c>
      <c r="D102" s="253">
        <v>554819</v>
      </c>
      <c r="E102" s="268"/>
      <c r="F102" s="268"/>
      <c r="G102" s="262"/>
    </row>
    <row r="103" spans="1:7" ht="14.25" x14ac:dyDescent="0.2">
      <c r="A103" s="245"/>
      <c r="B103" s="130" t="s">
        <v>313</v>
      </c>
      <c r="C103" s="253">
        <v>7857</v>
      </c>
      <c r="D103" s="253">
        <v>7857</v>
      </c>
      <c r="E103" s="268"/>
      <c r="F103" s="268"/>
      <c r="G103" s="262"/>
    </row>
    <row r="104" spans="1:7" ht="14.25" x14ac:dyDescent="0.2">
      <c r="A104" s="245"/>
      <c r="B104" s="130" t="s">
        <v>376</v>
      </c>
      <c r="C104" s="253"/>
      <c r="D104" s="253">
        <v>-33271</v>
      </c>
      <c r="E104" s="268"/>
      <c r="F104" s="268"/>
      <c r="G104" s="262"/>
    </row>
    <row r="105" spans="1:7" ht="15" x14ac:dyDescent="0.25">
      <c r="A105" s="244"/>
      <c r="B105" s="130" t="s">
        <v>314</v>
      </c>
      <c r="C105" s="253">
        <v>-132308</v>
      </c>
      <c r="D105" s="253">
        <v>-144625</v>
      </c>
      <c r="E105" s="258"/>
      <c r="F105" s="258"/>
      <c r="G105" s="261"/>
    </row>
    <row r="106" spans="1:7" ht="15" x14ac:dyDescent="0.25">
      <c r="A106" s="244"/>
      <c r="B106" s="130" t="s">
        <v>315</v>
      </c>
      <c r="C106" s="253"/>
      <c r="D106" s="253"/>
      <c r="E106" s="258"/>
      <c r="F106" s="258"/>
      <c r="G106" s="261"/>
    </row>
    <row r="107" spans="1:7" ht="15" x14ac:dyDescent="0.25">
      <c r="A107" s="244"/>
      <c r="B107" s="130" t="s">
        <v>300</v>
      </c>
      <c r="C107" s="253">
        <v>-12317</v>
      </c>
      <c r="D107" s="253">
        <v>-4583</v>
      </c>
      <c r="E107" s="258"/>
      <c r="F107" s="258"/>
      <c r="G107" s="261"/>
    </row>
    <row r="108" spans="1:7" ht="15" x14ac:dyDescent="0.25">
      <c r="A108" s="244"/>
      <c r="B108" s="245" t="s">
        <v>301</v>
      </c>
      <c r="C108" s="215"/>
      <c r="D108" s="215"/>
      <c r="E108" s="258"/>
      <c r="F108" s="258"/>
      <c r="G108" s="261"/>
    </row>
    <row r="109" spans="1:7" ht="14.25" x14ac:dyDescent="0.2">
      <c r="A109" s="245" t="s">
        <v>150</v>
      </c>
      <c r="B109" s="245" t="s">
        <v>310</v>
      </c>
      <c r="C109" s="215">
        <f>SUM(C110:C112)</f>
        <v>0</v>
      </c>
      <c r="D109" s="215">
        <f>SUM(D110:D112)</f>
        <v>0</v>
      </c>
      <c r="E109" s="258"/>
      <c r="F109" s="258"/>
      <c r="G109" s="261">
        <f>SUM(G110:G112)</f>
        <v>0</v>
      </c>
    </row>
    <row r="110" spans="1:7" ht="15" x14ac:dyDescent="0.25">
      <c r="A110" s="244"/>
      <c r="B110" s="244" t="s">
        <v>267</v>
      </c>
      <c r="C110" s="215"/>
      <c r="D110" s="215"/>
      <c r="E110" s="258"/>
      <c r="F110" s="258"/>
      <c r="G110" s="261"/>
    </row>
    <row r="111" spans="1:7" ht="15" x14ac:dyDescent="0.25">
      <c r="A111" s="244"/>
      <c r="B111" s="244" t="s">
        <v>268</v>
      </c>
      <c r="C111" s="215"/>
      <c r="D111" s="215"/>
      <c r="E111" s="258"/>
      <c r="F111" s="258"/>
      <c r="G111" s="261"/>
    </row>
    <row r="112" spans="1:7" ht="15" x14ac:dyDescent="0.25">
      <c r="A112" s="244"/>
      <c r="B112" s="244" t="s">
        <v>269</v>
      </c>
      <c r="C112" s="215"/>
      <c r="D112" s="215"/>
      <c r="E112" s="258"/>
      <c r="F112" s="258"/>
      <c r="G112" s="261"/>
    </row>
    <row r="113" spans="1:7" ht="14.25" x14ac:dyDescent="0.2">
      <c r="A113" s="245" t="s">
        <v>151</v>
      </c>
      <c r="B113" s="245" t="s">
        <v>311</v>
      </c>
      <c r="C113" s="215"/>
      <c r="D113" s="215"/>
      <c r="E113" s="258"/>
      <c r="F113" s="258"/>
      <c r="G113" s="261"/>
    </row>
    <row r="114" spans="1:7" ht="15" x14ac:dyDescent="0.25">
      <c r="A114" s="244"/>
      <c r="B114" s="244" t="s">
        <v>267</v>
      </c>
      <c r="C114" s="215"/>
      <c r="D114" s="215"/>
      <c r="E114" s="258"/>
      <c r="F114" s="258"/>
      <c r="G114" s="261"/>
    </row>
    <row r="115" spans="1:7" ht="15" x14ac:dyDescent="0.25">
      <c r="A115" s="244"/>
      <c r="B115" s="244" t="s">
        <v>268</v>
      </c>
      <c r="C115" s="215"/>
      <c r="D115" s="215"/>
      <c r="E115" s="258"/>
      <c r="F115" s="258"/>
      <c r="G115" s="261"/>
    </row>
    <row r="116" spans="1:7" ht="15" x14ac:dyDescent="0.25">
      <c r="A116" s="244"/>
      <c r="B116" s="244" t="s">
        <v>269</v>
      </c>
      <c r="C116" s="215"/>
      <c r="D116" s="215"/>
      <c r="E116" s="258"/>
      <c r="F116" s="258"/>
      <c r="G116" s="261"/>
    </row>
    <row r="117" spans="1:7" ht="15" x14ac:dyDescent="0.25">
      <c r="A117" s="244"/>
      <c r="B117" s="245" t="s">
        <v>302</v>
      </c>
      <c r="C117" s="215">
        <f>+C118+C122+C126</f>
        <v>5760</v>
      </c>
      <c r="D117" s="215">
        <f>+D118+D122+D126</f>
        <v>5930</v>
      </c>
      <c r="E117" s="258"/>
      <c r="F117" s="258"/>
      <c r="G117" s="261">
        <f>+G118+G122+G126</f>
        <v>0</v>
      </c>
    </row>
    <row r="118" spans="1:7" ht="14.25" x14ac:dyDescent="0.2">
      <c r="A118" s="245" t="s">
        <v>150</v>
      </c>
      <c r="B118" s="245" t="s">
        <v>303</v>
      </c>
      <c r="C118" s="215"/>
      <c r="D118" s="215"/>
      <c r="E118" s="258"/>
      <c r="F118" s="258"/>
      <c r="G118" s="261"/>
    </row>
    <row r="119" spans="1:7" ht="15" x14ac:dyDescent="0.25">
      <c r="A119" s="244"/>
      <c r="B119" s="244" t="s">
        <v>267</v>
      </c>
      <c r="C119" s="215"/>
      <c r="D119" s="215"/>
      <c r="E119" s="258"/>
      <c r="F119" s="258"/>
      <c r="G119" s="261"/>
    </row>
    <row r="120" spans="1:7" ht="15" x14ac:dyDescent="0.25">
      <c r="A120" s="244"/>
      <c r="B120" s="244" t="s">
        <v>268</v>
      </c>
      <c r="C120" s="215"/>
      <c r="D120" s="215"/>
      <c r="E120" s="258"/>
      <c r="F120" s="258"/>
      <c r="G120" s="261"/>
    </row>
    <row r="121" spans="1:7" ht="15" x14ac:dyDescent="0.25">
      <c r="A121" s="244"/>
      <c r="B121" s="244" t="s">
        <v>269</v>
      </c>
      <c r="C121" s="215"/>
      <c r="D121" s="215"/>
      <c r="E121" s="258"/>
      <c r="F121" s="258"/>
      <c r="G121" s="261"/>
    </row>
    <row r="122" spans="1:7" ht="14.25" x14ac:dyDescent="0.2">
      <c r="A122" s="245" t="s">
        <v>151</v>
      </c>
      <c r="B122" s="245" t="s">
        <v>304</v>
      </c>
      <c r="C122" s="215">
        <f>+C125</f>
        <v>2311</v>
      </c>
      <c r="D122" s="215">
        <f>+D125</f>
        <v>2979</v>
      </c>
      <c r="E122" s="258"/>
      <c r="F122" s="258"/>
      <c r="G122" s="261">
        <f>+G125</f>
        <v>0</v>
      </c>
    </row>
    <row r="123" spans="1:7" ht="15" x14ac:dyDescent="0.25">
      <c r="A123" s="244"/>
      <c r="B123" s="244" t="s">
        <v>267</v>
      </c>
      <c r="C123" s="215"/>
      <c r="D123" s="215"/>
      <c r="E123" s="258"/>
      <c r="F123" s="258"/>
      <c r="G123" s="261"/>
    </row>
    <row r="124" spans="1:7" ht="15" x14ac:dyDescent="0.25">
      <c r="A124" s="244"/>
      <c r="B124" s="244" t="s">
        <v>268</v>
      </c>
      <c r="C124" s="215"/>
      <c r="D124" s="215"/>
      <c r="E124" s="258"/>
      <c r="F124" s="258"/>
      <c r="G124" s="261"/>
    </row>
    <row r="125" spans="1:7" ht="15" x14ac:dyDescent="0.25">
      <c r="A125" s="244"/>
      <c r="B125" s="244" t="s">
        <v>269</v>
      </c>
      <c r="C125" s="215">
        <v>2311</v>
      </c>
      <c r="D125" s="215">
        <v>2979</v>
      </c>
      <c r="E125" s="258"/>
      <c r="F125" s="258"/>
      <c r="G125" s="261"/>
    </row>
    <row r="126" spans="1:7" ht="14.25" x14ac:dyDescent="0.2">
      <c r="A126" s="245" t="s">
        <v>152</v>
      </c>
      <c r="B126" s="245" t="s">
        <v>305</v>
      </c>
      <c r="C126" s="215">
        <v>3449</v>
      </c>
      <c r="D126" s="215">
        <v>2951</v>
      </c>
      <c r="E126" s="258"/>
      <c r="F126" s="258"/>
      <c r="G126" s="261"/>
    </row>
    <row r="127" spans="1:7" ht="14.25" x14ac:dyDescent="0.2">
      <c r="A127" s="245"/>
      <c r="B127" s="252" t="s">
        <v>306</v>
      </c>
      <c r="C127" s="246">
        <f>+C99+C109+C117</f>
        <v>423811</v>
      </c>
      <c r="D127" s="246">
        <f>+D99+D109+D117</f>
        <v>386127</v>
      </c>
      <c r="E127" s="268"/>
      <c r="F127" s="268"/>
      <c r="G127" s="262">
        <f>+G99+G109+G117</f>
        <v>0</v>
      </c>
    </row>
    <row r="128" spans="1:7" ht="14.25" x14ac:dyDescent="0.2">
      <c r="A128" s="254"/>
      <c r="B128" s="255"/>
      <c r="C128" s="249">
        <f>+C97-C127</f>
        <v>0</v>
      </c>
      <c r="D128" s="260"/>
      <c r="E128" s="258"/>
      <c r="F128" s="258"/>
      <c r="G128" s="265">
        <f>+G97-G127</f>
        <v>412950084</v>
      </c>
    </row>
    <row r="129" spans="1:7" ht="15" x14ac:dyDescent="0.25">
      <c r="A129" s="256"/>
      <c r="B129" s="257"/>
      <c r="C129" s="258"/>
      <c r="D129" s="258"/>
      <c r="E129" s="258"/>
      <c r="F129" s="258"/>
      <c r="G129" s="258"/>
    </row>
    <row r="130" spans="1:7" ht="15" x14ac:dyDescent="0.25">
      <c r="A130" s="256"/>
      <c r="B130" s="257"/>
      <c r="C130" s="258"/>
      <c r="D130" s="258"/>
      <c r="E130" s="258"/>
      <c r="F130" s="258"/>
      <c r="G130" s="258"/>
    </row>
    <row r="131" spans="1:7" ht="15" x14ac:dyDescent="0.25">
      <c r="A131" s="256"/>
      <c r="B131" s="257"/>
      <c r="C131" s="258"/>
      <c r="D131" s="258"/>
      <c r="E131" s="258"/>
      <c r="F131" s="258"/>
      <c r="G131" s="258"/>
    </row>
    <row r="132" spans="1:7" ht="15" x14ac:dyDescent="0.25">
      <c r="A132" s="256"/>
      <c r="B132" s="257"/>
      <c r="C132" s="258"/>
      <c r="D132" s="258"/>
      <c r="E132" s="258"/>
      <c r="F132" s="258"/>
      <c r="G132" s="258"/>
    </row>
    <row r="133" spans="1:7" ht="15" x14ac:dyDescent="0.25">
      <c r="A133" s="256"/>
      <c r="B133" s="257"/>
      <c r="C133" s="258"/>
      <c r="D133" s="258"/>
      <c r="E133" s="258"/>
      <c r="F133" s="258"/>
      <c r="G133" s="258"/>
    </row>
    <row r="134" spans="1:7" ht="15" x14ac:dyDescent="0.25">
      <c r="A134" s="256"/>
      <c r="B134" s="257"/>
      <c r="C134" s="258"/>
      <c r="D134" s="258"/>
      <c r="E134" s="258"/>
      <c r="F134" s="258"/>
      <c r="G134" s="258"/>
    </row>
    <row r="135" spans="1:7" ht="15" x14ac:dyDescent="0.25">
      <c r="A135" s="256"/>
      <c r="B135" s="257"/>
      <c r="C135" s="258"/>
      <c r="D135" s="258"/>
      <c r="E135" s="258"/>
      <c r="F135" s="258"/>
      <c r="G135" s="258"/>
    </row>
    <row r="136" spans="1:7" ht="15" x14ac:dyDescent="0.25">
      <c r="A136" s="256"/>
      <c r="B136" s="257"/>
      <c r="C136" s="258"/>
      <c r="D136" s="258"/>
      <c r="E136" s="258"/>
      <c r="F136" s="258"/>
      <c r="G136" s="258"/>
    </row>
    <row r="137" spans="1:7" ht="14.25" x14ac:dyDescent="0.2">
      <c r="A137" s="256"/>
      <c r="B137" s="259"/>
      <c r="C137" s="258"/>
      <c r="D137" s="258"/>
      <c r="E137" s="258"/>
      <c r="F137" s="258"/>
      <c r="G137" s="258"/>
    </row>
    <row r="138" spans="1:7" ht="15" x14ac:dyDescent="0.25">
      <c r="A138" s="256"/>
      <c r="B138" s="257"/>
      <c r="C138" s="258"/>
      <c r="D138" s="258"/>
      <c r="E138" s="258"/>
      <c r="F138" s="258"/>
      <c r="G138" s="258"/>
    </row>
  </sheetData>
  <mergeCells count="3">
    <mergeCell ref="B3:D3"/>
    <mergeCell ref="B2:D2"/>
    <mergeCell ref="B4:D4"/>
  </mergeCells>
  <phoneticPr fontId="1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45"/>
  <sheetViews>
    <sheetView workbookViewId="0">
      <selection activeCell="A2" sqref="A2:AH2"/>
    </sheetView>
  </sheetViews>
  <sheetFormatPr defaultRowHeight="12.75" x14ac:dyDescent="0.2"/>
  <cols>
    <col min="1" max="36" width="3.28515625" customWidth="1"/>
  </cols>
  <sheetData>
    <row r="1" spans="1:36" ht="15.75" x14ac:dyDescent="0.25">
      <c r="A1" s="458" t="s">
        <v>361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</row>
    <row r="2" spans="1:36" ht="15.75" x14ac:dyDescent="0.25">
      <c r="A2" s="458" t="s">
        <v>208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G2" s="458"/>
      <c r="AH2" s="458"/>
    </row>
    <row r="3" spans="1:36" ht="15.75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6" ht="15.75" x14ac:dyDescent="0.2">
      <c r="A4" s="459" t="s">
        <v>166</v>
      </c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</row>
    <row r="5" spans="1:36" ht="15.75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36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 t="s">
        <v>212</v>
      </c>
      <c r="Y6" s="21"/>
      <c r="Z6" s="21"/>
      <c r="AA6" s="21"/>
      <c r="AB6" s="21"/>
      <c r="AC6" s="21"/>
      <c r="AD6" s="21"/>
      <c r="AE6" s="21"/>
      <c r="AF6" s="21"/>
      <c r="AG6" s="21"/>
      <c r="AH6" s="25" t="s">
        <v>160</v>
      </c>
    </row>
    <row r="8" spans="1:36" ht="12.75" customHeight="1" x14ac:dyDescent="0.2">
      <c r="A8" s="409" t="s">
        <v>144</v>
      </c>
      <c r="B8" s="410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1"/>
      <c r="T8" s="412" t="s">
        <v>157</v>
      </c>
      <c r="U8" s="367"/>
      <c r="V8" s="409" t="s">
        <v>179</v>
      </c>
      <c r="W8" s="410"/>
      <c r="X8" s="410"/>
      <c r="Y8" s="410"/>
      <c r="Z8" s="411"/>
      <c r="AA8" s="412" t="s">
        <v>217</v>
      </c>
      <c r="AB8" s="418"/>
      <c r="AC8" s="418"/>
      <c r="AD8" s="418"/>
      <c r="AE8" s="419"/>
      <c r="AF8" s="412" t="s">
        <v>217</v>
      </c>
      <c r="AG8" s="418"/>
      <c r="AH8" s="418"/>
      <c r="AI8" s="418"/>
      <c r="AJ8" s="419"/>
    </row>
    <row r="9" spans="1:36" x14ac:dyDescent="0.2">
      <c r="A9" s="26"/>
      <c r="B9" s="23"/>
      <c r="C9" s="23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7"/>
      <c r="T9" s="413"/>
      <c r="U9" s="414"/>
      <c r="V9" s="415"/>
      <c r="W9" s="416"/>
      <c r="X9" s="416"/>
      <c r="Y9" s="416"/>
      <c r="Z9" s="417"/>
      <c r="AA9" s="420"/>
      <c r="AB9" s="421"/>
      <c r="AC9" s="421"/>
      <c r="AD9" s="421"/>
      <c r="AE9" s="422"/>
      <c r="AF9" s="420"/>
      <c r="AG9" s="421"/>
      <c r="AH9" s="421"/>
      <c r="AI9" s="421"/>
      <c r="AJ9" s="422"/>
    </row>
    <row r="10" spans="1:36" x14ac:dyDescent="0.2">
      <c r="A10" s="401" t="s">
        <v>9</v>
      </c>
      <c r="B10" s="402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3"/>
      <c r="T10" s="404" t="s">
        <v>161</v>
      </c>
      <c r="U10" s="405"/>
      <c r="V10" s="406">
        <v>0</v>
      </c>
      <c r="W10" s="407"/>
      <c r="X10" s="407"/>
      <c r="Y10" s="407"/>
      <c r="Z10" s="408"/>
      <c r="AA10" s="398"/>
      <c r="AB10" s="399"/>
      <c r="AC10" s="399"/>
      <c r="AD10" s="399"/>
      <c r="AE10" s="400"/>
      <c r="AF10" s="398"/>
      <c r="AG10" s="399"/>
      <c r="AH10" s="399"/>
      <c r="AI10" s="399"/>
      <c r="AJ10" s="400"/>
    </row>
    <row r="11" spans="1:36" x14ac:dyDescent="0.2">
      <c r="A11" s="401" t="s">
        <v>10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3"/>
      <c r="T11" s="404">
        <v>2</v>
      </c>
      <c r="U11" s="405"/>
      <c r="V11" s="406"/>
      <c r="W11" s="407"/>
      <c r="X11" s="407"/>
      <c r="Y11" s="407"/>
      <c r="Z11" s="408"/>
      <c r="AA11" s="398"/>
      <c r="AB11" s="399"/>
      <c r="AC11" s="399"/>
      <c r="AD11" s="399"/>
      <c r="AE11" s="400"/>
      <c r="AF11" s="398"/>
      <c r="AG11" s="399"/>
      <c r="AH11" s="399"/>
      <c r="AI11" s="399"/>
      <c r="AJ11" s="400"/>
    </row>
    <row r="12" spans="1:36" x14ac:dyDescent="0.2">
      <c r="A12" s="401" t="s">
        <v>346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3"/>
      <c r="T12" s="404">
        <v>3</v>
      </c>
      <c r="U12" s="405"/>
      <c r="V12" s="406"/>
      <c r="W12" s="407"/>
      <c r="X12" s="407"/>
      <c r="Y12" s="407"/>
      <c r="Z12" s="408"/>
      <c r="AA12" s="398"/>
      <c r="AB12" s="399"/>
      <c r="AC12" s="399"/>
      <c r="AD12" s="399"/>
      <c r="AE12" s="400"/>
      <c r="AF12" s="398"/>
      <c r="AG12" s="399"/>
      <c r="AH12" s="399"/>
      <c r="AI12" s="399"/>
      <c r="AJ12" s="400"/>
    </row>
    <row r="13" spans="1:36" x14ac:dyDescent="0.2">
      <c r="A13" s="401" t="s">
        <v>347</v>
      </c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3"/>
      <c r="T13" s="404">
        <v>4</v>
      </c>
      <c r="U13" s="405"/>
      <c r="V13" s="406"/>
      <c r="W13" s="407"/>
      <c r="X13" s="407"/>
      <c r="Y13" s="407"/>
      <c r="Z13" s="408"/>
      <c r="AA13" s="406"/>
      <c r="AB13" s="407"/>
      <c r="AC13" s="407"/>
      <c r="AD13" s="407"/>
      <c r="AE13" s="408"/>
      <c r="AF13" s="406"/>
      <c r="AG13" s="407"/>
      <c r="AH13" s="407"/>
      <c r="AI13" s="407"/>
      <c r="AJ13" s="408"/>
    </row>
    <row r="14" spans="1:36" x14ac:dyDescent="0.2">
      <c r="A14" s="401" t="s">
        <v>348</v>
      </c>
      <c r="B14" s="402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3"/>
      <c r="T14" s="404">
        <v>5</v>
      </c>
      <c r="U14" s="405"/>
      <c r="V14" s="406">
        <f>7*22800*2</f>
        <v>319200</v>
      </c>
      <c r="W14" s="407"/>
      <c r="X14" s="407"/>
      <c r="Y14" s="407"/>
      <c r="Z14" s="408"/>
      <c r="AA14" s="406">
        <v>459000</v>
      </c>
      <c r="AB14" s="407"/>
      <c r="AC14" s="407"/>
      <c r="AD14" s="407"/>
      <c r="AE14" s="408"/>
      <c r="AF14" s="406">
        <v>458000</v>
      </c>
      <c r="AG14" s="407"/>
      <c r="AH14" s="407"/>
      <c r="AI14" s="407"/>
      <c r="AJ14" s="408"/>
    </row>
    <row r="15" spans="1:36" x14ac:dyDescent="0.2">
      <c r="A15" s="429" t="s">
        <v>11</v>
      </c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1"/>
      <c r="T15" s="404">
        <v>6</v>
      </c>
      <c r="U15" s="405"/>
      <c r="V15" s="406"/>
      <c r="W15" s="407"/>
      <c r="X15" s="407"/>
      <c r="Y15" s="407"/>
      <c r="Z15" s="408"/>
      <c r="AA15" s="406"/>
      <c r="AB15" s="407"/>
      <c r="AC15" s="407"/>
      <c r="AD15" s="407"/>
      <c r="AE15" s="408"/>
      <c r="AF15" s="406"/>
      <c r="AG15" s="407"/>
      <c r="AH15" s="407"/>
      <c r="AI15" s="407"/>
      <c r="AJ15" s="408"/>
    </row>
    <row r="16" spans="1:36" x14ac:dyDescent="0.2">
      <c r="A16" s="327" t="s">
        <v>349</v>
      </c>
      <c r="B16" s="328"/>
      <c r="C16" s="328"/>
      <c r="D16" s="328"/>
      <c r="E16" s="329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1"/>
      <c r="T16" s="404">
        <v>7</v>
      </c>
      <c r="U16" s="405"/>
      <c r="V16" s="423"/>
      <c r="W16" s="424"/>
      <c r="X16" s="424"/>
      <c r="Y16" s="424"/>
      <c r="Z16" s="425"/>
      <c r="AA16" s="398"/>
      <c r="AB16" s="399"/>
      <c r="AC16" s="399"/>
      <c r="AD16" s="399"/>
      <c r="AE16" s="400"/>
      <c r="AF16" s="398"/>
      <c r="AG16" s="399"/>
      <c r="AH16" s="399"/>
      <c r="AI16" s="399"/>
      <c r="AJ16" s="400"/>
    </row>
    <row r="17" spans="1:36" x14ac:dyDescent="0.2">
      <c r="A17" s="401" t="s">
        <v>350</v>
      </c>
      <c r="B17" s="402"/>
      <c r="C17" s="402"/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3"/>
      <c r="T17" s="404">
        <v>8</v>
      </c>
      <c r="U17" s="405"/>
      <c r="V17" s="423"/>
      <c r="W17" s="424"/>
      <c r="X17" s="424"/>
      <c r="Y17" s="424"/>
      <c r="Z17" s="425"/>
      <c r="AA17" s="426"/>
      <c r="AB17" s="427"/>
      <c r="AC17" s="427"/>
      <c r="AD17" s="427"/>
      <c r="AE17" s="428"/>
      <c r="AF17" s="426"/>
      <c r="AG17" s="427"/>
      <c r="AH17" s="427"/>
      <c r="AI17" s="427"/>
      <c r="AJ17" s="428"/>
    </row>
    <row r="18" spans="1:36" x14ac:dyDescent="0.2">
      <c r="A18" s="401" t="s">
        <v>351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3"/>
      <c r="T18" s="404">
        <v>9</v>
      </c>
      <c r="U18" s="405"/>
      <c r="V18" s="423"/>
      <c r="W18" s="424"/>
      <c r="X18" s="424"/>
      <c r="Y18" s="424"/>
      <c r="Z18" s="425"/>
      <c r="AA18" s="398"/>
      <c r="AB18" s="399"/>
      <c r="AC18" s="399"/>
      <c r="AD18" s="399"/>
      <c r="AE18" s="400"/>
      <c r="AF18" s="398"/>
      <c r="AG18" s="399"/>
      <c r="AH18" s="399"/>
      <c r="AI18" s="399"/>
      <c r="AJ18" s="400"/>
    </row>
    <row r="19" spans="1:36" x14ac:dyDescent="0.2">
      <c r="A19" s="401" t="s">
        <v>180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3"/>
      <c r="T19" s="404">
        <v>10</v>
      </c>
      <c r="U19" s="405"/>
      <c r="V19" s="426">
        <f>890000+382700</f>
        <v>1272700</v>
      </c>
      <c r="W19" s="427"/>
      <c r="X19" s="427"/>
      <c r="Y19" s="427"/>
      <c r="Z19" s="428"/>
      <c r="AA19" s="426">
        <f>459000+459000</f>
        <v>918000</v>
      </c>
      <c r="AB19" s="427"/>
      <c r="AC19" s="427"/>
      <c r="AD19" s="427"/>
      <c r="AE19" s="428"/>
      <c r="AF19" s="426">
        <v>783000</v>
      </c>
      <c r="AG19" s="427"/>
      <c r="AH19" s="427"/>
      <c r="AI19" s="427"/>
      <c r="AJ19" s="428"/>
    </row>
    <row r="20" spans="1:36" x14ac:dyDescent="0.2">
      <c r="A20" s="435" t="s">
        <v>352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Q20" s="436"/>
      <c r="R20" s="436"/>
      <c r="S20" s="437"/>
      <c r="T20" s="438">
        <v>11</v>
      </c>
      <c r="U20" s="439"/>
      <c r="V20" s="440">
        <v>349000</v>
      </c>
      <c r="W20" s="441"/>
      <c r="X20" s="441"/>
      <c r="Y20" s="441"/>
      <c r="Z20" s="442"/>
      <c r="AA20" s="440"/>
      <c r="AB20" s="441"/>
      <c r="AC20" s="441"/>
      <c r="AD20" s="441"/>
      <c r="AE20" s="442"/>
      <c r="AF20" s="440"/>
      <c r="AG20" s="441"/>
      <c r="AH20" s="441"/>
      <c r="AI20" s="441"/>
      <c r="AJ20" s="442"/>
    </row>
    <row r="21" spans="1:36" x14ac:dyDescent="0.2">
      <c r="A21" s="401" t="s">
        <v>353</v>
      </c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3"/>
      <c r="T21" s="404">
        <v>12</v>
      </c>
      <c r="U21" s="405"/>
      <c r="V21" s="432"/>
      <c r="W21" s="433"/>
      <c r="X21" s="433"/>
      <c r="Y21" s="433"/>
      <c r="Z21" s="434"/>
      <c r="AA21" s="398"/>
      <c r="AB21" s="399"/>
      <c r="AC21" s="399"/>
      <c r="AD21" s="399"/>
      <c r="AE21" s="400"/>
      <c r="AF21" s="398"/>
      <c r="AG21" s="399"/>
      <c r="AH21" s="399"/>
      <c r="AI21" s="399"/>
      <c r="AJ21" s="400"/>
    </row>
    <row r="22" spans="1:36" x14ac:dyDescent="0.2">
      <c r="A22" s="401" t="s">
        <v>354</v>
      </c>
      <c r="B22" s="402"/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3"/>
      <c r="T22" s="404">
        <v>13</v>
      </c>
      <c r="U22" s="405"/>
      <c r="V22" s="423">
        <v>0</v>
      </c>
      <c r="W22" s="424"/>
      <c r="X22" s="424"/>
      <c r="Y22" s="424"/>
      <c r="Z22" s="425"/>
      <c r="AA22" s="398"/>
      <c r="AB22" s="399"/>
      <c r="AC22" s="399"/>
      <c r="AD22" s="399"/>
      <c r="AE22" s="400"/>
      <c r="AF22" s="398"/>
      <c r="AG22" s="399"/>
      <c r="AH22" s="399"/>
      <c r="AI22" s="399"/>
      <c r="AJ22" s="400"/>
    </row>
    <row r="23" spans="1:36" x14ac:dyDescent="0.2">
      <c r="A23" s="401" t="s">
        <v>181</v>
      </c>
      <c r="B23" s="402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3"/>
      <c r="T23" s="404">
        <v>14</v>
      </c>
      <c r="U23" s="405"/>
      <c r="V23" s="426">
        <v>96000</v>
      </c>
      <c r="W23" s="427"/>
      <c r="X23" s="427"/>
      <c r="Y23" s="427"/>
      <c r="Z23" s="428"/>
      <c r="AA23" s="426">
        <v>96000</v>
      </c>
      <c r="AB23" s="427"/>
      <c r="AC23" s="427"/>
      <c r="AD23" s="427"/>
      <c r="AE23" s="428"/>
      <c r="AF23" s="426">
        <v>90000</v>
      </c>
      <c r="AG23" s="427"/>
      <c r="AH23" s="427"/>
      <c r="AI23" s="427"/>
      <c r="AJ23" s="428"/>
    </row>
    <row r="24" spans="1:36" x14ac:dyDescent="0.2">
      <c r="A24" s="401" t="s">
        <v>182</v>
      </c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3"/>
      <c r="T24" s="404">
        <v>15</v>
      </c>
      <c r="U24" s="405"/>
      <c r="V24" s="426">
        <v>30000</v>
      </c>
      <c r="W24" s="427"/>
      <c r="X24" s="427"/>
      <c r="Y24" s="427"/>
      <c r="Z24" s="428"/>
      <c r="AA24" s="426">
        <v>51000</v>
      </c>
      <c r="AB24" s="427"/>
      <c r="AC24" s="427"/>
      <c r="AD24" s="427"/>
      <c r="AE24" s="428"/>
      <c r="AF24" s="426">
        <v>51000</v>
      </c>
      <c r="AG24" s="427"/>
      <c r="AH24" s="427"/>
      <c r="AI24" s="427"/>
      <c r="AJ24" s="428"/>
    </row>
    <row r="25" spans="1:36" x14ac:dyDescent="0.2">
      <c r="A25" s="443" t="s">
        <v>169</v>
      </c>
      <c r="B25" s="444"/>
      <c r="C25" s="444"/>
      <c r="D25" s="444"/>
      <c r="E25" s="444"/>
      <c r="F25" s="444"/>
      <c r="G25" s="444"/>
      <c r="H25" s="444"/>
      <c r="I25" s="444"/>
      <c r="J25" s="444"/>
      <c r="K25" s="444"/>
      <c r="L25" s="444"/>
      <c r="M25" s="444"/>
      <c r="N25" s="444"/>
      <c r="O25" s="444"/>
      <c r="P25" s="444"/>
      <c r="Q25" s="444"/>
      <c r="R25" s="444"/>
      <c r="S25" s="445"/>
      <c r="T25" s="404">
        <v>16</v>
      </c>
      <c r="U25" s="405"/>
      <c r="V25" s="423"/>
      <c r="W25" s="424"/>
      <c r="X25" s="424"/>
      <c r="Y25" s="424"/>
      <c r="Z25" s="425"/>
      <c r="AA25" s="398"/>
      <c r="AB25" s="399"/>
      <c r="AC25" s="399"/>
      <c r="AD25" s="399"/>
      <c r="AE25" s="400"/>
      <c r="AF25" s="398"/>
      <c r="AG25" s="399"/>
      <c r="AH25" s="399"/>
      <c r="AI25" s="399"/>
      <c r="AJ25" s="400"/>
    </row>
    <row r="26" spans="1:36" x14ac:dyDescent="0.2">
      <c r="A26" s="443" t="s">
        <v>355</v>
      </c>
      <c r="B26" s="444"/>
      <c r="C26" s="444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4"/>
      <c r="O26" s="444"/>
      <c r="P26" s="444"/>
      <c r="Q26" s="444"/>
      <c r="R26" s="444"/>
      <c r="S26" s="445"/>
      <c r="T26" s="404">
        <v>17</v>
      </c>
      <c r="U26" s="405"/>
      <c r="V26" s="423"/>
      <c r="W26" s="424"/>
      <c r="X26" s="424"/>
      <c r="Y26" s="424"/>
      <c r="Z26" s="425"/>
      <c r="AA26" s="398"/>
      <c r="AB26" s="399"/>
      <c r="AC26" s="399"/>
      <c r="AD26" s="399"/>
      <c r="AE26" s="400"/>
      <c r="AF26" s="398"/>
      <c r="AG26" s="399"/>
      <c r="AH26" s="399"/>
      <c r="AI26" s="399"/>
      <c r="AJ26" s="400"/>
    </row>
    <row r="27" spans="1:36" x14ac:dyDescent="0.2">
      <c r="A27" s="443" t="s">
        <v>170</v>
      </c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4"/>
      <c r="O27" s="444"/>
      <c r="P27" s="444"/>
      <c r="Q27" s="444"/>
      <c r="R27" s="444"/>
      <c r="S27" s="445"/>
      <c r="T27" s="404">
        <v>18</v>
      </c>
      <c r="U27" s="405"/>
      <c r="V27" s="423">
        <f>2*5800*20</f>
        <v>232000</v>
      </c>
      <c r="W27" s="424"/>
      <c r="X27" s="424"/>
      <c r="Y27" s="424"/>
      <c r="Z27" s="425"/>
      <c r="AA27" s="426">
        <f>2*5800*20</f>
        <v>232000</v>
      </c>
      <c r="AB27" s="427"/>
      <c r="AC27" s="427"/>
      <c r="AD27" s="427"/>
      <c r="AE27" s="428"/>
      <c r="AF27" s="426">
        <v>203000</v>
      </c>
      <c r="AG27" s="427"/>
      <c r="AH27" s="427"/>
      <c r="AI27" s="427"/>
      <c r="AJ27" s="428"/>
    </row>
    <row r="28" spans="1:36" x14ac:dyDescent="0.2">
      <c r="A28" s="452" t="s">
        <v>356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4"/>
      <c r="T28" s="404">
        <v>19</v>
      </c>
      <c r="U28" s="405"/>
      <c r="V28" s="426">
        <v>200000</v>
      </c>
      <c r="W28" s="427"/>
      <c r="X28" s="427"/>
      <c r="Y28" s="427"/>
      <c r="Z28" s="428"/>
      <c r="AA28" s="426">
        <v>200000</v>
      </c>
      <c r="AB28" s="427"/>
      <c r="AC28" s="427"/>
      <c r="AD28" s="427"/>
      <c r="AE28" s="428"/>
      <c r="AF28" s="426">
        <v>193000</v>
      </c>
      <c r="AG28" s="427"/>
      <c r="AH28" s="427"/>
      <c r="AI28" s="427"/>
      <c r="AJ28" s="428"/>
    </row>
    <row r="29" spans="1:36" x14ac:dyDescent="0.2">
      <c r="A29" s="446" t="s">
        <v>12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  <c r="R29" s="447"/>
      <c r="S29" s="448"/>
      <c r="T29" s="404">
        <v>20</v>
      </c>
      <c r="U29" s="405"/>
      <c r="V29" s="449">
        <f>SUM(V10:Z28)</f>
        <v>2498900</v>
      </c>
      <c r="W29" s="450"/>
      <c r="X29" s="450"/>
      <c r="Y29" s="450"/>
      <c r="Z29" s="451"/>
      <c r="AA29" s="449">
        <f>SUM(AA10:AE28)</f>
        <v>1956000</v>
      </c>
      <c r="AB29" s="450"/>
      <c r="AC29" s="450"/>
      <c r="AD29" s="450"/>
      <c r="AE29" s="451"/>
      <c r="AF29" s="449">
        <f>SUM(AF10:AJ28)</f>
        <v>1778000</v>
      </c>
      <c r="AG29" s="450"/>
      <c r="AH29" s="450"/>
      <c r="AI29" s="450"/>
      <c r="AJ29" s="451"/>
    </row>
    <row r="30" spans="1:36" x14ac:dyDescent="0.2">
      <c r="A30" s="443" t="s">
        <v>171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444"/>
      <c r="Q30" s="444"/>
      <c r="R30" s="444"/>
      <c r="S30" s="445"/>
      <c r="T30" s="404">
        <v>21</v>
      </c>
      <c r="U30" s="405"/>
      <c r="V30" s="423"/>
      <c r="W30" s="424"/>
      <c r="X30" s="424"/>
      <c r="Y30" s="424"/>
      <c r="Z30" s="425"/>
      <c r="AA30" s="398"/>
      <c r="AB30" s="399"/>
      <c r="AC30" s="399"/>
      <c r="AD30" s="399"/>
      <c r="AE30" s="400"/>
      <c r="AF30" s="398"/>
      <c r="AG30" s="399"/>
      <c r="AH30" s="399"/>
      <c r="AI30" s="399"/>
      <c r="AJ30" s="400"/>
    </row>
    <row r="31" spans="1:36" x14ac:dyDescent="0.2">
      <c r="A31" s="443" t="s">
        <v>357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5"/>
      <c r="T31" s="404">
        <v>22</v>
      </c>
      <c r="U31" s="405"/>
      <c r="V31" s="33"/>
      <c r="W31" s="34"/>
      <c r="X31" s="34"/>
      <c r="Y31" s="34"/>
      <c r="Z31" s="35"/>
      <c r="AA31" s="28"/>
      <c r="AB31" s="29"/>
      <c r="AC31" s="29"/>
      <c r="AD31" s="29"/>
      <c r="AE31" s="30"/>
      <c r="AF31" s="28"/>
      <c r="AG31" s="29"/>
      <c r="AH31" s="29"/>
      <c r="AI31" s="29"/>
      <c r="AJ31" s="30"/>
    </row>
    <row r="32" spans="1:36" x14ac:dyDescent="0.2">
      <c r="A32" s="443" t="s">
        <v>358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4"/>
      <c r="R32" s="444"/>
      <c r="S32" s="445"/>
      <c r="T32" s="404">
        <v>23</v>
      </c>
      <c r="U32" s="405"/>
      <c r="V32" s="423"/>
      <c r="W32" s="424"/>
      <c r="X32" s="424"/>
      <c r="Y32" s="424"/>
      <c r="Z32" s="425"/>
      <c r="AA32" s="398"/>
      <c r="AB32" s="399"/>
      <c r="AC32" s="399"/>
      <c r="AD32" s="399"/>
      <c r="AE32" s="400"/>
      <c r="AF32" s="398"/>
      <c r="AG32" s="399"/>
      <c r="AH32" s="399"/>
      <c r="AI32" s="399"/>
      <c r="AJ32" s="400"/>
    </row>
    <row r="33" spans="1:36" x14ac:dyDescent="0.2">
      <c r="A33" s="443" t="s">
        <v>172</v>
      </c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5"/>
      <c r="T33" s="404">
        <v>24</v>
      </c>
      <c r="U33" s="405"/>
      <c r="V33" s="423"/>
      <c r="W33" s="424"/>
      <c r="X33" s="424"/>
      <c r="Y33" s="424"/>
      <c r="Z33" s="425"/>
      <c r="AA33" s="398"/>
      <c r="AB33" s="399"/>
      <c r="AC33" s="399"/>
      <c r="AD33" s="399"/>
      <c r="AE33" s="400"/>
      <c r="AF33" s="398"/>
      <c r="AG33" s="399"/>
      <c r="AH33" s="399"/>
      <c r="AI33" s="399"/>
      <c r="AJ33" s="400"/>
    </row>
    <row r="34" spans="1:36" x14ac:dyDescent="0.2">
      <c r="A34" s="443" t="s">
        <v>173</v>
      </c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5"/>
      <c r="T34" s="404">
        <v>25</v>
      </c>
      <c r="U34" s="405"/>
      <c r="V34" s="423"/>
      <c r="W34" s="424"/>
      <c r="X34" s="424"/>
      <c r="Y34" s="424"/>
      <c r="Z34" s="425"/>
      <c r="AA34" s="398"/>
      <c r="AB34" s="399"/>
      <c r="AC34" s="399"/>
      <c r="AD34" s="399"/>
      <c r="AE34" s="400"/>
      <c r="AF34" s="398"/>
      <c r="AG34" s="399"/>
      <c r="AH34" s="399"/>
      <c r="AI34" s="399"/>
      <c r="AJ34" s="400"/>
    </row>
    <row r="35" spans="1:36" x14ac:dyDescent="0.2">
      <c r="A35" s="443" t="s">
        <v>174</v>
      </c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4"/>
      <c r="P35" s="444"/>
      <c r="Q35" s="444"/>
      <c r="R35" s="444"/>
      <c r="S35" s="445"/>
      <c r="T35" s="404">
        <v>26</v>
      </c>
      <c r="U35" s="405"/>
      <c r="V35" s="423"/>
      <c r="W35" s="424"/>
      <c r="X35" s="424"/>
      <c r="Y35" s="424"/>
      <c r="Z35" s="425"/>
      <c r="AA35" s="398"/>
      <c r="AB35" s="399"/>
      <c r="AC35" s="399"/>
      <c r="AD35" s="399"/>
      <c r="AE35" s="400"/>
      <c r="AF35" s="398"/>
      <c r="AG35" s="399"/>
      <c r="AH35" s="399"/>
      <c r="AI35" s="399"/>
      <c r="AJ35" s="400"/>
    </row>
    <row r="36" spans="1:36" x14ac:dyDescent="0.2">
      <c r="A36" s="443" t="s">
        <v>175</v>
      </c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4"/>
      <c r="S36" s="445"/>
      <c r="T36" s="404">
        <v>27</v>
      </c>
      <c r="U36" s="405"/>
      <c r="V36" s="426">
        <f>25290+27594</f>
        <v>52884</v>
      </c>
      <c r="W36" s="427"/>
      <c r="X36" s="427"/>
      <c r="Y36" s="427"/>
      <c r="Z36" s="428"/>
      <c r="AA36" s="426">
        <f>25290+27594</f>
        <v>52884</v>
      </c>
      <c r="AB36" s="427"/>
      <c r="AC36" s="427"/>
      <c r="AD36" s="427"/>
      <c r="AE36" s="428"/>
      <c r="AF36" s="426">
        <v>0</v>
      </c>
      <c r="AG36" s="427"/>
      <c r="AH36" s="427"/>
      <c r="AI36" s="427"/>
      <c r="AJ36" s="428"/>
    </row>
    <row r="37" spans="1:36" x14ac:dyDescent="0.2">
      <c r="A37" s="443" t="s">
        <v>176</v>
      </c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4"/>
      <c r="Q37" s="444"/>
      <c r="R37" s="444"/>
      <c r="S37" s="445"/>
      <c r="T37" s="404">
        <v>28</v>
      </c>
      <c r="U37" s="405"/>
      <c r="V37" s="423"/>
      <c r="W37" s="424"/>
      <c r="X37" s="424"/>
      <c r="Y37" s="424"/>
      <c r="Z37" s="425"/>
      <c r="AA37" s="398"/>
      <c r="AB37" s="399"/>
      <c r="AC37" s="399"/>
      <c r="AD37" s="399"/>
      <c r="AE37" s="400"/>
      <c r="AF37" s="398"/>
      <c r="AG37" s="399"/>
      <c r="AH37" s="399"/>
      <c r="AI37" s="399"/>
      <c r="AJ37" s="400"/>
    </row>
    <row r="38" spans="1:36" x14ac:dyDescent="0.2">
      <c r="A38" s="443" t="s">
        <v>359</v>
      </c>
      <c r="B38" s="44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5"/>
      <c r="T38" s="404">
        <v>29</v>
      </c>
      <c r="U38" s="405"/>
      <c r="V38" s="423"/>
      <c r="W38" s="424"/>
      <c r="X38" s="424"/>
      <c r="Y38" s="424"/>
      <c r="Z38" s="425"/>
      <c r="AA38" s="398"/>
      <c r="AB38" s="399"/>
      <c r="AC38" s="399"/>
      <c r="AD38" s="399"/>
      <c r="AE38" s="400"/>
      <c r="AF38" s="398"/>
      <c r="AG38" s="399"/>
      <c r="AH38" s="399"/>
      <c r="AI38" s="399"/>
      <c r="AJ38" s="400"/>
    </row>
    <row r="39" spans="1:36" x14ac:dyDescent="0.2">
      <c r="A39" s="443" t="s">
        <v>360</v>
      </c>
      <c r="B39" s="444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5"/>
      <c r="T39" s="404">
        <v>30</v>
      </c>
      <c r="U39" s="405"/>
      <c r="V39" s="423"/>
      <c r="W39" s="424"/>
      <c r="X39" s="424"/>
      <c r="Y39" s="424"/>
      <c r="Z39" s="425"/>
      <c r="AA39" s="398"/>
      <c r="AB39" s="399"/>
      <c r="AC39" s="399"/>
      <c r="AD39" s="399"/>
      <c r="AE39" s="400"/>
      <c r="AF39" s="398"/>
      <c r="AG39" s="399"/>
      <c r="AH39" s="399"/>
      <c r="AI39" s="399"/>
      <c r="AJ39" s="400"/>
    </row>
    <row r="40" spans="1:36" x14ac:dyDescent="0.2">
      <c r="A40" s="443" t="s">
        <v>177</v>
      </c>
      <c r="B40" s="444"/>
      <c r="C40" s="444"/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5"/>
      <c r="T40" s="404">
        <v>31</v>
      </c>
      <c r="U40" s="405"/>
      <c r="V40" s="423"/>
      <c r="W40" s="424"/>
      <c r="X40" s="424"/>
      <c r="Y40" s="424"/>
      <c r="Z40" s="425"/>
      <c r="AA40" s="398"/>
      <c r="AB40" s="399"/>
      <c r="AC40" s="399"/>
      <c r="AD40" s="399"/>
      <c r="AE40" s="400"/>
      <c r="AF40" s="398"/>
      <c r="AG40" s="399"/>
      <c r="AH40" s="399"/>
      <c r="AI40" s="399"/>
      <c r="AJ40" s="400"/>
    </row>
    <row r="41" spans="1:36" x14ac:dyDescent="0.2">
      <c r="A41" s="455" t="s">
        <v>13</v>
      </c>
      <c r="B41" s="456"/>
      <c r="C41" s="456"/>
      <c r="D41" s="456"/>
      <c r="E41" s="456"/>
      <c r="F41" s="456"/>
      <c r="G41" s="456"/>
      <c r="H41" s="456"/>
      <c r="I41" s="456"/>
      <c r="J41" s="456"/>
      <c r="K41" s="456"/>
      <c r="L41" s="456"/>
      <c r="M41" s="456"/>
      <c r="N41" s="456"/>
      <c r="O41" s="456"/>
      <c r="P41" s="456"/>
      <c r="Q41" s="456"/>
      <c r="R41" s="456"/>
      <c r="S41" s="457"/>
      <c r="T41" s="404">
        <v>32</v>
      </c>
      <c r="U41" s="405"/>
      <c r="V41" s="449">
        <f>SUM(V30:Z40)</f>
        <v>52884</v>
      </c>
      <c r="W41" s="450"/>
      <c r="X41" s="450"/>
      <c r="Y41" s="450"/>
      <c r="Z41" s="451"/>
      <c r="AA41" s="449">
        <f>SUM(AA30:AE40)</f>
        <v>52884</v>
      </c>
      <c r="AB41" s="450"/>
      <c r="AC41" s="450"/>
      <c r="AD41" s="450"/>
      <c r="AE41" s="451"/>
      <c r="AF41" s="449">
        <f>SUM(AF30:AJ40)</f>
        <v>0</v>
      </c>
      <c r="AG41" s="450"/>
      <c r="AH41" s="450"/>
      <c r="AI41" s="450"/>
      <c r="AJ41" s="451"/>
    </row>
    <row r="42" spans="1:36" x14ac:dyDescent="0.2">
      <c r="A42" s="455" t="s">
        <v>14</v>
      </c>
      <c r="B42" s="456"/>
      <c r="C42" s="456"/>
      <c r="D42" s="456"/>
      <c r="E42" s="456"/>
      <c r="F42" s="456"/>
      <c r="G42" s="456"/>
      <c r="H42" s="456"/>
      <c r="I42" s="456"/>
      <c r="J42" s="456"/>
      <c r="K42" s="456"/>
      <c r="L42" s="456"/>
      <c r="M42" s="456"/>
      <c r="N42" s="456"/>
      <c r="O42" s="456"/>
      <c r="P42" s="456"/>
      <c r="Q42" s="456"/>
      <c r="R42" s="456"/>
      <c r="S42" s="457"/>
      <c r="T42" s="404">
        <v>33</v>
      </c>
      <c r="U42" s="405"/>
      <c r="V42" s="449">
        <f>V29+V41</f>
        <v>2551784</v>
      </c>
      <c r="W42" s="450"/>
      <c r="X42" s="450"/>
      <c r="Y42" s="450"/>
      <c r="Z42" s="451"/>
      <c r="AA42" s="449">
        <f>AA29+AA41</f>
        <v>2008884</v>
      </c>
      <c r="AB42" s="450"/>
      <c r="AC42" s="450"/>
      <c r="AD42" s="450"/>
      <c r="AE42" s="451"/>
      <c r="AF42" s="449">
        <f>AF29+AF41</f>
        <v>1778000</v>
      </c>
      <c r="AG42" s="450"/>
      <c r="AH42" s="450"/>
      <c r="AI42" s="450"/>
      <c r="AJ42" s="451"/>
    </row>
    <row r="43" spans="1:36" x14ac:dyDescent="0.2">
      <c r="A43" s="401" t="s">
        <v>178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3"/>
      <c r="T43" s="404">
        <v>34</v>
      </c>
      <c r="U43" s="405"/>
      <c r="V43" s="460"/>
      <c r="W43" s="461"/>
      <c r="X43" s="461"/>
      <c r="Y43" s="461"/>
      <c r="Z43" s="462"/>
      <c r="AA43" s="463"/>
      <c r="AB43" s="464"/>
      <c r="AC43" s="464"/>
      <c r="AD43" s="464"/>
      <c r="AE43" s="465"/>
      <c r="AF43" s="463"/>
      <c r="AG43" s="464"/>
      <c r="AH43" s="464"/>
      <c r="AI43" s="464"/>
      <c r="AJ43" s="465"/>
    </row>
    <row r="44" spans="1:36" x14ac:dyDescent="0.2">
      <c r="A44" s="401" t="s">
        <v>191</v>
      </c>
      <c r="B44" s="402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3"/>
      <c r="T44" s="404">
        <v>35</v>
      </c>
      <c r="U44" s="405"/>
      <c r="V44" s="460">
        <f>568960+38100</f>
        <v>607060</v>
      </c>
      <c r="W44" s="461"/>
      <c r="X44" s="461"/>
      <c r="Y44" s="461"/>
      <c r="Z44" s="462"/>
      <c r="AA44" s="426">
        <v>1179000</v>
      </c>
      <c r="AB44" s="427"/>
      <c r="AC44" s="427"/>
      <c r="AD44" s="427"/>
      <c r="AE44" s="428"/>
      <c r="AF44" s="426">
        <v>1179000</v>
      </c>
      <c r="AG44" s="427"/>
      <c r="AH44" s="427"/>
      <c r="AI44" s="427"/>
      <c r="AJ44" s="428"/>
    </row>
    <row r="45" spans="1:36" x14ac:dyDescent="0.2">
      <c r="A45" s="455" t="s">
        <v>15</v>
      </c>
      <c r="B45" s="456"/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  <c r="R45" s="456"/>
      <c r="S45" s="457"/>
      <c r="T45" s="404">
        <v>36</v>
      </c>
      <c r="U45" s="405"/>
      <c r="V45" s="449">
        <f>SUM(V42+V43+V44)</f>
        <v>3158844</v>
      </c>
      <c r="W45" s="450"/>
      <c r="X45" s="450"/>
      <c r="Y45" s="450"/>
      <c r="Z45" s="451"/>
      <c r="AA45" s="449">
        <f>SUM(AA42+AA43+AA44)</f>
        <v>3187884</v>
      </c>
      <c r="AB45" s="450"/>
      <c r="AC45" s="450"/>
      <c r="AD45" s="450"/>
      <c r="AE45" s="451"/>
      <c r="AF45" s="449">
        <f>SUM(AF42+AF43+AF44)</f>
        <v>2957000</v>
      </c>
      <c r="AG45" s="450"/>
      <c r="AH45" s="450"/>
      <c r="AI45" s="450"/>
      <c r="AJ45" s="451"/>
    </row>
  </sheetData>
  <mergeCells count="184">
    <mergeCell ref="AF45:AJ45"/>
    <mergeCell ref="AA13:AE13"/>
    <mergeCell ref="AF13:AJ13"/>
    <mergeCell ref="V15:Z15"/>
    <mergeCell ref="AA15:AE15"/>
    <mergeCell ref="AF15:AJ15"/>
    <mergeCell ref="AF39:AJ39"/>
    <mergeCell ref="AF40:AJ40"/>
    <mergeCell ref="AF41:AJ41"/>
    <mergeCell ref="AF42:AJ42"/>
    <mergeCell ref="AF43:AJ43"/>
    <mergeCell ref="AF44:AJ44"/>
    <mergeCell ref="AF33:AJ33"/>
    <mergeCell ref="AF34:AJ34"/>
    <mergeCell ref="AF35:AJ35"/>
    <mergeCell ref="AF36:AJ36"/>
    <mergeCell ref="AF37:AJ37"/>
    <mergeCell ref="AF38:AJ38"/>
    <mergeCell ref="AF26:AJ26"/>
    <mergeCell ref="AF27:AJ27"/>
    <mergeCell ref="AF28:AJ28"/>
    <mergeCell ref="AF29:AJ29"/>
    <mergeCell ref="AF30:AJ30"/>
    <mergeCell ref="AF32:AJ32"/>
    <mergeCell ref="AF20:AJ20"/>
    <mergeCell ref="AF21:AJ21"/>
    <mergeCell ref="AF22:AJ22"/>
    <mergeCell ref="AF23:AJ23"/>
    <mergeCell ref="AF24:AJ24"/>
    <mergeCell ref="AF25:AJ25"/>
    <mergeCell ref="AF12:AJ12"/>
    <mergeCell ref="AF14:AJ14"/>
    <mergeCell ref="AF16:AJ16"/>
    <mergeCell ref="AF17:AJ17"/>
    <mergeCell ref="AF18:AJ18"/>
    <mergeCell ref="AF19:AJ19"/>
    <mergeCell ref="A45:S45"/>
    <mergeCell ref="T45:U45"/>
    <mergeCell ref="V45:Z45"/>
    <mergeCell ref="AA45:AE45"/>
    <mergeCell ref="A1:AH1"/>
    <mergeCell ref="A2:AH2"/>
    <mergeCell ref="A4:AH4"/>
    <mergeCell ref="AF8:AJ9"/>
    <mergeCell ref="AF10:AJ10"/>
    <mergeCell ref="AF11:AJ11"/>
    <mergeCell ref="A43:S43"/>
    <mergeCell ref="T43:U43"/>
    <mergeCell ref="V43:Z43"/>
    <mergeCell ref="AA43:AE43"/>
    <mergeCell ref="A44:S44"/>
    <mergeCell ref="T44:U44"/>
    <mergeCell ref="V44:Z44"/>
    <mergeCell ref="AA44:AE44"/>
    <mergeCell ref="A41:S41"/>
    <mergeCell ref="T41:U41"/>
    <mergeCell ref="V41:Z41"/>
    <mergeCell ref="AA41:AE41"/>
    <mergeCell ref="A42:S42"/>
    <mergeCell ref="T42:U42"/>
    <mergeCell ref="V42:Z42"/>
    <mergeCell ref="AA42:AE42"/>
    <mergeCell ref="A39:S39"/>
    <mergeCell ref="T39:U39"/>
    <mergeCell ref="V39:Z39"/>
    <mergeCell ref="AA39:AE39"/>
    <mergeCell ref="A40:S40"/>
    <mergeCell ref="T40:U40"/>
    <mergeCell ref="V40:Z40"/>
    <mergeCell ref="AA40:AE40"/>
    <mergeCell ref="A37:S37"/>
    <mergeCell ref="T37:U37"/>
    <mergeCell ref="V37:Z37"/>
    <mergeCell ref="AA37:AE37"/>
    <mergeCell ref="A38:S38"/>
    <mergeCell ref="T38:U38"/>
    <mergeCell ref="V38:Z38"/>
    <mergeCell ref="AA38:AE38"/>
    <mergeCell ref="A35:S35"/>
    <mergeCell ref="T35:U35"/>
    <mergeCell ref="V35:Z35"/>
    <mergeCell ref="AA35:AE35"/>
    <mergeCell ref="A36:S36"/>
    <mergeCell ref="T36:U36"/>
    <mergeCell ref="V36:Z36"/>
    <mergeCell ref="AA36:AE36"/>
    <mergeCell ref="A33:S33"/>
    <mergeCell ref="T33:U33"/>
    <mergeCell ref="V33:Z33"/>
    <mergeCell ref="AA33:AE33"/>
    <mergeCell ref="A34:S34"/>
    <mergeCell ref="T34:U34"/>
    <mergeCell ref="V34:Z34"/>
    <mergeCell ref="AA34:AE34"/>
    <mergeCell ref="A31:S31"/>
    <mergeCell ref="T31:U31"/>
    <mergeCell ref="A32:S32"/>
    <mergeCell ref="T32:U32"/>
    <mergeCell ref="V32:Z32"/>
    <mergeCell ref="AA32:AE32"/>
    <mergeCell ref="A29:S29"/>
    <mergeCell ref="T29:U29"/>
    <mergeCell ref="V29:Z29"/>
    <mergeCell ref="AA29:AE29"/>
    <mergeCell ref="A30:S30"/>
    <mergeCell ref="T30:U30"/>
    <mergeCell ref="V30:Z30"/>
    <mergeCell ref="AA30:AE30"/>
    <mergeCell ref="A27:S27"/>
    <mergeCell ref="T27:U27"/>
    <mergeCell ref="V27:Z27"/>
    <mergeCell ref="AA27:AE27"/>
    <mergeCell ref="A28:S28"/>
    <mergeCell ref="T28:U28"/>
    <mergeCell ref="V28:Z28"/>
    <mergeCell ref="AA28:AE28"/>
    <mergeCell ref="A25:S25"/>
    <mergeCell ref="T25:U25"/>
    <mergeCell ref="V25:Z25"/>
    <mergeCell ref="AA25:AE25"/>
    <mergeCell ref="A26:S26"/>
    <mergeCell ref="T26:U26"/>
    <mergeCell ref="V26:Z26"/>
    <mergeCell ref="AA26:AE26"/>
    <mergeCell ref="A23:S23"/>
    <mergeCell ref="T23:U23"/>
    <mergeCell ref="V23:Z23"/>
    <mergeCell ref="AA23:AE23"/>
    <mergeCell ref="A24:S24"/>
    <mergeCell ref="T24:U24"/>
    <mergeCell ref="V24:Z24"/>
    <mergeCell ref="AA24:AE24"/>
    <mergeCell ref="A21:S21"/>
    <mergeCell ref="T21:U21"/>
    <mergeCell ref="V21:Z21"/>
    <mergeCell ref="AA21:AE21"/>
    <mergeCell ref="A22:S22"/>
    <mergeCell ref="T22:U22"/>
    <mergeCell ref="V22:Z22"/>
    <mergeCell ref="AA22:AE22"/>
    <mergeCell ref="A19:S19"/>
    <mergeCell ref="T19:U19"/>
    <mergeCell ref="V19:Z19"/>
    <mergeCell ref="AA19:AE19"/>
    <mergeCell ref="A20:S20"/>
    <mergeCell ref="T20:U20"/>
    <mergeCell ref="V20:Z20"/>
    <mergeCell ref="AA20:AE20"/>
    <mergeCell ref="A17:S17"/>
    <mergeCell ref="T17:U17"/>
    <mergeCell ref="V17:Z17"/>
    <mergeCell ref="AA17:AE17"/>
    <mergeCell ref="A18:S18"/>
    <mergeCell ref="T18:U18"/>
    <mergeCell ref="V18:Z18"/>
    <mergeCell ref="AA18:AE18"/>
    <mergeCell ref="AA14:AE14"/>
    <mergeCell ref="A15:S15"/>
    <mergeCell ref="T15:U15"/>
    <mergeCell ref="T16:U16"/>
    <mergeCell ref="V16:Z16"/>
    <mergeCell ref="AA16:AE16"/>
    <mergeCell ref="A13:S13"/>
    <mergeCell ref="T13:U13"/>
    <mergeCell ref="V13:Z13"/>
    <mergeCell ref="A14:S14"/>
    <mergeCell ref="T14:U14"/>
    <mergeCell ref="V14:Z14"/>
    <mergeCell ref="A11:S11"/>
    <mergeCell ref="T11:U11"/>
    <mergeCell ref="V11:Z11"/>
    <mergeCell ref="AA11:AE11"/>
    <mergeCell ref="A12:S12"/>
    <mergeCell ref="T12:U12"/>
    <mergeCell ref="V12:Z12"/>
    <mergeCell ref="AA12:AE12"/>
    <mergeCell ref="A8:S8"/>
    <mergeCell ref="T8:U9"/>
    <mergeCell ref="V8:Z9"/>
    <mergeCell ref="AA8:AE9"/>
    <mergeCell ref="A10:S10"/>
    <mergeCell ref="T10:U10"/>
    <mergeCell ref="V10:Z10"/>
    <mergeCell ref="AA10:AE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G16"/>
  <sheetViews>
    <sheetView workbookViewId="0">
      <selection activeCell="B24" sqref="B24"/>
    </sheetView>
  </sheetViews>
  <sheetFormatPr defaultRowHeight="12.75" x14ac:dyDescent="0.2"/>
  <cols>
    <col min="1" max="1" width="5.42578125" customWidth="1"/>
    <col min="2" max="2" width="51" customWidth="1"/>
  </cols>
  <sheetData>
    <row r="3" spans="1:7" ht="20.25" x14ac:dyDescent="0.3">
      <c r="B3" s="238" t="s">
        <v>365</v>
      </c>
      <c r="C3" s="220"/>
    </row>
    <row r="4" spans="1:7" ht="15.75" x14ac:dyDescent="0.25">
      <c r="B4" s="198" t="s">
        <v>208</v>
      </c>
      <c r="C4" s="221"/>
    </row>
    <row r="5" spans="1:7" x14ac:dyDescent="0.2">
      <c r="B5" s="171"/>
    </row>
    <row r="6" spans="1:7" x14ac:dyDescent="0.2">
      <c r="B6" s="171" t="s">
        <v>261</v>
      </c>
    </row>
    <row r="8" spans="1:7" x14ac:dyDescent="0.2">
      <c r="A8" s="130" t="s">
        <v>262</v>
      </c>
      <c r="B8" s="239" t="s">
        <v>144</v>
      </c>
      <c r="C8" s="239" t="s">
        <v>222</v>
      </c>
      <c r="E8" t="s">
        <v>214</v>
      </c>
      <c r="G8" t="s">
        <v>220</v>
      </c>
    </row>
    <row r="9" spans="1:7" x14ac:dyDescent="0.2">
      <c r="A9" s="130">
        <v>1</v>
      </c>
      <c r="B9" s="130" t="s">
        <v>373</v>
      </c>
      <c r="C9" s="130">
        <v>10</v>
      </c>
    </row>
    <row r="10" spans="1:7" x14ac:dyDescent="0.2">
      <c r="A10" s="130">
        <v>2</v>
      </c>
      <c r="B10" s="130" t="s">
        <v>374</v>
      </c>
      <c r="C10" s="130">
        <v>100</v>
      </c>
    </row>
    <row r="11" spans="1:7" x14ac:dyDescent="0.2">
      <c r="A11" s="130">
        <v>3</v>
      </c>
      <c r="B11" s="130" t="s">
        <v>375</v>
      </c>
      <c r="C11" s="130">
        <v>1</v>
      </c>
    </row>
    <row r="12" spans="1:7" x14ac:dyDescent="0.2">
      <c r="A12" s="130">
        <v>4</v>
      </c>
      <c r="B12" s="130"/>
      <c r="C12" s="130"/>
    </row>
    <row r="13" spans="1:7" x14ac:dyDescent="0.2">
      <c r="A13" s="130">
        <v>5</v>
      </c>
      <c r="B13" s="130"/>
      <c r="C13" s="130"/>
    </row>
    <row r="14" spans="1:7" x14ac:dyDescent="0.2">
      <c r="A14" s="130">
        <v>6</v>
      </c>
      <c r="B14" s="130"/>
      <c r="C14" s="130"/>
    </row>
    <row r="15" spans="1:7" x14ac:dyDescent="0.2">
      <c r="A15" s="130">
        <v>7</v>
      </c>
      <c r="B15" s="130"/>
      <c r="C15" s="130"/>
    </row>
    <row r="16" spans="1:7" x14ac:dyDescent="0.2">
      <c r="A16" s="130"/>
      <c r="B16" s="130" t="s">
        <v>263</v>
      </c>
      <c r="C16" s="130">
        <f>SUM(C9:C15)</f>
        <v>111</v>
      </c>
    </row>
  </sheetData>
  <phoneticPr fontId="19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4"/>
  <sheetViews>
    <sheetView workbookViewId="0">
      <selection activeCell="B2" sqref="B2"/>
    </sheetView>
  </sheetViews>
  <sheetFormatPr defaultRowHeight="12.75" x14ac:dyDescent="0.2"/>
  <cols>
    <col min="2" max="2" width="40" customWidth="1"/>
    <col min="5" max="5" width="11.140625" customWidth="1"/>
  </cols>
  <sheetData>
    <row r="1" spans="1:6" ht="20.25" x14ac:dyDescent="0.3">
      <c r="B1" s="220" t="s">
        <v>365</v>
      </c>
    </row>
    <row r="2" spans="1:6" ht="15.75" x14ac:dyDescent="0.25">
      <c r="B2" s="198" t="s">
        <v>208</v>
      </c>
    </row>
    <row r="4" spans="1:6" ht="20.25" x14ac:dyDescent="0.3">
      <c r="B4" s="220" t="s">
        <v>255</v>
      </c>
    </row>
    <row r="7" spans="1:6" x14ac:dyDescent="0.2">
      <c r="A7" t="s">
        <v>256</v>
      </c>
      <c r="B7" t="s">
        <v>257</v>
      </c>
      <c r="E7" t="s">
        <v>206</v>
      </c>
      <c r="F7" s="212" t="s">
        <v>220</v>
      </c>
    </row>
    <row r="8" spans="1:6" ht="13.5" thickBot="1" x14ac:dyDescent="0.25"/>
    <row r="9" spans="1:6" x14ac:dyDescent="0.2">
      <c r="A9" s="472" t="s">
        <v>16</v>
      </c>
      <c r="B9" s="474" t="s">
        <v>17</v>
      </c>
      <c r="C9" s="466" t="s">
        <v>18</v>
      </c>
      <c r="D9" s="466" t="s">
        <v>258</v>
      </c>
      <c r="E9" s="466" t="s">
        <v>259</v>
      </c>
      <c r="F9" s="468" t="s">
        <v>260</v>
      </c>
    </row>
    <row r="10" spans="1:6" x14ac:dyDescent="0.2">
      <c r="A10" s="473"/>
      <c r="B10" s="475"/>
      <c r="C10" s="475"/>
      <c r="D10" s="475"/>
      <c r="E10" s="467"/>
      <c r="F10" s="469"/>
    </row>
    <row r="11" spans="1:6" x14ac:dyDescent="0.2">
      <c r="A11" s="56">
        <v>1</v>
      </c>
      <c r="B11" s="222">
        <v>2</v>
      </c>
      <c r="C11" s="222">
        <v>3</v>
      </c>
      <c r="D11" s="222">
        <v>4</v>
      </c>
      <c r="E11" s="222">
        <v>5</v>
      </c>
      <c r="F11" s="223">
        <v>6</v>
      </c>
    </row>
    <row r="12" spans="1:6" ht="15.75" x14ac:dyDescent="0.2">
      <c r="A12" s="56" t="s">
        <v>7</v>
      </c>
      <c r="B12" s="224"/>
      <c r="C12" s="225"/>
      <c r="D12" s="225"/>
      <c r="E12" s="226"/>
      <c r="F12" s="227"/>
    </row>
    <row r="13" spans="1:6" x14ac:dyDescent="0.2">
      <c r="A13" s="56" t="s">
        <v>22</v>
      </c>
      <c r="B13" s="228"/>
      <c r="C13" s="58"/>
      <c r="D13" s="58"/>
      <c r="E13" s="61"/>
      <c r="F13" s="229">
        <f>SUM(E13:E13)</f>
        <v>0</v>
      </c>
    </row>
    <row r="14" spans="1:6" x14ac:dyDescent="0.2">
      <c r="A14" s="56" t="s">
        <v>23</v>
      </c>
      <c r="B14" s="228"/>
      <c r="C14" s="58"/>
      <c r="D14" s="58"/>
      <c r="E14" s="61"/>
      <c r="F14" s="229">
        <f>SUM(E14:E14)</f>
        <v>0</v>
      </c>
    </row>
    <row r="15" spans="1:6" x14ac:dyDescent="0.2">
      <c r="A15" s="56" t="s">
        <v>24</v>
      </c>
      <c r="B15" s="230"/>
      <c r="C15" s="231"/>
      <c r="D15" s="231"/>
      <c r="E15" s="232"/>
      <c r="F15" s="229"/>
    </row>
    <row r="16" spans="1:6" x14ac:dyDescent="0.2">
      <c r="A16" s="56" t="s">
        <v>26</v>
      </c>
      <c r="B16" s="228"/>
      <c r="C16" s="145"/>
      <c r="D16" s="145"/>
      <c r="E16" s="61"/>
      <c r="F16" s="229">
        <f t="shared" ref="F16:F23" si="0">SUM(E16:E16)</f>
        <v>0</v>
      </c>
    </row>
    <row r="17" spans="1:6" x14ac:dyDescent="0.2">
      <c r="A17" s="56" t="s">
        <v>27</v>
      </c>
      <c r="B17" s="228"/>
      <c r="C17" s="58"/>
      <c r="D17" s="58"/>
      <c r="E17" s="61"/>
      <c r="F17" s="229">
        <f t="shared" si="0"/>
        <v>0</v>
      </c>
    </row>
    <row r="18" spans="1:6" x14ac:dyDescent="0.2">
      <c r="A18" s="56" t="s">
        <v>28</v>
      </c>
      <c r="B18" s="230"/>
      <c r="C18" s="231"/>
      <c r="D18" s="231"/>
      <c r="E18" s="232">
        <f>SUM(E19:E19)</f>
        <v>0</v>
      </c>
      <c r="F18" s="229">
        <f t="shared" si="0"/>
        <v>0</v>
      </c>
    </row>
    <row r="19" spans="1:6" ht="15.75" x14ac:dyDescent="0.2">
      <c r="A19" s="56" t="s">
        <v>30</v>
      </c>
      <c r="B19" s="233"/>
      <c r="C19" s="58"/>
      <c r="D19" s="58"/>
      <c r="E19" s="61"/>
      <c r="F19" s="229">
        <f t="shared" si="0"/>
        <v>0</v>
      </c>
    </row>
    <row r="20" spans="1:6" x14ac:dyDescent="0.2">
      <c r="A20" s="56" t="s">
        <v>31</v>
      </c>
      <c r="B20" s="230"/>
      <c r="C20" s="231"/>
      <c r="D20" s="231"/>
      <c r="E20" s="232">
        <f>SUM(E21:E21)</f>
        <v>0</v>
      </c>
      <c r="F20" s="229">
        <f t="shared" si="0"/>
        <v>0</v>
      </c>
    </row>
    <row r="21" spans="1:6" ht="15.75" x14ac:dyDescent="0.2">
      <c r="A21" s="56" t="s">
        <v>8</v>
      </c>
      <c r="B21" s="233"/>
      <c r="C21" s="58"/>
      <c r="D21" s="58"/>
      <c r="E21" s="61">
        <v>0</v>
      </c>
      <c r="F21" s="229">
        <f t="shared" si="0"/>
        <v>0</v>
      </c>
    </row>
    <row r="22" spans="1:6" x14ac:dyDescent="0.2">
      <c r="A22" s="56" t="s">
        <v>33</v>
      </c>
      <c r="B22" s="234" t="s">
        <v>34</v>
      </c>
      <c r="C22" s="231"/>
      <c r="D22" s="231"/>
      <c r="E22" s="61">
        <f>SUM(E23:E23)</f>
        <v>0</v>
      </c>
      <c r="F22" s="229">
        <f t="shared" si="0"/>
        <v>0</v>
      </c>
    </row>
    <row r="23" spans="1:6" x14ac:dyDescent="0.2">
      <c r="A23" s="56" t="s">
        <v>35</v>
      </c>
      <c r="B23" s="228"/>
      <c r="C23" s="58"/>
      <c r="D23" s="58"/>
      <c r="E23" s="61"/>
      <c r="F23" s="229">
        <f t="shared" si="0"/>
        <v>0</v>
      </c>
    </row>
    <row r="24" spans="1:6" ht="13.5" thickBot="1" x14ac:dyDescent="0.25">
      <c r="A24" s="470" t="s">
        <v>36</v>
      </c>
      <c r="B24" s="471"/>
      <c r="C24" s="235"/>
      <c r="D24" s="235"/>
      <c r="E24" s="236">
        <f>E12+E15+E18+E20+E22</f>
        <v>0</v>
      </c>
      <c r="F24" s="237">
        <f>SUM(F12:F23)</f>
        <v>0</v>
      </c>
    </row>
  </sheetData>
  <mergeCells count="7">
    <mergeCell ref="E9:E10"/>
    <mergeCell ref="F9:F10"/>
    <mergeCell ref="A24:B24"/>
    <mergeCell ref="A9:A10"/>
    <mergeCell ref="B9:B10"/>
    <mergeCell ref="C9:C10"/>
    <mergeCell ref="D9:D10"/>
  </mergeCells>
  <phoneticPr fontId="19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7"/>
  <sheetViews>
    <sheetView workbookViewId="0">
      <selection activeCell="B2" sqref="B2"/>
    </sheetView>
  </sheetViews>
  <sheetFormatPr defaultRowHeight="12.75" x14ac:dyDescent="0.2"/>
  <cols>
    <col min="1" max="1" width="54.7109375" customWidth="1"/>
  </cols>
  <sheetData>
    <row r="1" spans="1:4" ht="20.25" x14ac:dyDescent="0.3">
      <c r="B1" s="210" t="s">
        <v>364</v>
      </c>
    </row>
    <row r="2" spans="1:4" ht="15.75" x14ac:dyDescent="0.25">
      <c r="B2" s="198" t="s">
        <v>208</v>
      </c>
    </row>
    <row r="4" spans="1:4" ht="18" x14ac:dyDescent="0.25">
      <c r="B4" s="211" t="s">
        <v>249</v>
      </c>
    </row>
    <row r="7" spans="1:4" x14ac:dyDescent="0.2">
      <c r="D7" t="s">
        <v>205</v>
      </c>
    </row>
    <row r="8" spans="1:4" ht="13.5" thickBot="1" x14ac:dyDescent="0.25">
      <c r="A8" t="s">
        <v>250</v>
      </c>
      <c r="D8" s="212" t="s">
        <v>220</v>
      </c>
    </row>
    <row r="9" spans="1:4" x14ac:dyDescent="0.2">
      <c r="A9" s="140" t="s">
        <v>144</v>
      </c>
      <c r="B9" s="213" t="s">
        <v>251</v>
      </c>
      <c r="C9" s="213" t="s">
        <v>252</v>
      </c>
      <c r="D9" s="214" t="s">
        <v>253</v>
      </c>
    </row>
    <row r="10" spans="1:4" x14ac:dyDescent="0.2">
      <c r="A10" s="138" t="s">
        <v>254</v>
      </c>
      <c r="B10" s="215"/>
      <c r="C10" s="216"/>
      <c r="D10" s="217"/>
    </row>
    <row r="11" spans="1:4" x14ac:dyDescent="0.2">
      <c r="A11" s="138" t="s">
        <v>193</v>
      </c>
      <c r="B11" s="215"/>
      <c r="C11" s="216"/>
      <c r="D11" s="217"/>
    </row>
    <row r="12" spans="1:4" x14ac:dyDescent="0.2">
      <c r="A12" s="138"/>
      <c r="B12" s="215"/>
      <c r="C12" s="216"/>
      <c r="D12" s="217"/>
    </row>
    <row r="13" spans="1:4" x14ac:dyDescent="0.2">
      <c r="A13" s="138"/>
      <c r="B13" s="215"/>
      <c r="C13" s="130"/>
      <c r="D13" s="217"/>
    </row>
    <row r="14" spans="1:4" x14ac:dyDescent="0.2">
      <c r="A14" s="138"/>
      <c r="B14" s="215"/>
      <c r="C14" s="130"/>
      <c r="D14" s="217"/>
    </row>
    <row r="15" spans="1:4" x14ac:dyDescent="0.2">
      <c r="A15" s="138"/>
      <c r="B15" s="215"/>
      <c r="C15" s="130"/>
      <c r="D15" s="217"/>
    </row>
    <row r="16" spans="1:4" x14ac:dyDescent="0.2">
      <c r="A16" s="138"/>
      <c r="B16" s="215"/>
      <c r="C16" s="130"/>
      <c r="D16" s="217"/>
    </row>
    <row r="17" spans="1:4" ht="13.5" thickBot="1" x14ac:dyDescent="0.25">
      <c r="A17" s="139" t="s">
        <v>37</v>
      </c>
      <c r="B17" s="218">
        <f>SUM(B10:B16)</f>
        <v>0</v>
      </c>
      <c r="C17" s="208"/>
      <c r="D17" s="219"/>
    </row>
  </sheetData>
  <phoneticPr fontId="19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1"/>
  <sheetViews>
    <sheetView workbookViewId="0">
      <selection activeCell="B2" sqref="B2:H2"/>
    </sheetView>
  </sheetViews>
  <sheetFormatPr defaultRowHeight="12.75" x14ac:dyDescent="0.2"/>
  <cols>
    <col min="2" max="2" width="54.42578125" customWidth="1"/>
  </cols>
  <sheetData>
    <row r="1" spans="1:9" ht="18" x14ac:dyDescent="0.2">
      <c r="A1" s="38"/>
      <c r="B1" s="480" t="s">
        <v>363</v>
      </c>
      <c r="C1" s="481"/>
      <c r="D1" s="481"/>
      <c r="E1" s="481"/>
      <c r="F1" s="481"/>
      <c r="G1" s="481"/>
      <c r="H1" s="481"/>
      <c r="I1" s="39"/>
    </row>
    <row r="2" spans="1:9" ht="18.75" x14ac:dyDescent="0.2">
      <c r="A2" s="38"/>
      <c r="B2" s="480" t="s">
        <v>208</v>
      </c>
      <c r="C2" s="480"/>
      <c r="D2" s="480"/>
      <c r="E2" s="480"/>
      <c r="F2" s="480"/>
      <c r="G2" s="480"/>
      <c r="H2" s="480"/>
      <c r="I2" s="155" t="s">
        <v>204</v>
      </c>
    </row>
    <row r="3" spans="1:9" ht="18" x14ac:dyDescent="0.2">
      <c r="A3" s="38"/>
      <c r="B3" s="480" t="s">
        <v>189</v>
      </c>
      <c r="C3" s="481"/>
      <c r="D3" s="481"/>
      <c r="E3" s="481"/>
      <c r="F3" s="481"/>
      <c r="G3" s="481"/>
      <c r="H3" s="481"/>
      <c r="I3" s="39"/>
    </row>
    <row r="4" spans="1:9" x14ac:dyDescent="0.2">
      <c r="A4" s="38"/>
      <c r="B4" s="39"/>
      <c r="C4" s="39"/>
      <c r="D4" s="39"/>
      <c r="E4" s="39"/>
      <c r="F4" s="39"/>
      <c r="G4" s="39"/>
      <c r="H4" s="39"/>
      <c r="I4" s="39"/>
    </row>
    <row r="5" spans="1:9" ht="14.25" thickBot="1" x14ac:dyDescent="0.3">
      <c r="A5" s="38"/>
      <c r="B5" s="39"/>
      <c r="C5" s="39"/>
      <c r="D5" s="39"/>
      <c r="E5" s="39"/>
      <c r="F5" s="39"/>
      <c r="G5" s="39"/>
      <c r="H5" s="39"/>
      <c r="I5" s="154" t="s">
        <v>220</v>
      </c>
    </row>
    <row r="6" spans="1:9" x14ac:dyDescent="0.2">
      <c r="A6" s="482" t="s">
        <v>16</v>
      </c>
      <c r="B6" s="476" t="s">
        <v>17</v>
      </c>
      <c r="C6" s="482" t="s">
        <v>18</v>
      </c>
      <c r="D6" s="482" t="s">
        <v>245</v>
      </c>
      <c r="E6" s="484" t="s">
        <v>19</v>
      </c>
      <c r="F6" s="485"/>
      <c r="G6" s="485"/>
      <c r="H6" s="486"/>
      <c r="I6" s="476" t="s">
        <v>20</v>
      </c>
    </row>
    <row r="7" spans="1:9" ht="13.5" thickBot="1" x14ac:dyDescent="0.25">
      <c r="A7" s="483"/>
      <c r="B7" s="477"/>
      <c r="C7" s="477"/>
      <c r="D7" s="483"/>
      <c r="E7" s="40" t="s">
        <v>188</v>
      </c>
      <c r="F7" s="41" t="s">
        <v>246</v>
      </c>
      <c r="G7" s="41" t="s">
        <v>247</v>
      </c>
      <c r="H7" s="42" t="s">
        <v>248</v>
      </c>
      <c r="I7" s="477"/>
    </row>
    <row r="8" spans="1:9" ht="21.75" thickBot="1" x14ac:dyDescent="0.25">
      <c r="A8" s="43">
        <v>1</v>
      </c>
      <c r="B8" s="44">
        <v>2</v>
      </c>
      <c r="C8" s="45">
        <v>3</v>
      </c>
      <c r="D8" s="44">
        <v>4</v>
      </c>
      <c r="E8" s="43">
        <v>5</v>
      </c>
      <c r="F8" s="45">
        <v>6</v>
      </c>
      <c r="G8" s="45">
        <v>7</v>
      </c>
      <c r="H8" s="46">
        <v>8</v>
      </c>
      <c r="I8" s="47" t="s">
        <v>21</v>
      </c>
    </row>
    <row r="9" spans="1:9" ht="13.5" thickBot="1" x14ac:dyDescent="0.25">
      <c r="A9" s="48" t="s">
        <v>7</v>
      </c>
      <c r="B9" s="49" t="s">
        <v>192</v>
      </c>
      <c r="C9" s="50"/>
      <c r="D9" s="51">
        <f>SUM(D10:D11)</f>
        <v>0</v>
      </c>
      <c r="E9" s="52"/>
      <c r="F9" s="53"/>
      <c r="G9" s="53"/>
      <c r="H9" s="54"/>
      <c r="I9" s="55"/>
    </row>
    <row r="10" spans="1:9" x14ac:dyDescent="0.2">
      <c r="A10" s="56" t="s">
        <v>22</v>
      </c>
      <c r="B10" s="57"/>
      <c r="C10" s="58"/>
      <c r="D10" s="59"/>
      <c r="E10" s="60"/>
      <c r="F10" s="61"/>
      <c r="G10" s="61"/>
      <c r="H10" s="62"/>
      <c r="I10" s="63">
        <f t="shared" ref="I10:I21" si="0">SUM(D10:H10)</f>
        <v>0</v>
      </c>
    </row>
    <row r="11" spans="1:9" ht="13.5" thickBot="1" x14ac:dyDescent="0.25">
      <c r="A11" s="56" t="s">
        <v>23</v>
      </c>
      <c r="B11" s="57"/>
      <c r="C11" s="58"/>
      <c r="D11" s="59"/>
      <c r="E11" s="60"/>
      <c r="F11" s="61"/>
      <c r="G11" s="61"/>
      <c r="H11" s="62"/>
      <c r="I11" s="63">
        <f t="shared" si="0"/>
        <v>0</v>
      </c>
    </row>
    <row r="12" spans="1:9" ht="13.5" thickBot="1" x14ac:dyDescent="0.25">
      <c r="A12" s="48" t="s">
        <v>24</v>
      </c>
      <c r="B12" s="64" t="s">
        <v>25</v>
      </c>
      <c r="C12" s="65"/>
      <c r="D12" s="51">
        <f>SUM(D13:D14)</f>
        <v>0</v>
      </c>
      <c r="E12" s="52">
        <f>SUM(E13:E14)</f>
        <v>0</v>
      </c>
      <c r="F12" s="53">
        <f>SUM(F13:F14)</f>
        <v>0</v>
      </c>
      <c r="G12" s="53">
        <f>SUM(G13:G14)</f>
        <v>0</v>
      </c>
      <c r="H12" s="54">
        <f>SUM(H13:H14)</f>
        <v>0</v>
      </c>
      <c r="I12" s="55">
        <f t="shared" si="0"/>
        <v>0</v>
      </c>
    </row>
    <row r="13" spans="1:9" x14ac:dyDescent="0.2">
      <c r="A13" s="56" t="s">
        <v>26</v>
      </c>
      <c r="B13" s="57"/>
      <c r="C13" s="145"/>
      <c r="D13" s="59"/>
      <c r="E13" s="60"/>
      <c r="F13" s="61"/>
      <c r="G13" s="61"/>
      <c r="H13" s="62"/>
      <c r="I13" s="63">
        <f t="shared" si="0"/>
        <v>0</v>
      </c>
    </row>
    <row r="14" spans="1:9" ht="13.5" thickBot="1" x14ac:dyDescent="0.25">
      <c r="A14" s="56" t="s">
        <v>27</v>
      </c>
      <c r="B14" s="57"/>
      <c r="C14" s="58"/>
      <c r="D14" s="59"/>
      <c r="E14" s="60"/>
      <c r="F14" s="61"/>
      <c r="G14" s="61"/>
      <c r="H14" s="62"/>
      <c r="I14" s="63">
        <f t="shared" si="0"/>
        <v>0</v>
      </c>
    </row>
    <row r="15" spans="1:9" ht="13.5" thickBot="1" x14ac:dyDescent="0.25">
      <c r="A15" s="48" t="s">
        <v>28</v>
      </c>
      <c r="B15" s="64" t="s">
        <v>29</v>
      </c>
      <c r="C15" s="65"/>
      <c r="D15" s="51">
        <f>SUM(D16:D16)</f>
        <v>0</v>
      </c>
      <c r="E15" s="52"/>
      <c r="F15" s="53"/>
      <c r="G15" s="53"/>
      <c r="H15" s="54">
        <f>SUM(H16:H16)</f>
        <v>0</v>
      </c>
      <c r="I15" s="55">
        <f t="shared" si="0"/>
        <v>0</v>
      </c>
    </row>
    <row r="16" spans="1:9" ht="16.5" thickBot="1" x14ac:dyDescent="0.25">
      <c r="A16" s="56" t="s">
        <v>30</v>
      </c>
      <c r="B16" s="124"/>
      <c r="C16" s="58"/>
      <c r="D16" s="59"/>
      <c r="E16" s="60"/>
      <c r="F16" s="61"/>
      <c r="G16" s="61"/>
      <c r="H16" s="62"/>
      <c r="I16" s="63">
        <f t="shared" si="0"/>
        <v>0</v>
      </c>
    </row>
    <row r="17" spans="1:9" ht="13.5" thickBot="1" x14ac:dyDescent="0.25">
      <c r="A17" s="48" t="s">
        <v>31</v>
      </c>
      <c r="B17" s="64" t="s">
        <v>32</v>
      </c>
      <c r="C17" s="65"/>
      <c r="D17" s="51">
        <f>SUM(D18:D18)</f>
        <v>0</v>
      </c>
      <c r="E17" s="52">
        <f>SUM(E18:E18)</f>
        <v>0</v>
      </c>
      <c r="F17" s="53">
        <f>SUM(F18:F18)</f>
        <v>0</v>
      </c>
      <c r="G17" s="53">
        <f>SUM(G18:G18)</f>
        <v>0</v>
      </c>
      <c r="H17" s="54">
        <f>SUM(H18:H18)</f>
        <v>0</v>
      </c>
      <c r="I17" s="55">
        <f t="shared" si="0"/>
        <v>0</v>
      </c>
    </row>
    <row r="18" spans="1:9" ht="13.5" thickBot="1" x14ac:dyDescent="0.25">
      <c r="A18" s="66" t="s">
        <v>8</v>
      </c>
      <c r="B18" s="67"/>
      <c r="C18" s="68"/>
      <c r="D18" s="69">
        <v>0</v>
      </c>
      <c r="E18" s="70"/>
      <c r="F18" s="71"/>
      <c r="G18" s="71"/>
      <c r="H18" s="72"/>
      <c r="I18" s="73">
        <f t="shared" si="0"/>
        <v>0</v>
      </c>
    </row>
    <row r="19" spans="1:9" ht="13.5" thickBot="1" x14ac:dyDescent="0.25">
      <c r="A19" s="48" t="s">
        <v>33</v>
      </c>
      <c r="B19" s="74" t="s">
        <v>34</v>
      </c>
      <c r="C19" s="65"/>
      <c r="D19" s="75">
        <f>SUM(D20:D20)</f>
        <v>0</v>
      </c>
      <c r="E19" s="76">
        <f>SUM(E20:E20)</f>
        <v>0</v>
      </c>
      <c r="F19" s="77">
        <f>SUM(F20:F20)</f>
        <v>0</v>
      </c>
      <c r="G19" s="77">
        <f>SUM(G20:G20)</f>
        <v>0</v>
      </c>
      <c r="H19" s="78"/>
      <c r="I19" s="55">
        <f t="shared" si="0"/>
        <v>0</v>
      </c>
    </row>
    <row r="20" spans="1:9" ht="13.5" thickBot="1" x14ac:dyDescent="0.25">
      <c r="A20" s="79" t="s">
        <v>35</v>
      </c>
      <c r="B20" s="80"/>
      <c r="C20" s="81"/>
      <c r="D20" s="82"/>
      <c r="E20" s="83"/>
      <c r="F20" s="84"/>
      <c r="G20" s="84"/>
      <c r="H20" s="85"/>
      <c r="I20" s="86">
        <f t="shared" si="0"/>
        <v>0</v>
      </c>
    </row>
    <row r="21" spans="1:9" ht="13.5" thickBot="1" x14ac:dyDescent="0.25">
      <c r="A21" s="478" t="s">
        <v>36</v>
      </c>
      <c r="B21" s="479"/>
      <c r="C21" s="87"/>
      <c r="D21" s="51">
        <f>D9+D12+D15+D17+D19</f>
        <v>0</v>
      </c>
      <c r="E21" s="52">
        <f>E9+E12+E15+E17+E19</f>
        <v>0</v>
      </c>
      <c r="F21" s="53">
        <f>F9+F12+F15+F17+F19</f>
        <v>0</v>
      </c>
      <c r="G21" s="53">
        <f>G9+G12+G15+G17+G19</f>
        <v>0</v>
      </c>
      <c r="H21" s="54">
        <f>H9+H12+H15+H17+H19</f>
        <v>0</v>
      </c>
      <c r="I21" s="55">
        <f t="shared" si="0"/>
        <v>0</v>
      </c>
    </row>
  </sheetData>
  <mergeCells count="10">
    <mergeCell ref="I6:I7"/>
    <mergeCell ref="A21:B21"/>
    <mergeCell ref="B1:H1"/>
    <mergeCell ref="B2:H2"/>
    <mergeCell ref="B3:H3"/>
    <mergeCell ref="A6:A7"/>
    <mergeCell ref="B6:B7"/>
    <mergeCell ref="C6:C7"/>
    <mergeCell ref="D6:D7"/>
    <mergeCell ref="E6:H6"/>
  </mergeCells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</vt:i4>
      </vt:variant>
    </vt:vector>
  </HeadingPairs>
  <TitlesOfParts>
    <vt:vector size="14" baseType="lpstr">
      <vt:lpstr>1</vt:lpstr>
      <vt:lpstr>3</vt:lpstr>
      <vt:lpstr>2</vt:lpstr>
      <vt:lpstr>12</vt:lpstr>
      <vt:lpstr>5</vt:lpstr>
      <vt:lpstr>11</vt:lpstr>
      <vt:lpstr>10</vt:lpstr>
      <vt:lpstr>9</vt:lpstr>
      <vt:lpstr>8</vt:lpstr>
      <vt:lpstr>7</vt:lpstr>
      <vt:lpstr>6</vt:lpstr>
      <vt:lpstr>4</vt:lpstr>
      <vt:lpstr>'6'!Nyomtatási_cím</vt:lpstr>
      <vt:lpstr>'2'!Nyomtatási_terület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</cp:lastModifiedBy>
  <cp:lastPrinted>2014-03-24T09:07:13Z</cp:lastPrinted>
  <dcterms:created xsi:type="dcterms:W3CDTF">1997-01-17T14:02:09Z</dcterms:created>
  <dcterms:modified xsi:type="dcterms:W3CDTF">2016-04-21T13:58:32Z</dcterms:modified>
</cp:coreProperties>
</file>