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Rendeletek\2018. évi rendeletek\"/>
    </mc:Choice>
  </mc:AlternateContent>
  <xr:revisionPtr revIDLastSave="0" documentId="8_{A691D293-6BBA-4862-8E59-9AD43B16E10F}" xr6:coauthVersionLast="32" xr6:coauthVersionMax="32" xr10:uidLastSave="{00000000-0000-0000-0000-000000000000}"/>
  <bookViews>
    <workbookView xWindow="360" yWindow="75" windowWidth="11340" windowHeight="6795" tabRatio="848" firstSheet="3" activeTab="12" xr2:uid="{00000000-000D-0000-FFFF-FFFF00000000}"/>
  </bookViews>
  <sheets>
    <sheet name="2017.II.sz.mód - Bev.Önk." sheetId="31" r:id="rId1"/>
    <sheet name="2017.II.sz.mód - Kiad.Önk." sheetId="30" r:id="rId2"/>
    <sheet name="2017.II.sz.mód-Óvoda" sheetId="32" r:id="rId3"/>
    <sheet name="1.sz.melléklet" sheetId="19" r:id="rId4"/>
    <sheet name="2. sz.melléklet" sheetId="3" r:id="rId5"/>
    <sheet name="3.sz. melléklet" sheetId="20" r:id="rId6"/>
    <sheet name="4. sz. melléklet" sheetId="2" r:id="rId7"/>
    <sheet name="5. sz. melléklet" sheetId="18" r:id="rId8"/>
    <sheet name="6. sz.melléklet" sheetId="5" r:id="rId9"/>
    <sheet name="7.sz. melléklet" sheetId="21" r:id="rId10"/>
    <sheet name="8.sz. melléklet" sheetId="22" r:id="rId11"/>
    <sheet name="9.sz.melléklet" sheetId="23" r:id="rId12"/>
    <sheet name="10.sz.melléklet" sheetId="24" r:id="rId13"/>
    <sheet name="11.sz.melléklet" sheetId="25" r:id="rId14"/>
    <sheet name="12. sz. melléklet" sheetId="26" r:id="rId15"/>
    <sheet name="Munka1" sheetId="27" r:id="rId16"/>
  </sheets>
  <externalReferences>
    <externalReference r:id="rId17"/>
  </externalReferences>
  <definedNames>
    <definedName name="_xlnm.Print_Area" localSheetId="3">'1.sz.melléklet'!$A$1:$E$58</definedName>
    <definedName name="_xlnm.Print_Area" localSheetId="12">'10.sz.melléklet'!$A$1:$N$42</definedName>
    <definedName name="_xlnm.Print_Area" localSheetId="13">'11.sz.melléklet'!$A$1:$E$25</definedName>
    <definedName name="_xlnm.Print_Area" localSheetId="14">'12. sz. melléklet'!$A$1:$E$28</definedName>
    <definedName name="_xlnm.Print_Area" localSheetId="4">'2. sz.melléklet'!$A$1:$H$26</definedName>
    <definedName name="_xlnm.Print_Area" localSheetId="0">'2017.II.sz.mód - Bev.Önk.'!$A$1:$F$48</definedName>
    <definedName name="_xlnm.Print_Area" localSheetId="6">'4. sz. melléklet'!$A$1:$C$49</definedName>
    <definedName name="_xlnm.Print_Area" localSheetId="7">'5. sz. melléklet'!$A$1:$B$14</definedName>
    <definedName name="_xlnm.Print_Area" localSheetId="8">'6. sz.melléklet'!$A$1:$F$36</definedName>
    <definedName name="_xlnm.Print_Area" localSheetId="9">'7.sz. melléklet'!$A$1:$D$40</definedName>
    <definedName name="_xlnm.Print_Area" localSheetId="10">'8.sz. melléklet'!$A$1:$C$21</definedName>
  </definedNames>
  <calcPr calcId="162913"/>
</workbook>
</file>

<file path=xl/calcChain.xml><?xml version="1.0" encoding="utf-8"?>
<calcChain xmlns="http://schemas.openxmlformats.org/spreadsheetml/2006/main">
  <c r="D10" i="26" l="1"/>
  <c r="N40" i="24"/>
  <c r="O24" i="24"/>
  <c r="O25" i="24"/>
  <c r="O26" i="24"/>
  <c r="O21" i="24"/>
  <c r="O13" i="24"/>
  <c r="O17" i="24"/>
  <c r="B35" i="24"/>
  <c r="O35" i="24" s="1"/>
  <c r="B33" i="24"/>
  <c r="O33" i="24" s="1"/>
  <c r="B19" i="24"/>
  <c r="O19" i="24" s="1"/>
  <c r="B41" i="24"/>
  <c r="O41" i="24" s="1"/>
  <c r="B21" i="24"/>
  <c r="B18" i="24"/>
  <c r="O18" i="24" s="1"/>
  <c r="B17" i="24"/>
  <c r="B13" i="24"/>
  <c r="D19" i="23"/>
  <c r="D51" i="23"/>
  <c r="B38" i="24" s="1"/>
  <c r="O38" i="24" s="1"/>
  <c r="D25" i="23"/>
  <c r="D24" i="23"/>
  <c r="B34" i="24" s="1"/>
  <c r="O34" i="24" s="1"/>
  <c r="D29" i="23"/>
  <c r="B36" i="24" s="1"/>
  <c r="O36" i="24" s="1"/>
  <c r="D32" i="23"/>
  <c r="B39" i="24" s="1"/>
  <c r="O39" i="24" s="1"/>
  <c r="D28" i="23"/>
  <c r="D64" i="23"/>
  <c r="D40" i="23"/>
  <c r="D41" i="23"/>
  <c r="D14" i="23"/>
  <c r="C17" i="22" l="1"/>
  <c r="C19" i="22" s="1"/>
  <c r="C35" i="21"/>
  <c r="C37" i="21" s="1"/>
  <c r="C25" i="21"/>
  <c r="C14" i="5"/>
  <c r="C19" i="5"/>
  <c r="B13" i="18"/>
  <c r="B12" i="18"/>
  <c r="B11" i="18"/>
  <c r="B10" i="18"/>
  <c r="B14" i="18" s="1"/>
  <c r="B9" i="18"/>
  <c r="C47" i="2"/>
  <c r="C45" i="2"/>
  <c r="C48" i="2" s="1"/>
  <c r="C42" i="2"/>
  <c r="C38" i="2"/>
  <c r="C22" i="2"/>
  <c r="C14" i="2"/>
  <c r="C13" i="2"/>
  <c r="C10" i="2"/>
  <c r="C9" i="2"/>
  <c r="C8" i="2"/>
  <c r="E120" i="20"/>
  <c r="F120" i="20"/>
  <c r="G120" i="20"/>
  <c r="I120" i="20"/>
  <c r="J120" i="20"/>
  <c r="K120" i="20"/>
  <c r="L120" i="20"/>
  <c r="M120" i="20"/>
  <c r="N120" i="20"/>
  <c r="O120" i="20"/>
  <c r="P120" i="20"/>
  <c r="D120" i="20"/>
  <c r="J58" i="20"/>
  <c r="K58" i="20"/>
  <c r="L58" i="20"/>
  <c r="M58" i="20"/>
  <c r="N58" i="20"/>
  <c r="O58" i="20"/>
  <c r="P58" i="20"/>
  <c r="G58" i="20"/>
  <c r="I58" i="20"/>
  <c r="F58" i="20"/>
  <c r="D58" i="20"/>
  <c r="H77" i="20"/>
  <c r="H120" i="20" s="1"/>
  <c r="H12" i="20" l="1"/>
  <c r="H58" i="20" s="1"/>
  <c r="E12" i="20"/>
  <c r="E58" i="20" s="1"/>
  <c r="D59" i="20" s="1"/>
  <c r="D10" i="3" l="1"/>
  <c r="B10" i="3"/>
  <c r="D11" i="3"/>
  <c r="B11" i="3"/>
  <c r="F20" i="3"/>
  <c r="H17" i="3"/>
  <c r="H20" i="3"/>
  <c r="F19" i="3"/>
  <c r="H19" i="3" s="1"/>
  <c r="H14" i="3"/>
  <c r="F14" i="3"/>
  <c r="F13" i="3"/>
  <c r="D15" i="3" l="1"/>
  <c r="B15" i="3"/>
  <c r="F34" i="32" l="1"/>
  <c r="D34" i="32"/>
  <c r="E33" i="32"/>
  <c r="E32" i="32"/>
  <c r="F31" i="32"/>
  <c r="E24" i="32"/>
  <c r="E21" i="32"/>
  <c r="E8" i="32"/>
  <c r="E17" i="32"/>
  <c r="D31" i="32"/>
  <c r="E22" i="32"/>
  <c r="E23" i="32"/>
  <c r="E25" i="32"/>
  <c r="E26" i="32"/>
  <c r="E27" i="32"/>
  <c r="E28" i="32"/>
  <c r="E29" i="32"/>
  <c r="E30" i="32"/>
  <c r="E20" i="32"/>
  <c r="D19" i="32"/>
  <c r="F19" i="32"/>
  <c r="E18" i="32"/>
  <c r="D16" i="32"/>
  <c r="F16" i="32"/>
  <c r="E14" i="32"/>
  <c r="E9" i="32"/>
  <c r="E10" i="32"/>
  <c r="E11" i="32"/>
  <c r="E12" i="32"/>
  <c r="E13" i="32"/>
  <c r="E15" i="32"/>
  <c r="C9" i="32"/>
  <c r="C16" i="32" s="1"/>
  <c r="D35" i="32" l="1"/>
  <c r="E19" i="32"/>
  <c r="F35" i="32"/>
  <c r="D50" i="23"/>
  <c r="B37" i="24" s="1"/>
  <c r="O37" i="24" s="1"/>
  <c r="F18" i="3"/>
  <c r="H18" i="3" s="1"/>
  <c r="H22" i="3" s="1"/>
  <c r="E34" i="32"/>
  <c r="E31" i="32"/>
  <c r="E16" i="32"/>
  <c r="E35" i="32" l="1"/>
  <c r="E62" i="30"/>
  <c r="E60" i="30"/>
  <c r="E61" i="30"/>
  <c r="D59" i="30"/>
  <c r="F59" i="30"/>
  <c r="E52" i="30"/>
  <c r="E53" i="30"/>
  <c r="E54" i="30"/>
  <c r="E55" i="30"/>
  <c r="E56" i="30"/>
  <c r="E57" i="30"/>
  <c r="E58" i="30"/>
  <c r="E51" i="30"/>
  <c r="E47" i="30"/>
  <c r="E48" i="30"/>
  <c r="E49" i="30"/>
  <c r="E46" i="30"/>
  <c r="F45" i="30"/>
  <c r="D27" i="23" s="1"/>
  <c r="B32" i="24" s="1"/>
  <c r="O32" i="24" s="1"/>
  <c r="D45" i="30"/>
  <c r="C45" i="30"/>
  <c r="E39" i="30"/>
  <c r="E40" i="30"/>
  <c r="E41" i="30"/>
  <c r="E42" i="30"/>
  <c r="E43" i="30"/>
  <c r="E44" i="30"/>
  <c r="E38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22" i="30"/>
  <c r="D37" i="30"/>
  <c r="F37" i="30"/>
  <c r="D23" i="23" s="1"/>
  <c r="B31" i="24" s="1"/>
  <c r="O31" i="24" s="1"/>
  <c r="D21" i="30"/>
  <c r="F21" i="30"/>
  <c r="E20" i="30"/>
  <c r="E19" i="30"/>
  <c r="D18" i="30"/>
  <c r="F18" i="30"/>
  <c r="E9" i="30"/>
  <c r="E10" i="30"/>
  <c r="E11" i="30"/>
  <c r="E12" i="30"/>
  <c r="E13" i="30"/>
  <c r="E14" i="30"/>
  <c r="E15" i="30"/>
  <c r="E16" i="30"/>
  <c r="E17" i="30"/>
  <c r="E8" i="30"/>
  <c r="C59" i="30"/>
  <c r="D21" i="23" l="1"/>
  <c r="B29" i="24" s="1"/>
  <c r="O29" i="24" s="1"/>
  <c r="F8" i="3"/>
  <c r="D22" i="23"/>
  <c r="B30" i="24" s="1"/>
  <c r="O30" i="24" s="1"/>
  <c r="F9" i="3"/>
  <c r="E45" i="30"/>
  <c r="E21" i="30"/>
  <c r="E59" i="30"/>
  <c r="E37" i="30"/>
  <c r="E18" i="30"/>
  <c r="E47" i="31"/>
  <c r="E46" i="31"/>
  <c r="E40" i="31"/>
  <c r="E41" i="31"/>
  <c r="E42" i="31"/>
  <c r="E43" i="31"/>
  <c r="E44" i="31"/>
  <c r="E39" i="31"/>
  <c r="D45" i="31"/>
  <c r="F45" i="31"/>
  <c r="D38" i="31"/>
  <c r="F38" i="31"/>
  <c r="E32" i="31"/>
  <c r="E33" i="31"/>
  <c r="E34" i="31"/>
  <c r="E35" i="31"/>
  <c r="E36" i="31"/>
  <c r="E37" i="31"/>
  <c r="E31" i="31"/>
  <c r="E38" i="31" s="1"/>
  <c r="D16" i="31"/>
  <c r="F16" i="31"/>
  <c r="D30" i="31"/>
  <c r="F30" i="31"/>
  <c r="E20" i="31"/>
  <c r="E21" i="31"/>
  <c r="E22" i="31"/>
  <c r="E23" i="31"/>
  <c r="E24" i="31"/>
  <c r="E25" i="31"/>
  <c r="E26" i="31"/>
  <c r="E27" i="31"/>
  <c r="E28" i="31"/>
  <c r="E29" i="31"/>
  <c r="E19" i="31"/>
  <c r="C30" i="31"/>
  <c r="E18" i="31"/>
  <c r="E17" i="31"/>
  <c r="C16" i="31"/>
  <c r="E15" i="31"/>
  <c r="E14" i="31"/>
  <c r="E9" i="31"/>
  <c r="E10" i="31"/>
  <c r="E11" i="31"/>
  <c r="E12" i="31"/>
  <c r="E8" i="31"/>
  <c r="D37" i="23" l="1"/>
  <c r="B16" i="24"/>
  <c r="O16" i="24" s="1"/>
  <c r="C30" i="2"/>
  <c r="C31" i="2" s="1"/>
  <c r="B14" i="3"/>
  <c r="D11" i="23"/>
  <c r="B14" i="24"/>
  <c r="O14" i="24" s="1"/>
  <c r="D13" i="23"/>
  <c r="B12" i="24"/>
  <c r="O12" i="24" s="1"/>
  <c r="B15" i="24"/>
  <c r="O15" i="24" s="1"/>
  <c r="D10" i="23"/>
  <c r="D13" i="3"/>
  <c r="E45" i="31"/>
  <c r="E13" i="31"/>
  <c r="E16" i="31"/>
  <c r="E30" i="31"/>
  <c r="E48" i="31" l="1"/>
  <c r="C49" i="23" l="1"/>
  <c r="C20" i="23"/>
  <c r="E20" i="23" l="1"/>
  <c r="C12" i="2" l="1"/>
  <c r="C11" i="2"/>
  <c r="C15" i="2" s="1"/>
  <c r="C21" i="2"/>
  <c r="C20" i="2"/>
  <c r="C19" i="2"/>
  <c r="C18" i="2"/>
  <c r="C58" i="20" l="1"/>
  <c r="G23" i="3" l="1"/>
  <c r="F23" i="3"/>
  <c r="G13" i="3"/>
  <c r="G15" i="3"/>
  <c r="G16" i="3"/>
  <c r="F16" i="3"/>
  <c r="F15" i="3"/>
  <c r="C23" i="3"/>
  <c r="B23" i="3"/>
  <c r="B18" i="3"/>
  <c r="B16" i="3"/>
  <c r="C18" i="3"/>
  <c r="C16" i="3"/>
  <c r="C34" i="32"/>
  <c r="C19" i="32"/>
  <c r="C31" i="32" l="1"/>
  <c r="C35" i="32" s="1"/>
  <c r="C50" i="30" l="1"/>
  <c r="F50" i="30"/>
  <c r="F63" i="30" s="1"/>
  <c r="C37" i="30"/>
  <c r="C21" i="30"/>
  <c r="C18" i="30"/>
  <c r="C45" i="31"/>
  <c r="C38" i="31"/>
  <c r="F13" i="31"/>
  <c r="C13" i="31"/>
  <c r="F48" i="31" l="1"/>
  <c r="B11" i="24"/>
  <c r="O11" i="24" s="1"/>
  <c r="D12" i="23"/>
  <c r="D20" i="23" s="1"/>
  <c r="C26" i="2"/>
  <c r="C48" i="31"/>
  <c r="C63" i="30"/>
  <c r="B12" i="3"/>
  <c r="C12" i="3"/>
  <c r="G12" i="3"/>
  <c r="F12" i="3"/>
  <c r="E50" i="30"/>
  <c r="E63" i="30" s="1"/>
  <c r="B13" i="3"/>
  <c r="F11" i="3"/>
  <c r="G11" i="3" s="1"/>
  <c r="D13" i="31"/>
  <c r="D48" i="31" s="1"/>
  <c r="B8" i="3"/>
  <c r="C8" i="3"/>
  <c r="C17" i="3" s="1"/>
  <c r="C22" i="3" s="1"/>
  <c r="C9" i="3"/>
  <c r="B9" i="3"/>
  <c r="D14" i="3"/>
  <c r="D17" i="3" s="1"/>
  <c r="G8" i="3"/>
  <c r="D50" i="30"/>
  <c r="D63" i="30" s="1"/>
  <c r="B17" i="3" l="1"/>
  <c r="B22" i="3" s="1"/>
  <c r="B24" i="3" s="1"/>
  <c r="B40" i="24"/>
  <c r="F17" i="3"/>
  <c r="F22" i="3" s="1"/>
  <c r="G9" i="3"/>
  <c r="G17" i="3" s="1"/>
  <c r="G22" i="3" s="1"/>
  <c r="G24" i="3" s="1"/>
  <c r="D20" i="24"/>
  <c r="B20" i="24"/>
  <c r="C24" i="3"/>
  <c r="H24" i="3"/>
  <c r="F24" i="3" l="1"/>
  <c r="D22" i="3" l="1"/>
  <c r="D24" i="3" s="1"/>
  <c r="M40" i="24"/>
  <c r="L40" i="24"/>
  <c r="K40" i="24"/>
  <c r="J40" i="24"/>
  <c r="J42" i="24" s="1"/>
  <c r="I40" i="24"/>
  <c r="I42" i="24" s="1"/>
  <c r="H40" i="24"/>
  <c r="H42" i="24" s="1"/>
  <c r="G40" i="24"/>
  <c r="G42" i="24" s="1"/>
  <c r="F40" i="24"/>
  <c r="F42" i="24" s="1"/>
  <c r="E40" i="24"/>
  <c r="E42" i="24" s="1"/>
  <c r="D40" i="24"/>
  <c r="D42" i="24" s="1"/>
  <c r="C40" i="24"/>
  <c r="C42" i="24" l="1"/>
  <c r="O40" i="24"/>
  <c r="N42" i="24"/>
  <c r="M42" i="24"/>
  <c r="L42" i="24"/>
  <c r="K42" i="24"/>
  <c r="N20" i="24"/>
  <c r="M20" i="24"/>
  <c r="L20" i="24"/>
  <c r="L22" i="24" s="1"/>
  <c r="K20" i="24"/>
  <c r="K22" i="24" s="1"/>
  <c r="J20" i="24"/>
  <c r="J22" i="24" s="1"/>
  <c r="I20" i="24"/>
  <c r="I22" i="24" s="1"/>
  <c r="H20" i="24"/>
  <c r="H22" i="24" s="1"/>
  <c r="G20" i="24"/>
  <c r="G22" i="24" s="1"/>
  <c r="F20" i="24"/>
  <c r="F22" i="24" s="1"/>
  <c r="E20" i="24"/>
  <c r="E22" i="24" s="1"/>
  <c r="D22" i="24"/>
  <c r="C20" i="24"/>
  <c r="C22" i="24" s="1"/>
  <c r="B42" i="24"/>
  <c r="B22" i="24"/>
  <c r="E61" i="23"/>
  <c r="D49" i="23"/>
  <c r="D61" i="23"/>
  <c r="E49" i="23"/>
  <c r="E33" i="23"/>
  <c r="D33" i="23"/>
  <c r="C33" i="23"/>
  <c r="C61" i="23"/>
  <c r="N22" i="24" l="1"/>
  <c r="O20" i="24"/>
  <c r="O42" i="24"/>
  <c r="D63" i="23"/>
  <c r="D65" i="23" s="1"/>
  <c r="C63" i="23"/>
  <c r="C65" i="23" s="1"/>
  <c r="M22" i="24"/>
  <c r="O22" i="24" s="1"/>
  <c r="E62" i="23"/>
  <c r="D62" i="23"/>
  <c r="E63" i="23"/>
  <c r="E65" i="23" s="1"/>
  <c r="C27" i="2" l="1"/>
  <c r="C23" i="2"/>
  <c r="C49" i="2" s="1"/>
  <c r="C120" i="20" l="1"/>
  <c r="E18" i="26"/>
  <c r="D18" i="26"/>
  <c r="C18" i="26"/>
  <c r="C62" i="23"/>
  <c r="D61" i="20" l="1"/>
  <c r="E121" i="20"/>
  <c r="E123" i="20" s="1"/>
</calcChain>
</file>

<file path=xl/sharedStrings.xml><?xml version="1.0" encoding="utf-8"?>
<sst xmlns="http://schemas.openxmlformats.org/spreadsheetml/2006/main" count="978" uniqueCount="628">
  <si>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</si>
  <si>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</si>
  <si>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</si>
  <si>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</si>
  <si>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</si>
  <si>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</si>
  <si>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</si>
  <si>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</si>
  <si>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</si>
  <si>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</si>
  <si>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</si>
  <si>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</si>
  <si>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Leányvár Község Önkormányzata</t>
  </si>
  <si>
    <t>Építményadó</t>
  </si>
  <si>
    <t xml:space="preserve">Címrend </t>
  </si>
  <si>
    <t>Cím</t>
  </si>
  <si>
    <t>Alcím</t>
  </si>
  <si>
    <t>Cím neve</t>
  </si>
  <si>
    <t>1.</t>
  </si>
  <si>
    <t xml:space="preserve"> Szennyvíz gyűjtése, tisztítása, elhelyezése</t>
  </si>
  <si>
    <t>Települési hulladék vegyes(ömlesztett) begyűjtése, szállítása, átrakása</t>
  </si>
  <si>
    <t>Közutak, hidak, alagutak üzemeltetése, fenntartása</t>
  </si>
  <si>
    <t>Óvodai intézményi étkeztetés</t>
  </si>
  <si>
    <t>Iskolai intézményi étkeztetés</t>
  </si>
  <si>
    <t>Önkormányzati jogalkotás</t>
  </si>
  <si>
    <t xml:space="preserve">Közvilágítás </t>
  </si>
  <si>
    <t>Ár- és belvízvédelmmel összefüggő tevékenységek</t>
  </si>
  <si>
    <t>Óvodai nevelés, ellátás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</si>
  <si>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</si>
  <si>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</si>
  <si>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</si>
  <si>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</si>
  <si>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</si>
  <si>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</si>
  <si>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</si>
  <si>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</si>
  <si>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>Adósságkezelési szolgáltatás</t>
  </si>
  <si>
    <t>Szociális étkeztetés</t>
  </si>
  <si>
    <t>Házi segítségnyújtás</t>
  </si>
  <si>
    <t>Családsegítés</t>
  </si>
  <si>
    <t xml:space="preserve">Könyvtári szolgáltatások       </t>
  </si>
  <si>
    <t>Köztemető fenntartás és működtetés</t>
  </si>
  <si>
    <t>Nemzeti ünnepek programjai</t>
  </si>
  <si>
    <t>Lakóingatlan bérbeadása, üzemeltetése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</si>
  <si>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</si>
  <si>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</si>
  <si>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</si>
  <si>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</si>
  <si>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</si>
  <si>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</si>
  <si>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</si>
  <si>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</si>
  <si>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</si>
  <si>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</si>
  <si>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</si>
  <si>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</si>
  <si>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</si>
  <si>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</si>
  <si>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</si>
  <si>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</si>
  <si>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</si>
  <si>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</si>
  <si>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</si>
  <si>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</si>
  <si>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</si>
  <si>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</si>
  <si>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</si>
  <si>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</si>
  <si>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</si>
  <si>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</si>
  <si>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</si>
  <si>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</si>
  <si>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</si>
  <si>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</si>
  <si>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</si>
  <si>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</si>
  <si>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</si>
  <si>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</si>
  <si>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</si>
  <si>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</si>
  <si>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</si>
  <si>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</si>
  <si>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</si>
  <si>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</si>
  <si>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</si>
  <si>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</si>
  <si>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</si>
  <si>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</si>
  <si>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</si>
  <si>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</si>
  <si>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</si>
  <si>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</si>
  <si>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</si>
  <si>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</si>
  <si>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</si>
  <si>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</si>
  <si>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</si>
  <si>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</si>
  <si>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</si>
  <si>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>Működési célú kölcsönök visszatérülése, igénybevétele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</si>
  <si>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</si>
  <si>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</si>
  <si>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</si>
  <si>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</si>
  <si>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</si>
  <si>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</si>
  <si>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</si>
  <si>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</si>
  <si>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</si>
  <si>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</si>
  <si>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</si>
  <si>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</si>
  <si>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</si>
  <si>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</si>
  <si>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</si>
  <si>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</si>
  <si>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</si>
  <si>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</si>
  <si>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</si>
  <si>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</si>
  <si>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</si>
  <si>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</si>
  <si>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</si>
  <si>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</si>
  <si>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</si>
  <si>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</si>
  <si>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</si>
  <si>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</si>
  <si>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</si>
  <si>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</si>
  <si>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</si>
  <si>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</si>
  <si>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</si>
  <si>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</si>
  <si>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</si>
  <si>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</si>
  <si>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</si>
  <si>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</si>
  <si>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</si>
  <si>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</si>
  <si>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</si>
  <si>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</si>
  <si>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</si>
  <si>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</si>
  <si>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</si>
  <si>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</si>
  <si>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</si>
  <si>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</si>
  <si>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</si>
  <si>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</si>
  <si>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</si>
  <si>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</si>
  <si>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</si>
  <si>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</si>
  <si>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</si>
  <si>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</si>
  <si>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</si>
  <si>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</si>
  <si>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</si>
  <si>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</si>
  <si>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</si>
  <si>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</si>
  <si>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</si>
  <si>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</si>
  <si>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Működési bevételek</t>
  </si>
  <si>
    <t>Tám.c.felh. bev.</t>
  </si>
  <si>
    <t>Átv.pe. felhalm-ra</t>
  </si>
  <si>
    <t>Tám.kölcs. visszat.</t>
  </si>
  <si>
    <t>Pénzforg.n.bev.</t>
  </si>
  <si>
    <t>Bevételek mindösszesen</t>
  </si>
  <si>
    <t>Személyi jutt.</t>
  </si>
  <si>
    <t>Járulé- kok</t>
  </si>
  <si>
    <t>Dologi kiad.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</si>
  <si>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</si>
  <si>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</si>
  <si>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</si>
  <si>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</si>
  <si>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</si>
  <si>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</si>
  <si>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</si>
  <si>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</si>
  <si>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</si>
  <si>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</si>
  <si>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Leányvári Óvoda</t>
  </si>
  <si>
    <t>Nemzetiségi óvodai nevelés, ellátás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</si>
  <si>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</si>
  <si>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</si>
  <si>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</si>
  <si>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</si>
  <si>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</si>
  <si>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</si>
  <si>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</si>
  <si>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</si>
  <si>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</si>
  <si>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</si>
  <si>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</si>
  <si>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államházt.kívülre (K511)</t>
  </si>
  <si>
    <t>Beruházások (K6)</t>
  </si>
  <si>
    <t>Felújítások (K7)</t>
  </si>
  <si>
    <t>Egyéb műk. c. tám. bev. államh.-on belülről (B16)</t>
  </si>
  <si>
    <t>Egyéb felhalm. c. támog. bev. államh. bel. (B25)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</si>
  <si>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</si>
  <si>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</si>
  <si>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</si>
  <si>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</si>
  <si>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</si>
  <si>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</si>
  <si>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</si>
  <si>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</si>
  <si>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</si>
  <si>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</si>
  <si>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</si>
  <si>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</si>
  <si>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</si>
  <si>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</si>
  <si>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</si>
  <si>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</si>
  <si>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</si>
  <si>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</si>
  <si>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</si>
  <si>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 xml:space="preserve">Ellátottak pénzbeli juttatásai </t>
  </si>
  <si>
    <t>Beruházások</t>
  </si>
  <si>
    <t>Működési célú pénzeszközátvétel államháztartáson b.</t>
  </si>
  <si>
    <t>Műk. célú. pénzeszk.átadás áht.-n kívülre</t>
  </si>
  <si>
    <t>Műk. célú. pénzeszk.átadás áht.-n belülre</t>
  </si>
  <si>
    <t>Rövid lejáratú hitel törl.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</si>
  <si>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</si>
  <si>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</si>
  <si>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</si>
  <si>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</si>
  <si>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</si>
  <si>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>Egyéb felhalm. c. támog. bev. államh. bel.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</si>
  <si>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</si>
  <si>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</si>
  <si>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</si>
  <si>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</si>
  <si>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</si>
  <si>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</si>
  <si>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</si>
  <si>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</si>
  <si>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</si>
  <si>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összesen</t>
  </si>
  <si>
    <t>kötelező feladat</t>
  </si>
  <si>
    <t>önként vállalt feladat</t>
  </si>
  <si>
    <t>Önkormányzatok működési támogatása (B11)</t>
  </si>
  <si>
    <t>Kormányzati funkció</t>
  </si>
  <si>
    <t>Működési támogatás</t>
  </si>
  <si>
    <t>Támogatás mindösszesen</t>
  </si>
  <si>
    <t>Beruházási kiadások</t>
  </si>
  <si>
    <t>Felújítási kiadások</t>
  </si>
  <si>
    <t>Felhalmozási kiadások összesen:</t>
  </si>
  <si>
    <t xml:space="preserve">Céltartalék (elkötelezettség pénzmaradvány terhére) </t>
  </si>
  <si>
    <t xml:space="preserve">Közhatalmi bevételek </t>
  </si>
  <si>
    <t xml:space="preserve">Önkormányzatok működési támogatása </t>
  </si>
  <si>
    <t xml:space="preserve">Az adósságot keletkeztető ügyletekből és kezességvállalásból fennálló kötelezettségek és a saját bevételek kimutatása  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</si>
  <si>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</si>
  <si>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</si>
  <si>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</si>
  <si>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</si>
  <si>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</si>
  <si>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</si>
  <si>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</si>
  <si>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</si>
  <si>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</si>
  <si>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</si>
  <si>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</si>
  <si>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</si>
  <si>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</si>
  <si>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</si>
  <si>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</si>
  <si>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</si>
  <si>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</si>
  <si>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</si>
  <si>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</si>
  <si>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</si>
  <si>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</si>
  <si>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</si>
  <si>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</si>
  <si>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</si>
  <si>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</si>
  <si>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</si>
  <si>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</si>
  <si>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</si>
  <si>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</si>
  <si>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Önkormányzatok és önkormányzati hivatalok jogalkotó és általános igazgatási tevékenysége</t>
  </si>
  <si>
    <t>Az önkormányzati vagyonnal valógazdálkodással kapcsolatos feladatok</t>
  </si>
  <si>
    <t>Önkormányzatok elszámolásai a központi költségvetéssel</t>
  </si>
  <si>
    <t>Kiemelt állami és önkormányzati rendezvények</t>
  </si>
  <si>
    <t>Óvodai nevelés, ellátás működtetési feladatai</t>
  </si>
  <si>
    <t>Köznevelési intézmény 5-8. évfolyamán tanulók nevelésével, oktatásával összefüggő működtetési feladatok</t>
  </si>
  <si>
    <t>Támogatási célú finanszírozási műveletek</t>
  </si>
  <si>
    <t>Start-munka program - Téli közfoglalkoztatás</t>
  </si>
  <si>
    <t>Hosszabb időtartamú közfoglalkoztatás</t>
  </si>
  <si>
    <t>Országos közfoglalkoztatási program</t>
  </si>
  <si>
    <t>Város-, községgazdálkodási egyéb szolgáltatások</t>
  </si>
  <si>
    <t>Közművelődés- hagyományos közösségi kulturális értékek gondozása</t>
  </si>
  <si>
    <t>Civil szervezetek működési támogatása</t>
  </si>
  <si>
    <t>Idős, demens betegek nappali ellátása</t>
  </si>
  <si>
    <t>Elhunyt személyek hátramaradottainak pénzbeli ellátásai</t>
  </si>
  <si>
    <t>Gyermekvédelmi pénzbeli és természetbeni ellátások</t>
  </si>
  <si>
    <t>Munkanélküli aktív korúak ellátásai</t>
  </si>
  <si>
    <t>Egyéb szociális pénzbeli és természetbeni ellátások, támogatások</t>
  </si>
  <si>
    <t>Szolgáltatások ellenértéke</t>
  </si>
  <si>
    <t>Tulajdonosi bevételek</t>
  </si>
  <si>
    <t>Kiszámlázott általános forgalmi adó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</si>
  <si>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</si>
  <si>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</si>
  <si>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</si>
  <si>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</si>
  <si>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</si>
  <si>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</si>
  <si>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Ellátottak pénzbeli juttatásai összesen</t>
  </si>
  <si>
    <t xml:space="preserve">Temetési segély </t>
  </si>
  <si>
    <t>Egyéb tárgyi eszközök beszerzése, létesítése</t>
  </si>
  <si>
    <t>Beruházási célú előzetesen felszámított általános forgalmi adó</t>
  </si>
  <si>
    <t>Ingatlanok felújítása</t>
  </si>
  <si>
    <t>Önkormányzati vagyonnal való gazdálkodással kapcs.feladatok</t>
  </si>
  <si>
    <t>Általános forgalmi adó visszatérítése</t>
  </si>
  <si>
    <t>Egyéb közhatalmi bevétel</t>
  </si>
  <si>
    <t>Beruházási kiadások (ÁFÁ-val)</t>
  </si>
  <si>
    <t>Likvidtartalék</t>
  </si>
  <si>
    <t>adatok: ezer forintban</t>
  </si>
  <si>
    <t>....számú melléklet</t>
  </si>
  <si>
    <t>Munkaadót terhelő járulékok</t>
  </si>
  <si>
    <t>Szociális juttatások</t>
  </si>
  <si>
    <t>Átadott pénzeszközök</t>
  </si>
  <si>
    <t>055131</t>
  </si>
  <si>
    <t>059141</t>
  </si>
  <si>
    <t>adatok: Ft-ban</t>
  </si>
  <si>
    <t>Főkönyvi szám</t>
  </si>
  <si>
    <t>Főkönyvi szám neve</t>
  </si>
  <si>
    <t>Eredeti előirányzat</t>
  </si>
  <si>
    <t>Módosítás</t>
  </si>
  <si>
    <t>%</t>
  </si>
  <si>
    <t>091111</t>
  </si>
  <si>
    <t>091121</t>
  </si>
  <si>
    <t>091131</t>
  </si>
  <si>
    <t>091141</t>
  </si>
  <si>
    <t>091151</t>
  </si>
  <si>
    <t>Működési célú költségvetési támogatások és kiegészítő támogatások</t>
  </si>
  <si>
    <t>0911   Önkormányzatok működési támogatása</t>
  </si>
  <si>
    <t>0916071</t>
  </si>
  <si>
    <t>Egyéb működési célú támogatások bevételei államháztartáson belülről-helyi önkormányzatok és költségvetési szerveik</t>
  </si>
  <si>
    <t>09161</t>
  </si>
  <si>
    <t>Egyéb működési célú támogatások bevételei államháztartáson belülről</t>
  </si>
  <si>
    <t>093411</t>
  </si>
  <si>
    <t>093432</t>
  </si>
  <si>
    <t>Magánszemélyek kommunális adója</t>
  </si>
  <si>
    <t>093441</t>
  </si>
  <si>
    <t>09351071</t>
  </si>
  <si>
    <t>0935411</t>
  </si>
  <si>
    <t>09355022</t>
  </si>
  <si>
    <t>Talajterhelési díj</t>
  </si>
  <si>
    <t>0936112</t>
  </si>
  <si>
    <t>Szabálysértési pénz- és helyszíni bírság és a közlekedési szabályszegések után kiszabott közigazgatási bírság helyi önkormányzatot megillető része</t>
  </si>
  <si>
    <t>0936121</t>
  </si>
  <si>
    <t>Egyéb bírság</t>
  </si>
  <si>
    <t>0936162</t>
  </si>
  <si>
    <t>0936172</t>
  </si>
  <si>
    <t>Késedelmi és önellenőrzési pótlék</t>
  </si>
  <si>
    <t>09362</t>
  </si>
  <si>
    <t>Egyéb közhatalmi bevételek</t>
  </si>
  <si>
    <t>093   Közhatalmi bevételek</t>
  </si>
  <si>
    <t>094022</t>
  </si>
  <si>
    <t>094041</t>
  </si>
  <si>
    <t>094051</t>
  </si>
  <si>
    <t>094061</t>
  </si>
  <si>
    <t>094071</t>
  </si>
  <si>
    <t>094082</t>
  </si>
  <si>
    <t>Kamatbevételek</t>
  </si>
  <si>
    <t>094111</t>
  </si>
  <si>
    <t>Egyéb működési bevételek</t>
  </si>
  <si>
    <t>094   Működési bevételek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</si>
  <si>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</si>
  <si>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</si>
  <si>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</si>
  <si>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</si>
  <si>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0965091</t>
  </si>
  <si>
    <t>Egyéb működési célú átvett pénzeszközök-Európai Unió</t>
  </si>
  <si>
    <t>0975041</t>
  </si>
  <si>
    <t>Egyéb felhalmozási célú átvett pénzeszközök-háztartások</t>
  </si>
  <si>
    <t>0925031</t>
  </si>
  <si>
    <t>Egyéb felhalmozási célú támogatások bevételei államháztartáson belülről-fejezeti kezelésű előirányzatok EU-s programok és azok hazai társfinanszírozása</t>
  </si>
  <si>
    <t>0981311</t>
  </si>
  <si>
    <t>Előző év költségvetési maradványának igénybevétele</t>
  </si>
  <si>
    <t>Bevételek összesen</t>
  </si>
  <si>
    <t>05110111</t>
  </si>
  <si>
    <t>05110711</t>
  </si>
  <si>
    <t>Erzsébet utalvány</t>
  </si>
  <si>
    <t>05110721</t>
  </si>
  <si>
    <t>SZÉP kártya - vendéglátás</t>
  </si>
  <si>
    <t>0511091</t>
  </si>
  <si>
    <t>Közlekedési költségtérítés</t>
  </si>
  <si>
    <t>0511101</t>
  </si>
  <si>
    <t>Egyéb költségtérítések</t>
  </si>
  <si>
    <t>0511131</t>
  </si>
  <si>
    <t>Foglalkoztatottak egyéb személyi juttatásai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</si>
  <si>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</si>
  <si>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</si>
  <si>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</si>
  <si>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</si>
  <si>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0512361</t>
  </si>
  <si>
    <t>05211</t>
  </si>
  <si>
    <t>Szociális hozzájárulási adó</t>
  </si>
  <si>
    <t>05261</t>
  </si>
  <si>
    <t>Más járulék fizetési kötelezettség</t>
  </si>
  <si>
    <t>053111</t>
  </si>
  <si>
    <t>Szakmai anyagok beszerzése</t>
  </si>
  <si>
    <t>053121</t>
  </si>
  <si>
    <t>Üzemeltetési anyagok beszerzése</t>
  </si>
  <si>
    <t>0532111</t>
  </si>
  <si>
    <t>0532211</t>
  </si>
  <si>
    <t>Telefon, telefax, telex, mobíl díj</t>
  </si>
  <si>
    <t>053311</t>
  </si>
  <si>
    <t>Közüzemidíjak</t>
  </si>
  <si>
    <t>053321</t>
  </si>
  <si>
    <t>Vásárolt élelmezés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</si>
  <si>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</si>
  <si>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</si>
  <si>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</si>
  <si>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</si>
  <si>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</si>
  <si>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</si>
  <si>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053371</t>
  </si>
  <si>
    <t>Egyéb szolgáltatások</t>
  </si>
  <si>
    <t>0534111</t>
  </si>
  <si>
    <t>Foglalkoztatottak kiküldetései</t>
  </si>
  <si>
    <t>053511</t>
  </si>
  <si>
    <t>Műk-i célú előzetesen felszámított áfa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</si>
  <si>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</si>
  <si>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</si>
  <si>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</si>
  <si>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</si>
  <si>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</si>
  <si>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</si>
  <si>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05461</t>
  </si>
  <si>
    <t>0548</t>
  </si>
  <si>
    <t>Lakásfennt-i támogatás [Szoctv. 45. § ]</t>
  </si>
  <si>
    <t>054831</t>
  </si>
  <si>
    <t>Egyéb, Önkormányzat rendeletében megállapított juttatás</t>
  </si>
  <si>
    <t>054851</t>
  </si>
  <si>
    <t>Önkormányzati segély [Szoctv. 45.§]</t>
  </si>
  <si>
    <t>054861</t>
  </si>
  <si>
    <t>Temetési segély [Szoctv. 46. §]</t>
  </si>
  <si>
    <t>054891</t>
  </si>
  <si>
    <t>Önkorm. által saját hatáskörben (nem szoc. és gyermekvéd-i előírások alapján) adott természetbeni ellát.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</si>
  <si>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</si>
  <si>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</si>
  <si>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</si>
  <si>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</si>
  <si>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055061</t>
  </si>
  <si>
    <t>Egyéb működési célú támogatások ÁH-on belülre</t>
  </si>
  <si>
    <t>055121</t>
  </si>
  <si>
    <t>Egyéb működési célú támogatások ÁH-on kívülre</t>
  </si>
  <si>
    <t>05612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</si>
  <si>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</si>
  <si>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</si>
  <si>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</si>
  <si>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</si>
  <si>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</si>
  <si>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</si>
  <si>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05671</t>
  </si>
  <si>
    <t>Beruházási célú előzetesen felszámított áfa</t>
  </si>
  <si>
    <t>05711</t>
  </si>
  <si>
    <t>05731</t>
  </si>
  <si>
    <t>Egyéb tárgyi eszközök felújítása</t>
  </si>
  <si>
    <t>05741</t>
  </si>
  <si>
    <t>Felújítási célú előzetesen felszámított áfa</t>
  </si>
  <si>
    <t>Fejlesztések</t>
  </si>
  <si>
    <t>Államháztartáson belüli megelőlegezések visszafizetése</t>
  </si>
  <si>
    <t>059151</t>
  </si>
  <si>
    <t>Központi, irányító szervi támogatás folyósítása</t>
  </si>
  <si>
    <t>Tartalékok (általános)</t>
  </si>
  <si>
    <t>095   Felhalmozási célú bevételek</t>
  </si>
  <si>
    <t>Központi irányítószervi kiadások folyósítása (K9)</t>
  </si>
  <si>
    <t>ÁHT-on belüli megelőlegezések visszafiz. (K91)</t>
  </si>
  <si>
    <t>I.sz. EI módosítás</t>
  </si>
  <si>
    <t>0511021</t>
  </si>
  <si>
    <t>Normatív jutalmak</t>
  </si>
  <si>
    <t>0511041</t>
  </si>
  <si>
    <t>Készenléti, ügyeleti, helyettesítési díj, túlóra, túlszolgálat</t>
  </si>
  <si>
    <t>0511061</t>
  </si>
  <si>
    <t>Jubileumi jutalom</t>
  </si>
  <si>
    <t>05311</t>
  </si>
  <si>
    <t>Szakmai anyagok beszerzése összesen</t>
  </si>
  <si>
    <t>05312</t>
  </si>
  <si>
    <t>05331</t>
  </si>
  <si>
    <t>Közüzemi díjak összesen</t>
  </si>
  <si>
    <t>05337</t>
  </si>
  <si>
    <t>Egyéb szolgáltatások összesen</t>
  </si>
  <si>
    <t>053411</t>
  </si>
  <si>
    <t>Kiküldetések kiadásai</t>
  </si>
  <si>
    <t>Működési célú előzetesen felszámított általános forgalmi adó</t>
  </si>
  <si>
    <t>Egyéb műk. c. támog. államházt. belülre (K502,506)</t>
  </si>
  <si>
    <t>adatok: forintban</t>
  </si>
  <si>
    <t>e Ft</t>
  </si>
  <si>
    <t>Ssz.</t>
  </si>
  <si>
    <t>Közhat.  bev.</t>
  </si>
  <si>
    <t>Átvett    pe.</t>
  </si>
  <si>
    <t>Műk-i   hitel</t>
  </si>
  <si>
    <t>Fejl-i hitel</t>
  </si>
  <si>
    <t>Fejl-i   hitel</t>
  </si>
  <si>
    <t>Közfoglalkoztatottakra nyújtott támogatás</t>
  </si>
  <si>
    <t>Nemzeti Egbizt. Alapkezelő által nyújtott támogatás</t>
  </si>
  <si>
    <t>Felhalmozási bevételek összesen</t>
  </si>
  <si>
    <t>Támogatási összeg</t>
  </si>
  <si>
    <t>Juttatások, nyújtott támogatások megnevezése</t>
  </si>
  <si>
    <t>Beruházási kiadások összesen:</t>
  </si>
  <si>
    <t>Felújítási kiadások összesen:</t>
  </si>
  <si>
    <t>Összeg</t>
  </si>
  <si>
    <t>Felújítási célú előzetesen felszámított általános forgalmi adó</t>
  </si>
  <si>
    <t>Önkormányzati tartalék összesen:</t>
  </si>
  <si>
    <t>Leányvári Óvoda tartaléka:</t>
  </si>
  <si>
    <t>Mindösszesen:</t>
  </si>
  <si>
    <t xml:space="preserve">4. </t>
  </si>
  <si>
    <t xml:space="preserve">7. </t>
  </si>
  <si>
    <t xml:space="preserve">9. </t>
  </si>
  <si>
    <t xml:space="preserve">11. </t>
  </si>
  <si>
    <t xml:space="preserve">13. </t>
  </si>
  <si>
    <t xml:space="preserve">15. </t>
  </si>
  <si>
    <t xml:space="preserve">16. </t>
  </si>
  <si>
    <t xml:space="preserve">18. </t>
  </si>
  <si>
    <t xml:space="preserve">20. </t>
  </si>
  <si>
    <t xml:space="preserve">21. </t>
  </si>
  <si>
    <t xml:space="preserve">22. </t>
  </si>
  <si>
    <t xml:space="preserve">24. </t>
  </si>
  <si>
    <t>Működési célú bevételek összesen:</t>
  </si>
  <si>
    <t>Jogcím</t>
  </si>
  <si>
    <t>Államháztartáson belüli megelőlegezés visszaf.</t>
  </si>
  <si>
    <t>I.sz. EI mód</t>
  </si>
  <si>
    <t>II.sz.EI módosítás</t>
  </si>
  <si>
    <t>2017. évi költségvetés II. számú előirányzat módosítása</t>
  </si>
  <si>
    <t>2017. évi költségvetés I.sz. EI módosítása</t>
  </si>
  <si>
    <t>I.sz. EI mód.</t>
  </si>
  <si>
    <t>0921 Felhalmozási célú önkormányzati támogatások</t>
  </si>
  <si>
    <t>0925331 Egyéb felhalmozási célú támogatások bevételei Áht-on belülről</t>
  </si>
  <si>
    <t>0916   Egyéb működési célú támogatások bevételei Áht-on belülről</t>
  </si>
  <si>
    <t>Egyéb tárgyi eszköz értékesítése</t>
  </si>
  <si>
    <t>09531</t>
  </si>
  <si>
    <t>097533</t>
  </si>
  <si>
    <t>1. melléklet az 1/2017. (I.31.) önkormányzati rendelethez</t>
  </si>
  <si>
    <t>II/2. számú melléklet</t>
  </si>
  <si>
    <t>2017. évi költségvetés II. sz. előirányzat módosítása</t>
  </si>
  <si>
    <t>II/3. számú melléklet</t>
  </si>
  <si>
    <t>2017. II. sz. EI mód.</t>
  </si>
  <si>
    <t>Köztisztviselők,közalkalmazottak, Mt alapján járó bér</t>
  </si>
  <si>
    <t>Egyéb, külső személyi juttatások</t>
  </si>
  <si>
    <t>Informatikai szolgáltatások igénybevétele</t>
  </si>
  <si>
    <t>05421</t>
  </si>
  <si>
    <t>Családi támogatások - (természetbeni: Erzsébet utalvány)</t>
  </si>
  <si>
    <t>Lakhatással kapcsolatos ellátások (Szoc.tv.38.§)</t>
  </si>
  <si>
    <t>I. sz. EI mód.</t>
  </si>
  <si>
    <t>Törvény szerinti illetmények, munkabérek</t>
  </si>
  <si>
    <t xml:space="preserve">Üzemeltetési anyagok beszerzése </t>
  </si>
  <si>
    <t>2. melléklet az 1/2017. (I.31.) önkormányzati rendelethez</t>
  </si>
  <si>
    <t>Általános tartalékok (K512)</t>
  </si>
  <si>
    <t xml:space="preserve">Céltartalék </t>
  </si>
  <si>
    <t>Felhalmozási célú önk-i támogatások (B21)</t>
  </si>
  <si>
    <t>2017. évi összevont mérleg</t>
  </si>
  <si>
    <t>Leányvár, 2017.12.31.</t>
  </si>
  <si>
    <t>3. melléklet az 1/2017. (I.31.) önkormányzati rendelethez</t>
  </si>
  <si>
    <t>Leányvár Község Önkormányzata 2017. évi költségvetése</t>
  </si>
  <si>
    <t>Beruházás</t>
  </si>
  <si>
    <t>Járulékok</t>
  </si>
  <si>
    <t>Dologi kiadás</t>
  </si>
  <si>
    <t>Pénzeszköz átadás</t>
  </si>
  <si>
    <t>Közgyógyellátás</t>
  </si>
  <si>
    <t>Köztemetés</t>
  </si>
  <si>
    <t>Egyéb önkormányzati eseti pénzbeli ellátások</t>
  </si>
  <si>
    <t>Mozgáskorlátozottak közlekedési támogatása</t>
  </si>
  <si>
    <t>Pénzforg.nélküli bevétel</t>
  </si>
  <si>
    <t>Intézményen kívüli gyermekétkeztetés</t>
  </si>
  <si>
    <t>Család- és gyermekjóléti szolgáltatások</t>
  </si>
  <si>
    <t>Átvett pénzeszköz</t>
  </si>
  <si>
    <t>Átv.pe. Felhalmozásra</t>
  </si>
  <si>
    <t>4. melléklet az 1/2017. (I.31.) önkormányzati rendelethez</t>
  </si>
  <si>
    <t>2017. évi bevételek</t>
  </si>
  <si>
    <t>Diákmunka finanszírozás</t>
  </si>
  <si>
    <t>Felhalmozási c. átvett pénzeszk. Áht-on kívülről</t>
  </si>
  <si>
    <t>Felhalmozási c. átvett pénzeszk. Áht-on kívülről összesen</t>
  </si>
  <si>
    <t>Egyéb műk. c. tám. bev. államh.-on belülről összesen</t>
  </si>
  <si>
    <t>Egyéb felhalmozási célú átvett pénzeszközök Áht-on kívülről</t>
  </si>
  <si>
    <t>Kálvária dombi csatornából - bevétel</t>
  </si>
  <si>
    <t>Összes bevétel:</t>
  </si>
  <si>
    <t>Ingatlan, gépjármű értékesítés</t>
  </si>
  <si>
    <t xml:space="preserve">Felhalmozási célú önkormányzati támogatás </t>
  </si>
  <si>
    <t>Vis major - árok</t>
  </si>
  <si>
    <t>Egyéb felhalmozási célú támog. Áht-on belólről</t>
  </si>
  <si>
    <t xml:space="preserve">EU-s pályázatok </t>
  </si>
  <si>
    <t>Felhalmozási célú támogatások Áht-on belülről</t>
  </si>
  <si>
    <t>5. melléklet az 1/2017. (I.31.) önkormányzati rendelethez</t>
  </si>
  <si>
    <t>Működési célú költségvetési és kiegészítő támogatások (szociális tüzifa, bértámogatások)</t>
  </si>
  <si>
    <t>6. melléklet az 1/2017. (I.31.)  önkormányzati rendelethez</t>
  </si>
  <si>
    <t>Családi támogatások</t>
  </si>
  <si>
    <t>Egyéb, az Önkormányzat rendeletében megállapított juttatás (Bursa, születési támogatás, beiskolázási támogatás, bölcsödei hozzájárulás)</t>
  </si>
  <si>
    <t>Egyéb, nem intézményi ellátások (logopédus, pszichológus)</t>
  </si>
  <si>
    <t>Időskorúak támogatása</t>
  </si>
  <si>
    <t>Lakhatási támogatás</t>
  </si>
  <si>
    <t>Szociális tüzifa</t>
  </si>
  <si>
    <t>7. melléklet az 1/2017. (I.31.) önkormányzati rendelethez</t>
  </si>
  <si>
    <t xml:space="preserve">2017. évi költségvetése </t>
  </si>
  <si>
    <t>Immateriális javak beszerzése (települési kézikönyv)</t>
  </si>
  <si>
    <t>Ingatlan beszerzése, létesítése (urnafal, földcsere)</t>
  </si>
  <si>
    <t xml:space="preserve">         ebből:  gépkocsi beszerzés</t>
  </si>
  <si>
    <t>óvoda pályzatra</t>
  </si>
  <si>
    <t>urnafalra, kamerára</t>
  </si>
  <si>
    <t>szennyvíz gyűjtés, tisztítás - beruházás</t>
  </si>
  <si>
    <t>ebből: orvosi rendelő és óvoda pályázat önrész</t>
  </si>
  <si>
    <t xml:space="preserve">Panoráma utca csatorna, járda, vis major </t>
  </si>
  <si>
    <t xml:space="preserve">vis major árok </t>
  </si>
  <si>
    <t>Egyéb tárgyi eszköz felújítása (csatorna felújítása)</t>
  </si>
  <si>
    <t>8. melléklet az 1/2017. (I.31.) önkormányzati rendelethez</t>
  </si>
  <si>
    <t>9.sz. melléklet az 1/2017. (I.31.) önkormányzati rendelethez</t>
  </si>
  <si>
    <t>2017. évi költségvetése</t>
  </si>
  <si>
    <t>Működési célú kölcsönök nyújtása és törlesztése</t>
  </si>
  <si>
    <t>Felhalm-i c. kölcsönök visszatérülése, igénybevétele</t>
  </si>
  <si>
    <t>Fejlesztési célú támogatások áht-on belülről</t>
  </si>
  <si>
    <t>Felhalmozási célú pénzeszközátvétel áht-n kívülről</t>
  </si>
  <si>
    <t>2017. évi várható kiadások havi forgalma</t>
  </si>
  <si>
    <t>2017. évi várható bevételek havi forgalma</t>
  </si>
  <si>
    <t>10. melléklet az 1/2017. (I.31.) önkormányzati rendelethez</t>
  </si>
  <si>
    <t>11. melléklet az 1/2017. (I.31.) önkormányzati rendelethez</t>
  </si>
  <si>
    <t>12. melléklet az 1/2017. (1.31.) önkormányzati rendelethez</t>
  </si>
  <si>
    <t xml:space="preserve">Az önkormányzat általános működésének és ágazati feladatainak             2017. évi támogatása </t>
  </si>
  <si>
    <t>Szennyvíz gyűjtése, tisztítása, elhelyezése</t>
  </si>
  <si>
    <t>Közvilágítás</t>
  </si>
  <si>
    <t>Család-, és nővédelmi egészségügyi gondozás</t>
  </si>
  <si>
    <t>Munkanélküli aktív korúak ellátása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</si>
</sst>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,_F_t_-;\-* #,##0.00,_F_t_-;_-* \-??\ _F_t_-;_-@_-"/>
    <numFmt numFmtId="166" formatCode="#,##0.0"/>
    <numFmt numFmtId="167" formatCode="#,##0_ ;\-#,##0\ "/>
    <numFmt numFmtId="168" formatCode="_-* #,##0,_F_t_-;\-* #,##0,_F_t_-;_-* \-??\ _F_t_-;_-@_-"/>
  </numFmts>
  <fonts count="9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8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8"/>
      <name val="Arial CE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i/>
      <sz val="12"/>
      <name val="Times New Roman"/>
      <family val="1"/>
      <charset val="238"/>
    </font>
    <font>
      <sz val="9"/>
      <color theme="1"/>
      <name val="Arial CE"/>
      <charset val="238"/>
    </font>
    <font>
      <sz val="9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name val="Bookman Old Style"/>
      <family val="1"/>
    </font>
    <font>
      <i/>
      <sz val="10"/>
      <name val="Arial CE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238"/>
    </font>
    <font>
      <b/>
      <i/>
      <sz val="9"/>
      <name val="Times New Roman"/>
      <family val="1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i/>
      <sz val="9"/>
      <name val="Times New Roman"/>
      <family val="1"/>
      <charset val="238"/>
    </font>
    <font>
      <sz val="8"/>
      <name val="Arial"/>
      <family val="2"/>
      <charset val="1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  <font>
      <b/>
      <sz val="8"/>
      <name val="Verdana"/>
      <family val="2"/>
      <charset val="238"/>
    </font>
    <font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Bodoni MT"/>
      <family val="1"/>
    </font>
    <font>
      <sz val="11"/>
      <name val="Bodoni MT"/>
      <family val="1"/>
    </font>
    <font>
      <sz val="11"/>
      <color indexed="10"/>
      <name val="Bodoni MT"/>
      <family val="1"/>
    </font>
    <font>
      <sz val="10"/>
      <name val="Bodoni MT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FFF99"/>
        <bgColor rgb="FFFF9900"/>
      </patternFill>
    </fill>
    <fill>
      <patternFill patternType="solid">
        <fgColor rgb="FFFFFFCC"/>
        <bgColor rgb="FFFFFFFF"/>
      </patternFill>
    </fill>
    <fill>
      <patternFill patternType="solid">
        <fgColor rgb="FFFAC090"/>
        <b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3" fillId="0" borderId="0"/>
    <xf numFmtId="0" fontId="23" fillId="0" borderId="0"/>
    <xf numFmtId="9" fontId="1" fillId="0" borderId="0" applyFont="0" applyFill="0" applyBorder="0" applyAlignment="0" applyProtection="0"/>
    <xf numFmtId="165" fontId="3" fillId="0" borderId="0"/>
    <xf numFmtId="44" fontId="1" fillId="0" borderId="0" applyFont="0" applyFill="0" applyBorder="0" applyAlignment="0" applyProtection="0"/>
  </cellStyleXfs>
  <cellXfs count="88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2" fillId="0" borderId="0" xfId="0" applyFont="1"/>
    <xf numFmtId="0" fontId="14" fillId="0" borderId="0" xfId="0" applyFont="1"/>
    <xf numFmtId="0" fontId="1" fillId="0" borderId="0" xfId="0" applyFont="1" applyAlignment="1">
      <alignment horizontal="right"/>
    </xf>
    <xf numFmtId="0" fontId="22" fillId="0" borderId="0" xfId="0" applyFont="1"/>
    <xf numFmtId="3" fontId="0" fillId="0" borderId="0" xfId="0" applyNumberFormat="1"/>
    <xf numFmtId="0" fontId="26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0" fontId="26" fillId="2" borderId="6" xfId="0" applyFont="1" applyFill="1" applyBorder="1" applyAlignment="1">
      <alignment horizontal="center" vertical="top" wrapText="1"/>
    </xf>
    <xf numFmtId="0" fontId="26" fillId="2" borderId="7" xfId="0" applyFont="1" applyFill="1" applyBorder="1" applyAlignment="1">
      <alignment horizontal="center" vertical="top" wrapText="1"/>
    </xf>
    <xf numFmtId="0" fontId="26" fillId="2" borderId="8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top" wrapText="1"/>
    </xf>
    <xf numFmtId="0" fontId="13" fillId="0" borderId="0" xfId="0" applyFont="1" applyAlignment="1">
      <alignment horizontal="center"/>
    </xf>
    <xf numFmtId="0" fontId="16" fillId="0" borderId="0" xfId="0" applyFont="1" applyAlignment="1"/>
    <xf numFmtId="0" fontId="13" fillId="0" borderId="0" xfId="0" applyFont="1" applyAlignment="1"/>
    <xf numFmtId="0" fontId="19" fillId="0" borderId="0" xfId="0" applyFont="1" applyAlignment="1"/>
    <xf numFmtId="0" fontId="32" fillId="0" borderId="0" xfId="0" applyFont="1" applyAlignment="1">
      <alignment horizontal="right"/>
    </xf>
    <xf numFmtId="0" fontId="31" fillId="0" borderId="0" xfId="0" applyFont="1" applyAlignment="1"/>
    <xf numFmtId="0" fontId="32" fillId="0" borderId="14" xfId="0" applyFont="1" applyBorder="1" applyAlignment="1">
      <alignment horizontal="center" wrapText="1"/>
    </xf>
    <xf numFmtId="0" fontId="32" fillId="0" borderId="15" xfId="0" applyFont="1" applyBorder="1" applyAlignment="1">
      <alignment horizontal="center" wrapText="1"/>
    </xf>
    <xf numFmtId="0" fontId="32" fillId="0" borderId="16" xfId="0" applyFont="1" applyBorder="1" applyAlignment="1">
      <alignment horizontal="center" wrapText="1"/>
    </xf>
    <xf numFmtId="0" fontId="34" fillId="0" borderId="19" xfId="0" applyFont="1" applyBorder="1" applyAlignment="1">
      <alignment horizontal="center" wrapText="1"/>
    </xf>
    <xf numFmtId="0" fontId="34" fillId="0" borderId="19" xfId="0" applyFont="1" applyBorder="1" applyAlignment="1">
      <alignment horizontal="justify" wrapText="1"/>
    </xf>
    <xf numFmtId="0" fontId="32" fillId="0" borderId="21" xfId="0" applyFont="1" applyBorder="1" applyAlignment="1">
      <alignment horizontal="center" wrapText="1"/>
    </xf>
    <xf numFmtId="0" fontId="32" fillId="0" borderId="0" xfId="0" applyFont="1" applyAlignment="1"/>
    <xf numFmtId="0" fontId="38" fillId="2" borderId="0" xfId="0" applyFont="1" applyFill="1" applyBorder="1" applyAlignment="1">
      <alignment wrapText="1"/>
    </xf>
    <xf numFmtId="0" fontId="23" fillId="0" borderId="0" xfId="0" applyFont="1"/>
    <xf numFmtId="0" fontId="23" fillId="0" borderId="22" xfId="0" applyFont="1" applyBorder="1"/>
    <xf numFmtId="0" fontId="23" fillId="0" borderId="5" xfId="0" applyFont="1" applyBorder="1"/>
    <xf numFmtId="0" fontId="6" fillId="0" borderId="0" xfId="0" applyFont="1"/>
    <xf numFmtId="0" fontId="39" fillId="2" borderId="0" xfId="0" applyFont="1" applyFill="1" applyBorder="1" applyAlignment="1">
      <alignment wrapText="1"/>
    </xf>
    <xf numFmtId="0" fontId="42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5" xfId="0" applyBorder="1"/>
    <xf numFmtId="0" fontId="4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top" wrapText="1"/>
    </xf>
    <xf numFmtId="0" fontId="44" fillId="0" borderId="0" xfId="0" applyFont="1" applyBorder="1" applyAlignment="1"/>
    <xf numFmtId="0" fontId="29" fillId="0" borderId="1" xfId="0" applyFont="1" applyBorder="1"/>
    <xf numFmtId="0" fontId="26" fillId="0" borderId="5" xfId="0" applyFont="1" applyBorder="1"/>
    <xf numFmtId="0" fontId="0" fillId="0" borderId="5" xfId="0" applyFont="1" applyBorder="1"/>
    <xf numFmtId="0" fontId="0" fillId="0" borderId="26" xfId="0" applyFont="1" applyBorder="1"/>
    <xf numFmtId="0" fontId="42" fillId="0" borderId="38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top" wrapText="1"/>
    </xf>
    <xf numFmtId="0" fontId="41" fillId="0" borderId="31" xfId="0" applyFont="1" applyBorder="1"/>
    <xf numFmtId="0" fontId="41" fillId="0" borderId="31" xfId="0" applyFont="1" applyBorder="1" applyAlignment="1">
      <alignment vertical="top" wrapText="1"/>
    </xf>
    <xf numFmtId="0" fontId="41" fillId="0" borderId="42" xfId="0" applyFont="1" applyBorder="1"/>
    <xf numFmtId="0" fontId="41" fillId="0" borderId="11" xfId="0" applyFont="1" applyBorder="1" applyAlignment="1">
      <alignment horizontal="center" vertical="top" wrapText="1"/>
    </xf>
    <xf numFmtId="0" fontId="41" fillId="0" borderId="34" xfId="0" applyFont="1" applyBorder="1"/>
    <xf numFmtId="0" fontId="45" fillId="0" borderId="0" xfId="0" applyFont="1"/>
    <xf numFmtId="0" fontId="41" fillId="0" borderId="22" xfId="0" applyFont="1" applyBorder="1" applyAlignment="1">
      <alignment horizontal="center" vertical="top" wrapText="1"/>
    </xf>
    <xf numFmtId="0" fontId="39" fillId="2" borderId="44" xfId="0" applyFont="1" applyFill="1" applyBorder="1" applyAlignment="1">
      <alignment wrapText="1"/>
    </xf>
    <xf numFmtId="0" fontId="39" fillId="2" borderId="45" xfId="0" applyFont="1" applyFill="1" applyBorder="1" applyAlignment="1">
      <alignment wrapText="1"/>
    </xf>
    <xf numFmtId="0" fontId="49" fillId="0" borderId="51" xfId="0" applyFont="1" applyFill="1" applyBorder="1" applyAlignment="1">
      <alignment vertical="top" wrapText="1"/>
    </xf>
    <xf numFmtId="0" fontId="45" fillId="0" borderId="51" xfId="0" applyFont="1" applyBorder="1"/>
    <xf numFmtId="0" fontId="50" fillId="0" borderId="47" xfId="0" applyFont="1" applyBorder="1"/>
    <xf numFmtId="14" fontId="47" fillId="0" borderId="0" xfId="0" applyNumberFormat="1" applyFont="1" applyAlignment="1">
      <alignment vertical="top" wrapText="1"/>
    </xf>
    <xf numFmtId="0" fontId="47" fillId="0" borderId="0" xfId="0" applyFont="1" applyAlignment="1">
      <alignment vertical="top" wrapText="1"/>
    </xf>
    <xf numFmtId="0" fontId="52" fillId="0" borderId="35" xfId="0" applyFont="1" applyBorder="1"/>
    <xf numFmtId="0" fontId="52" fillId="0" borderId="36" xfId="0" applyFont="1" applyBorder="1"/>
    <xf numFmtId="0" fontId="52" fillId="0" borderId="36" xfId="0" applyFont="1" applyFill="1" applyBorder="1"/>
    <xf numFmtId="0" fontId="52" fillId="0" borderId="37" xfId="0" applyFont="1" applyBorder="1"/>
    <xf numFmtId="3" fontId="52" fillId="0" borderId="36" xfId="0" applyNumberFormat="1" applyFont="1" applyBorder="1"/>
    <xf numFmtId="3" fontId="52" fillId="0" borderId="35" xfId="0" applyNumberFormat="1" applyFont="1" applyBorder="1"/>
    <xf numFmtId="3" fontId="18" fillId="0" borderId="0" xfId="0" applyNumberFormat="1" applyFont="1" applyAlignment="1">
      <alignment horizontal="center" wrapText="1"/>
    </xf>
    <xf numFmtId="3" fontId="57" fillId="0" borderId="15" xfId="0" applyNumberFormat="1" applyFont="1" applyFill="1" applyBorder="1"/>
    <xf numFmtId="3" fontId="57" fillId="0" borderId="16" xfId="0" applyNumberFormat="1" applyFont="1" applyFill="1" applyBorder="1"/>
    <xf numFmtId="164" fontId="0" fillId="0" borderId="0" xfId="0" applyNumberFormat="1"/>
    <xf numFmtId="164" fontId="2" fillId="0" borderId="0" xfId="0" applyNumberFormat="1" applyFont="1" applyBorder="1"/>
    <xf numFmtId="164" fontId="14" fillId="0" borderId="0" xfId="0" applyNumberFormat="1" applyFont="1"/>
    <xf numFmtId="0" fontId="41" fillId="0" borderId="26" xfId="0" applyFont="1" applyBorder="1" applyAlignment="1">
      <alignment horizontal="center" vertical="top" wrapText="1"/>
    </xf>
    <xf numFmtId="3" fontId="30" fillId="0" borderId="0" xfId="0" applyNumberFormat="1" applyFont="1" applyBorder="1" applyAlignment="1">
      <alignment horizontal="center"/>
    </xf>
    <xf numFmtId="0" fontId="31" fillId="0" borderId="0" xfId="3" applyFont="1" applyAlignment="1"/>
    <xf numFmtId="0" fontId="59" fillId="0" borderId="9" xfId="0" applyFont="1" applyBorder="1"/>
    <xf numFmtId="0" fontId="59" fillId="0" borderId="43" xfId="3" applyFont="1" applyBorder="1" applyAlignment="1">
      <alignment horizontal="center" wrapText="1"/>
    </xf>
    <xf numFmtId="3" fontId="59" fillId="0" borderId="43" xfId="3" applyNumberFormat="1" applyFont="1" applyBorder="1" applyAlignment="1">
      <alignment horizontal="center" wrapText="1"/>
    </xf>
    <xf numFmtId="3" fontId="59" fillId="0" borderId="13" xfId="3" applyNumberFormat="1" applyFont="1" applyBorder="1" applyAlignment="1">
      <alignment horizontal="center" wrapText="1"/>
    </xf>
    <xf numFmtId="0" fontId="59" fillId="0" borderId="22" xfId="0" applyFont="1" applyBorder="1"/>
    <xf numFmtId="0" fontId="59" fillId="0" borderId="23" xfId="3" applyFont="1" applyBorder="1" applyAlignment="1">
      <alignment horizontal="left" wrapText="1"/>
    </xf>
    <xf numFmtId="49" fontId="20" fillId="0" borderId="5" xfId="0" applyNumberFormat="1" applyFont="1" applyBorder="1" applyAlignment="1">
      <alignment horizontal="right"/>
    </xf>
    <xf numFmtId="49" fontId="20" fillId="0" borderId="1" xfId="3" applyNumberFormat="1" applyFont="1" applyBorder="1" applyAlignment="1">
      <alignment horizontal="justify" wrapText="1"/>
    </xf>
    <xf numFmtId="3" fontId="20" fillId="0" borderId="1" xfId="3" applyNumberFormat="1" applyFont="1" applyBorder="1" applyAlignment="1">
      <alignment horizontal="right" wrapText="1"/>
    </xf>
    <xf numFmtId="3" fontId="20" fillId="0" borderId="10" xfId="3" applyNumberFormat="1" applyFont="1" applyBorder="1" applyAlignment="1">
      <alignment horizontal="right" wrapText="1"/>
    </xf>
    <xf numFmtId="49" fontId="59" fillId="0" borderId="5" xfId="0" applyNumberFormat="1" applyFont="1" applyBorder="1"/>
    <xf numFmtId="49" fontId="59" fillId="0" borderId="1" xfId="3" applyNumberFormat="1" applyFont="1" applyBorder="1" applyAlignment="1">
      <alignment horizontal="justify" wrapText="1"/>
    </xf>
    <xf numFmtId="49" fontId="59" fillId="0" borderId="1" xfId="3" applyNumberFormat="1" applyFont="1" applyBorder="1"/>
    <xf numFmtId="0" fontId="59" fillId="0" borderId="1" xfId="3" applyFont="1" applyBorder="1"/>
    <xf numFmtId="0" fontId="59" fillId="0" borderId="10" xfId="3" applyFont="1" applyBorder="1"/>
    <xf numFmtId="49" fontId="20" fillId="0" borderId="1" xfId="3" applyNumberFormat="1" applyFont="1" applyFill="1" applyBorder="1" applyAlignment="1">
      <alignment horizontal="justify" wrapText="1"/>
    </xf>
    <xf numFmtId="0" fontId="20" fillId="0" borderId="1" xfId="3" applyFont="1" applyBorder="1"/>
    <xf numFmtId="0" fontId="20" fillId="0" borderId="10" xfId="3" applyFont="1" applyBorder="1"/>
    <xf numFmtId="49" fontId="20" fillId="0" borderId="1" xfId="3" applyNumberFormat="1" applyFont="1" applyBorder="1"/>
    <xf numFmtId="0" fontId="20" fillId="0" borderId="1" xfId="0" applyFont="1" applyBorder="1"/>
    <xf numFmtId="0" fontId="20" fillId="0" borderId="10" xfId="0" applyFont="1" applyBorder="1"/>
    <xf numFmtId="49" fontId="20" fillId="0" borderId="26" xfId="0" applyNumberFormat="1" applyFont="1" applyBorder="1" applyAlignment="1">
      <alignment horizontal="right"/>
    </xf>
    <xf numFmtId="0" fontId="20" fillId="0" borderId="24" xfId="0" applyFont="1" applyBorder="1"/>
    <xf numFmtId="0" fontId="20" fillId="0" borderId="25" xfId="0" applyFont="1" applyBorder="1"/>
    <xf numFmtId="3" fontId="20" fillId="2" borderId="1" xfId="3" applyNumberFormat="1" applyFont="1" applyFill="1" applyBorder="1" applyAlignment="1">
      <alignment horizontal="right" wrapText="1"/>
    </xf>
    <xf numFmtId="3" fontId="20" fillId="2" borderId="10" xfId="3" applyNumberFormat="1" applyFont="1" applyFill="1" applyBorder="1" applyAlignment="1">
      <alignment horizontal="right" wrapText="1"/>
    </xf>
    <xf numFmtId="0" fontId="58" fillId="2" borderId="0" xfId="0" applyFont="1" applyFill="1"/>
    <xf numFmtId="0" fontId="29" fillId="2" borderId="10" xfId="0" applyFont="1" applyFill="1" applyBorder="1" applyAlignment="1">
      <alignment vertical="top" wrapText="1"/>
    </xf>
    <xf numFmtId="0" fontId="29" fillId="2" borderId="10" xfId="0" applyFont="1" applyFill="1" applyBorder="1"/>
    <xf numFmtId="0" fontId="26" fillId="2" borderId="10" xfId="0" applyFont="1" applyFill="1" applyBorder="1"/>
    <xf numFmtId="0" fontId="29" fillId="2" borderId="25" xfId="0" applyFont="1" applyFill="1" applyBorder="1"/>
    <xf numFmtId="0" fontId="29" fillId="2" borderId="57" xfId="0" applyFont="1" applyFill="1" applyBorder="1"/>
    <xf numFmtId="0" fontId="60" fillId="0" borderId="0" xfId="0" applyFont="1"/>
    <xf numFmtId="164" fontId="23" fillId="0" borderId="27" xfId="1" applyNumberFormat="1" applyFont="1" applyBorder="1" applyAlignment="1">
      <alignment horizontal="right"/>
    </xf>
    <xf numFmtId="164" fontId="23" fillId="0" borderId="10" xfId="1" applyNumberFormat="1" applyFont="1" applyBorder="1" applyAlignment="1">
      <alignment horizontal="right"/>
    </xf>
    <xf numFmtId="164" fontId="23" fillId="2" borderId="10" xfId="1" applyNumberFormat="1" applyFont="1" applyFill="1" applyBorder="1" applyAlignment="1">
      <alignment horizontal="right"/>
    </xf>
    <xf numFmtId="0" fontId="40" fillId="0" borderId="26" xfId="0" applyFont="1" applyBorder="1"/>
    <xf numFmtId="164" fontId="40" fillId="0" borderId="25" xfId="1" applyNumberFormat="1" applyFont="1" applyBorder="1"/>
    <xf numFmtId="0" fontId="8" fillId="0" borderId="0" xfId="0" applyFont="1" applyAlignment="1">
      <alignment horizontal="center"/>
    </xf>
    <xf numFmtId="49" fontId="61" fillId="0" borderId="5" xfId="0" applyNumberFormat="1" applyFont="1" applyFill="1" applyBorder="1" applyAlignment="1" applyProtection="1">
      <alignment vertical="center" wrapText="1" shrinkToFit="1"/>
    </xf>
    <xf numFmtId="49" fontId="61" fillId="0" borderId="22" xfId="0" applyNumberFormat="1" applyFont="1" applyFill="1" applyBorder="1" applyAlignment="1" applyProtection="1">
      <alignment vertical="center" wrapText="1" shrinkToFit="1"/>
    </xf>
    <xf numFmtId="49" fontId="61" fillId="0" borderId="11" xfId="0" applyNumberFormat="1" applyFont="1" applyFill="1" applyBorder="1" applyAlignment="1" applyProtection="1">
      <alignment vertical="center" wrapText="1" shrinkToFit="1"/>
    </xf>
    <xf numFmtId="49" fontId="59" fillId="0" borderId="9" xfId="0" applyNumberFormat="1" applyFont="1" applyFill="1" applyBorder="1" applyAlignment="1" applyProtection="1">
      <alignment vertical="center" wrapText="1" shrinkToFit="1"/>
    </xf>
    <xf numFmtId="49" fontId="59" fillId="0" borderId="9" xfId="0" applyNumberFormat="1" applyFont="1" applyFill="1" applyBorder="1" applyAlignment="1" applyProtection="1">
      <alignment horizontal="center" vertical="center" wrapText="1" shrinkToFit="1"/>
    </xf>
    <xf numFmtId="0" fontId="59" fillId="0" borderId="0" xfId="0" applyFont="1"/>
    <xf numFmtId="0" fontId="20" fillId="0" borderId="5" xfId="0" applyFont="1" applyBorder="1"/>
    <xf numFmtId="0" fontId="62" fillId="0" borderId="5" xfId="0" applyFont="1" applyBorder="1"/>
    <xf numFmtId="0" fontId="59" fillId="0" borderId="5" xfId="0" applyFont="1" applyBorder="1"/>
    <xf numFmtId="0" fontId="59" fillId="0" borderId="5" xfId="0" applyFont="1" applyBorder="1" applyAlignment="1">
      <alignment horizontal="center"/>
    </xf>
    <xf numFmtId="0" fontId="59" fillId="0" borderId="26" xfId="0" applyFont="1" applyBorder="1"/>
    <xf numFmtId="3" fontId="38" fillId="2" borderId="0" xfId="0" applyNumberFormat="1" applyFont="1" applyFill="1" applyBorder="1" applyAlignment="1">
      <alignment wrapText="1"/>
    </xf>
    <xf numFmtId="0" fontId="63" fillId="0" borderId="0" xfId="0" applyFont="1"/>
    <xf numFmtId="166" fontId="0" fillId="0" borderId="0" xfId="0" applyNumberFormat="1"/>
    <xf numFmtId="166" fontId="0" fillId="0" borderId="0" xfId="0" applyNumberFormat="1" applyBorder="1"/>
    <xf numFmtId="1" fontId="0" fillId="0" borderId="0" xfId="0" applyNumberFormat="1"/>
    <xf numFmtId="0" fontId="59" fillId="0" borderId="0" xfId="0" applyFont="1" applyFill="1" applyBorder="1"/>
    <xf numFmtId="0" fontId="17" fillId="0" borderId="0" xfId="0" applyFont="1" applyFill="1" applyBorder="1" applyAlignment="1">
      <alignment horizontal="center" vertical="top" wrapText="1"/>
    </xf>
    <xf numFmtId="0" fontId="3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6" fillId="0" borderId="0" xfId="3" applyFont="1" applyAlignment="1">
      <alignment horizontal="center" vertical="center" wrapText="1"/>
    </xf>
    <xf numFmtId="0" fontId="69" fillId="0" borderId="0" xfId="0" applyFont="1" applyAlignment="1">
      <alignment horizontal="right"/>
    </xf>
    <xf numFmtId="0" fontId="49" fillId="6" borderId="24" xfId="0" applyFont="1" applyFill="1" applyBorder="1" applyAlignment="1" applyProtection="1">
      <alignment horizontal="center" vertical="center" wrapText="1" shrinkToFit="1"/>
    </xf>
    <xf numFmtId="0" fontId="49" fillId="6" borderId="25" xfId="0" applyFont="1" applyFill="1" applyBorder="1" applyAlignment="1" applyProtection="1">
      <alignment horizontal="center" vertical="center" wrapText="1" shrinkToFit="1"/>
    </xf>
    <xf numFmtId="49" fontId="70" fillId="0" borderId="22" xfId="0" applyNumberFormat="1" applyFont="1" applyBorder="1" applyAlignment="1" applyProtection="1">
      <alignment vertical="center" wrapText="1" shrinkToFit="1"/>
    </xf>
    <xf numFmtId="49" fontId="70" fillId="0" borderId="23" xfId="0" applyNumberFormat="1" applyFont="1" applyBorder="1" applyAlignment="1" applyProtection="1">
      <alignment vertical="center" wrapText="1" shrinkToFit="1"/>
    </xf>
    <xf numFmtId="3" fontId="70" fillId="0" borderId="23" xfId="0" applyNumberFormat="1" applyFont="1" applyBorder="1" applyAlignment="1" applyProtection="1">
      <alignment vertical="center" wrapText="1" shrinkToFit="1"/>
    </xf>
    <xf numFmtId="3" fontId="70" fillId="0" borderId="27" xfId="0" applyNumberFormat="1" applyFont="1" applyBorder="1" applyAlignment="1" applyProtection="1">
      <alignment vertical="center" wrapText="1" shrinkToFit="1"/>
    </xf>
    <xf numFmtId="49" fontId="70" fillId="0" borderId="5" xfId="0" applyNumberFormat="1" applyFont="1" applyBorder="1" applyAlignment="1" applyProtection="1">
      <alignment vertical="center" wrapText="1" shrinkToFit="1"/>
    </xf>
    <xf numFmtId="49" fontId="70" fillId="0" borderId="1" xfId="0" applyNumberFormat="1" applyFont="1" applyBorder="1" applyAlignment="1" applyProtection="1">
      <alignment vertical="center" wrapText="1" shrinkToFit="1"/>
    </xf>
    <xf numFmtId="3" fontId="70" fillId="0" borderId="1" xfId="0" applyNumberFormat="1" applyFont="1" applyBorder="1" applyAlignment="1" applyProtection="1">
      <alignment vertical="center" wrapText="1" shrinkToFit="1"/>
    </xf>
    <xf numFmtId="3" fontId="70" fillId="0" borderId="10" xfId="0" applyNumberFormat="1" applyFont="1" applyBorder="1" applyAlignment="1" applyProtection="1">
      <alignment vertical="center" wrapText="1" shrinkToFit="1"/>
    </xf>
    <xf numFmtId="49" fontId="70" fillId="0" borderId="11" xfId="0" applyNumberFormat="1" applyFont="1" applyBorder="1" applyAlignment="1" applyProtection="1">
      <alignment vertical="center" wrapText="1" shrinkToFit="1"/>
    </xf>
    <xf numFmtId="49" fontId="70" fillId="0" borderId="33" xfId="0" applyNumberFormat="1" applyFont="1" applyBorder="1" applyAlignment="1" applyProtection="1">
      <alignment vertical="center" wrapText="1" shrinkToFit="1"/>
    </xf>
    <xf numFmtId="3" fontId="70" fillId="0" borderId="33" xfId="0" applyNumberFormat="1" applyFont="1" applyBorder="1" applyAlignment="1" applyProtection="1">
      <alignment vertical="center" wrapText="1" shrinkToFit="1"/>
    </xf>
    <xf numFmtId="3" fontId="70" fillId="0" borderId="12" xfId="0" applyNumberFormat="1" applyFont="1" applyBorder="1" applyAlignment="1" applyProtection="1">
      <alignment vertical="center" wrapText="1" shrinkToFit="1"/>
    </xf>
    <xf numFmtId="3" fontId="71" fillId="5" borderId="86" xfId="0" applyNumberFormat="1" applyFont="1" applyFill="1" applyBorder="1" applyAlignment="1" applyProtection="1">
      <alignment vertical="center" wrapText="1" shrinkToFit="1"/>
    </xf>
    <xf numFmtId="3" fontId="71" fillId="5" borderId="88" xfId="0" applyNumberFormat="1" applyFont="1" applyFill="1" applyBorder="1" applyAlignment="1" applyProtection="1">
      <alignment vertical="center" wrapText="1" shrinkToFit="1"/>
    </xf>
    <xf numFmtId="3" fontId="71" fillId="5" borderId="75" xfId="0" applyNumberFormat="1" applyFont="1" applyFill="1" applyBorder="1" applyAlignment="1" applyProtection="1">
      <alignment vertical="center" wrapText="1" shrinkToFit="1"/>
    </xf>
    <xf numFmtId="3" fontId="70" fillId="0" borderId="23" xfId="0" applyNumberFormat="1" applyFont="1" applyFill="1" applyBorder="1" applyAlignment="1" applyProtection="1">
      <alignment vertical="center" wrapText="1" shrinkToFit="1"/>
    </xf>
    <xf numFmtId="3" fontId="70" fillId="0" borderId="33" xfId="0" applyNumberFormat="1" applyFont="1" applyFill="1" applyBorder="1" applyAlignment="1" applyProtection="1">
      <alignment vertical="center" wrapText="1" shrinkToFit="1"/>
    </xf>
    <xf numFmtId="3" fontId="70" fillId="0" borderId="1" xfId="0" applyNumberFormat="1" applyFont="1" applyFill="1" applyBorder="1" applyAlignment="1" applyProtection="1">
      <alignment vertical="center" wrapText="1" shrinkToFit="1"/>
    </xf>
    <xf numFmtId="3" fontId="72" fillId="5" borderId="75" xfId="0" applyNumberFormat="1" applyFont="1" applyFill="1" applyBorder="1" applyAlignment="1" applyProtection="1">
      <alignment vertical="center" wrapText="1" shrinkToFit="1"/>
    </xf>
    <xf numFmtId="3" fontId="72" fillId="5" borderId="86" xfId="0" applyNumberFormat="1" applyFont="1" applyFill="1" applyBorder="1" applyAlignment="1" applyProtection="1">
      <alignment vertical="center" wrapText="1" shrinkToFit="1"/>
    </xf>
    <xf numFmtId="0" fontId="73" fillId="0" borderId="0" xfId="0" applyFont="1"/>
    <xf numFmtId="49" fontId="72" fillId="5" borderId="85" xfId="0" applyNumberFormat="1" applyFont="1" applyFill="1" applyBorder="1" applyAlignment="1" applyProtection="1">
      <alignment vertical="center" wrapText="1" shrinkToFit="1"/>
    </xf>
    <xf numFmtId="49" fontId="72" fillId="5" borderId="86" xfId="0" applyNumberFormat="1" applyFont="1" applyFill="1" applyBorder="1" applyAlignment="1" applyProtection="1">
      <alignment vertical="center" wrapText="1" shrinkToFit="1"/>
    </xf>
    <xf numFmtId="3" fontId="72" fillId="7" borderId="86" xfId="0" applyNumberFormat="1" applyFont="1" applyFill="1" applyBorder="1" applyAlignment="1" applyProtection="1">
      <alignment vertical="center" wrapText="1" shrinkToFit="1"/>
    </xf>
    <xf numFmtId="3" fontId="72" fillId="7" borderId="75" xfId="0" applyNumberFormat="1" applyFont="1" applyFill="1" applyBorder="1" applyAlignment="1" applyProtection="1">
      <alignment vertical="center" wrapText="1" shrinkToFit="1"/>
    </xf>
    <xf numFmtId="3" fontId="70" fillId="0" borderId="0" xfId="0" applyNumberFormat="1" applyFont="1" applyBorder="1" applyAlignment="1" applyProtection="1">
      <alignment vertical="center" wrapText="1" shrinkToFit="1"/>
    </xf>
    <xf numFmtId="0" fontId="69" fillId="0" borderId="0" xfId="0" applyFont="1"/>
    <xf numFmtId="0" fontId="76" fillId="0" borderId="0" xfId="0" applyFont="1" applyAlignment="1">
      <alignment horizontal="right"/>
    </xf>
    <xf numFmtId="3" fontId="77" fillId="0" borderId="59" xfId="0" applyNumberFormat="1" applyFont="1" applyFill="1" applyBorder="1" applyAlignment="1" applyProtection="1">
      <alignment vertical="center" wrapText="1" shrinkToFit="1"/>
    </xf>
    <xf numFmtId="0" fontId="78" fillId="0" borderId="0" xfId="0" applyFont="1"/>
    <xf numFmtId="3" fontId="71" fillId="8" borderId="86" xfId="0" applyNumberFormat="1" applyFont="1" applyFill="1" applyBorder="1" applyAlignment="1" applyProtection="1">
      <alignment vertical="center" wrapText="1" shrinkToFit="1"/>
    </xf>
    <xf numFmtId="3" fontId="71" fillId="8" borderId="75" xfId="0" applyNumberFormat="1" applyFont="1" applyFill="1" applyBorder="1" applyAlignment="1" applyProtection="1">
      <alignment vertical="center" wrapText="1" shrinkToFit="1"/>
    </xf>
    <xf numFmtId="3" fontId="78" fillId="0" borderId="0" xfId="0" applyNumberFormat="1" applyFont="1"/>
    <xf numFmtId="0" fontId="80" fillId="0" borderId="0" xfId="0" applyFont="1"/>
    <xf numFmtId="3" fontId="76" fillId="0" borderId="0" xfId="0" applyNumberFormat="1" applyFont="1"/>
    <xf numFmtId="3" fontId="71" fillId="8" borderId="86" xfId="0" applyNumberFormat="1" applyFont="1" applyFill="1" applyBorder="1"/>
    <xf numFmtId="3" fontId="71" fillId="8" borderId="88" xfId="0" applyNumberFormat="1" applyFont="1" applyFill="1" applyBorder="1"/>
    <xf numFmtId="3" fontId="71" fillId="8" borderId="75" xfId="0" applyNumberFormat="1" applyFont="1" applyFill="1" applyBorder="1"/>
    <xf numFmtId="3" fontId="70" fillId="0" borderId="30" xfId="0" applyNumberFormat="1" applyFont="1" applyFill="1" applyBorder="1" applyAlignment="1" applyProtection="1">
      <alignment vertical="center" wrapText="1" shrinkToFit="1"/>
    </xf>
    <xf numFmtId="3" fontId="70" fillId="0" borderId="81" xfId="0" applyNumberFormat="1" applyFont="1" applyBorder="1" applyAlignment="1" applyProtection="1">
      <alignment vertical="center" wrapText="1" shrinkToFit="1"/>
    </xf>
    <xf numFmtId="3" fontId="70" fillId="0" borderId="58" xfId="0" applyNumberFormat="1" applyFont="1" applyBorder="1" applyAlignment="1" applyProtection="1">
      <alignment vertical="center" wrapText="1" shrinkToFit="1"/>
    </xf>
    <xf numFmtId="0" fontId="81" fillId="0" borderId="0" xfId="0" applyFont="1"/>
    <xf numFmtId="3" fontId="70" fillId="0" borderId="91" xfId="0" applyNumberFormat="1" applyFont="1" applyBorder="1" applyAlignment="1" applyProtection="1">
      <alignment vertical="center" wrapText="1" shrinkToFit="1"/>
    </xf>
    <xf numFmtId="3" fontId="71" fillId="8" borderId="74" xfId="0" applyNumberFormat="1" applyFont="1" applyFill="1" applyBorder="1" applyAlignment="1" applyProtection="1">
      <alignment vertical="center" wrapText="1" shrinkToFit="1"/>
    </xf>
    <xf numFmtId="49" fontId="71" fillId="8" borderId="70" xfId="0" applyNumberFormat="1" applyFont="1" applyFill="1" applyBorder="1" applyAlignment="1" applyProtection="1">
      <alignment vertical="center" wrapText="1" shrinkToFit="1"/>
    </xf>
    <xf numFmtId="49" fontId="71" fillId="8" borderId="88" xfId="0" applyNumberFormat="1" applyFont="1" applyFill="1" applyBorder="1" applyAlignment="1" applyProtection="1">
      <alignment vertical="center" wrapText="1" shrinkToFit="1"/>
    </xf>
    <xf numFmtId="0" fontId="71" fillId="8" borderId="88" xfId="0" applyFont="1" applyFill="1" applyBorder="1" applyAlignment="1">
      <alignment vertical="center"/>
    </xf>
    <xf numFmtId="3" fontId="71" fillId="8" borderId="92" xfId="0" applyNumberFormat="1" applyFont="1" applyFill="1" applyBorder="1" applyAlignment="1" applyProtection="1">
      <alignment vertical="center" wrapText="1" shrinkToFit="1"/>
    </xf>
    <xf numFmtId="3" fontId="71" fillId="8" borderId="71" xfId="0" applyNumberFormat="1" applyFont="1" applyFill="1" applyBorder="1" applyAlignment="1" applyProtection="1">
      <alignment vertical="center" wrapText="1" shrinkToFit="1"/>
    </xf>
    <xf numFmtId="3" fontId="71" fillId="8" borderId="73" xfId="0" applyNumberFormat="1" applyFont="1" applyFill="1" applyBorder="1" applyAlignment="1">
      <alignment vertical="center"/>
    </xf>
    <xf numFmtId="49" fontId="71" fillId="8" borderId="85" xfId="0" applyNumberFormat="1" applyFont="1" applyFill="1" applyBorder="1" applyAlignment="1" applyProtection="1">
      <alignment vertical="center" wrapText="1" shrinkToFit="1"/>
    </xf>
    <xf numFmtId="3" fontId="71" fillId="8" borderId="90" xfId="0" applyNumberFormat="1" applyFont="1" applyFill="1" applyBorder="1" applyAlignment="1" applyProtection="1">
      <alignment vertical="center" wrapText="1" shrinkToFit="1"/>
    </xf>
    <xf numFmtId="49" fontId="71" fillId="8" borderId="93" xfId="0" applyNumberFormat="1" applyFont="1" applyFill="1" applyBorder="1" applyAlignment="1" applyProtection="1">
      <alignment vertical="center" wrapText="1" shrinkToFit="1"/>
    </xf>
    <xf numFmtId="3" fontId="71" fillId="8" borderId="93" xfId="0" applyNumberFormat="1" applyFont="1" applyFill="1" applyBorder="1" applyAlignment="1" applyProtection="1">
      <alignment vertical="center" wrapText="1" shrinkToFit="1"/>
    </xf>
    <xf numFmtId="3" fontId="71" fillId="8" borderId="83" xfId="0" applyNumberFormat="1" applyFont="1" applyFill="1" applyBorder="1" applyAlignment="1" applyProtection="1">
      <alignment vertical="center" wrapText="1" shrinkToFit="1"/>
    </xf>
    <xf numFmtId="3" fontId="40" fillId="9" borderId="76" xfId="0" applyNumberFormat="1" applyFont="1" applyFill="1" applyBorder="1"/>
    <xf numFmtId="1" fontId="55" fillId="0" borderId="90" xfId="4" applyNumberFormat="1" applyFont="1" applyBorder="1" applyAlignment="1">
      <alignment horizontal="center" vertical="center" wrapText="1"/>
    </xf>
    <xf numFmtId="3" fontId="53" fillId="0" borderId="87" xfId="0" applyNumberFormat="1" applyFont="1" applyBorder="1"/>
    <xf numFmtId="3" fontId="53" fillId="0" borderId="16" xfId="0" applyNumberFormat="1" applyFont="1" applyBorder="1"/>
    <xf numFmtId="0" fontId="53" fillId="0" borderId="21" xfId="0" applyFont="1" applyFill="1" applyBorder="1"/>
    <xf numFmtId="1" fontId="56" fillId="0" borderId="71" xfId="4" applyNumberFormat="1" applyFont="1" applyBorder="1" applyAlignment="1">
      <alignment horizontal="center" vertical="center" wrapText="1"/>
    </xf>
    <xf numFmtId="1" fontId="56" fillId="0" borderId="73" xfId="4" applyNumberFormat="1" applyFont="1" applyBorder="1" applyAlignment="1">
      <alignment horizontal="center" vertical="center" wrapText="1"/>
    </xf>
    <xf numFmtId="0" fontId="9" fillId="0" borderId="90" xfId="0" applyFont="1" applyBorder="1"/>
    <xf numFmtId="0" fontId="53" fillId="0" borderId="87" xfId="0" applyFont="1" applyBorder="1"/>
    <xf numFmtId="0" fontId="53" fillId="0" borderId="16" xfId="0" applyFont="1" applyBorder="1"/>
    <xf numFmtId="0" fontId="53" fillId="0" borderId="16" xfId="0" applyFont="1" applyFill="1" applyBorder="1"/>
    <xf numFmtId="3" fontId="74" fillId="6" borderId="47" xfId="0" applyNumberFormat="1" applyFont="1" applyFill="1" applyBorder="1" applyAlignment="1">
      <alignment vertical="center"/>
    </xf>
    <xf numFmtId="3" fontId="74" fillId="6" borderId="86" xfId="0" applyNumberFormat="1" applyFont="1" applyFill="1" applyBorder="1" applyAlignment="1">
      <alignment vertical="center"/>
    </xf>
    <xf numFmtId="0" fontId="53" fillId="0" borderId="15" xfId="0" applyFont="1" applyBorder="1"/>
    <xf numFmtId="3" fontId="53" fillId="0" borderId="15" xfId="0" applyNumberFormat="1" applyFont="1" applyBorder="1"/>
    <xf numFmtId="0" fontId="54" fillId="0" borderId="95" xfId="0" applyFont="1" applyBorder="1"/>
    <xf numFmtId="3" fontId="54" fillId="0" borderId="95" xfId="0" applyNumberFormat="1" applyFont="1" applyBorder="1"/>
    <xf numFmtId="0" fontId="49" fillId="3" borderId="24" xfId="0" applyNumberFormat="1" applyFont="1" applyFill="1" applyBorder="1" applyAlignment="1" applyProtection="1">
      <alignment horizontal="center" vertical="center" wrapText="1" shrinkToFit="1"/>
    </xf>
    <xf numFmtId="0" fontId="49" fillId="3" borderId="25" xfId="0" applyNumberFormat="1" applyFont="1" applyFill="1" applyBorder="1" applyAlignment="1" applyProtection="1">
      <alignment horizontal="center" vertical="center" wrapText="1" shrinkToFit="1"/>
    </xf>
    <xf numFmtId="49" fontId="41" fillId="0" borderId="23" xfId="0" applyNumberFormat="1" applyFont="1" applyFill="1" applyBorder="1" applyAlignment="1" applyProtection="1">
      <alignment horizontal="left" vertical="center" wrapText="1" shrinkToFit="1"/>
    </xf>
    <xf numFmtId="3" fontId="41" fillId="0" borderId="83" xfId="0" applyNumberFormat="1" applyFont="1" applyFill="1" applyBorder="1" applyAlignment="1" applyProtection="1">
      <alignment horizontal="right" vertical="center" wrapText="1" shrinkToFit="1"/>
    </xf>
    <xf numFmtId="3" fontId="41" fillId="0" borderId="29" xfId="0" applyNumberFormat="1" applyFont="1" applyFill="1" applyBorder="1" applyAlignment="1" applyProtection="1">
      <alignment horizontal="right" vertical="center" wrapText="1" shrinkToFit="1"/>
    </xf>
    <xf numFmtId="3" fontId="41" fillId="0" borderId="27" xfId="0" applyNumberFormat="1" applyFont="1" applyFill="1" applyBorder="1" applyAlignment="1" applyProtection="1">
      <alignment horizontal="right" vertical="center" wrapText="1" shrinkToFit="1"/>
    </xf>
    <xf numFmtId="49" fontId="41" fillId="0" borderId="1" xfId="0" applyNumberFormat="1" applyFont="1" applyFill="1" applyBorder="1" applyAlignment="1" applyProtection="1">
      <alignment horizontal="left" vertical="center" wrapText="1" shrinkToFit="1"/>
    </xf>
    <xf numFmtId="3" fontId="41" fillId="0" borderId="1" xfId="0" applyNumberFormat="1" applyFont="1" applyFill="1" applyBorder="1" applyAlignment="1" applyProtection="1">
      <alignment horizontal="right" vertical="center" wrapText="1" shrinkToFit="1"/>
    </xf>
    <xf numFmtId="3" fontId="41" fillId="0" borderId="10" xfId="0" applyNumberFormat="1" applyFont="1" applyFill="1" applyBorder="1" applyAlignment="1" applyProtection="1">
      <alignment horizontal="right" vertical="center" wrapText="1" shrinkToFit="1"/>
    </xf>
    <xf numFmtId="49" fontId="41" fillId="0" borderId="33" xfId="0" applyNumberFormat="1" applyFont="1" applyFill="1" applyBorder="1" applyAlignment="1" applyProtection="1">
      <alignment horizontal="left" vertical="center" wrapText="1" shrinkToFit="1"/>
    </xf>
    <xf numFmtId="3" fontId="41" fillId="0" borderId="24" xfId="0" applyNumberFormat="1" applyFont="1" applyFill="1" applyBorder="1" applyAlignment="1" applyProtection="1">
      <alignment horizontal="right" vertical="center" wrapText="1" shrinkToFit="1"/>
    </xf>
    <xf numFmtId="3" fontId="71" fillId="10" borderId="75" xfId="0" applyNumberFormat="1" applyFont="1" applyFill="1" applyBorder="1" applyAlignment="1" applyProtection="1">
      <alignment horizontal="right" vertical="center" wrapText="1" shrinkToFit="1"/>
    </xf>
    <xf numFmtId="3" fontId="41" fillId="0" borderId="53" xfId="0" applyNumberFormat="1" applyFont="1" applyFill="1" applyBorder="1" applyAlignment="1" applyProtection="1">
      <alignment horizontal="right" vertical="center" wrapText="1" shrinkToFit="1"/>
    </xf>
    <xf numFmtId="3" fontId="40" fillId="10" borderId="73" xfId="0" applyNumberFormat="1" applyFont="1" applyFill="1" applyBorder="1"/>
    <xf numFmtId="3" fontId="40" fillId="11" borderId="86" xfId="0" applyNumberFormat="1" applyFont="1" applyFill="1" applyBorder="1"/>
    <xf numFmtId="3" fontId="82" fillId="0" borderId="0" xfId="0" applyNumberFormat="1" applyFont="1" applyFill="1" applyBorder="1"/>
    <xf numFmtId="3" fontId="41" fillId="0" borderId="0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Fill="1"/>
    <xf numFmtId="49" fontId="41" fillId="0" borderId="22" xfId="0" applyNumberFormat="1" applyFont="1" applyFill="1" applyBorder="1" applyAlignment="1" applyProtection="1">
      <alignment vertical="center" wrapText="1" shrinkToFit="1"/>
    </xf>
    <xf numFmtId="49" fontId="41" fillId="0" borderId="5" xfId="0" applyNumberFormat="1" applyFont="1" applyFill="1" applyBorder="1" applyAlignment="1" applyProtection="1">
      <alignment vertical="center" wrapText="1" shrinkToFit="1"/>
    </xf>
    <xf numFmtId="49" fontId="41" fillId="0" borderId="11" xfId="0" applyNumberFormat="1" applyFont="1" applyFill="1" applyBorder="1" applyAlignment="1" applyProtection="1">
      <alignment vertical="center" wrapText="1" shrinkToFit="1"/>
    </xf>
    <xf numFmtId="49" fontId="79" fillId="0" borderId="22" xfId="0" applyNumberFormat="1" applyFont="1" applyFill="1" applyBorder="1" applyAlignment="1" applyProtection="1">
      <alignment vertical="center" wrapText="1" shrinkToFit="1"/>
    </xf>
    <xf numFmtId="3" fontId="41" fillId="0" borderId="28" xfId="0" applyNumberFormat="1" applyFont="1" applyFill="1" applyBorder="1" applyAlignment="1" applyProtection="1">
      <alignment horizontal="right" vertical="center" wrapText="1" shrinkToFit="1"/>
    </xf>
    <xf numFmtId="3" fontId="41" fillId="0" borderId="32" xfId="0" applyNumberFormat="1" applyFont="1" applyFill="1" applyBorder="1" applyAlignment="1" applyProtection="1">
      <alignment horizontal="right" vertical="center" wrapText="1" shrinkToFit="1"/>
    </xf>
    <xf numFmtId="1" fontId="56" fillId="0" borderId="92" xfId="4" applyNumberFormat="1" applyFont="1" applyBorder="1" applyAlignment="1">
      <alignment horizontal="center" vertical="center" wrapText="1"/>
    </xf>
    <xf numFmtId="0" fontId="67" fillId="0" borderId="0" xfId="0" applyFont="1" applyAlignment="1">
      <alignment horizontal="right"/>
    </xf>
    <xf numFmtId="3" fontId="45" fillId="0" borderId="0" xfId="1" applyNumberFormat="1" applyFont="1" applyBorder="1"/>
    <xf numFmtId="3" fontId="45" fillId="0" borderId="0" xfId="1" applyNumberFormat="1" applyFont="1" applyFill="1" applyBorder="1"/>
    <xf numFmtId="3" fontId="57" fillId="0" borderId="0" xfId="1" applyNumberFormat="1" applyFont="1" applyBorder="1"/>
    <xf numFmtId="3" fontId="57" fillId="0" borderId="0" xfId="1" applyNumberFormat="1" applyFont="1" applyFill="1" applyBorder="1"/>
    <xf numFmtId="3" fontId="55" fillId="0" borderId="0" xfId="0" applyNumberFormat="1" applyFont="1" applyBorder="1" applyAlignment="1">
      <alignment horizontal="right"/>
    </xf>
    <xf numFmtId="3" fontId="50" fillId="0" borderId="0" xfId="1" applyNumberFormat="1" applyFont="1" applyBorder="1"/>
    <xf numFmtId="168" fontId="45" fillId="0" borderId="10" xfId="1" applyNumberFormat="1" applyFont="1" applyBorder="1"/>
    <xf numFmtId="168" fontId="45" fillId="0" borderId="27" xfId="1" applyNumberFormat="1" applyFont="1" applyBorder="1"/>
    <xf numFmtId="3" fontId="42" fillId="0" borderId="38" xfId="0" applyNumberFormat="1" applyFont="1" applyBorder="1" applyAlignment="1">
      <alignment horizontal="center" vertical="center" wrapText="1"/>
    </xf>
    <xf numFmtId="3" fontId="42" fillId="0" borderId="24" xfId="0" applyNumberFormat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0" fontId="41" fillId="12" borderId="31" xfId="0" applyFont="1" applyFill="1" applyBorder="1" applyAlignment="1">
      <alignment vertical="top" wrapText="1"/>
    </xf>
    <xf numFmtId="0" fontId="41" fillId="12" borderId="31" xfId="0" applyFont="1" applyFill="1" applyBorder="1"/>
    <xf numFmtId="0" fontId="41" fillId="12" borderId="34" xfId="0" applyFont="1" applyFill="1" applyBorder="1"/>
    <xf numFmtId="168" fontId="46" fillId="0" borderId="7" xfId="0" applyNumberFormat="1" applyFont="1" applyFill="1" applyBorder="1" applyAlignment="1">
      <alignment horizontal="center" vertical="top" wrapText="1"/>
    </xf>
    <xf numFmtId="168" fontId="0" fillId="0" borderId="43" xfId="0" applyNumberFormat="1" applyBorder="1"/>
    <xf numFmtId="168" fontId="14" fillId="0" borderId="53" xfId="0" applyNumberFormat="1" applyFont="1" applyBorder="1" applyAlignment="1"/>
    <xf numFmtId="0" fontId="18" fillId="0" borderId="35" xfId="0" applyFont="1" applyBorder="1" applyAlignment="1">
      <alignment horizontal="center" vertical="center" wrapText="1"/>
    </xf>
    <xf numFmtId="49" fontId="61" fillId="0" borderId="36" xfId="0" applyNumberFormat="1" applyFont="1" applyFill="1" applyBorder="1" applyAlignment="1" applyProtection="1">
      <alignment vertical="center" wrapText="1" shrinkToFit="1"/>
    </xf>
    <xf numFmtId="49" fontId="59" fillId="0" borderId="46" xfId="0" applyNumberFormat="1" applyFont="1" applyFill="1" applyBorder="1" applyAlignment="1" applyProtection="1">
      <alignment vertical="center" wrapText="1" shrinkToFit="1"/>
    </xf>
    <xf numFmtId="0" fontId="18" fillId="0" borderId="8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wrapText="1"/>
    </xf>
    <xf numFmtId="0" fontId="48" fillId="0" borderId="0" xfId="0" applyFont="1" applyFill="1" applyBorder="1" applyAlignment="1"/>
    <xf numFmtId="167" fontId="48" fillId="0" borderId="0" xfId="6" applyNumberFormat="1" applyFont="1" applyFill="1" applyBorder="1" applyAlignment="1" applyProtection="1"/>
    <xf numFmtId="0" fontId="85" fillId="0" borderId="0" xfId="0" applyFont="1" applyBorder="1" applyAlignment="1">
      <alignment horizontal="center"/>
    </xf>
    <xf numFmtId="0" fontId="85" fillId="0" borderId="0" xfId="0" applyFont="1" applyAlignment="1">
      <alignment horizontal="right"/>
    </xf>
    <xf numFmtId="0" fontId="62" fillId="0" borderId="5" xfId="0" applyFont="1" applyBorder="1" applyAlignment="1">
      <alignment horizontal="left" indent="7"/>
    </xf>
    <xf numFmtId="3" fontId="20" fillId="0" borderId="10" xfId="0" applyNumberFormat="1" applyFont="1" applyBorder="1" applyAlignment="1"/>
    <xf numFmtId="0" fontId="20" fillId="0" borderId="22" xfId="0" applyFont="1" applyBorder="1"/>
    <xf numFmtId="0" fontId="59" fillId="0" borderId="9" xfId="0" applyFont="1" applyBorder="1" applyAlignment="1">
      <alignment horizontal="center"/>
    </xf>
    <xf numFmtId="3" fontId="59" fillId="0" borderId="13" xfId="0" applyNumberFormat="1" applyFont="1" applyBorder="1" applyAlignment="1">
      <alignment horizontal="center"/>
    </xf>
    <xf numFmtId="3" fontId="59" fillId="0" borderId="10" xfId="0" applyNumberFormat="1" applyFont="1" applyBorder="1" applyAlignment="1">
      <alignment horizontal="center"/>
    </xf>
    <xf numFmtId="0" fontId="20" fillId="0" borderId="11" xfId="0" applyFont="1" applyBorder="1" applyAlignment="1">
      <alignment horizontal="left"/>
    </xf>
    <xf numFmtId="3" fontId="62" fillId="0" borderId="0" xfId="0" applyNumberFormat="1" applyFont="1" applyBorder="1" applyAlignment="1"/>
    <xf numFmtId="168" fontId="62" fillId="0" borderId="10" xfId="0" applyNumberFormat="1" applyFont="1" applyBorder="1" applyAlignment="1">
      <alignment horizontal="right" indent="1"/>
    </xf>
    <xf numFmtId="168" fontId="20" fillId="0" borderId="10" xfId="1" applyNumberFormat="1" applyFont="1" applyBorder="1" applyAlignment="1">
      <alignment horizontal="right" indent="1"/>
    </xf>
    <xf numFmtId="168" fontId="59" fillId="0" borderId="10" xfId="1" applyNumberFormat="1" applyFont="1" applyBorder="1" applyAlignment="1">
      <alignment horizontal="right" indent="1"/>
    </xf>
    <xf numFmtId="168" fontId="62" fillId="0" borderId="10" xfId="0" applyNumberFormat="1" applyFont="1" applyBorder="1" applyAlignment="1"/>
    <xf numFmtId="168" fontId="59" fillId="0" borderId="25" xfId="0" applyNumberFormat="1" applyFont="1" applyBorder="1" applyAlignment="1"/>
    <xf numFmtId="168" fontId="20" fillId="0" borderId="0" xfId="0" applyNumberFormat="1" applyFont="1" applyAlignment="1"/>
    <xf numFmtId="168" fontId="59" fillId="0" borderId="13" xfId="0" applyNumberFormat="1" applyFont="1" applyBorder="1" applyAlignment="1">
      <alignment horizontal="right"/>
    </xf>
    <xf numFmtId="0" fontId="65" fillId="0" borderId="35" xfId="0" applyFont="1" applyBorder="1" applyAlignment="1"/>
    <xf numFmtId="0" fontId="65" fillId="0" borderId="36" xfId="0" applyFont="1" applyBorder="1"/>
    <xf numFmtId="0" fontId="30" fillId="0" borderId="98" xfId="0" applyFont="1" applyBorder="1"/>
    <xf numFmtId="0" fontId="65" fillId="0" borderId="16" xfId="0" applyFont="1" applyBorder="1" applyAlignment="1">
      <alignment horizontal="right"/>
    </xf>
    <xf numFmtId="0" fontId="32" fillId="0" borderId="17" xfId="0" applyFont="1" applyBorder="1" applyAlignment="1">
      <alignment horizontal="center" wrapText="1"/>
    </xf>
    <xf numFmtId="0" fontId="46" fillId="0" borderId="18" xfId="0" applyFont="1" applyBorder="1" applyAlignment="1">
      <alignment horizontal="center" wrapText="1"/>
    </xf>
    <xf numFmtId="0" fontId="57" fillId="0" borderId="36" xfId="0" applyFont="1" applyBorder="1"/>
    <xf numFmtId="3" fontId="57" fillId="0" borderId="16" xfId="4" applyNumberFormat="1" applyFont="1" applyBorder="1"/>
    <xf numFmtId="0" fontId="57" fillId="0" borderId="40" xfId="0" applyFont="1" applyBorder="1"/>
    <xf numFmtId="3" fontId="57" fillId="0" borderId="15" xfId="4" applyNumberFormat="1" applyFont="1" applyBorder="1"/>
    <xf numFmtId="3" fontId="57" fillId="0" borderId="15" xfId="0" applyNumberFormat="1" applyFont="1" applyBorder="1" applyAlignment="1">
      <alignment horizontal="right" wrapText="1"/>
    </xf>
    <xf numFmtId="3" fontId="57" fillId="0" borderId="16" xfId="0" applyNumberFormat="1" applyFont="1" applyBorder="1" applyAlignment="1">
      <alignment horizontal="right" wrapText="1"/>
    </xf>
    <xf numFmtId="0" fontId="57" fillId="0" borderId="16" xfId="0" applyFont="1" applyBorder="1" applyAlignment="1">
      <alignment horizontal="justify" wrapText="1"/>
    </xf>
    <xf numFmtId="3" fontId="57" fillId="0" borderId="16" xfId="0" applyNumberFormat="1" applyFont="1" applyFill="1" applyBorder="1" applyAlignment="1">
      <alignment horizontal="right" wrapText="1"/>
    </xf>
    <xf numFmtId="0" fontId="57" fillId="0" borderId="17" xfId="0" applyFont="1" applyBorder="1" applyAlignment="1">
      <alignment horizontal="justify" wrapText="1"/>
    </xf>
    <xf numFmtId="3" fontId="57" fillId="0" borderId="17" xfId="0" applyNumberFormat="1" applyFont="1" applyBorder="1" applyAlignment="1">
      <alignment horizontal="right" wrapText="1"/>
    </xf>
    <xf numFmtId="0" fontId="86" fillId="0" borderId="18" xfId="0" applyFont="1" applyBorder="1" applyAlignment="1">
      <alignment horizontal="justify" wrapText="1"/>
    </xf>
    <xf numFmtId="3" fontId="55" fillId="0" borderId="18" xfId="0" applyNumberFormat="1" applyFont="1" applyBorder="1" applyAlignment="1">
      <alignment horizontal="right" wrapText="1"/>
    </xf>
    <xf numFmtId="0" fontId="57" fillId="0" borderId="15" xfId="0" applyFont="1" applyBorder="1" applyAlignment="1">
      <alignment horizontal="justify" wrapText="1"/>
    </xf>
    <xf numFmtId="3" fontId="57" fillId="2" borderId="16" xfId="0" applyNumberFormat="1" applyFont="1" applyFill="1" applyBorder="1" applyAlignment="1">
      <alignment horizontal="right" wrapText="1"/>
    </xf>
    <xf numFmtId="0" fontId="86" fillId="0" borderId="18" xfId="0" applyFont="1" applyBorder="1" applyAlignment="1">
      <alignment wrapText="1"/>
    </xf>
    <xf numFmtId="3" fontId="55" fillId="0" borderId="18" xfId="0" applyNumberFormat="1" applyFont="1" applyBorder="1" applyAlignment="1">
      <alignment wrapText="1"/>
    </xf>
    <xf numFmtId="3" fontId="57" fillId="0" borderId="0" xfId="0" applyNumberFormat="1" applyFont="1" applyBorder="1"/>
    <xf numFmtId="0" fontId="87" fillId="0" borderId="9" xfId="0" applyFont="1" applyBorder="1" applyAlignment="1">
      <alignment horizontal="center" vertical="center"/>
    </xf>
    <xf numFmtId="0" fontId="87" fillId="0" borderId="13" xfId="0" applyFont="1" applyBorder="1" applyAlignment="1">
      <alignment horizontal="center" vertical="center"/>
    </xf>
    <xf numFmtId="168" fontId="53" fillId="0" borderId="87" xfId="4" applyNumberFormat="1" applyFont="1" applyBorder="1"/>
    <xf numFmtId="168" fontId="28" fillId="2" borderId="84" xfId="0" applyNumberFormat="1" applyFont="1" applyFill="1" applyBorder="1" applyAlignment="1">
      <alignment horizontal="right" wrapText="1"/>
    </xf>
    <xf numFmtId="168" fontId="53" fillId="0" borderId="16" xfId="4" applyNumberFormat="1" applyFont="1" applyBorder="1"/>
    <xf numFmtId="168" fontId="28" fillId="2" borderId="28" xfId="0" applyNumberFormat="1" applyFont="1" applyFill="1" applyBorder="1" applyAlignment="1">
      <alignment wrapText="1"/>
    </xf>
    <xf numFmtId="168" fontId="28" fillId="2" borderId="1" xfId="0" applyNumberFormat="1" applyFont="1" applyFill="1" applyBorder="1" applyAlignment="1">
      <alignment wrapText="1"/>
    </xf>
    <xf numFmtId="168" fontId="28" fillId="2" borderId="28" xfId="0" applyNumberFormat="1" applyFont="1" applyFill="1" applyBorder="1" applyAlignment="1">
      <alignment horizontal="right" wrapText="1"/>
    </xf>
    <xf numFmtId="168" fontId="28" fillId="2" borderId="1" xfId="0" applyNumberFormat="1" applyFont="1" applyFill="1" applyBorder="1" applyAlignment="1">
      <alignment horizontal="right" wrapText="1"/>
    </xf>
    <xf numFmtId="168" fontId="28" fillId="2" borderId="10" xfId="0" applyNumberFormat="1" applyFont="1" applyFill="1" applyBorder="1" applyAlignment="1">
      <alignment horizontal="right" wrapText="1"/>
    </xf>
    <xf numFmtId="168" fontId="63" fillId="0" borderId="1" xfId="0" applyNumberFormat="1" applyFont="1" applyBorder="1" applyAlignment="1"/>
    <xf numFmtId="168" fontId="53" fillId="0" borderId="16" xfId="4" applyNumberFormat="1" applyFont="1" applyFill="1" applyBorder="1"/>
    <xf numFmtId="168" fontId="22" fillId="0" borderId="16" xfId="4" applyNumberFormat="1" applyFont="1" applyFill="1" applyBorder="1"/>
    <xf numFmtId="168" fontId="23" fillId="2" borderId="28" xfId="0" applyNumberFormat="1" applyFont="1" applyFill="1" applyBorder="1" applyAlignment="1">
      <alignment horizontal="right" wrapText="1"/>
    </xf>
    <xf numFmtId="168" fontId="23" fillId="2" borderId="1" xfId="0" applyNumberFormat="1" applyFont="1" applyFill="1" applyBorder="1" applyAlignment="1">
      <alignment horizontal="right" wrapText="1"/>
    </xf>
    <xf numFmtId="168" fontId="23" fillId="2" borderId="10" xfId="0" applyNumberFormat="1" applyFont="1" applyFill="1" applyBorder="1" applyAlignment="1">
      <alignment horizontal="right" wrapText="1"/>
    </xf>
    <xf numFmtId="168" fontId="53" fillId="0" borderId="17" xfId="4" applyNumberFormat="1" applyFont="1" applyFill="1" applyBorder="1"/>
    <xf numFmtId="168" fontId="37" fillId="2" borderId="38" xfId="0" applyNumberFormat="1" applyFont="1" applyFill="1" applyBorder="1" applyAlignment="1">
      <alignment horizontal="right" wrapText="1"/>
    </xf>
    <xf numFmtId="168" fontId="37" fillId="2" borderId="24" xfId="0" applyNumberFormat="1" applyFont="1" applyFill="1" applyBorder="1" applyAlignment="1">
      <alignment horizontal="right" wrapText="1"/>
    </xf>
    <xf numFmtId="168" fontId="39" fillId="2" borderId="56" xfId="0" applyNumberFormat="1" applyFont="1" applyFill="1" applyBorder="1" applyAlignment="1">
      <alignment horizontal="center" wrapText="1"/>
    </xf>
    <xf numFmtId="168" fontId="39" fillId="2" borderId="57" xfId="0" applyNumberFormat="1" applyFont="1" applyFill="1" applyBorder="1" applyAlignment="1">
      <alignment horizontal="center" wrapText="1"/>
    </xf>
    <xf numFmtId="168" fontId="37" fillId="2" borderId="88" xfId="0" applyNumberFormat="1" applyFont="1" applyFill="1" applyBorder="1" applyAlignment="1">
      <alignment horizontal="right" wrapText="1"/>
    </xf>
    <xf numFmtId="168" fontId="39" fillId="2" borderId="47" xfId="0" applyNumberFormat="1" applyFont="1" applyFill="1" applyBorder="1" applyAlignment="1">
      <alignment horizontal="center" wrapText="1"/>
    </xf>
    <xf numFmtId="168" fontId="39" fillId="2" borderId="50" xfId="0" applyNumberFormat="1" applyFont="1" applyFill="1" applyBorder="1" applyAlignment="1">
      <alignment horizontal="center" wrapText="1"/>
    </xf>
    <xf numFmtId="0" fontId="36" fillId="13" borderId="61" xfId="0" applyFont="1" applyFill="1" applyBorder="1" applyAlignment="1">
      <alignment horizontal="center" wrapText="1"/>
    </xf>
    <xf numFmtId="0" fontId="36" fillId="13" borderId="54" xfId="0" applyFont="1" applyFill="1" applyBorder="1" applyAlignment="1">
      <alignment horizontal="center" wrapText="1"/>
    </xf>
    <xf numFmtId="0" fontId="36" fillId="13" borderId="55" xfId="0" applyFont="1" applyFill="1" applyBorder="1" applyAlignment="1">
      <alignment horizontal="center" wrapText="1"/>
    </xf>
    <xf numFmtId="3" fontId="52" fillId="0" borderId="48" xfId="0" applyNumberFormat="1" applyFont="1" applyBorder="1"/>
    <xf numFmtId="0" fontId="36" fillId="13" borderId="85" xfId="0" applyFont="1" applyFill="1" applyBorder="1" applyAlignment="1">
      <alignment horizontal="center" wrapText="1"/>
    </xf>
    <xf numFmtId="0" fontId="36" fillId="13" borderId="86" xfId="0" applyFont="1" applyFill="1" applyBorder="1" applyAlignment="1">
      <alignment horizontal="center" wrapText="1"/>
    </xf>
    <xf numFmtId="0" fontId="36" fillId="13" borderId="75" xfId="0" applyFont="1" applyFill="1" applyBorder="1" applyAlignment="1">
      <alignment horizontal="center" wrapText="1"/>
    </xf>
    <xf numFmtId="168" fontId="23" fillId="2" borderId="93" xfId="0" applyNumberFormat="1" applyFont="1" applyFill="1" applyBorder="1" applyAlignment="1">
      <alignment horizontal="right" wrapText="1"/>
    </xf>
    <xf numFmtId="168" fontId="23" fillId="2" borderId="83" xfId="0" applyNumberFormat="1" applyFont="1" applyFill="1" applyBorder="1" applyAlignment="1">
      <alignment horizontal="right" wrapText="1"/>
    </xf>
    <xf numFmtId="168" fontId="23" fillId="2" borderId="82" xfId="0" applyNumberFormat="1" applyFont="1" applyFill="1" applyBorder="1" applyAlignment="1">
      <alignment horizontal="right" wrapText="1"/>
    </xf>
    <xf numFmtId="168" fontId="40" fillId="2" borderId="38" xfId="0" applyNumberFormat="1" applyFont="1" applyFill="1" applyBorder="1" applyAlignment="1">
      <alignment horizontal="right" wrapText="1"/>
    </xf>
    <xf numFmtId="168" fontId="40" fillId="2" borderId="24" xfId="0" applyNumberFormat="1" applyFont="1" applyFill="1" applyBorder="1" applyAlignment="1">
      <alignment horizontal="right" wrapText="1"/>
    </xf>
    <xf numFmtId="168" fontId="23" fillId="2" borderId="24" xfId="0" applyNumberFormat="1" applyFont="1" applyFill="1" applyBorder="1" applyAlignment="1">
      <alignment horizontal="right" wrapText="1"/>
    </xf>
    <xf numFmtId="168" fontId="23" fillId="2" borderId="25" xfId="0" applyNumberFormat="1" applyFont="1" applyFill="1" applyBorder="1" applyAlignment="1">
      <alignment horizontal="right" wrapText="1"/>
    </xf>
    <xf numFmtId="168" fontId="48" fillId="2" borderId="56" xfId="0" applyNumberFormat="1" applyFont="1" applyFill="1" applyBorder="1" applyAlignment="1">
      <alignment wrapText="1"/>
    </xf>
    <xf numFmtId="168" fontId="48" fillId="2" borderId="89" xfId="0" applyNumberFormat="1" applyFont="1" applyFill="1" applyBorder="1" applyAlignment="1">
      <alignment wrapText="1"/>
    </xf>
    <xf numFmtId="168" fontId="48" fillId="2" borderId="60" xfId="0" applyNumberFormat="1" applyFont="1" applyFill="1" applyBorder="1" applyAlignment="1">
      <alignment wrapText="1"/>
    </xf>
    <xf numFmtId="168" fontId="69" fillId="2" borderId="88" xfId="0" applyNumberFormat="1" applyFont="1" applyFill="1" applyBorder="1" applyAlignment="1">
      <alignment horizontal="right" wrapText="1"/>
    </xf>
    <xf numFmtId="168" fontId="48" fillId="0" borderId="47" xfId="0" applyNumberFormat="1" applyFont="1" applyBorder="1"/>
    <xf numFmtId="168" fontId="48" fillId="0" borderId="50" xfId="0" applyNumberFormat="1" applyFont="1" applyBorder="1"/>
    <xf numFmtId="0" fontId="57" fillId="0" borderId="18" xfId="0" applyFont="1" applyBorder="1" applyAlignment="1">
      <alignment horizontal="center" wrapText="1"/>
    </xf>
    <xf numFmtId="0" fontId="57" fillId="0" borderId="87" xfId="0" applyFont="1" applyBorder="1" applyAlignment="1">
      <alignment horizontal="center" wrapText="1"/>
    </xf>
    <xf numFmtId="0" fontId="57" fillId="0" borderId="87" xfId="0" applyFont="1" applyBorder="1" applyAlignment="1">
      <alignment horizontal="justify" wrapText="1"/>
    </xf>
    <xf numFmtId="3" fontId="57" fillId="0" borderId="87" xfId="0" applyNumberFormat="1" applyFont="1" applyBorder="1" applyAlignment="1">
      <alignment horizontal="right" wrapText="1"/>
    </xf>
    <xf numFmtId="0" fontId="57" fillId="0" borderId="15" xfId="0" applyFont="1" applyBorder="1" applyAlignment="1">
      <alignment horizontal="center" wrapText="1"/>
    </xf>
    <xf numFmtId="0" fontId="57" fillId="0" borderId="21" xfId="0" applyFont="1" applyBorder="1" applyAlignment="1">
      <alignment horizontal="center" wrapText="1"/>
    </xf>
    <xf numFmtId="0" fontId="57" fillId="0" borderId="21" xfId="0" applyFont="1" applyBorder="1" applyAlignment="1">
      <alignment horizontal="justify" wrapText="1"/>
    </xf>
    <xf numFmtId="3" fontId="57" fillId="0" borderId="21" xfId="0" applyNumberFormat="1" applyFont="1" applyBorder="1" applyAlignment="1">
      <alignment horizontal="right" wrapText="1"/>
    </xf>
    <xf numFmtId="3" fontId="57" fillId="0" borderId="21" xfId="0" applyNumberFormat="1" applyFont="1" applyBorder="1" applyAlignment="1">
      <alignment horizontal="justify" wrapText="1"/>
    </xf>
    <xf numFmtId="0" fontId="57" fillId="0" borderId="16" xfId="0" applyFont="1" applyBorder="1" applyAlignment="1">
      <alignment horizontal="center" wrapText="1"/>
    </xf>
    <xf numFmtId="3" fontId="57" fillId="0" borderId="15" xfId="0" applyNumberFormat="1" applyFont="1" applyBorder="1" applyAlignment="1">
      <alignment horizontal="justify" wrapText="1"/>
    </xf>
    <xf numFmtId="0" fontId="57" fillId="0" borderId="16" xfId="0" applyFont="1" applyBorder="1" applyAlignment="1">
      <alignment horizontal="right" wrapText="1"/>
    </xf>
    <xf numFmtId="3" fontId="57" fillId="0" borderId="16" xfId="0" applyNumberFormat="1" applyFont="1" applyBorder="1" applyAlignment="1">
      <alignment horizontal="justify" wrapText="1"/>
    </xf>
    <xf numFmtId="3" fontId="57" fillId="0" borderId="10" xfId="0" applyNumberFormat="1" applyFont="1" applyFill="1" applyBorder="1" applyAlignment="1">
      <alignment horizontal="right" wrapText="1"/>
    </xf>
    <xf numFmtId="0" fontId="86" fillId="0" borderId="18" xfId="0" applyFont="1" applyBorder="1" applyAlignment="1">
      <alignment horizontal="center" wrapText="1"/>
    </xf>
    <xf numFmtId="0" fontId="86" fillId="0" borderId="77" xfId="0" applyFont="1" applyBorder="1" applyAlignment="1">
      <alignment horizontal="justify" wrapText="1"/>
    </xf>
    <xf numFmtId="0" fontId="55" fillId="0" borderId="18" xfId="0" applyFont="1" applyBorder="1" applyAlignment="1">
      <alignment horizontal="center" wrapText="1"/>
    </xf>
    <xf numFmtId="0" fontId="55" fillId="0" borderId="77" xfId="0" applyFont="1" applyBorder="1" applyAlignment="1">
      <alignment horizontal="justify" wrapText="1"/>
    </xf>
    <xf numFmtId="0" fontId="55" fillId="0" borderId="21" xfId="0" applyFont="1" applyBorder="1" applyAlignment="1">
      <alignment horizontal="center" wrapText="1"/>
    </xf>
    <xf numFmtId="0" fontId="55" fillId="0" borderId="0" xfId="0" applyFont="1" applyBorder="1" applyAlignment="1">
      <alignment horizontal="justify" wrapText="1"/>
    </xf>
    <xf numFmtId="3" fontId="55" fillId="0" borderId="21" xfId="0" applyNumberFormat="1" applyFont="1" applyBorder="1" applyAlignment="1">
      <alignment horizontal="right" wrapText="1"/>
    </xf>
    <xf numFmtId="0" fontId="55" fillId="0" borderId="77" xfId="0" applyFont="1" applyBorder="1"/>
    <xf numFmtId="3" fontId="57" fillId="0" borderId="18" xfId="0" applyNumberFormat="1" applyFont="1" applyBorder="1"/>
    <xf numFmtId="0" fontId="57" fillId="0" borderId="18" xfId="0" applyFont="1" applyBorder="1"/>
    <xf numFmtId="0" fontId="55" fillId="0" borderId="41" xfId="0" applyFont="1" applyBorder="1" applyAlignment="1">
      <alignment horizontal="center" wrapText="1"/>
    </xf>
    <xf numFmtId="0" fontId="55" fillId="0" borderId="19" xfId="0" applyFont="1" applyBorder="1"/>
    <xf numFmtId="3" fontId="55" fillId="0" borderId="41" xfId="0" applyNumberFormat="1" applyFont="1" applyBorder="1"/>
    <xf numFmtId="49" fontId="72" fillId="5" borderId="85" xfId="0" applyNumberFormat="1" applyFont="1" applyFill="1" applyBorder="1" applyAlignment="1" applyProtection="1">
      <alignment horizontal="left" vertical="center" wrapText="1" shrinkToFit="1"/>
    </xf>
    <xf numFmtId="49" fontId="71" fillId="8" borderId="70" xfId="0" applyNumberFormat="1" applyFont="1" applyFill="1" applyBorder="1" applyAlignment="1" applyProtection="1">
      <alignment horizontal="left" vertical="center" wrapText="1" shrinkToFit="1"/>
    </xf>
    <xf numFmtId="3" fontId="70" fillId="0" borderId="23" xfId="0" applyNumberFormat="1" applyFont="1" applyBorder="1" applyAlignment="1" applyProtection="1">
      <alignment horizontal="right" vertical="center" wrapText="1" shrinkToFit="1"/>
    </xf>
    <xf numFmtId="3" fontId="70" fillId="0" borderId="23" xfId="0" applyNumberFormat="1" applyFont="1" applyFill="1" applyBorder="1" applyAlignment="1" applyProtection="1">
      <alignment horizontal="right" vertical="center" wrapText="1" shrinkToFit="1"/>
    </xf>
    <xf numFmtId="3" fontId="71" fillId="5" borderId="86" xfId="0" applyNumberFormat="1" applyFont="1" applyFill="1" applyBorder="1" applyAlignment="1" applyProtection="1">
      <alignment horizontal="right" vertical="center" wrapText="1" shrinkToFit="1"/>
    </xf>
    <xf numFmtId="3" fontId="71" fillId="5" borderId="75" xfId="0" applyNumberFormat="1" applyFont="1" applyFill="1" applyBorder="1" applyAlignment="1" applyProtection="1">
      <alignment horizontal="right" vertical="center" wrapText="1" shrinkToFit="1"/>
    </xf>
    <xf numFmtId="49" fontId="72" fillId="5" borderId="88" xfId="0" applyNumberFormat="1" applyFont="1" applyFill="1" applyBorder="1" applyAlignment="1" applyProtection="1">
      <alignment horizontal="left" vertical="center" wrapText="1" shrinkToFit="1"/>
    </xf>
    <xf numFmtId="3" fontId="71" fillId="8" borderId="79" xfId="0" applyNumberFormat="1" applyFont="1" applyFill="1" applyBorder="1" applyAlignment="1" applyProtection="1">
      <alignment vertical="center" wrapText="1" shrinkToFit="1"/>
    </xf>
    <xf numFmtId="3" fontId="41" fillId="0" borderId="1" xfId="0" applyNumberFormat="1" applyFont="1" applyFill="1" applyBorder="1" applyAlignment="1" applyProtection="1">
      <alignment vertical="center" wrapText="1" shrinkToFit="1"/>
    </xf>
    <xf numFmtId="49" fontId="70" fillId="0" borderId="22" xfId="0" applyNumberFormat="1" applyFont="1" applyFill="1" applyBorder="1" applyAlignment="1" applyProtection="1">
      <alignment vertical="center" wrapText="1" shrinkToFit="1"/>
    </xf>
    <xf numFmtId="49" fontId="41" fillId="0" borderId="23" xfId="0" applyNumberFormat="1" applyFont="1" applyFill="1" applyBorder="1" applyAlignment="1" applyProtection="1">
      <alignment horizontal="center" vertical="center" wrapText="1" shrinkToFit="1"/>
    </xf>
    <xf numFmtId="3" fontId="41" fillId="0" borderId="23" xfId="0" applyNumberFormat="1" applyFont="1" applyFill="1" applyBorder="1" applyAlignment="1" applyProtection="1">
      <alignment vertical="center" wrapText="1" shrinkToFit="1"/>
    </xf>
    <xf numFmtId="3" fontId="41" fillId="0" borderId="27" xfId="0" applyNumberFormat="1" applyFont="1" applyFill="1" applyBorder="1" applyAlignment="1" applyProtection="1">
      <alignment vertical="center" wrapText="1" shrinkToFit="1"/>
    </xf>
    <xf numFmtId="3" fontId="70" fillId="0" borderId="89" xfId="0" applyNumberFormat="1" applyFont="1" applyFill="1" applyBorder="1" applyAlignment="1" applyProtection="1">
      <alignment vertical="center" wrapText="1" shrinkToFit="1"/>
    </xf>
    <xf numFmtId="3" fontId="41" fillId="0" borderId="33" xfId="0" applyNumberFormat="1" applyFont="1" applyFill="1" applyBorder="1" applyAlignment="1" applyProtection="1">
      <alignment vertical="center" wrapText="1" shrinkToFit="1"/>
    </xf>
    <xf numFmtId="3" fontId="71" fillId="8" borderId="86" xfId="0" applyNumberFormat="1" applyFont="1" applyFill="1" applyBorder="1" applyAlignment="1">
      <alignment horizontal="right"/>
    </xf>
    <xf numFmtId="3" fontId="71" fillId="8" borderId="72" xfId="0" applyNumberFormat="1" applyFont="1" applyFill="1" applyBorder="1" applyAlignment="1" applyProtection="1">
      <alignment horizontal="right" vertical="center" wrapText="1" shrinkToFit="1"/>
    </xf>
    <xf numFmtId="3" fontId="41" fillId="0" borderId="23" xfId="0" applyNumberFormat="1" applyFont="1" applyFill="1" applyBorder="1" applyAlignment="1" applyProtection="1">
      <alignment horizontal="right" vertical="center" wrapText="1" shrinkToFit="1"/>
    </xf>
    <xf numFmtId="49" fontId="41" fillId="0" borderId="28" xfId="0" applyNumberFormat="1" applyFont="1" applyFill="1" applyBorder="1" applyAlignment="1" applyProtection="1">
      <alignment horizontal="left" vertical="center" wrapText="1" shrinkToFit="1"/>
    </xf>
    <xf numFmtId="3" fontId="41" fillId="0" borderId="80" xfId="0" applyNumberFormat="1" applyFont="1" applyFill="1" applyBorder="1" applyAlignment="1" applyProtection="1">
      <alignment horizontal="right" vertical="center" wrapText="1" shrinkToFit="1"/>
    </xf>
    <xf numFmtId="3" fontId="41" fillId="0" borderId="58" xfId="0" applyNumberFormat="1" applyFont="1" applyFill="1" applyBorder="1" applyAlignment="1" applyProtection="1">
      <alignment horizontal="right" vertical="center" wrapText="1" shrinkToFit="1"/>
    </xf>
    <xf numFmtId="49" fontId="41" fillId="0" borderId="82" xfId="0" applyNumberFormat="1" applyFont="1" applyFill="1" applyBorder="1" applyAlignment="1" applyProtection="1">
      <alignment vertical="center" wrapText="1" shrinkToFit="1"/>
    </xf>
    <xf numFmtId="0" fontId="9" fillId="0" borderId="0" xfId="0" applyFont="1" applyBorder="1"/>
    <xf numFmtId="1" fontId="56" fillId="0" borderId="0" xfId="4" applyNumberFormat="1" applyFont="1" applyBorder="1" applyAlignment="1">
      <alignment horizontal="center" vertical="center" wrapText="1"/>
    </xf>
    <xf numFmtId="1" fontId="55" fillId="0" borderId="0" xfId="4" applyNumberFormat="1" applyFont="1" applyBorder="1" applyAlignment="1">
      <alignment horizontal="center" vertical="center" wrapText="1"/>
    </xf>
    <xf numFmtId="0" fontId="53" fillId="0" borderId="0" xfId="0" applyFont="1" applyBorder="1"/>
    <xf numFmtId="168" fontId="53" fillId="0" borderId="0" xfId="1" applyNumberFormat="1" applyFont="1" applyBorder="1"/>
    <xf numFmtId="168" fontId="53" fillId="0" borderId="0" xfId="4" applyNumberFormat="1" applyFont="1" applyBorder="1"/>
    <xf numFmtId="3" fontId="53" fillId="0" borderId="0" xfId="0" applyNumberFormat="1" applyFont="1" applyBorder="1"/>
    <xf numFmtId="168" fontId="57" fillId="0" borderId="0" xfId="0" applyNumberFormat="1" applyFont="1" applyFill="1" applyBorder="1"/>
    <xf numFmtId="168" fontId="45" fillId="0" borderId="0" xfId="1" applyNumberFormat="1" applyFont="1" applyBorder="1"/>
    <xf numFmtId="168" fontId="45" fillId="0" borderId="0" xfId="1" applyNumberFormat="1" applyFont="1" applyFill="1" applyBorder="1"/>
    <xf numFmtId="168" fontId="57" fillId="0" borderId="0" xfId="1" applyNumberFormat="1" applyFont="1" applyBorder="1" applyAlignment="1"/>
    <xf numFmtId="168" fontId="57" fillId="0" borderId="0" xfId="1" applyNumberFormat="1" applyFont="1" applyBorder="1"/>
    <xf numFmtId="168" fontId="53" fillId="0" borderId="0" xfId="4" applyNumberFormat="1" applyFont="1" applyFill="1" applyBorder="1"/>
    <xf numFmtId="168" fontId="57" fillId="0" borderId="0" xfId="1" applyNumberFormat="1" applyFont="1" applyFill="1" applyBorder="1"/>
    <xf numFmtId="0" fontId="53" fillId="0" borderId="0" xfId="0" applyFont="1" applyFill="1" applyBorder="1"/>
    <xf numFmtId="168" fontId="64" fillId="0" borderId="0" xfId="1" applyNumberFormat="1" applyFont="1" applyBorder="1" applyAlignment="1"/>
    <xf numFmtId="168" fontId="64" fillId="0" borderId="0" xfId="1" applyNumberFormat="1" applyFont="1" applyBorder="1"/>
    <xf numFmtId="0" fontId="54" fillId="0" borderId="0" xfId="0" applyFont="1" applyBorder="1"/>
    <xf numFmtId="168" fontId="54" fillId="0" borderId="0" xfId="0" applyNumberFormat="1" applyFont="1" applyBorder="1" applyAlignment="1">
      <alignment horizontal="right"/>
    </xf>
    <xf numFmtId="3" fontId="54" fillId="0" borderId="0" xfId="0" applyNumberFormat="1" applyFont="1" applyBorder="1"/>
    <xf numFmtId="168" fontId="55" fillId="0" borderId="0" xfId="0" applyNumberFormat="1" applyFont="1" applyBorder="1" applyAlignment="1">
      <alignment horizontal="right"/>
    </xf>
    <xf numFmtId="168" fontId="57" fillId="0" borderId="0" xfId="0" applyNumberFormat="1" applyFont="1" applyBorder="1"/>
    <xf numFmtId="168" fontId="54" fillId="0" borderId="0" xfId="0" applyNumberFormat="1" applyFont="1" applyBorder="1"/>
    <xf numFmtId="168" fontId="53" fillId="0" borderId="0" xfId="0" applyNumberFormat="1" applyFont="1" applyBorder="1"/>
    <xf numFmtId="168" fontId="45" fillId="0" borderId="0" xfId="0" applyNumberFormat="1" applyFont="1" applyBorder="1"/>
    <xf numFmtId="0" fontId="54" fillId="0" borderId="0" xfId="0" applyFont="1" applyFill="1" applyBorder="1"/>
    <xf numFmtId="168" fontId="55" fillId="0" borderId="0" xfId="0" applyNumberFormat="1" applyFont="1" applyBorder="1"/>
    <xf numFmtId="168" fontId="50" fillId="0" borderId="0" xfId="1" applyNumberFormat="1" applyFont="1" applyBorder="1"/>
    <xf numFmtId="3" fontId="71" fillId="14" borderId="87" xfId="0" applyNumberFormat="1" applyFont="1" applyFill="1" applyBorder="1" applyAlignment="1" applyProtection="1">
      <alignment vertical="center" wrapText="1" shrinkToFit="1"/>
    </xf>
    <xf numFmtId="0" fontId="54" fillId="0" borderId="18" xfId="0" applyFont="1" applyFill="1" applyBorder="1"/>
    <xf numFmtId="3" fontId="53" fillId="0" borderId="17" xfId="0" applyNumberFormat="1" applyFont="1" applyBorder="1"/>
    <xf numFmtId="3" fontId="54" fillId="0" borderId="18" xfId="0" applyNumberFormat="1" applyFont="1" applyBorder="1"/>
    <xf numFmtId="0" fontId="69" fillId="0" borderId="0" xfId="0" applyFont="1" applyFill="1" applyBorder="1" applyAlignment="1"/>
    <xf numFmtId="0" fontId="41" fillId="12" borderId="42" xfId="0" applyFont="1" applyFill="1" applyBorder="1"/>
    <xf numFmtId="168" fontId="89" fillId="0" borderId="1" xfId="0" applyNumberFormat="1" applyFont="1" applyBorder="1" applyAlignment="1">
      <alignment horizontal="right" vertical="top" wrapText="1"/>
    </xf>
    <xf numFmtId="168" fontId="89" fillId="0" borderId="23" xfId="0" applyNumberFormat="1" applyFont="1" applyBorder="1" applyAlignment="1">
      <alignment horizontal="center" vertical="top" wrapText="1"/>
    </xf>
    <xf numFmtId="168" fontId="89" fillId="0" borderId="29" xfId="1" applyNumberFormat="1" applyFont="1" applyBorder="1" applyAlignment="1">
      <alignment horizontal="center" vertical="top" wrapText="1"/>
    </xf>
    <xf numFmtId="168" fontId="89" fillId="0" borderId="23" xfId="1" applyNumberFormat="1" applyFont="1" applyBorder="1" applyAlignment="1">
      <alignment horizontal="center" vertical="top" wrapText="1"/>
    </xf>
    <xf numFmtId="168" fontId="89" fillId="0" borderId="23" xfId="1" applyNumberFormat="1" applyFont="1" applyBorder="1" applyAlignment="1">
      <alignment horizontal="center"/>
    </xf>
    <xf numFmtId="168" fontId="89" fillId="0" borderId="27" xfId="1" applyNumberFormat="1" applyFont="1" applyBorder="1" applyAlignment="1">
      <alignment horizontal="center"/>
    </xf>
    <xf numFmtId="168" fontId="89" fillId="0" borderId="1" xfId="0" applyNumberFormat="1" applyFont="1" applyBorder="1" applyAlignment="1">
      <alignment horizontal="center"/>
    </xf>
    <xf numFmtId="168" fontId="89" fillId="0" borderId="28" xfId="1" applyNumberFormat="1" applyFont="1" applyBorder="1" applyAlignment="1">
      <alignment horizontal="center" vertical="top" wrapText="1"/>
    </xf>
    <xf numFmtId="168" fontId="89" fillId="0" borderId="1" xfId="1" applyNumberFormat="1" applyFont="1" applyFill="1" applyBorder="1" applyAlignment="1">
      <alignment horizontal="center" vertical="top" wrapText="1"/>
    </xf>
    <xf numFmtId="168" fontId="89" fillId="0" borderId="1" xfId="1" applyNumberFormat="1" applyFont="1" applyBorder="1" applyAlignment="1">
      <alignment horizontal="center"/>
    </xf>
    <xf numFmtId="168" fontId="89" fillId="0" borderId="10" xfId="1" applyNumberFormat="1" applyFont="1" applyBorder="1" applyAlignment="1">
      <alignment horizontal="center"/>
    </xf>
    <xf numFmtId="168" fontId="89" fillId="0" borderId="1" xfId="0" applyNumberFormat="1" applyFont="1" applyBorder="1" applyAlignment="1">
      <alignment horizontal="center" vertical="top" wrapText="1"/>
    </xf>
    <xf numFmtId="168" fontId="89" fillId="0" borderId="5" xfId="1" applyNumberFormat="1" applyFont="1" applyBorder="1" applyAlignment="1">
      <alignment horizontal="center"/>
    </xf>
    <xf numFmtId="168" fontId="90" fillId="0" borderId="1" xfId="1" applyNumberFormat="1" applyFont="1" applyBorder="1" applyAlignment="1">
      <alignment horizontal="center"/>
    </xf>
    <xf numFmtId="168" fontId="89" fillId="0" borderId="1" xfId="1" applyNumberFormat="1" applyFont="1" applyFill="1" applyBorder="1" applyAlignment="1">
      <alignment horizontal="center" vertical="center" wrapText="1"/>
    </xf>
    <xf numFmtId="168" fontId="89" fillId="0" borderId="1" xfId="1" applyNumberFormat="1" applyFont="1" applyBorder="1" applyAlignment="1">
      <alignment horizontal="center" vertical="center"/>
    </xf>
    <xf numFmtId="0" fontId="89" fillId="0" borderId="40" xfId="0" applyFont="1" applyBorder="1" applyAlignment="1">
      <alignment horizontal="center" vertical="top" wrapText="1"/>
    </xf>
    <xf numFmtId="168" fontId="89" fillId="0" borderId="22" xfId="1" applyNumberFormat="1" applyFont="1" applyBorder="1" applyAlignment="1">
      <alignment horizontal="center"/>
    </xf>
    <xf numFmtId="0" fontId="89" fillId="0" borderId="36" xfId="0" applyFont="1" applyBorder="1" applyAlignment="1">
      <alignment horizontal="center"/>
    </xf>
    <xf numFmtId="0" fontId="89" fillId="0" borderId="36" xfId="0" applyFont="1" applyBorder="1" applyAlignment="1">
      <alignment horizontal="center" vertical="top" wrapText="1"/>
    </xf>
    <xf numFmtId="0" fontId="89" fillId="0" borderId="36" xfId="0" applyFont="1" applyFill="1" applyBorder="1" applyAlignment="1">
      <alignment horizontal="center" vertical="top" wrapText="1"/>
    </xf>
    <xf numFmtId="0" fontId="89" fillId="0" borderId="37" xfId="0" applyFont="1" applyBorder="1" applyAlignment="1">
      <alignment horizontal="center"/>
    </xf>
    <xf numFmtId="168" fontId="89" fillId="0" borderId="24" xfId="0" applyNumberFormat="1" applyFont="1" applyBorder="1" applyAlignment="1">
      <alignment horizontal="center"/>
    </xf>
    <xf numFmtId="168" fontId="89" fillId="0" borderId="38" xfId="1" applyNumberFormat="1" applyFont="1" applyBorder="1" applyAlignment="1">
      <alignment horizontal="center" vertical="top" wrapText="1"/>
    </xf>
    <xf numFmtId="168" fontId="89" fillId="0" borderId="24" xfId="1" applyNumberFormat="1" applyFont="1" applyFill="1" applyBorder="1" applyAlignment="1">
      <alignment horizontal="center" vertical="top" wrapText="1"/>
    </xf>
    <xf numFmtId="168" fontId="89" fillId="0" borderId="24" xfId="1" applyNumberFormat="1" applyFont="1" applyBorder="1" applyAlignment="1">
      <alignment horizontal="center"/>
    </xf>
    <xf numFmtId="168" fontId="89" fillId="0" borderId="25" xfId="1" applyNumberFormat="1" applyFont="1" applyBorder="1" applyAlignment="1">
      <alignment horizontal="center"/>
    </xf>
    <xf numFmtId="168" fontId="89" fillId="0" borderId="26" xfId="1" applyNumberFormat="1" applyFont="1" applyBorder="1" applyAlignment="1">
      <alignment horizontal="center"/>
    </xf>
    <xf numFmtId="0" fontId="89" fillId="0" borderId="35" xfId="0" applyFont="1" applyBorder="1" applyAlignment="1">
      <alignment horizontal="center"/>
    </xf>
    <xf numFmtId="168" fontId="89" fillId="0" borderId="23" xfId="0" applyNumberFormat="1" applyFont="1" applyBorder="1" applyAlignment="1">
      <alignment horizontal="center"/>
    </xf>
    <xf numFmtId="168" fontId="89" fillId="0" borderId="39" xfId="0" applyNumberFormat="1" applyFont="1" applyBorder="1" applyAlignment="1">
      <alignment horizontal="right" vertical="top" wrapText="1"/>
    </xf>
    <xf numFmtId="168" fontId="89" fillId="0" borderId="3" xfId="0" applyNumberFormat="1" applyFont="1" applyFill="1" applyBorder="1" applyAlignment="1">
      <alignment horizontal="right" vertical="top" wrapText="1"/>
    </xf>
    <xf numFmtId="168" fontId="89" fillId="0" borderId="3" xfId="0" applyNumberFormat="1" applyFont="1" applyBorder="1"/>
    <xf numFmtId="168" fontId="89" fillId="0" borderId="4" xfId="0" applyNumberFormat="1" applyFont="1" applyBorder="1"/>
    <xf numFmtId="168" fontId="89" fillId="0" borderId="2" xfId="0" applyNumberFormat="1" applyFont="1" applyBorder="1"/>
    <xf numFmtId="168" fontId="89" fillId="0" borderId="28" xfId="0" applyNumberFormat="1" applyFont="1" applyBorder="1" applyAlignment="1">
      <alignment horizontal="right" vertical="top" wrapText="1"/>
    </xf>
    <xf numFmtId="168" fontId="89" fillId="0" borderId="1" xfId="0" applyNumberFormat="1" applyFont="1" applyFill="1" applyBorder="1" applyAlignment="1">
      <alignment horizontal="right" vertical="top" wrapText="1"/>
    </xf>
    <xf numFmtId="168" fontId="89" fillId="0" borderId="1" xfId="0" applyNumberFormat="1" applyFont="1" applyBorder="1"/>
    <xf numFmtId="168" fontId="89" fillId="0" borderId="10" xfId="0" applyNumberFormat="1" applyFont="1" applyBorder="1"/>
    <xf numFmtId="168" fontId="89" fillId="0" borderId="5" xfId="0" applyNumberFormat="1" applyFont="1" applyBorder="1"/>
    <xf numFmtId="168" fontId="87" fillId="0" borderId="28" xfId="0" applyNumberFormat="1" applyFont="1" applyBorder="1" applyAlignment="1">
      <alignment horizontal="right" vertical="top" wrapText="1"/>
    </xf>
    <xf numFmtId="168" fontId="89" fillId="0" borderId="28" xfId="0" applyNumberFormat="1" applyFont="1" applyBorder="1" applyAlignment="1">
      <alignment vertical="top" wrapText="1"/>
    </xf>
    <xf numFmtId="168" fontId="89" fillId="0" borderId="1" xfId="0" applyNumberFormat="1" applyFont="1" applyBorder="1" applyAlignment="1">
      <alignment vertical="top" wrapText="1"/>
    </xf>
    <xf numFmtId="168" fontId="89" fillId="0" borderId="28" xfId="0" applyNumberFormat="1" applyFont="1" applyBorder="1" applyAlignment="1">
      <alignment horizontal="center" vertical="top" wrapText="1"/>
    </xf>
    <xf numFmtId="168" fontId="89" fillId="0" borderId="28" xfId="0" applyNumberFormat="1" applyFont="1" applyBorder="1"/>
    <xf numFmtId="168" fontId="89" fillId="0" borderId="1" xfId="0" applyNumberFormat="1" applyFont="1" applyFill="1" applyBorder="1"/>
    <xf numFmtId="0" fontId="89" fillId="0" borderId="48" xfId="0" applyFont="1" applyBorder="1" applyAlignment="1">
      <alignment horizontal="center"/>
    </xf>
    <xf numFmtId="168" fontId="89" fillId="0" borderId="33" xfId="0" applyNumberFormat="1" applyFont="1" applyBorder="1" applyAlignment="1">
      <alignment horizontal="center"/>
    </xf>
    <xf numFmtId="168" fontId="89" fillId="0" borderId="32" xfId="0" applyNumberFormat="1" applyFont="1" applyBorder="1"/>
    <xf numFmtId="168" fontId="89" fillId="0" borderId="33" xfId="0" applyNumberFormat="1" applyFont="1" applyFill="1" applyBorder="1"/>
    <xf numFmtId="168" fontId="89" fillId="0" borderId="33" xfId="0" applyNumberFormat="1" applyFont="1" applyBorder="1"/>
    <xf numFmtId="168" fontId="89" fillId="0" borderId="12" xfId="0" applyNumberFormat="1" applyFont="1" applyBorder="1"/>
    <xf numFmtId="168" fontId="89" fillId="0" borderId="11" xfId="0" applyNumberFormat="1" applyFont="1" applyBorder="1"/>
    <xf numFmtId="3" fontId="87" fillId="0" borderId="46" xfId="0" applyNumberFormat="1" applyFont="1" applyBorder="1" applyAlignment="1">
      <alignment horizontal="center" vertical="top" wrapText="1"/>
    </xf>
    <xf numFmtId="168" fontId="87" fillId="0" borderId="78" xfId="0" applyNumberFormat="1" applyFont="1" applyBorder="1" applyAlignment="1">
      <alignment horizontal="center" vertical="top" wrapText="1"/>
    </xf>
    <xf numFmtId="168" fontId="87" fillId="0" borderId="18" xfId="0" applyNumberFormat="1" applyFont="1" applyBorder="1" applyAlignment="1">
      <alignment horizontal="center" vertical="top" wrapText="1"/>
    </xf>
    <xf numFmtId="0" fontId="87" fillId="0" borderId="18" xfId="0" applyFont="1" applyFill="1" applyBorder="1" applyAlignment="1">
      <alignment horizontal="center" vertical="top" wrapText="1"/>
    </xf>
    <xf numFmtId="0" fontId="89" fillId="0" borderId="18" xfId="0" applyFont="1" applyBorder="1"/>
    <xf numFmtId="0" fontId="87" fillId="0" borderId="41" xfId="0" applyFont="1" applyBorder="1"/>
    <xf numFmtId="168" fontId="89" fillId="0" borderId="29" xfId="1" applyNumberFormat="1" applyFont="1" applyBorder="1" applyAlignment="1">
      <alignment vertical="top" wrapText="1"/>
    </xf>
    <xf numFmtId="168" fontId="89" fillId="0" borderId="23" xfId="1" applyNumberFormat="1" applyFont="1" applyBorder="1" applyAlignment="1">
      <alignment vertical="top" wrapText="1"/>
    </xf>
    <xf numFmtId="168" fontId="89" fillId="0" borderId="16" xfId="0" applyNumberFormat="1" applyFont="1" applyBorder="1" applyAlignment="1">
      <alignment horizontal="center" vertical="top" wrapText="1"/>
    </xf>
    <xf numFmtId="0" fontId="89" fillId="0" borderId="40" xfId="0" applyFont="1" applyBorder="1" applyAlignment="1">
      <alignment vertical="top" wrapText="1"/>
    </xf>
    <xf numFmtId="0" fontId="89" fillId="0" borderId="15" xfId="0" applyFont="1" applyBorder="1" applyAlignment="1">
      <alignment vertical="top" wrapText="1"/>
    </xf>
    <xf numFmtId="168" fontId="89" fillId="0" borderId="23" xfId="1" applyNumberFormat="1" applyFont="1" applyBorder="1" applyAlignment="1"/>
    <xf numFmtId="168" fontId="89" fillId="0" borderId="27" xfId="1" applyNumberFormat="1" applyFont="1" applyBorder="1" applyAlignment="1"/>
    <xf numFmtId="168" fontId="89" fillId="0" borderId="22" xfId="1" applyNumberFormat="1" applyFont="1" applyBorder="1" applyAlignment="1"/>
    <xf numFmtId="0" fontId="89" fillId="0" borderId="36" xfId="0" applyFont="1" applyBorder="1" applyAlignment="1"/>
    <xf numFmtId="0" fontId="89" fillId="0" borderId="16" xfId="0" applyFont="1" applyBorder="1" applyAlignment="1"/>
    <xf numFmtId="168" fontId="89" fillId="0" borderId="28" xfId="1" applyNumberFormat="1" applyFont="1" applyBorder="1" applyAlignment="1">
      <alignment vertical="top" wrapText="1"/>
    </xf>
    <xf numFmtId="168" fontId="89" fillId="0" borderId="1" xfId="1" applyNumberFormat="1" applyFont="1" applyFill="1" applyBorder="1" applyAlignment="1">
      <alignment vertical="top" wrapText="1"/>
    </xf>
    <xf numFmtId="168" fontId="89" fillId="0" borderId="1" xfId="1" applyNumberFormat="1" applyFont="1" applyBorder="1" applyAlignment="1"/>
    <xf numFmtId="168" fontId="89" fillId="0" borderId="10" xfId="1" applyNumberFormat="1" applyFont="1" applyBorder="1" applyAlignment="1"/>
    <xf numFmtId="168" fontId="89" fillId="0" borderId="5" xfId="1" applyNumberFormat="1" applyFont="1" applyBorder="1" applyAlignment="1"/>
    <xf numFmtId="0" fontId="89" fillId="0" borderId="36" xfId="0" applyFont="1" applyBorder="1" applyAlignment="1">
      <alignment vertical="top" wrapText="1"/>
    </xf>
    <xf numFmtId="0" fontId="89" fillId="0" borderId="16" xfId="0" applyFont="1" applyBorder="1" applyAlignment="1">
      <alignment vertical="top" wrapText="1"/>
    </xf>
    <xf numFmtId="168" fontId="89" fillId="0" borderId="1" xfId="1" applyNumberFormat="1" applyFont="1" applyFill="1" applyBorder="1" applyAlignment="1">
      <alignment vertical="center" wrapText="1"/>
    </xf>
    <xf numFmtId="168" fontId="89" fillId="0" borderId="1" xfId="1" applyNumberFormat="1" applyFont="1" applyBorder="1" applyAlignment="1">
      <alignment vertical="center"/>
    </xf>
    <xf numFmtId="168" fontId="89" fillId="0" borderId="16" xfId="0" applyNumberFormat="1" applyFont="1" applyBorder="1" applyAlignment="1">
      <alignment vertical="top" wrapText="1"/>
    </xf>
    <xf numFmtId="0" fontId="89" fillId="0" borderId="37" xfId="0" applyFont="1" applyBorder="1" applyAlignment="1"/>
    <xf numFmtId="0" fontId="89" fillId="0" borderId="14" xfId="0" applyFont="1" applyBorder="1" applyAlignment="1"/>
    <xf numFmtId="168" fontId="89" fillId="0" borderId="38" xfId="1" applyNumberFormat="1" applyFont="1" applyBorder="1" applyAlignment="1">
      <alignment vertical="top" wrapText="1"/>
    </xf>
    <xf numFmtId="168" fontId="89" fillId="0" borderId="24" xfId="1" applyNumberFormat="1" applyFont="1" applyFill="1" applyBorder="1" applyAlignment="1">
      <alignment vertical="top" wrapText="1"/>
    </xf>
    <xf numFmtId="168" fontId="89" fillId="0" borderId="24" xfId="1" applyNumberFormat="1" applyFont="1" applyBorder="1" applyAlignment="1"/>
    <xf numFmtId="168" fontId="89" fillId="0" borderId="25" xfId="1" applyNumberFormat="1" applyFont="1" applyBorder="1" applyAlignment="1"/>
    <xf numFmtId="168" fontId="89" fillId="0" borderId="26" xfId="1" applyNumberFormat="1" applyFont="1" applyBorder="1" applyAlignment="1"/>
    <xf numFmtId="3" fontId="87" fillId="0" borderId="78" xfId="0" applyNumberFormat="1" applyFont="1" applyBorder="1" applyAlignment="1">
      <alignment horizontal="center" vertical="top" wrapText="1"/>
    </xf>
    <xf numFmtId="168" fontId="89" fillId="0" borderId="87" xfId="0" applyNumberFormat="1" applyFont="1" applyBorder="1" applyAlignment="1">
      <alignment horizontal="center"/>
    </xf>
    <xf numFmtId="168" fontId="89" fillId="0" borderId="93" xfId="0" applyNumberFormat="1" applyFont="1" applyBorder="1" applyAlignment="1">
      <alignment horizontal="right" vertical="top" wrapText="1"/>
    </xf>
    <xf numFmtId="168" fontId="89" fillId="0" borderId="83" xfId="0" applyNumberFormat="1" applyFont="1" applyFill="1" applyBorder="1" applyAlignment="1">
      <alignment horizontal="right" vertical="top" wrapText="1"/>
    </xf>
    <xf numFmtId="168" fontId="89" fillId="0" borderId="83" xfId="0" applyNumberFormat="1" applyFont="1" applyBorder="1"/>
    <xf numFmtId="168" fontId="89" fillId="0" borderId="94" xfId="0" applyNumberFormat="1" applyFont="1" applyBorder="1"/>
    <xf numFmtId="168" fontId="89" fillId="0" borderId="82" xfId="0" applyNumberFormat="1" applyFont="1" applyBorder="1"/>
    <xf numFmtId="168" fontId="89" fillId="0" borderId="84" xfId="0" applyNumberFormat="1" applyFont="1" applyBorder="1"/>
    <xf numFmtId="168" fontId="89" fillId="0" borderId="16" xfId="0" applyNumberFormat="1" applyFont="1" applyBorder="1" applyAlignment="1">
      <alignment horizontal="center"/>
    </xf>
    <xf numFmtId="168" fontId="89" fillId="0" borderId="31" xfId="0" applyNumberFormat="1" applyFont="1" applyBorder="1"/>
    <xf numFmtId="168" fontId="89" fillId="0" borderId="17" xfId="0" applyNumberFormat="1" applyFont="1" applyBorder="1" applyAlignment="1">
      <alignment horizontal="center"/>
    </xf>
    <xf numFmtId="168" fontId="89" fillId="0" borderId="34" xfId="0" applyNumberFormat="1" applyFont="1" applyBorder="1"/>
    <xf numFmtId="49" fontId="91" fillId="0" borderId="82" xfId="0" applyNumberFormat="1" applyFont="1" applyFill="1" applyBorder="1" applyAlignment="1" applyProtection="1">
      <alignment horizontal="left" vertical="center" wrapText="1" shrinkToFit="1"/>
    </xf>
    <xf numFmtId="49" fontId="92" fillId="0" borderId="84" xfId="0" applyNumberFormat="1" applyFont="1" applyFill="1" applyBorder="1" applyAlignment="1" applyProtection="1">
      <alignment vertical="center" wrapText="1" shrinkToFit="1"/>
    </xf>
    <xf numFmtId="49" fontId="92" fillId="0" borderId="5" xfId="0" applyNumberFormat="1" applyFont="1" applyFill="1" applyBorder="1" applyAlignment="1" applyProtection="1">
      <alignment vertical="center" wrapText="1" shrinkToFit="1"/>
    </xf>
    <xf numFmtId="168" fontId="92" fillId="0" borderId="10" xfId="1" applyNumberFormat="1" applyFont="1" applyFill="1" applyBorder="1" applyAlignment="1" applyProtection="1">
      <alignment horizontal="right" vertical="center" wrapText="1" shrinkToFit="1"/>
    </xf>
    <xf numFmtId="49" fontId="92" fillId="0" borderId="11" xfId="0" applyNumberFormat="1" applyFont="1" applyFill="1" applyBorder="1" applyAlignment="1" applyProtection="1">
      <alignment vertical="center" wrapText="1" shrinkToFit="1"/>
    </xf>
    <xf numFmtId="168" fontId="92" fillId="0" borderId="12" xfId="1" applyNumberFormat="1" applyFont="1" applyFill="1" applyBorder="1" applyAlignment="1" applyProtection="1">
      <alignment horizontal="right" vertical="center" wrapText="1" shrinkToFit="1"/>
    </xf>
    <xf numFmtId="49" fontId="91" fillId="0" borderId="85" xfId="0" applyNumberFormat="1" applyFont="1" applyFill="1" applyBorder="1" applyAlignment="1" applyProtection="1">
      <alignment vertical="center" wrapText="1" shrinkToFit="1"/>
    </xf>
    <xf numFmtId="168" fontId="91" fillId="0" borderId="75" xfId="1" applyNumberFormat="1" applyFont="1" applyFill="1" applyBorder="1" applyAlignment="1" applyProtection="1">
      <alignment horizontal="right" vertical="center" wrapText="1" shrinkToFit="1"/>
    </xf>
    <xf numFmtId="49" fontId="92" fillId="0" borderId="22" xfId="0" applyNumberFormat="1" applyFont="1" applyFill="1" applyBorder="1" applyAlignment="1" applyProtection="1">
      <alignment vertical="center" wrapText="1" shrinkToFit="1"/>
    </xf>
    <xf numFmtId="168" fontId="92" fillId="0" borderId="27" xfId="1" applyNumberFormat="1" applyFont="1" applyFill="1" applyBorder="1" applyAlignment="1" applyProtection="1">
      <alignment horizontal="right" vertical="center" wrapText="1" shrinkToFit="1"/>
    </xf>
    <xf numFmtId="49" fontId="91" fillId="0" borderId="5" xfId="0" applyNumberFormat="1" applyFont="1" applyFill="1" applyBorder="1" applyAlignment="1" applyProtection="1">
      <alignment vertical="center" wrapText="1" shrinkToFit="1"/>
    </xf>
    <xf numFmtId="49" fontId="91" fillId="0" borderId="62" xfId="0" applyNumberFormat="1" applyFont="1" applyFill="1" applyBorder="1" applyAlignment="1" applyProtection="1">
      <alignment vertical="center" wrapText="1" shrinkToFit="1"/>
    </xf>
    <xf numFmtId="168" fontId="92" fillId="0" borderId="60" xfId="1" applyNumberFormat="1" applyFont="1" applyFill="1" applyBorder="1" applyAlignment="1" applyProtection="1">
      <alignment horizontal="right" vertical="center" wrapText="1" shrinkToFit="1"/>
    </xf>
    <xf numFmtId="0" fontId="91" fillId="0" borderId="85" xfId="0" applyFont="1" applyBorder="1"/>
    <xf numFmtId="0" fontId="91" fillId="13" borderId="85" xfId="0" applyFont="1" applyFill="1" applyBorder="1"/>
    <xf numFmtId="168" fontId="91" fillId="13" borderId="75" xfId="0" applyNumberFormat="1" applyFont="1" applyFill="1" applyBorder="1"/>
    <xf numFmtId="168" fontId="91" fillId="0" borderId="75" xfId="0" applyNumberFormat="1" applyFont="1" applyBorder="1"/>
    <xf numFmtId="0" fontId="91" fillId="0" borderId="0" xfId="0" applyFont="1" applyBorder="1"/>
    <xf numFmtId="0" fontId="92" fillId="0" borderId="0" xfId="0" applyFont="1" applyBorder="1"/>
    <xf numFmtId="0" fontId="93" fillId="0" borderId="22" xfId="0" applyFont="1" applyFill="1" applyBorder="1"/>
    <xf numFmtId="0" fontId="92" fillId="0" borderId="27" xfId="0" applyFont="1" applyBorder="1"/>
    <xf numFmtId="0" fontId="91" fillId="0" borderId="5" xfId="0" applyFont="1" applyBorder="1"/>
    <xf numFmtId="164" fontId="92" fillId="0" borderId="10" xfId="0" applyNumberFormat="1" applyFont="1" applyBorder="1"/>
    <xf numFmtId="0" fontId="92" fillId="0" borderId="11" xfId="0" applyFont="1" applyBorder="1"/>
    <xf numFmtId="168" fontId="92" fillId="0" borderId="12" xfId="0" applyNumberFormat="1" applyFont="1" applyBorder="1" applyAlignment="1">
      <alignment horizontal="left"/>
    </xf>
    <xf numFmtId="0" fontId="92" fillId="0" borderId="22" xfId="0" applyFont="1" applyBorder="1"/>
    <xf numFmtId="0" fontId="92" fillId="0" borderId="10" xfId="0" applyFont="1" applyBorder="1"/>
    <xf numFmtId="0" fontId="92" fillId="0" borderId="5" xfId="0" applyFont="1" applyBorder="1"/>
    <xf numFmtId="168" fontId="92" fillId="0" borderId="10" xfId="0" applyNumberFormat="1" applyFont="1" applyBorder="1"/>
    <xf numFmtId="0" fontId="92" fillId="0" borderId="62" xfId="0" applyFont="1" applyBorder="1"/>
    <xf numFmtId="168" fontId="92" fillId="0" borderId="60" xfId="0" applyNumberFormat="1" applyFont="1" applyBorder="1"/>
    <xf numFmtId="168" fontId="53" fillId="0" borderId="84" xfId="4" applyNumberFormat="1" applyFont="1" applyBorder="1"/>
    <xf numFmtId="168" fontId="53" fillId="0" borderId="28" xfId="4" applyNumberFormat="1" applyFont="1" applyBorder="1"/>
    <xf numFmtId="168" fontId="53" fillId="0" borderId="10" xfId="4" applyNumberFormat="1" applyFont="1" applyBorder="1"/>
    <xf numFmtId="168" fontId="53" fillId="0" borderId="28" xfId="4" applyNumberFormat="1" applyFont="1" applyFill="1" applyBorder="1"/>
    <xf numFmtId="168" fontId="54" fillId="0" borderId="96" xfId="0" applyNumberFormat="1" applyFont="1" applyBorder="1" applyAlignment="1">
      <alignment horizontal="right"/>
    </xf>
    <xf numFmtId="168" fontId="54" fillId="0" borderId="97" xfId="0" applyNumberFormat="1" applyFont="1" applyBorder="1" applyAlignment="1">
      <alignment horizontal="right"/>
    </xf>
    <xf numFmtId="168" fontId="53" fillId="0" borderId="29" xfId="4" applyNumberFormat="1" applyFont="1" applyBorder="1"/>
    <xf numFmtId="168" fontId="53" fillId="0" borderId="27" xfId="4" applyNumberFormat="1" applyFont="1" applyBorder="1"/>
    <xf numFmtId="168" fontId="53" fillId="0" borderId="12" xfId="4" applyNumberFormat="1" applyFont="1" applyBorder="1"/>
    <xf numFmtId="168" fontId="54" fillId="0" borderId="79" xfId="0" applyNumberFormat="1" applyFont="1" applyBorder="1"/>
    <xf numFmtId="168" fontId="53" fillId="0" borderId="56" xfId="0" applyNumberFormat="1" applyFont="1" applyBorder="1"/>
    <xf numFmtId="168" fontId="45" fillId="0" borderId="60" xfId="0" applyNumberFormat="1" applyFont="1" applyBorder="1"/>
    <xf numFmtId="168" fontId="54" fillId="0" borderId="88" xfId="0" applyNumberFormat="1" applyFont="1" applyBorder="1"/>
    <xf numFmtId="168" fontId="45" fillId="0" borderId="84" xfId="1" applyNumberFormat="1" applyFont="1" applyBorder="1"/>
    <xf numFmtId="168" fontId="57" fillId="0" borderId="28" xfId="0" applyNumberFormat="1" applyFont="1" applyFill="1" applyBorder="1"/>
    <xf numFmtId="168" fontId="45" fillId="0" borderId="10" xfId="1" applyNumberFormat="1" applyFont="1" applyFill="1" applyBorder="1"/>
    <xf numFmtId="168" fontId="57" fillId="0" borderId="10" xfId="1" applyNumberFormat="1" applyFont="1" applyBorder="1"/>
    <xf numFmtId="168" fontId="57" fillId="0" borderId="10" xfId="1" applyNumberFormat="1" applyFont="1" applyFill="1" applyBorder="1"/>
    <xf numFmtId="168" fontId="55" fillId="0" borderId="96" xfId="0" applyNumberFormat="1" applyFont="1" applyBorder="1" applyAlignment="1">
      <alignment horizontal="right"/>
    </xf>
    <xf numFmtId="168" fontId="55" fillId="0" borderId="97" xfId="0" applyNumberFormat="1" applyFont="1" applyBorder="1" applyAlignment="1">
      <alignment horizontal="right"/>
    </xf>
    <xf numFmtId="168" fontId="45" fillId="0" borderId="12" xfId="1" applyNumberFormat="1" applyFont="1" applyBorder="1"/>
    <xf numFmtId="168" fontId="55" fillId="0" borderId="79" xfId="0" applyNumberFormat="1" applyFont="1" applyBorder="1" applyAlignment="1">
      <alignment horizontal="right"/>
    </xf>
    <xf numFmtId="168" fontId="55" fillId="0" borderId="18" xfId="0" applyNumberFormat="1" applyFont="1" applyBorder="1" applyAlignment="1">
      <alignment horizontal="right"/>
    </xf>
    <xf numFmtId="168" fontId="45" fillId="0" borderId="56" xfId="1" applyNumberFormat="1" applyFont="1" applyBorder="1"/>
    <xf numFmtId="168" fontId="45" fillId="0" borderId="60" xfId="1" applyNumberFormat="1" applyFont="1" applyBorder="1"/>
    <xf numFmtId="168" fontId="50" fillId="0" borderId="88" xfId="1" applyNumberFormat="1" applyFont="1" applyBorder="1"/>
    <xf numFmtId="168" fontId="50" fillId="0" borderId="79" xfId="1" applyNumberFormat="1" applyFont="1" applyBorder="1"/>
    <xf numFmtId="49" fontId="61" fillId="0" borderId="45" xfId="0" applyNumberFormat="1" applyFont="1" applyFill="1" applyBorder="1" applyAlignment="1" applyProtection="1">
      <alignment vertical="center" wrapText="1" shrinkToFit="1"/>
    </xf>
    <xf numFmtId="167" fontId="1" fillId="0" borderId="0" xfId="6" applyNumberFormat="1" applyFill="1" applyBorder="1" applyAlignment="1" applyProtection="1"/>
    <xf numFmtId="0" fontId="0" fillId="0" borderId="0" xfId="0" applyFill="1" applyBorder="1"/>
    <xf numFmtId="0" fontId="67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/>
    <xf numFmtId="167" fontId="69" fillId="0" borderId="0" xfId="6" applyNumberFormat="1" applyFont="1" applyFill="1" applyBorder="1" applyAlignment="1" applyProtection="1"/>
    <xf numFmtId="0" fontId="20" fillId="0" borderId="82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62" fillId="0" borderId="5" xfId="0" applyFont="1" applyBorder="1" applyAlignment="1">
      <alignment horizontal="left" indent="8"/>
    </xf>
    <xf numFmtId="0" fontId="62" fillId="0" borderId="5" xfId="0" applyFont="1" applyBorder="1" applyAlignment="1">
      <alignment horizontal="left" indent="5"/>
    </xf>
    <xf numFmtId="168" fontId="20" fillId="0" borderId="84" xfId="0" applyNumberFormat="1" applyFont="1" applyBorder="1" applyAlignment="1">
      <alignment horizontal="right"/>
    </xf>
    <xf numFmtId="168" fontId="20" fillId="0" borderId="27" xfId="0" applyNumberFormat="1" applyFont="1" applyBorder="1" applyAlignment="1">
      <alignment horizontal="right"/>
    </xf>
    <xf numFmtId="168" fontId="20" fillId="0" borderId="27" xfId="1" applyNumberFormat="1" applyFont="1" applyBorder="1" applyAlignment="1">
      <alignment horizontal="right"/>
    </xf>
    <xf numFmtId="168" fontId="20" fillId="0" borderId="10" xfId="1" applyNumberFormat="1" applyFont="1" applyBorder="1" applyAlignment="1"/>
    <xf numFmtId="0" fontId="20" fillId="0" borderId="5" xfId="0" applyFont="1" applyBorder="1" applyAlignment="1"/>
    <xf numFmtId="168" fontId="20" fillId="0" borderId="10" xfId="0" applyNumberFormat="1" applyFont="1" applyBorder="1" applyAlignment="1"/>
    <xf numFmtId="168" fontId="20" fillId="0" borderId="12" xfId="0" applyNumberFormat="1" applyFont="1" applyBorder="1" applyAlignment="1"/>
    <xf numFmtId="168" fontId="65" fillId="0" borderId="87" xfId="0" applyNumberFormat="1" applyFont="1" applyBorder="1" applyAlignment="1">
      <alignment horizontal="right"/>
    </xf>
    <xf numFmtId="168" fontId="30" fillId="0" borderId="90" xfId="0" applyNumberFormat="1" applyFont="1" applyBorder="1"/>
    <xf numFmtId="168" fontId="30" fillId="0" borderId="17" xfId="0" applyNumberFormat="1" applyFont="1" applyBorder="1" applyAlignment="1">
      <alignment horizontal="right"/>
    </xf>
    <xf numFmtId="0" fontId="30" fillId="0" borderId="48" xfId="0" applyFont="1" applyFill="1" applyBorder="1"/>
    <xf numFmtId="0" fontId="30" fillId="15" borderId="78" xfId="0" applyFont="1" applyFill="1" applyBorder="1" applyAlignment="1"/>
    <xf numFmtId="168" fontId="30" fillId="15" borderId="18" xfId="0" applyNumberFormat="1" applyFont="1" applyFill="1" applyBorder="1" applyAlignment="1">
      <alignment horizontal="right"/>
    </xf>
    <xf numFmtId="168" fontId="57" fillId="0" borderId="15" xfId="0" applyNumberFormat="1" applyFont="1" applyBorder="1" applyAlignment="1">
      <alignment horizontal="right" wrapText="1"/>
    </xf>
    <xf numFmtId="168" fontId="57" fillId="0" borderId="16" xfId="0" applyNumberFormat="1" applyFont="1" applyBorder="1" applyAlignment="1">
      <alignment horizontal="right" wrapText="1"/>
    </xf>
    <xf numFmtId="168" fontId="57" fillId="0" borderId="17" xfId="0" applyNumberFormat="1" applyFont="1" applyBorder="1" applyAlignment="1">
      <alignment horizontal="right" wrapText="1"/>
    </xf>
    <xf numFmtId="168" fontId="55" fillId="0" borderId="18" xfId="0" applyNumberFormat="1" applyFont="1" applyBorder="1" applyAlignment="1">
      <alignment horizontal="right" wrapText="1"/>
    </xf>
    <xf numFmtId="168" fontId="57" fillId="0" borderId="87" xfId="0" applyNumberFormat="1" applyFont="1" applyBorder="1" applyAlignment="1">
      <alignment horizontal="right" wrapText="1"/>
    </xf>
    <xf numFmtId="168" fontId="57" fillId="0" borderId="21" xfId="0" applyNumberFormat="1" applyFont="1" applyBorder="1" applyAlignment="1">
      <alignment horizontal="justify" wrapText="1"/>
    </xf>
    <xf numFmtId="168" fontId="57" fillId="0" borderId="16" xfId="0" applyNumberFormat="1" applyFont="1" applyBorder="1" applyAlignment="1">
      <alignment horizontal="justify" wrapText="1"/>
    </xf>
    <xf numFmtId="168" fontId="57" fillId="0" borderId="21" xfId="0" applyNumberFormat="1" applyFont="1" applyBorder="1" applyAlignment="1">
      <alignment horizontal="right" wrapText="1"/>
    </xf>
    <xf numFmtId="0" fontId="55" fillId="0" borderId="14" xfId="0" applyFont="1" applyBorder="1" applyAlignment="1">
      <alignment horizontal="center" wrapText="1"/>
    </xf>
    <xf numFmtId="3" fontId="55" fillId="0" borderId="14" xfId="0" applyNumberFormat="1" applyFont="1" applyBorder="1" applyAlignment="1">
      <alignment horizontal="center" wrapText="1"/>
    </xf>
    <xf numFmtId="0" fontId="46" fillId="0" borderId="14" xfId="0" applyFont="1" applyBorder="1" applyAlignment="1">
      <alignment horizontal="center" wrapText="1"/>
    </xf>
    <xf numFmtId="3" fontId="46" fillId="0" borderId="14" xfId="0" applyNumberFormat="1" applyFont="1" applyBorder="1" applyAlignment="1">
      <alignment horizontal="center" wrapText="1"/>
    </xf>
    <xf numFmtId="168" fontId="57" fillId="0" borderId="18" xfId="0" applyNumberFormat="1" applyFont="1" applyBorder="1" applyAlignment="1">
      <alignment horizontal="right"/>
    </xf>
    <xf numFmtId="168" fontId="55" fillId="0" borderId="21" xfId="0" applyNumberFormat="1" applyFont="1" applyBorder="1" applyAlignment="1">
      <alignment horizontal="right" wrapText="1"/>
    </xf>
    <xf numFmtId="168" fontId="55" fillId="0" borderId="41" xfId="0" applyNumberFormat="1" applyFont="1" applyBorder="1" applyAlignment="1">
      <alignment horizontal="right"/>
    </xf>
    <xf numFmtId="168" fontId="86" fillId="2" borderId="18" xfId="0" applyNumberFormat="1" applyFont="1" applyFill="1" applyBorder="1" applyAlignment="1">
      <alignment horizontal="center" wrapText="1"/>
    </xf>
    <xf numFmtId="168" fontId="86" fillId="2" borderId="41" xfId="0" applyNumberFormat="1" applyFont="1" applyFill="1" applyBorder="1" applyAlignment="1">
      <alignment horizontal="center" wrapText="1"/>
    </xf>
    <xf numFmtId="168" fontId="57" fillId="0" borderId="87" xfId="0" applyNumberFormat="1" applyFont="1" applyFill="1" applyBorder="1" applyAlignment="1">
      <alignment horizontal="right"/>
    </xf>
    <xf numFmtId="168" fontId="57" fillId="0" borderId="16" xfId="0" applyNumberFormat="1" applyFont="1" applyFill="1" applyBorder="1" applyAlignment="1">
      <alignment horizontal="right"/>
    </xf>
    <xf numFmtId="168" fontId="57" fillId="0" borderId="16" xfId="0" applyNumberFormat="1" applyFont="1" applyBorder="1" applyAlignment="1">
      <alignment horizontal="right"/>
    </xf>
    <xf numFmtId="168" fontId="57" fillId="0" borderId="17" xfId="0" applyNumberFormat="1" applyFont="1" applyBorder="1" applyAlignment="1">
      <alignment horizontal="right"/>
    </xf>
    <xf numFmtId="168" fontId="86" fillId="0" borderId="41" xfId="0" applyNumberFormat="1" applyFont="1" applyBorder="1" applyAlignment="1"/>
    <xf numFmtId="168" fontId="86" fillId="2" borderId="90" xfId="0" applyNumberFormat="1" applyFont="1" applyFill="1" applyBorder="1" applyAlignment="1">
      <alignment horizontal="center" wrapText="1"/>
    </xf>
    <xf numFmtId="168" fontId="55" fillId="2" borderId="18" xfId="0" applyNumberFormat="1" applyFont="1" applyFill="1" applyBorder="1" applyAlignment="1">
      <alignment horizontal="center" wrapText="1"/>
    </xf>
    <xf numFmtId="168" fontId="28" fillId="2" borderId="102" xfId="0" applyNumberFormat="1" applyFont="1" applyFill="1" applyBorder="1" applyAlignment="1">
      <alignment horizontal="right" wrapText="1"/>
    </xf>
    <xf numFmtId="168" fontId="28" fillId="2" borderId="103" xfId="0" applyNumberFormat="1" applyFont="1" applyFill="1" applyBorder="1" applyAlignment="1">
      <alignment horizontal="right" wrapText="1"/>
    </xf>
    <xf numFmtId="168" fontId="28" fillId="2" borderId="10" xfId="0" applyNumberFormat="1" applyFont="1" applyFill="1" applyBorder="1" applyAlignment="1">
      <alignment wrapText="1"/>
    </xf>
    <xf numFmtId="0" fontId="10" fillId="0" borderId="78" xfId="0" applyFont="1" applyBorder="1"/>
    <xf numFmtId="168" fontId="37" fillId="2" borderId="86" xfId="0" applyNumberFormat="1" applyFont="1" applyFill="1" applyBorder="1" applyAlignment="1">
      <alignment horizontal="right" wrapText="1"/>
    </xf>
    <xf numFmtId="168" fontId="37" fillId="2" borderId="75" xfId="0" applyNumberFormat="1" applyFont="1" applyFill="1" applyBorder="1" applyAlignment="1">
      <alignment horizontal="right" wrapText="1"/>
    </xf>
    <xf numFmtId="168" fontId="23" fillId="2" borderId="84" xfId="0" applyNumberFormat="1" applyFont="1" applyFill="1" applyBorder="1" applyAlignment="1">
      <alignment horizontal="right" wrapText="1"/>
    </xf>
    <xf numFmtId="0" fontId="27" fillId="2" borderId="104" xfId="0" applyFont="1" applyFill="1" applyBorder="1" applyAlignment="1">
      <alignment wrapText="1"/>
    </xf>
    <xf numFmtId="168" fontId="69" fillId="2" borderId="86" xfId="0" applyNumberFormat="1" applyFont="1" applyFill="1" applyBorder="1" applyAlignment="1">
      <alignment horizontal="right" wrapText="1"/>
    </xf>
    <xf numFmtId="168" fontId="69" fillId="2" borderId="75" xfId="0" applyNumberFormat="1" applyFont="1" applyFill="1" applyBorder="1" applyAlignment="1">
      <alignment horizontal="right" wrapText="1"/>
    </xf>
    <xf numFmtId="168" fontId="0" fillId="0" borderId="0" xfId="0" applyNumberFormat="1"/>
    <xf numFmtId="3" fontId="59" fillId="0" borderId="23" xfId="3" applyNumberFormat="1" applyFont="1" applyBorder="1" applyAlignment="1">
      <alignment horizontal="right" wrapText="1"/>
    </xf>
    <xf numFmtId="3" fontId="59" fillId="0" borderId="27" xfId="3" applyNumberFormat="1" applyFont="1" applyBorder="1" applyAlignment="1">
      <alignment horizontal="right" wrapText="1"/>
    </xf>
    <xf numFmtId="168" fontId="59" fillId="0" borderId="23" xfId="3" applyNumberFormat="1" applyFont="1" applyBorder="1" applyAlignment="1">
      <alignment horizontal="right" wrapText="1"/>
    </xf>
    <xf numFmtId="168" fontId="20" fillId="0" borderId="1" xfId="3" applyNumberFormat="1" applyFont="1" applyBorder="1" applyAlignment="1">
      <alignment horizontal="right" wrapText="1"/>
    </xf>
    <xf numFmtId="168" fontId="20" fillId="2" borderId="1" xfId="3" applyNumberFormat="1" applyFont="1" applyFill="1" applyBorder="1" applyAlignment="1">
      <alignment horizontal="right" wrapText="1"/>
    </xf>
    <xf numFmtId="168" fontId="61" fillId="0" borderId="16" xfId="1" applyNumberFormat="1" applyFont="1" applyFill="1" applyBorder="1" applyAlignment="1" applyProtection="1">
      <alignment horizontal="right" vertical="center" wrapText="1" shrinkToFit="1"/>
    </xf>
    <xf numFmtId="168" fontId="61" fillId="0" borderId="21" xfId="1" applyNumberFormat="1" applyFont="1" applyFill="1" applyBorder="1" applyAlignment="1" applyProtection="1">
      <alignment horizontal="right" vertical="center" wrapText="1" shrinkToFit="1"/>
    </xf>
    <xf numFmtId="168" fontId="59" fillId="0" borderId="18" xfId="1" applyNumberFormat="1" applyFont="1" applyFill="1" applyBorder="1" applyAlignment="1" applyProtection="1">
      <alignment horizontal="right" vertical="center" wrapText="1" shrinkToFit="1"/>
    </xf>
    <xf numFmtId="168" fontId="20" fillId="0" borderId="27" xfId="1" applyNumberFormat="1" applyFont="1" applyBorder="1" applyAlignment="1">
      <alignment vertical="center"/>
    </xf>
    <xf numFmtId="168" fontId="20" fillId="0" borderId="10" xfId="1" applyNumberFormat="1" applyFont="1" applyBorder="1" applyAlignment="1">
      <alignment vertical="center"/>
    </xf>
    <xf numFmtId="168" fontId="20" fillId="0" borderId="12" xfId="1" applyNumberFormat="1" applyFont="1" applyBorder="1" applyAlignment="1">
      <alignment vertical="center"/>
    </xf>
    <xf numFmtId="168" fontId="59" fillId="0" borderId="13" xfId="1" applyNumberFormat="1" applyFont="1" applyBorder="1" applyAlignment="1">
      <alignment vertical="center"/>
    </xf>
    <xf numFmtId="0" fontId="94" fillId="0" borderId="1" xfId="0" applyFont="1" applyBorder="1" applyAlignment="1">
      <alignment horizontal="center" vertical="top" wrapText="1"/>
    </xf>
    <xf numFmtId="0" fontId="94" fillId="0" borderId="1" xfId="0" applyFont="1" applyBorder="1" applyAlignment="1">
      <alignment horizontal="center"/>
    </xf>
    <xf numFmtId="168" fontId="53" fillId="0" borderId="102" xfId="4" applyNumberFormat="1" applyFont="1" applyBorder="1"/>
    <xf numFmtId="168" fontId="53" fillId="0" borderId="32" xfId="4" applyNumberFormat="1" applyFont="1" applyFill="1" applyBorder="1"/>
    <xf numFmtId="0" fontId="53" fillId="0" borderId="17" xfId="0" applyFont="1" applyBorder="1"/>
    <xf numFmtId="0" fontId="54" fillId="0" borderId="76" xfId="0" applyFont="1" applyBorder="1"/>
    <xf numFmtId="0" fontId="54" fillId="0" borderId="76" xfId="0" applyFont="1" applyFill="1" applyBorder="1"/>
    <xf numFmtId="1" fontId="56" fillId="0" borderId="90" xfId="4" applyNumberFormat="1" applyFont="1" applyBorder="1" applyAlignment="1">
      <alignment horizontal="center" vertical="center" wrapText="1"/>
    </xf>
    <xf numFmtId="168" fontId="54" fillId="0" borderId="95" xfId="0" applyNumberFormat="1" applyFont="1" applyBorder="1" applyAlignment="1">
      <alignment horizontal="right"/>
    </xf>
    <xf numFmtId="168" fontId="53" fillId="0" borderId="15" xfId="4" applyNumberFormat="1" applyFont="1" applyBorder="1"/>
    <xf numFmtId="168" fontId="54" fillId="0" borderId="76" xfId="0" applyNumberFormat="1" applyFont="1" applyBorder="1"/>
    <xf numFmtId="168" fontId="53" fillId="0" borderId="21" xfId="0" applyNumberFormat="1" applyFont="1" applyBorder="1"/>
    <xf numFmtId="168" fontId="57" fillId="0" borderId="102" xfId="0" applyNumberFormat="1" applyFont="1" applyFill="1" applyBorder="1"/>
    <xf numFmtId="168" fontId="57" fillId="0" borderId="28" xfId="1" applyNumberFormat="1" applyFont="1" applyBorder="1" applyAlignment="1"/>
    <xf numFmtId="168" fontId="64" fillId="0" borderId="28" xfId="1" applyNumberFormat="1" applyFont="1" applyBorder="1" applyAlignment="1"/>
    <xf numFmtId="168" fontId="64" fillId="0" borderId="28" xfId="1" applyNumberFormat="1" applyFont="1" applyBorder="1"/>
    <xf numFmtId="168" fontId="45" fillId="0" borderId="28" xfId="1" applyNumberFormat="1" applyFont="1" applyBorder="1"/>
    <xf numFmtId="168" fontId="45" fillId="0" borderId="29" xfId="1" applyNumberFormat="1" applyFont="1" applyBorder="1"/>
    <xf numFmtId="168" fontId="45" fillId="0" borderId="32" xfId="1" applyNumberFormat="1" applyFont="1" applyBorder="1"/>
    <xf numFmtId="168" fontId="57" fillId="0" borderId="87" xfId="0" applyNumberFormat="1" applyFont="1" applyFill="1" applyBorder="1"/>
    <xf numFmtId="168" fontId="57" fillId="0" borderId="16" xfId="0" applyNumberFormat="1" applyFont="1" applyFill="1" applyBorder="1"/>
    <xf numFmtId="168" fontId="55" fillId="0" borderId="95" xfId="0" applyNumberFormat="1" applyFont="1" applyBorder="1" applyAlignment="1">
      <alignment horizontal="right"/>
    </xf>
    <xf numFmtId="168" fontId="57" fillId="0" borderId="15" xfId="0" applyNumberFormat="1" applyFont="1" applyBorder="1"/>
    <xf numFmtId="168" fontId="57" fillId="0" borderId="17" xfId="0" applyNumberFormat="1" applyFont="1" applyBorder="1"/>
    <xf numFmtId="168" fontId="57" fillId="0" borderId="16" xfId="0" applyNumberFormat="1" applyFont="1" applyBorder="1"/>
    <xf numFmtId="168" fontId="55" fillId="0" borderId="76" xfId="0" applyNumberFormat="1" applyFont="1" applyBorder="1" applyAlignment="1">
      <alignment horizontal="right"/>
    </xf>
    <xf numFmtId="168" fontId="57" fillId="0" borderId="21" xfId="0" applyNumberFormat="1" applyFont="1" applyFill="1" applyBorder="1"/>
    <xf numFmtId="168" fontId="55" fillId="0" borderId="76" xfId="0" applyNumberFormat="1" applyFont="1" applyBorder="1"/>
    <xf numFmtId="0" fontId="2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9" fillId="6" borderId="63" xfId="0" applyFont="1" applyFill="1" applyBorder="1" applyAlignment="1">
      <alignment horizontal="center" vertical="center"/>
    </xf>
    <xf numFmtId="0" fontId="68" fillId="0" borderId="0" xfId="0" applyFont="1" applyBorder="1" applyAlignment="1">
      <alignment horizontal="center"/>
    </xf>
    <xf numFmtId="0" fontId="68" fillId="5" borderId="87" xfId="0" applyFont="1" applyFill="1" applyBorder="1" applyAlignment="1">
      <alignment horizontal="center"/>
    </xf>
    <xf numFmtId="0" fontId="49" fillId="6" borderId="11" xfId="0" applyFont="1" applyFill="1" applyBorder="1" applyAlignment="1" applyProtection="1">
      <alignment horizontal="center" vertical="center" wrapText="1" shrinkToFit="1"/>
    </xf>
    <xf numFmtId="0" fontId="49" fillId="6" borderId="26" xfId="0" applyFont="1" applyFill="1" applyBorder="1" applyAlignment="1" applyProtection="1">
      <alignment horizontal="center" vertical="center" wrapText="1" shrinkToFit="1"/>
    </xf>
    <xf numFmtId="0" fontId="49" fillId="6" borderId="33" xfId="0" applyFont="1" applyFill="1" applyBorder="1" applyAlignment="1" applyProtection="1">
      <alignment horizontal="center" vertical="center" wrapText="1" shrinkToFit="1"/>
    </xf>
    <xf numFmtId="0" fontId="49" fillId="6" borderId="24" xfId="0" applyFont="1" applyFill="1" applyBorder="1" applyAlignment="1" applyProtection="1">
      <alignment horizontal="center" vertical="center" wrapText="1" shrinkToFit="1"/>
    </xf>
    <xf numFmtId="3" fontId="17" fillId="6" borderId="31" xfId="0" applyNumberFormat="1" applyFont="1" applyFill="1" applyBorder="1" applyAlignment="1">
      <alignment horizontal="center"/>
    </xf>
    <xf numFmtId="3" fontId="17" fillId="6" borderId="80" xfId="0" applyNumberFormat="1" applyFont="1" applyFill="1" applyBorder="1" applyAlignment="1">
      <alignment horizontal="center"/>
    </xf>
    <xf numFmtId="0" fontId="0" fillId="0" borderId="58" xfId="0" applyBorder="1" applyAlignment="1">
      <alignment horizontal="center"/>
    </xf>
    <xf numFmtId="49" fontId="71" fillId="5" borderId="85" xfId="0" applyNumberFormat="1" applyFont="1" applyFill="1" applyBorder="1" applyAlignment="1" applyProtection="1">
      <alignment horizontal="left" vertical="center" wrapText="1" shrinkToFit="1"/>
    </xf>
    <xf numFmtId="49" fontId="72" fillId="5" borderId="85" xfId="0" applyNumberFormat="1" applyFont="1" applyFill="1" applyBorder="1" applyAlignment="1" applyProtection="1">
      <alignment horizontal="left" vertical="center" wrapText="1" shrinkToFit="1"/>
    </xf>
    <xf numFmtId="0" fontId="14" fillId="4" borderId="0" xfId="0" applyFont="1" applyFill="1" applyAlignment="1">
      <alignment horizontal="right"/>
    </xf>
    <xf numFmtId="0" fontId="75" fillId="5" borderId="90" xfId="0" applyFont="1" applyFill="1" applyBorder="1" applyAlignment="1">
      <alignment horizontal="center"/>
    </xf>
    <xf numFmtId="0" fontId="49" fillId="6" borderId="70" xfId="0" applyFont="1" applyFill="1" applyBorder="1" applyAlignment="1" applyProtection="1">
      <alignment horizontal="center" vertical="center" wrapText="1" shrinkToFit="1"/>
    </xf>
    <xf numFmtId="0" fontId="49" fillId="6" borderId="71" xfId="0" applyFont="1" applyFill="1" applyBorder="1" applyAlignment="1" applyProtection="1">
      <alignment horizontal="center" vertical="center" wrapText="1" shrinkToFit="1"/>
    </xf>
    <xf numFmtId="0" fontId="68" fillId="6" borderId="83" xfId="0" applyFont="1" applyFill="1" applyBorder="1" applyAlignment="1">
      <alignment horizontal="center"/>
    </xf>
    <xf numFmtId="0" fontId="43" fillId="6" borderId="73" xfId="0" applyFont="1" applyFill="1" applyBorder="1" applyAlignment="1" applyProtection="1">
      <alignment horizontal="center" vertical="center"/>
    </xf>
    <xf numFmtId="0" fontId="43" fillId="6" borderId="25" xfId="0" applyFont="1" applyFill="1" applyBorder="1" applyAlignment="1" applyProtection="1">
      <alignment horizontal="center" vertical="center"/>
    </xf>
    <xf numFmtId="0" fontId="59" fillId="9" borderId="78" xfId="0" applyFont="1" applyFill="1" applyBorder="1" applyAlignment="1">
      <alignment horizontal="left"/>
    </xf>
    <xf numFmtId="0" fontId="59" fillId="9" borderId="79" xfId="0" applyFont="1" applyFill="1" applyBorder="1" applyAlignment="1">
      <alignment horizontal="left"/>
    </xf>
    <xf numFmtId="49" fontId="71" fillId="8" borderId="85" xfId="0" applyNumberFormat="1" applyFont="1" applyFill="1" applyBorder="1" applyAlignment="1" applyProtection="1">
      <alignment horizontal="center" vertical="center" wrapText="1" shrinkToFit="1"/>
    </xf>
    <xf numFmtId="0" fontId="71" fillId="8" borderId="85" xfId="0" applyFont="1" applyFill="1" applyBorder="1" applyAlignment="1">
      <alignment horizontal="center"/>
    </xf>
    <xf numFmtId="0" fontId="14" fillId="0" borderId="0" xfId="0" applyFont="1" applyFill="1" applyAlignment="1">
      <alignment horizontal="right"/>
    </xf>
    <xf numFmtId="0" fontId="68" fillId="0" borderId="0" xfId="0" applyFont="1" applyAlignment="1">
      <alignment horizontal="center"/>
    </xf>
    <xf numFmtId="0" fontId="68" fillId="0" borderId="0" xfId="0" applyFont="1" applyFill="1" applyAlignment="1">
      <alignment horizontal="center"/>
    </xf>
    <xf numFmtId="0" fontId="68" fillId="10" borderId="70" xfId="0" applyFont="1" applyFill="1" applyBorder="1" applyAlignment="1">
      <alignment horizontal="center"/>
    </xf>
    <xf numFmtId="0" fontId="68" fillId="10" borderId="71" xfId="0" applyFont="1" applyFill="1" applyBorder="1" applyAlignment="1">
      <alignment horizontal="center"/>
    </xf>
    <xf numFmtId="0" fontId="68" fillId="10" borderId="73" xfId="0" applyFont="1" applyFill="1" applyBorder="1" applyAlignment="1">
      <alignment horizontal="center"/>
    </xf>
    <xf numFmtId="0" fontId="49" fillId="3" borderId="82" xfId="0" applyNumberFormat="1" applyFont="1" applyFill="1" applyBorder="1" applyAlignment="1" applyProtection="1">
      <alignment horizontal="center" vertical="center" wrapText="1" shrinkToFit="1"/>
    </xf>
    <xf numFmtId="0" fontId="49" fillId="3" borderId="26" xfId="0" applyNumberFormat="1" applyFont="1" applyFill="1" applyBorder="1" applyAlignment="1" applyProtection="1">
      <alignment horizontal="center" vertical="center" wrapText="1" shrinkToFit="1"/>
    </xf>
    <xf numFmtId="0" fontId="49" fillId="3" borderId="83" xfId="0" applyNumberFormat="1" applyFont="1" applyFill="1" applyBorder="1" applyAlignment="1" applyProtection="1">
      <alignment horizontal="center" vertical="center" wrapText="1" shrinkToFit="1"/>
    </xf>
    <xf numFmtId="0" fontId="49" fillId="3" borderId="24" xfId="0" applyNumberFormat="1" applyFont="1" applyFill="1" applyBorder="1" applyAlignment="1" applyProtection="1">
      <alignment horizontal="center" vertical="center" wrapText="1" shrinkToFit="1"/>
    </xf>
    <xf numFmtId="0" fontId="40" fillId="10" borderId="94" xfId="0" applyFont="1" applyFill="1" applyBorder="1" applyAlignment="1">
      <alignment horizontal="center" vertical="center"/>
    </xf>
    <xf numFmtId="0" fontId="40" fillId="10" borderId="68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9" fontId="71" fillId="10" borderId="85" xfId="0" applyNumberFormat="1" applyFont="1" applyFill="1" applyBorder="1" applyAlignment="1" applyProtection="1">
      <alignment horizontal="center" vertical="center" wrapText="1" shrinkToFit="1"/>
    </xf>
    <xf numFmtId="49" fontId="71" fillId="10" borderId="86" xfId="0" applyNumberFormat="1" applyFont="1" applyFill="1" applyBorder="1" applyAlignment="1" applyProtection="1">
      <alignment horizontal="center" vertical="center" wrapText="1" shrinkToFit="1"/>
    </xf>
    <xf numFmtId="49" fontId="71" fillId="10" borderId="70" xfId="0" applyNumberFormat="1" applyFont="1" applyFill="1" applyBorder="1" applyAlignment="1" applyProtection="1">
      <alignment horizontal="center" vertical="center" wrapText="1" shrinkToFit="1"/>
    </xf>
    <xf numFmtId="49" fontId="71" fillId="10" borderId="71" xfId="0" applyNumberFormat="1" applyFont="1" applyFill="1" applyBorder="1" applyAlignment="1" applyProtection="1">
      <alignment horizontal="center" vertical="center" wrapText="1" shrinkToFit="1"/>
    </xf>
    <xf numFmtId="49" fontId="59" fillId="11" borderId="85" xfId="0" applyNumberFormat="1" applyFont="1" applyFill="1" applyBorder="1" applyAlignment="1" applyProtection="1">
      <alignment horizontal="center" vertical="center" wrapText="1" shrinkToFit="1"/>
    </xf>
    <xf numFmtId="49" fontId="59" fillId="11" borderId="86" xfId="0" applyNumberFormat="1" applyFont="1" applyFill="1" applyBorder="1" applyAlignment="1" applyProtection="1">
      <alignment horizontal="center" vertical="center" wrapText="1" shrinkToFit="1"/>
    </xf>
    <xf numFmtId="0" fontId="47" fillId="0" borderId="0" xfId="0" applyFont="1" applyAlignment="1">
      <alignment horizontal="center" vertical="top" wrapText="1"/>
    </xf>
    <xf numFmtId="0" fontId="25" fillId="0" borderId="0" xfId="0" applyFont="1" applyFill="1" applyAlignment="1">
      <alignment horizontal="center" vertical="top" wrapText="1"/>
    </xf>
    <xf numFmtId="14" fontId="47" fillId="0" borderId="0" xfId="0" applyNumberFormat="1" applyFont="1" applyAlignment="1">
      <alignment horizontal="center" vertical="top" wrapText="1"/>
    </xf>
    <xf numFmtId="0" fontId="11" fillId="0" borderId="0" xfId="0" applyFont="1" applyBorder="1" applyAlignment="1">
      <alignment horizontal="center" vertical="center"/>
    </xf>
    <xf numFmtId="0" fontId="83" fillId="0" borderId="0" xfId="0" applyFont="1" applyBorder="1" applyAlignment="1">
      <alignment horizontal="right"/>
    </xf>
    <xf numFmtId="0" fontId="11" fillId="0" borderId="85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66" fillId="0" borderId="0" xfId="0" applyNumberFormat="1" applyFont="1" applyBorder="1" applyAlignment="1">
      <alignment horizontal="right"/>
    </xf>
    <xf numFmtId="0" fontId="67" fillId="0" borderId="0" xfId="0" applyFont="1" applyBorder="1" applyAlignment="1"/>
    <xf numFmtId="0" fontId="49" fillId="0" borderId="5" xfId="0" applyFont="1" applyBorder="1" applyAlignment="1">
      <alignment horizontal="center" vertical="top" wrapText="1"/>
    </xf>
    <xf numFmtId="0" fontId="49" fillId="0" borderId="31" xfId="0" applyFont="1" applyBorder="1" applyAlignment="1">
      <alignment horizontal="center" vertical="top" wrapText="1"/>
    </xf>
    <xf numFmtId="0" fontId="84" fillId="0" borderId="2" xfId="0" applyFont="1" applyBorder="1" applyAlignment="1">
      <alignment horizontal="right"/>
    </xf>
    <xf numFmtId="0" fontId="84" fillId="0" borderId="4" xfId="0" applyFont="1" applyBorder="1" applyAlignment="1">
      <alignment horizontal="right"/>
    </xf>
    <xf numFmtId="0" fontId="29" fillId="0" borderId="2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168" fontId="14" fillId="0" borderId="53" xfId="0" applyNumberFormat="1" applyFont="1" applyBorder="1" applyAlignment="1">
      <alignment horizontal="center"/>
    </xf>
    <xf numFmtId="168" fontId="14" fillId="0" borderId="69" xfId="0" applyNumberFormat="1" applyFont="1" applyBorder="1" applyAlignment="1">
      <alignment horizontal="center"/>
    </xf>
    <xf numFmtId="0" fontId="41" fillId="0" borderId="2" xfId="0" applyFont="1" applyBorder="1" applyAlignment="1">
      <alignment horizontal="center" vertical="top" wrapText="1"/>
    </xf>
    <xf numFmtId="0" fontId="41" fillId="0" borderId="26" xfId="0" applyFont="1" applyBorder="1" applyAlignment="1">
      <alignment horizontal="center" vertical="top" wrapText="1"/>
    </xf>
    <xf numFmtId="0" fontId="41" fillId="0" borderId="63" xfId="0" applyFont="1" applyFill="1" applyBorder="1" applyAlignment="1">
      <alignment horizontal="left" vertical="top" wrapText="1"/>
    </xf>
    <xf numFmtId="0" fontId="41" fillId="0" borderId="69" xfId="0" applyFont="1" applyFill="1" applyBorder="1" applyAlignment="1">
      <alignment horizontal="left" vertical="top" wrapText="1"/>
    </xf>
    <xf numFmtId="0" fontId="41" fillId="0" borderId="64" xfId="0" applyFont="1" applyBorder="1" applyAlignment="1">
      <alignment horizontal="center" vertical="center" wrapText="1"/>
    </xf>
    <xf numFmtId="0" fontId="41" fillId="0" borderId="42" xfId="0" applyFont="1" applyBorder="1" applyAlignment="1">
      <alignment horizontal="center" vertical="center" wrapText="1"/>
    </xf>
    <xf numFmtId="168" fontId="14" fillId="0" borderId="7" xfId="0" applyNumberFormat="1" applyFont="1" applyBorder="1" applyAlignment="1">
      <alignment horizontal="center"/>
    </xf>
    <xf numFmtId="168" fontId="14" fillId="0" borderId="8" xfId="0" applyNumberFormat="1" applyFont="1" applyBorder="1" applyAlignment="1">
      <alignment horizontal="center"/>
    </xf>
    <xf numFmtId="0" fontId="49" fillId="0" borderId="9" xfId="0" applyFont="1" applyFill="1" applyBorder="1" applyAlignment="1">
      <alignment horizontal="left" vertical="top" wrapText="1"/>
    </xf>
    <xf numFmtId="0" fontId="49" fillId="0" borderId="13" xfId="0" applyFont="1" applyFill="1" applyBorder="1" applyAlignment="1">
      <alignment horizontal="left" vertical="top" wrapText="1"/>
    </xf>
    <xf numFmtId="0" fontId="84" fillId="0" borderId="39" xfId="0" applyFont="1" applyBorder="1" applyAlignment="1">
      <alignment horizontal="center" vertical="top" wrapText="1"/>
    </xf>
    <xf numFmtId="0" fontId="84" fillId="0" borderId="3" xfId="0" applyFont="1" applyBorder="1" applyAlignment="1">
      <alignment horizontal="center" vertical="top" wrapText="1"/>
    </xf>
    <xf numFmtId="0" fontId="84" fillId="0" borderId="64" xfId="0" applyFont="1" applyBorder="1" applyAlignment="1">
      <alignment horizontal="center" vertical="top" wrapText="1"/>
    </xf>
    <xf numFmtId="0" fontId="84" fillId="0" borderId="2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4" fillId="0" borderId="64" xfId="0" applyFont="1" applyBorder="1" applyAlignment="1">
      <alignment horizontal="center"/>
    </xf>
    <xf numFmtId="0" fontId="50" fillId="0" borderId="63" xfId="0" applyFont="1" applyBorder="1" applyAlignment="1">
      <alignment horizontal="left"/>
    </xf>
    <xf numFmtId="0" fontId="50" fillId="0" borderId="69" xfId="0" applyFont="1" applyBorder="1" applyAlignment="1">
      <alignment horizontal="left"/>
    </xf>
    <xf numFmtId="168" fontId="14" fillId="0" borderId="43" xfId="0" applyNumberFormat="1" applyFont="1" applyBorder="1" applyAlignment="1">
      <alignment horizontal="center"/>
    </xf>
    <xf numFmtId="168" fontId="14" fillId="0" borderId="13" xfId="0" applyNumberFormat="1" applyFont="1" applyBorder="1" applyAlignment="1">
      <alignment horizontal="center"/>
    </xf>
    <xf numFmtId="0" fontId="49" fillId="0" borderId="36" xfId="0" applyFont="1" applyBorder="1" applyAlignment="1">
      <alignment horizontal="center" vertical="top" wrapText="1"/>
    </xf>
    <xf numFmtId="0" fontId="49" fillId="0" borderId="58" xfId="0" applyFont="1" applyBorder="1" applyAlignment="1">
      <alignment horizontal="center" vertical="top" wrapText="1"/>
    </xf>
    <xf numFmtId="0" fontId="41" fillId="0" borderId="9" xfId="0" applyFont="1" applyBorder="1" applyAlignment="1">
      <alignment horizontal="justify" vertical="top" wrapText="1"/>
    </xf>
    <xf numFmtId="0" fontId="41" fillId="0" borderId="65" xfId="0" applyFont="1" applyBorder="1" applyAlignment="1">
      <alignment horizontal="justify" vertical="top" wrapText="1"/>
    </xf>
    <xf numFmtId="0" fontId="41" fillId="0" borderId="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84" fillId="0" borderId="4" xfId="0" applyFont="1" applyBorder="1" applyAlignment="1">
      <alignment horizontal="center"/>
    </xf>
    <xf numFmtId="0" fontId="41" fillId="0" borderId="46" xfId="0" applyFont="1" applyFill="1" applyBorder="1" applyAlignment="1">
      <alignment horizontal="left" vertical="top" wrapText="1"/>
    </xf>
    <xf numFmtId="0" fontId="41" fillId="0" borderId="49" xfId="0" applyFont="1" applyFill="1" applyBorder="1" applyAlignment="1">
      <alignment horizontal="left" vertical="top" wrapText="1"/>
    </xf>
    <xf numFmtId="0" fontId="50" fillId="0" borderId="44" xfId="0" applyFont="1" applyBorder="1" applyAlignment="1">
      <alignment horizontal="left"/>
    </xf>
    <xf numFmtId="0" fontId="50" fillId="0" borderId="19" xfId="0" applyFont="1" applyBorder="1" applyAlignment="1">
      <alignment horizontal="left"/>
    </xf>
    <xf numFmtId="0" fontId="49" fillId="0" borderId="65" xfId="0" applyFont="1" applyFill="1" applyBorder="1" applyAlignment="1">
      <alignment horizontal="left" vertical="top" wrapText="1"/>
    </xf>
    <xf numFmtId="0" fontId="29" fillId="0" borderId="37" xfId="0" applyFont="1" applyBorder="1" applyAlignment="1">
      <alignment horizontal="center" vertical="center" wrapText="1"/>
    </xf>
    <xf numFmtId="168" fontId="89" fillId="0" borderId="33" xfId="1" applyNumberFormat="1" applyFont="1" applyBorder="1" applyAlignment="1">
      <alignment horizontal="center" vertical="center"/>
    </xf>
    <xf numFmtId="168" fontId="89" fillId="0" borderId="23" xfId="0" applyNumberFormat="1" applyFont="1" applyBorder="1" applyAlignment="1">
      <alignment horizontal="center" vertical="center"/>
    </xf>
    <xf numFmtId="0" fontId="84" fillId="0" borderId="4" xfId="0" applyFont="1" applyBorder="1" applyAlignment="1">
      <alignment horizontal="center" vertical="top" wrapText="1"/>
    </xf>
    <xf numFmtId="0" fontId="84" fillId="0" borderId="3" xfId="0" applyFont="1" applyBorder="1" applyAlignment="1">
      <alignment horizontal="right"/>
    </xf>
    <xf numFmtId="0" fontId="84" fillId="0" borderId="35" xfId="0" applyFont="1" applyBorder="1" applyAlignment="1">
      <alignment horizontal="right"/>
    </xf>
    <xf numFmtId="0" fontId="84" fillId="0" borderId="67" xfId="0" applyFont="1" applyBorder="1" applyAlignment="1">
      <alignment horizontal="right"/>
    </xf>
    <xf numFmtId="3" fontId="84" fillId="0" borderId="2" xfId="0" applyNumberFormat="1" applyFont="1" applyBorder="1" applyAlignment="1">
      <alignment horizontal="center"/>
    </xf>
    <xf numFmtId="3" fontId="84" fillId="0" borderId="3" xfId="0" applyNumberFormat="1" applyFont="1" applyBorder="1" applyAlignment="1">
      <alignment horizontal="center"/>
    </xf>
    <xf numFmtId="3" fontId="84" fillId="0" borderId="4" xfId="0" applyNumberFormat="1" applyFont="1" applyBorder="1" applyAlignment="1">
      <alignment horizontal="center"/>
    </xf>
    <xf numFmtId="168" fontId="40" fillId="0" borderId="19" xfId="0" applyNumberFormat="1" applyFont="1" applyBorder="1" applyAlignment="1">
      <alignment horizontal="center"/>
    </xf>
    <xf numFmtId="168" fontId="40" fillId="0" borderId="50" xfId="0" applyNumberFormat="1" applyFont="1" applyBorder="1" applyAlignment="1">
      <alignment horizontal="center"/>
    </xf>
    <xf numFmtId="168" fontId="40" fillId="0" borderId="49" xfId="0" applyNumberFormat="1" applyFont="1" applyBorder="1" applyAlignment="1">
      <alignment horizontal="center"/>
    </xf>
    <xf numFmtId="168" fontId="40" fillId="0" borderId="52" xfId="0" applyNumberFormat="1" applyFont="1" applyBorder="1" applyAlignment="1">
      <alignment horizontal="center"/>
    </xf>
    <xf numFmtId="0" fontId="84" fillId="0" borderId="68" xfId="0" applyFont="1" applyBorder="1" applyAlignment="1">
      <alignment horizontal="center" vertical="top" wrapText="1"/>
    </xf>
    <xf numFmtId="0" fontId="84" fillId="0" borderId="67" xfId="0" applyFont="1" applyBorder="1" applyAlignment="1">
      <alignment horizontal="center" vertical="top" wrapText="1"/>
    </xf>
    <xf numFmtId="0" fontId="84" fillId="0" borderId="35" xfId="0" applyFont="1" applyBorder="1" applyAlignment="1">
      <alignment horizontal="center"/>
    </xf>
    <xf numFmtId="0" fontId="84" fillId="0" borderId="68" xfId="0" applyFont="1" applyBorder="1" applyAlignment="1">
      <alignment horizontal="center"/>
    </xf>
    <xf numFmtId="0" fontId="84" fillId="0" borderId="67" xfId="0" applyFont="1" applyBorder="1" applyAlignment="1">
      <alignment horizontal="center"/>
    </xf>
    <xf numFmtId="168" fontId="89" fillId="0" borderId="33" xfId="1" applyNumberFormat="1" applyFont="1" applyBorder="1" applyAlignment="1">
      <alignment vertical="center"/>
    </xf>
    <xf numFmtId="0" fontId="89" fillId="0" borderId="23" xfId="0" applyFont="1" applyBorder="1" applyAlignment="1">
      <alignment vertical="center"/>
    </xf>
    <xf numFmtId="0" fontId="47" fillId="0" borderId="0" xfId="0" applyFont="1" applyFill="1" applyBorder="1" applyAlignment="1">
      <alignment horizontal="center" vertical="top" wrapText="1"/>
    </xf>
    <xf numFmtId="0" fontId="51" fillId="0" borderId="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64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3" fontId="84" fillId="0" borderId="39" xfId="0" applyNumberFormat="1" applyFont="1" applyBorder="1" applyAlignment="1">
      <alignment horizontal="center" vertical="top" wrapText="1"/>
    </xf>
    <xf numFmtId="3" fontId="84" fillId="0" borderId="3" xfId="0" applyNumberFormat="1" applyFont="1" applyBorder="1" applyAlignment="1">
      <alignment horizontal="center" vertical="top" wrapText="1"/>
    </xf>
    <xf numFmtId="3" fontId="84" fillId="0" borderId="4" xfId="0" applyNumberFormat="1" applyFont="1" applyBorder="1" applyAlignment="1">
      <alignment horizontal="center" vertical="top" wrapText="1"/>
    </xf>
    <xf numFmtId="14" fontId="47" fillId="0" borderId="0" xfId="0" applyNumberFormat="1" applyFont="1" applyFill="1" applyBorder="1" applyAlignment="1">
      <alignment horizontal="center" vertical="top" wrapText="1"/>
    </xf>
    <xf numFmtId="3" fontId="84" fillId="0" borderId="2" xfId="0" applyNumberFormat="1" applyFont="1" applyBorder="1" applyAlignment="1">
      <alignment horizontal="right"/>
    </xf>
    <xf numFmtId="3" fontId="84" fillId="0" borderId="3" xfId="0" applyNumberFormat="1" applyFont="1" applyBorder="1" applyAlignment="1">
      <alignment horizontal="right"/>
    </xf>
    <xf numFmtId="3" fontId="84" fillId="0" borderId="4" xfId="0" applyNumberFormat="1" applyFont="1" applyBorder="1" applyAlignment="1">
      <alignment horizontal="right"/>
    </xf>
    <xf numFmtId="3" fontId="29" fillId="0" borderId="66" xfId="0" applyNumberFormat="1" applyFont="1" applyBorder="1" applyAlignment="1">
      <alignment horizontal="center" vertical="center" wrapText="1"/>
    </xf>
    <xf numFmtId="3" fontId="29" fillId="0" borderId="41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16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69" fillId="0" borderId="0" xfId="0" applyFont="1" applyFill="1" applyBorder="1" applyAlignment="1"/>
    <xf numFmtId="0" fontId="48" fillId="0" borderId="0" xfId="0" applyFont="1" applyFill="1" applyBorder="1" applyAlignment="1"/>
    <xf numFmtId="0" fontId="66" fillId="0" borderId="19" xfId="0" applyFont="1" applyBorder="1" applyAlignment="1">
      <alignment horizontal="right"/>
    </xf>
    <xf numFmtId="0" fontId="67" fillId="0" borderId="19" xfId="0" applyFont="1" applyBorder="1" applyAlignment="1">
      <alignment horizontal="right"/>
    </xf>
    <xf numFmtId="0" fontId="48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3" fontId="30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3" fillId="0" borderId="78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right" vertical="top" wrapText="1"/>
    </xf>
    <xf numFmtId="0" fontId="33" fillId="0" borderId="87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center" wrapText="1"/>
    </xf>
    <xf numFmtId="3" fontId="67" fillId="0" borderId="19" xfId="0" applyNumberFormat="1" applyFont="1" applyBorder="1" applyAlignment="1">
      <alignment horizontal="right"/>
    </xf>
    <xf numFmtId="0" fontId="67" fillId="0" borderId="19" xfId="0" applyFont="1" applyBorder="1" applyAlignment="1"/>
    <xf numFmtId="0" fontId="27" fillId="13" borderId="104" xfId="0" applyFont="1" applyFill="1" applyBorder="1" applyAlignment="1">
      <alignment horizontal="center" vertical="center" wrapText="1"/>
    </xf>
    <xf numFmtId="0" fontId="27" fillId="13" borderId="44" xfId="0" applyFont="1" applyFill="1" applyBorder="1" applyAlignment="1">
      <alignment horizontal="center" vertical="center" wrapText="1"/>
    </xf>
    <xf numFmtId="0" fontId="36" fillId="13" borderId="87" xfId="0" applyFont="1" applyFill="1" applyBorder="1" applyAlignment="1">
      <alignment horizontal="center" vertical="center" wrapText="1"/>
    </xf>
    <xf numFmtId="0" fontId="36" fillId="13" borderId="14" xfId="0" applyFont="1" applyFill="1" applyBorder="1" applyAlignment="1">
      <alignment horizontal="center" vertical="center" wrapText="1"/>
    </xf>
    <xf numFmtId="0" fontId="35" fillId="13" borderId="6" xfId="0" applyFont="1" applyFill="1" applyBorder="1" applyAlignment="1">
      <alignment horizontal="center" wrapText="1"/>
    </xf>
    <xf numFmtId="0" fontId="35" fillId="13" borderId="7" xfId="0" applyFont="1" applyFill="1" applyBorder="1" applyAlignment="1">
      <alignment horizontal="center" wrapText="1"/>
    </xf>
    <xf numFmtId="0" fontId="35" fillId="13" borderId="8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7" fillId="13" borderId="90" xfId="0" applyFont="1" applyFill="1" applyBorder="1" applyAlignment="1">
      <alignment horizontal="center" vertical="center" wrapText="1"/>
    </xf>
    <xf numFmtId="0" fontId="27" fillId="13" borderId="41" xfId="0" applyFont="1" applyFill="1" applyBorder="1" applyAlignment="1">
      <alignment horizontal="center" vertical="center" wrapText="1"/>
    </xf>
    <xf numFmtId="0" fontId="36" fillId="13" borderId="90" xfId="0" applyFont="1" applyFill="1" applyBorder="1" applyAlignment="1">
      <alignment horizontal="center" vertical="center" wrapText="1"/>
    </xf>
    <xf numFmtId="0" fontId="36" fillId="13" borderId="41" xfId="0" applyFont="1" applyFill="1" applyBorder="1" applyAlignment="1">
      <alignment horizontal="center" vertical="center" wrapText="1"/>
    </xf>
    <xf numFmtId="0" fontId="35" fillId="13" borderId="99" xfId="0" applyFont="1" applyFill="1" applyBorder="1" applyAlignment="1">
      <alignment horizontal="center" wrapText="1"/>
    </xf>
    <xf numFmtId="0" fontId="35" fillId="13" borderId="100" xfId="0" applyFont="1" applyFill="1" applyBorder="1" applyAlignment="1">
      <alignment horizontal="center" wrapText="1"/>
    </xf>
    <xf numFmtId="0" fontId="35" fillId="13" borderId="101" xfId="0" applyFont="1" applyFill="1" applyBorder="1" applyAlignment="1">
      <alignment horizontal="center" wrapText="1"/>
    </xf>
    <xf numFmtId="0" fontId="88" fillId="2" borderId="19" xfId="0" applyFont="1" applyFill="1" applyBorder="1" applyAlignment="1">
      <alignment horizontal="right" vertical="center" wrapText="1"/>
    </xf>
    <xf numFmtId="0" fontId="88" fillId="0" borderId="19" xfId="0" applyFont="1" applyBorder="1" applyAlignment="1">
      <alignment horizontal="right" vertical="center" wrapText="1"/>
    </xf>
    <xf numFmtId="0" fontId="38" fillId="2" borderId="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3" fontId="67" fillId="0" borderId="19" xfId="3" applyNumberFormat="1" applyFont="1" applyBorder="1" applyAlignment="1">
      <alignment horizontal="right"/>
    </xf>
    <xf numFmtId="0" fontId="46" fillId="0" borderId="0" xfId="3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</cellXfs>
  <cellStyles count="7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Pénznem" xfId="6" builtinId="4"/>
    <cellStyle name="Százalék" xfId="4" builtinId="5"/>
    <cellStyle name="TableStyleLight1" xfId="5" xr:uid="{00000000-0005-0000-0000-000006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&#225;nyv&#225;r\2017.II.EI%20m&#243;dos&#237;t&#225;s\2017.II.sz.EI%20m&#243;d%20-%20&#211;voda\2017.&#233;vi%20II%20EI%20m&#243;d%20-%20&#211;vo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/>
      <sheetData sheetId="2">
        <row r="8">
          <cell r="C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opLeftCell="A25" zoomScaleNormal="100" workbookViewId="0">
      <selection activeCell="B40" sqref="B40"/>
    </sheetView>
  </sheetViews>
  <sheetFormatPr defaultRowHeight="12.75" x14ac:dyDescent="0.2"/>
  <cols>
    <col min="2" max="2" width="51.5703125" customWidth="1"/>
    <col min="3" max="3" width="14.5703125" customWidth="1"/>
    <col min="4" max="4" width="12.7109375" customWidth="1"/>
    <col min="5" max="5" width="11" customWidth="1"/>
    <col min="6" max="6" width="16.28515625" customWidth="1"/>
    <col min="7" max="7" width="20.140625" customWidth="1"/>
    <col min="9" max="9" width="9.7109375" bestFit="1" customWidth="1"/>
  </cols>
  <sheetData>
    <row r="1" spans="1:6" x14ac:dyDescent="0.2">
      <c r="E1" s="701" t="s">
        <v>541</v>
      </c>
      <c r="F1" s="702"/>
    </row>
    <row r="2" spans="1:6" ht="15.75" x14ac:dyDescent="0.25">
      <c r="A2" s="704" t="s">
        <v>531</v>
      </c>
      <c r="B2" s="704"/>
      <c r="C2" s="704"/>
      <c r="D2" s="704"/>
      <c r="E2" s="704"/>
      <c r="F2" s="704"/>
    </row>
    <row r="3" spans="1:6" ht="15.75" x14ac:dyDescent="0.25">
      <c r="A3" s="704" t="s">
        <v>12</v>
      </c>
      <c r="B3" s="704"/>
      <c r="C3" s="704"/>
      <c r="D3" s="704"/>
      <c r="E3" s="704"/>
      <c r="F3" s="704"/>
    </row>
    <row r="4" spans="1:6" ht="13.5" thickBot="1" x14ac:dyDescent="0.25">
      <c r="F4" s="152" t="s">
        <v>328</v>
      </c>
    </row>
    <row r="5" spans="1:6" ht="15.75" x14ac:dyDescent="0.25">
      <c r="A5" s="705" t="s">
        <v>1</v>
      </c>
      <c r="B5" s="705"/>
      <c r="C5" s="705"/>
      <c r="D5" s="705"/>
      <c r="E5" s="705"/>
      <c r="F5" s="705"/>
    </row>
    <row r="6" spans="1:6" ht="15" x14ac:dyDescent="0.25">
      <c r="A6" s="706" t="s">
        <v>329</v>
      </c>
      <c r="B6" s="708" t="s">
        <v>330</v>
      </c>
      <c r="C6" s="710">
        <v>2017</v>
      </c>
      <c r="D6" s="711"/>
      <c r="E6" s="711"/>
      <c r="F6" s="712"/>
    </row>
    <row r="7" spans="1:6" ht="32.25" customHeight="1" thickBot="1" x14ac:dyDescent="0.25">
      <c r="A7" s="707"/>
      <c r="B7" s="709"/>
      <c r="C7" s="153" t="s">
        <v>331</v>
      </c>
      <c r="D7" s="153" t="s">
        <v>529</v>
      </c>
      <c r="E7" s="153" t="s">
        <v>332</v>
      </c>
      <c r="F7" s="154" t="s">
        <v>530</v>
      </c>
    </row>
    <row r="8" spans="1:6" x14ac:dyDescent="0.2">
      <c r="A8" s="155" t="s">
        <v>334</v>
      </c>
      <c r="B8" s="156" t="s">
        <v>307</v>
      </c>
      <c r="C8" s="157">
        <v>11578709</v>
      </c>
      <c r="D8" s="157">
        <v>12578709</v>
      </c>
      <c r="E8" s="392">
        <f>F8-D8</f>
        <v>41275</v>
      </c>
      <c r="F8" s="158">
        <v>12619984</v>
      </c>
    </row>
    <row r="9" spans="1:6" x14ac:dyDescent="0.2">
      <c r="A9" s="159" t="s">
        <v>335</v>
      </c>
      <c r="B9" s="160" t="s">
        <v>308</v>
      </c>
      <c r="C9" s="161">
        <v>44496386</v>
      </c>
      <c r="D9" s="161">
        <v>44959194</v>
      </c>
      <c r="E9" s="392">
        <f t="shared" ref="E9:E12" si="0">F9-D9</f>
        <v>1954856</v>
      </c>
      <c r="F9" s="162">
        <v>46914050</v>
      </c>
    </row>
    <row r="10" spans="1:6" ht="24" x14ac:dyDescent="0.2">
      <c r="A10" s="159" t="s">
        <v>336</v>
      </c>
      <c r="B10" s="160" t="s">
        <v>309</v>
      </c>
      <c r="C10" s="161">
        <v>22396346</v>
      </c>
      <c r="D10" s="161">
        <v>22396346</v>
      </c>
      <c r="E10" s="392">
        <f t="shared" si="0"/>
        <v>-205552</v>
      </c>
      <c r="F10" s="162">
        <v>22190794</v>
      </c>
    </row>
    <row r="11" spans="1:6" x14ac:dyDescent="0.2">
      <c r="A11" s="159" t="s">
        <v>337</v>
      </c>
      <c r="B11" s="160" t="s">
        <v>310</v>
      </c>
      <c r="C11" s="161">
        <v>2050860</v>
      </c>
      <c r="D11" s="161">
        <v>2242644</v>
      </c>
      <c r="E11" s="392">
        <f t="shared" si="0"/>
        <v>159819</v>
      </c>
      <c r="F11" s="162">
        <v>2402463</v>
      </c>
    </row>
    <row r="12" spans="1:6" ht="13.5" thickBot="1" x14ac:dyDescent="0.25">
      <c r="A12" s="163" t="s">
        <v>338</v>
      </c>
      <c r="B12" s="164" t="s">
        <v>339</v>
      </c>
      <c r="C12" s="165">
        <v>0</v>
      </c>
      <c r="D12" s="165">
        <v>561267</v>
      </c>
      <c r="E12" s="392">
        <f t="shared" si="0"/>
        <v>1502143</v>
      </c>
      <c r="F12" s="166">
        <v>2063410</v>
      </c>
    </row>
    <row r="13" spans="1:6" ht="13.5" thickBot="1" x14ac:dyDescent="0.25">
      <c r="A13" s="713" t="s">
        <v>340</v>
      </c>
      <c r="B13" s="713"/>
      <c r="C13" s="167">
        <f>SUM(C8:C12)</f>
        <v>80522301</v>
      </c>
      <c r="D13" s="168">
        <f>SUM(D8:D12)</f>
        <v>82738160</v>
      </c>
      <c r="E13" s="168">
        <f>SUM(E8:E12)</f>
        <v>3452541</v>
      </c>
      <c r="F13" s="169">
        <f>SUM(F8:F12)</f>
        <v>86190701</v>
      </c>
    </row>
    <row r="14" spans="1:6" ht="24" x14ac:dyDescent="0.2">
      <c r="A14" s="155" t="s">
        <v>341</v>
      </c>
      <c r="B14" s="156" t="s">
        <v>342</v>
      </c>
      <c r="C14" s="157">
        <v>3809000</v>
      </c>
      <c r="D14" s="170">
        <v>9661357</v>
      </c>
      <c r="E14" s="393">
        <f>F14-D14</f>
        <v>1966208</v>
      </c>
      <c r="F14" s="158">
        <v>11627565</v>
      </c>
    </row>
    <row r="15" spans="1:6" ht="13.5" thickBot="1" x14ac:dyDescent="0.25">
      <c r="A15" s="163" t="s">
        <v>343</v>
      </c>
      <c r="B15" s="164" t="s">
        <v>344</v>
      </c>
      <c r="C15" s="165">
        <v>0</v>
      </c>
      <c r="D15" s="171">
        <v>0</v>
      </c>
      <c r="E15" s="393">
        <f>F15-D15</f>
        <v>0</v>
      </c>
      <c r="F15" s="166">
        <v>0</v>
      </c>
    </row>
    <row r="16" spans="1:6" ht="13.5" thickBot="1" x14ac:dyDescent="0.25">
      <c r="A16" s="713" t="s">
        <v>536</v>
      </c>
      <c r="B16" s="713"/>
      <c r="C16" s="167">
        <f>SUM(C14:C15)</f>
        <v>3809000</v>
      </c>
      <c r="D16" s="167">
        <f t="shared" ref="D16:F16" si="1">SUM(D14:D15)</f>
        <v>9661357</v>
      </c>
      <c r="E16" s="167">
        <f t="shared" si="1"/>
        <v>1966208</v>
      </c>
      <c r="F16" s="167">
        <f t="shared" si="1"/>
        <v>11627565</v>
      </c>
    </row>
    <row r="17" spans="1:10" ht="13.5" thickBot="1" x14ac:dyDescent="0.25">
      <c r="A17" s="713" t="s">
        <v>534</v>
      </c>
      <c r="B17" s="713"/>
      <c r="C17" s="167">
        <v>0</v>
      </c>
      <c r="D17" s="167">
        <v>0</v>
      </c>
      <c r="E17" s="394">
        <f>F17-D17</f>
        <v>9900000</v>
      </c>
      <c r="F17" s="395">
        <v>9900000</v>
      </c>
    </row>
    <row r="18" spans="1:10" ht="13.5" thickBot="1" x14ac:dyDescent="0.25">
      <c r="A18" s="713" t="s">
        <v>535</v>
      </c>
      <c r="B18" s="713"/>
      <c r="C18" s="167"/>
      <c r="D18" s="167">
        <v>38310000</v>
      </c>
      <c r="E18" s="394">
        <f>F18-D18</f>
        <v>0</v>
      </c>
      <c r="F18" s="395">
        <v>38310000</v>
      </c>
      <c r="G18" s="4"/>
    </row>
    <row r="19" spans="1:10" x14ac:dyDescent="0.2">
      <c r="A19" s="155" t="s">
        <v>345</v>
      </c>
      <c r="B19" s="156" t="s">
        <v>13</v>
      </c>
      <c r="C19" s="157">
        <v>8400000</v>
      </c>
      <c r="D19" s="170">
        <v>8400000</v>
      </c>
      <c r="E19" s="393">
        <f>F19-D19</f>
        <v>2086866</v>
      </c>
      <c r="F19" s="158">
        <v>10486866</v>
      </c>
    </row>
    <row r="20" spans="1:10" x14ac:dyDescent="0.2">
      <c r="A20" s="159" t="s">
        <v>346</v>
      </c>
      <c r="B20" s="160" t="s">
        <v>347</v>
      </c>
      <c r="C20" s="161">
        <v>0</v>
      </c>
      <c r="D20" s="172">
        <v>0</v>
      </c>
      <c r="E20" s="393">
        <f t="shared" ref="E20:E29" si="2">F20-D20</f>
        <v>0</v>
      </c>
      <c r="F20" s="162">
        <v>0</v>
      </c>
      <c r="J20" s="180"/>
    </row>
    <row r="21" spans="1:10" x14ac:dyDescent="0.2">
      <c r="A21" s="159" t="s">
        <v>348</v>
      </c>
      <c r="B21" s="160" t="s">
        <v>217</v>
      </c>
      <c r="C21" s="161">
        <v>0</v>
      </c>
      <c r="D21" s="172">
        <v>0</v>
      </c>
      <c r="E21" s="393">
        <f t="shared" si="2"/>
        <v>0</v>
      </c>
      <c r="F21" s="162">
        <v>0</v>
      </c>
      <c r="J21" s="180"/>
    </row>
    <row r="22" spans="1:10" x14ac:dyDescent="0.2">
      <c r="A22" s="159" t="s">
        <v>349</v>
      </c>
      <c r="B22" s="160" t="s">
        <v>305</v>
      </c>
      <c r="C22" s="161">
        <v>29000000</v>
      </c>
      <c r="D22" s="172">
        <v>32089064</v>
      </c>
      <c r="E22" s="393">
        <f t="shared" si="2"/>
        <v>10312989</v>
      </c>
      <c r="F22" s="162">
        <v>42402053</v>
      </c>
      <c r="J22" s="180"/>
    </row>
    <row r="23" spans="1:10" x14ac:dyDescent="0.2">
      <c r="A23" s="159" t="s">
        <v>350</v>
      </c>
      <c r="B23" s="160" t="s">
        <v>306</v>
      </c>
      <c r="C23" s="161">
        <v>4000000</v>
      </c>
      <c r="D23" s="172">
        <v>4000000</v>
      </c>
      <c r="E23" s="393">
        <f t="shared" si="2"/>
        <v>642836</v>
      </c>
      <c r="F23" s="162">
        <v>4642836</v>
      </c>
      <c r="J23" s="180"/>
    </row>
    <row r="24" spans="1:10" x14ac:dyDescent="0.2">
      <c r="A24" s="159" t="s">
        <v>351</v>
      </c>
      <c r="B24" s="160" t="s">
        <v>352</v>
      </c>
      <c r="C24" s="161">
        <v>0</v>
      </c>
      <c r="D24" s="172">
        <v>0</v>
      </c>
      <c r="E24" s="393">
        <f t="shared" si="2"/>
        <v>0</v>
      </c>
      <c r="F24" s="162">
        <v>0</v>
      </c>
      <c r="J24" s="180"/>
    </row>
    <row r="25" spans="1:10" ht="36" x14ac:dyDescent="0.2">
      <c r="A25" s="159" t="s">
        <v>353</v>
      </c>
      <c r="B25" s="160" t="s">
        <v>354</v>
      </c>
      <c r="C25" s="161">
        <v>0</v>
      </c>
      <c r="D25" s="172">
        <v>0</v>
      </c>
      <c r="E25" s="393">
        <f t="shared" si="2"/>
        <v>0</v>
      </c>
      <c r="F25" s="162">
        <v>0</v>
      </c>
      <c r="J25" s="3"/>
    </row>
    <row r="26" spans="1:10" x14ac:dyDescent="0.2">
      <c r="A26" s="159" t="s">
        <v>355</v>
      </c>
      <c r="B26" s="160" t="s">
        <v>356</v>
      </c>
      <c r="C26" s="161">
        <v>0</v>
      </c>
      <c r="D26" s="172">
        <v>0</v>
      </c>
      <c r="E26" s="393">
        <f t="shared" si="2"/>
        <v>0</v>
      </c>
      <c r="F26" s="162">
        <v>0</v>
      </c>
    </row>
    <row r="27" spans="1:10" x14ac:dyDescent="0.2">
      <c r="A27" s="159" t="s">
        <v>357</v>
      </c>
      <c r="B27" s="160" t="s">
        <v>318</v>
      </c>
      <c r="C27" s="161">
        <v>200000</v>
      </c>
      <c r="D27" s="172">
        <v>200000</v>
      </c>
      <c r="E27" s="393">
        <f t="shared" si="2"/>
        <v>144377</v>
      </c>
      <c r="F27" s="162">
        <v>344377</v>
      </c>
    </row>
    <row r="28" spans="1:10" x14ac:dyDescent="0.2">
      <c r="A28" s="159" t="s">
        <v>358</v>
      </c>
      <c r="B28" s="160" t="s">
        <v>359</v>
      </c>
      <c r="C28" s="161">
        <v>0</v>
      </c>
      <c r="D28" s="172">
        <v>0</v>
      </c>
      <c r="E28" s="393">
        <f t="shared" si="2"/>
        <v>0</v>
      </c>
      <c r="F28" s="162">
        <v>0</v>
      </c>
    </row>
    <row r="29" spans="1:10" ht="13.5" thickBot="1" x14ac:dyDescent="0.25">
      <c r="A29" s="163" t="s">
        <v>360</v>
      </c>
      <c r="B29" s="164" t="s">
        <v>361</v>
      </c>
      <c r="C29" s="165">
        <v>0</v>
      </c>
      <c r="D29" s="171">
        <v>0</v>
      </c>
      <c r="E29" s="393">
        <f t="shared" si="2"/>
        <v>0</v>
      </c>
      <c r="F29" s="166">
        <v>0</v>
      </c>
    </row>
    <row r="30" spans="1:10" ht="13.5" thickBot="1" x14ac:dyDescent="0.25">
      <c r="A30" s="713" t="s">
        <v>362</v>
      </c>
      <c r="B30" s="713"/>
      <c r="C30" s="174">
        <f>SUM(C19:C29)</f>
        <v>41600000</v>
      </c>
      <c r="D30" s="174">
        <f t="shared" ref="D30:F30" si="3">SUM(D19:D29)</f>
        <v>44689064</v>
      </c>
      <c r="E30" s="174">
        <f t="shared" si="3"/>
        <v>13187068</v>
      </c>
      <c r="F30" s="173">
        <f t="shared" si="3"/>
        <v>57876132</v>
      </c>
    </row>
    <row r="31" spans="1:10" x14ac:dyDescent="0.2">
      <c r="A31" s="155" t="s">
        <v>363</v>
      </c>
      <c r="B31" s="156" t="s">
        <v>302</v>
      </c>
      <c r="C31" s="161">
        <v>200000</v>
      </c>
      <c r="D31" s="170">
        <v>352000</v>
      </c>
      <c r="E31" s="393">
        <f>F31-D31</f>
        <v>26000</v>
      </c>
      <c r="F31" s="162">
        <v>378000</v>
      </c>
    </row>
    <row r="32" spans="1:10" x14ac:dyDescent="0.2">
      <c r="A32" s="159" t="s">
        <v>364</v>
      </c>
      <c r="B32" s="160" t="s">
        <v>303</v>
      </c>
      <c r="C32" s="161">
        <v>630000</v>
      </c>
      <c r="D32" s="172">
        <v>606844</v>
      </c>
      <c r="E32" s="393">
        <f t="shared" ref="E32:E37" si="4">F32-D32</f>
        <v>4845559</v>
      </c>
      <c r="F32" s="162">
        <v>5452403</v>
      </c>
      <c r="H32" s="175"/>
    </row>
    <row r="33" spans="1:9" x14ac:dyDescent="0.2">
      <c r="A33" s="159" t="s">
        <v>365</v>
      </c>
      <c r="B33" s="160" t="s">
        <v>214</v>
      </c>
      <c r="C33" s="161">
        <v>4493000</v>
      </c>
      <c r="D33" s="172">
        <v>4493000</v>
      </c>
      <c r="E33" s="393">
        <f t="shared" si="4"/>
        <v>0</v>
      </c>
      <c r="F33" s="162">
        <v>4493000</v>
      </c>
    </row>
    <row r="34" spans="1:9" x14ac:dyDescent="0.2">
      <c r="A34" s="159" t="s">
        <v>366</v>
      </c>
      <c r="B34" s="160" t="s">
        <v>304</v>
      </c>
      <c r="C34" s="161">
        <v>3853000</v>
      </c>
      <c r="D34" s="172">
        <v>4112545</v>
      </c>
      <c r="E34" s="393">
        <f t="shared" si="4"/>
        <v>1309284</v>
      </c>
      <c r="F34" s="162">
        <v>5421829</v>
      </c>
    </row>
    <row r="35" spans="1:9" x14ac:dyDescent="0.2">
      <c r="A35" s="159" t="s">
        <v>367</v>
      </c>
      <c r="B35" s="160" t="s">
        <v>317</v>
      </c>
      <c r="C35" s="161">
        <v>1694000</v>
      </c>
      <c r="D35" s="172">
        <v>1694000</v>
      </c>
      <c r="E35" s="393">
        <f t="shared" si="4"/>
        <v>0</v>
      </c>
      <c r="F35" s="162">
        <v>1694000</v>
      </c>
    </row>
    <row r="36" spans="1:9" x14ac:dyDescent="0.2">
      <c r="A36" s="159" t="s">
        <v>368</v>
      </c>
      <c r="B36" s="160" t="s">
        <v>369</v>
      </c>
      <c r="C36" s="161">
        <v>0</v>
      </c>
      <c r="D36" s="172">
        <v>14191</v>
      </c>
      <c r="E36" s="393">
        <f t="shared" si="4"/>
        <v>10731</v>
      </c>
      <c r="F36" s="162">
        <v>24922</v>
      </c>
    </row>
    <row r="37" spans="1:9" ht="13.5" thickBot="1" x14ac:dyDescent="0.25">
      <c r="A37" s="159" t="s">
        <v>370</v>
      </c>
      <c r="B37" s="160" t="s">
        <v>371</v>
      </c>
      <c r="C37" s="161">
        <v>0</v>
      </c>
      <c r="D37" s="172">
        <v>0</v>
      </c>
      <c r="E37" s="393">
        <f t="shared" si="4"/>
        <v>3012</v>
      </c>
      <c r="F37" s="162">
        <v>3012</v>
      </c>
    </row>
    <row r="38" spans="1:9" ht="13.5" thickBot="1" x14ac:dyDescent="0.25">
      <c r="A38" s="713" t="s">
        <v>372</v>
      </c>
      <c r="B38" s="713"/>
      <c r="C38" s="174">
        <f>SUM(C31:C37)</f>
        <v>10870000</v>
      </c>
      <c r="D38" s="174">
        <f t="shared" ref="D38:F38" si="5">SUM(D31:D37)</f>
        <v>11272580</v>
      </c>
      <c r="E38" s="174">
        <f t="shared" si="5"/>
        <v>6194586</v>
      </c>
      <c r="F38" s="173">
        <f t="shared" si="5"/>
        <v>17467166</v>
      </c>
    </row>
    <row r="39" spans="1:9" x14ac:dyDescent="0.2">
      <c r="A39" s="155" t="s">
        <v>373</v>
      </c>
      <c r="B39" s="156" t="s">
        <v>374</v>
      </c>
      <c r="C39" s="161">
        <v>0</v>
      </c>
      <c r="D39" s="170">
        <v>7843545</v>
      </c>
      <c r="E39" s="170">
        <f>F39-D39</f>
        <v>3779528</v>
      </c>
      <c r="F39" s="162">
        <v>11623073</v>
      </c>
    </row>
    <row r="40" spans="1:9" x14ac:dyDescent="0.2">
      <c r="A40" s="155" t="s">
        <v>538</v>
      </c>
      <c r="B40" s="156" t="s">
        <v>537</v>
      </c>
      <c r="C40" s="161">
        <v>0</v>
      </c>
      <c r="D40" s="170">
        <v>450000</v>
      </c>
      <c r="E40" s="170">
        <f t="shared" ref="E40:E44" si="6">F40-D40</f>
        <v>0</v>
      </c>
      <c r="F40" s="162">
        <v>450000</v>
      </c>
    </row>
    <row r="41" spans="1:9" ht="24" x14ac:dyDescent="0.2">
      <c r="A41" s="159" t="s">
        <v>375</v>
      </c>
      <c r="B41" s="160" t="s">
        <v>376</v>
      </c>
      <c r="C41" s="161">
        <v>0</v>
      </c>
      <c r="D41" s="170">
        <v>0</v>
      </c>
      <c r="E41" s="170">
        <f t="shared" si="6"/>
        <v>0</v>
      </c>
      <c r="F41" s="162">
        <v>0</v>
      </c>
    </row>
    <row r="42" spans="1:9" x14ac:dyDescent="0.2">
      <c r="A42" s="159" t="s">
        <v>377</v>
      </c>
      <c r="B42" s="160" t="s">
        <v>378</v>
      </c>
      <c r="C42" s="161">
        <v>0</v>
      </c>
      <c r="D42" s="170">
        <v>0</v>
      </c>
      <c r="E42" s="170">
        <f t="shared" si="6"/>
        <v>0</v>
      </c>
      <c r="F42" s="162">
        <v>0</v>
      </c>
    </row>
    <row r="43" spans="1:9" x14ac:dyDescent="0.2">
      <c r="A43" s="163" t="s">
        <v>379</v>
      </c>
      <c r="B43" s="164" t="s">
        <v>380</v>
      </c>
      <c r="C43" s="161">
        <v>0</v>
      </c>
      <c r="D43" s="170">
        <v>0</v>
      </c>
      <c r="E43" s="170">
        <f t="shared" si="6"/>
        <v>0</v>
      </c>
      <c r="F43" s="162">
        <v>0</v>
      </c>
    </row>
    <row r="44" spans="1:9" ht="36.75" thickBot="1" x14ac:dyDescent="0.25">
      <c r="A44" s="163" t="s">
        <v>381</v>
      </c>
      <c r="B44" s="164" t="s">
        <v>382</v>
      </c>
      <c r="C44" s="161">
        <v>0</v>
      </c>
      <c r="D44" s="170">
        <v>0</v>
      </c>
      <c r="E44" s="170">
        <f t="shared" si="6"/>
        <v>0</v>
      </c>
      <c r="F44" s="162">
        <v>0</v>
      </c>
    </row>
    <row r="45" spans="1:9" ht="16.5" customHeight="1" thickBot="1" x14ac:dyDescent="0.25">
      <c r="A45" s="714" t="s">
        <v>473</v>
      </c>
      <c r="B45" s="714"/>
      <c r="C45" s="174">
        <f>SUM(C39:C44)</f>
        <v>0</v>
      </c>
      <c r="D45" s="174">
        <f t="shared" ref="D45:F45" si="7">SUM(D39:D44)</f>
        <v>8293545</v>
      </c>
      <c r="E45" s="174">
        <f t="shared" si="7"/>
        <v>3779528</v>
      </c>
      <c r="F45" s="173">
        <f t="shared" si="7"/>
        <v>12073073</v>
      </c>
    </row>
    <row r="46" spans="1:9" ht="16.5" customHeight="1" thickBot="1" x14ac:dyDescent="0.25">
      <c r="A46" s="390" t="s">
        <v>539</v>
      </c>
      <c r="B46" s="396" t="s">
        <v>581</v>
      </c>
      <c r="C46" s="174">
        <v>1200000</v>
      </c>
      <c r="D46" s="174">
        <v>1691000</v>
      </c>
      <c r="E46" s="174">
        <f>F46-D46</f>
        <v>0</v>
      </c>
      <c r="F46" s="173">
        <v>1691000</v>
      </c>
    </row>
    <row r="47" spans="1:9" ht="18" customHeight="1" thickBot="1" x14ac:dyDescent="0.25">
      <c r="A47" s="176" t="s">
        <v>383</v>
      </c>
      <c r="B47" s="177" t="s">
        <v>384</v>
      </c>
      <c r="C47" s="178">
        <v>49000000</v>
      </c>
      <c r="D47" s="174">
        <v>50907117</v>
      </c>
      <c r="E47" s="174">
        <f>F47-D47</f>
        <v>0</v>
      </c>
      <c r="F47" s="179">
        <v>50907117</v>
      </c>
    </row>
    <row r="48" spans="1:9" ht="26.25" customHeight="1" thickBot="1" x14ac:dyDescent="0.25">
      <c r="A48" s="703" t="s">
        <v>385</v>
      </c>
      <c r="B48" s="703"/>
      <c r="C48" s="222">
        <f>SUM(+C45+C38+C30+C16+C13+C47+C46)</f>
        <v>187001301</v>
      </c>
      <c r="D48" s="221">
        <f>D13+D16+D30+D38+D45+D47+D46+D17+D18</f>
        <v>247562823</v>
      </c>
      <c r="E48" s="221">
        <f t="shared" ref="E48:F48" si="8">E13+E16+E30+E38+E45+E47+E46+E17+E18</f>
        <v>38479931</v>
      </c>
      <c r="F48" s="221">
        <f t="shared" si="8"/>
        <v>286042754</v>
      </c>
      <c r="I48" s="16"/>
    </row>
  </sheetData>
  <mergeCells count="15">
    <mergeCell ref="E1:F1"/>
    <mergeCell ref="A48:B48"/>
    <mergeCell ref="A2:F2"/>
    <mergeCell ref="A3:F3"/>
    <mergeCell ref="A5:F5"/>
    <mergeCell ref="A6:A7"/>
    <mergeCell ref="B6:B7"/>
    <mergeCell ref="C6:F6"/>
    <mergeCell ref="A13:B13"/>
    <mergeCell ref="A16:B16"/>
    <mergeCell ref="A30:B30"/>
    <mergeCell ref="A38:B38"/>
    <mergeCell ref="A45:B45"/>
    <mergeCell ref="A17:B17"/>
    <mergeCell ref="A18:B18"/>
  </mergeCells>
  <pageMargins left="0.7" right="0.7" top="0.75" bottom="0.75" header="0.3" footer="0.3"/>
  <pageSetup paperSize="9" scale="74" orientation="portrait" r:id="rId1"/>
  <headerFooter>
    <oddFooter>&amp;LKészítette: Fári-Nagy Zsuzsanna&amp;R&amp;D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G61"/>
  <sheetViews>
    <sheetView view="pageBreakPreview" topLeftCell="A16" zoomScaleNormal="100" zoomScaleSheetLayoutView="100" workbookViewId="0">
      <selection activeCell="N53" sqref="N53"/>
    </sheetView>
  </sheetViews>
  <sheetFormatPr defaultRowHeight="12.75" x14ac:dyDescent="0.2"/>
  <cols>
    <col min="1" max="1" width="7.85546875" customWidth="1"/>
    <col min="2" max="2" width="64.5703125" customWidth="1"/>
    <col min="3" max="3" width="15.42578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5" spans="1:7" ht="15" customHeight="1" x14ac:dyDescent="0.2">
      <c r="B5" s="822" t="s">
        <v>599</v>
      </c>
      <c r="C5" s="822"/>
    </row>
    <row r="6" spans="1:7" ht="15" customHeight="1" x14ac:dyDescent="0.2">
      <c r="A6" s="831"/>
      <c r="B6" s="831"/>
    </row>
    <row r="7" spans="1:7" ht="15" customHeight="1" x14ac:dyDescent="0.2">
      <c r="A7" s="27"/>
      <c r="B7" s="27"/>
    </row>
    <row r="8" spans="1:7" ht="15.75" x14ac:dyDescent="0.25">
      <c r="B8" s="851" t="s">
        <v>12</v>
      </c>
      <c r="C8" s="851"/>
    </row>
    <row r="9" spans="1:7" ht="15.75" x14ac:dyDescent="0.25">
      <c r="B9" s="852" t="s">
        <v>600</v>
      </c>
      <c r="C9" s="852"/>
    </row>
    <row r="10" spans="1:7" ht="15.75" x14ac:dyDescent="0.25">
      <c r="A10" s="29"/>
      <c r="B10" s="29"/>
    </row>
    <row r="11" spans="1:7" ht="15.75" x14ac:dyDescent="0.25">
      <c r="B11" s="852" t="s">
        <v>181</v>
      </c>
      <c r="C11" s="852"/>
    </row>
    <row r="12" spans="1:7" ht="16.5" customHeight="1" x14ac:dyDescent="0.2"/>
    <row r="13" spans="1:7" ht="14.25" thickBot="1" x14ac:dyDescent="0.3">
      <c r="B13" s="279"/>
      <c r="C13" s="280" t="s">
        <v>321</v>
      </c>
      <c r="G13" s="143"/>
    </row>
    <row r="14" spans="1:7" ht="16.5" thickBot="1" x14ac:dyDescent="0.3">
      <c r="B14" s="284" t="s">
        <v>248</v>
      </c>
      <c r="C14" s="285" t="s">
        <v>509</v>
      </c>
    </row>
    <row r="15" spans="1:7" ht="15.75" x14ac:dyDescent="0.25">
      <c r="B15" s="609" t="s">
        <v>601</v>
      </c>
      <c r="C15" s="613">
        <v>1000000</v>
      </c>
    </row>
    <row r="16" spans="1:7" ht="15.75" x14ac:dyDescent="0.25">
      <c r="B16" s="610" t="s">
        <v>602</v>
      </c>
      <c r="C16" s="614">
        <v>1397300</v>
      </c>
    </row>
    <row r="17" spans="2:5" ht="15.75" x14ac:dyDescent="0.25">
      <c r="B17" s="283" t="s">
        <v>313</v>
      </c>
      <c r="C17" s="615">
        <v>19563739</v>
      </c>
    </row>
    <row r="18" spans="2:5" ht="15.75" x14ac:dyDescent="0.25">
      <c r="B18" s="138" t="s">
        <v>603</v>
      </c>
      <c r="C18" s="289">
        <v>1500000</v>
      </c>
    </row>
    <row r="19" spans="2:5" ht="15.75" x14ac:dyDescent="0.25">
      <c r="B19" s="281" t="s">
        <v>604</v>
      </c>
      <c r="C19" s="289">
        <v>10031000</v>
      </c>
    </row>
    <row r="20" spans="2:5" ht="15.75" x14ac:dyDescent="0.25">
      <c r="B20" s="281" t="s">
        <v>606</v>
      </c>
      <c r="C20" s="289">
        <v>5682000</v>
      </c>
    </row>
    <row r="21" spans="2:5" ht="15.75" x14ac:dyDescent="0.25">
      <c r="B21" s="281" t="s">
        <v>605</v>
      </c>
      <c r="C21" s="289">
        <v>830000</v>
      </c>
    </row>
    <row r="22" spans="2:5" ht="15.75" x14ac:dyDescent="0.25">
      <c r="B22" s="281" t="s">
        <v>313</v>
      </c>
      <c r="C22" s="289">
        <v>1520739</v>
      </c>
    </row>
    <row r="23" spans="2:5" ht="15.75" x14ac:dyDescent="0.25">
      <c r="B23" s="281"/>
      <c r="C23" s="289"/>
    </row>
    <row r="24" spans="2:5" ht="15.75" x14ac:dyDescent="0.25">
      <c r="B24" s="137" t="s">
        <v>314</v>
      </c>
      <c r="C24" s="290">
        <v>5158021</v>
      </c>
    </row>
    <row r="25" spans="2:5" ht="15.75" x14ac:dyDescent="0.25">
      <c r="B25" s="139" t="s">
        <v>507</v>
      </c>
      <c r="C25" s="291">
        <f>SUM(C18:C24)+C15+C16</f>
        <v>27119060</v>
      </c>
    </row>
    <row r="26" spans="2:5" ht="15.75" x14ac:dyDescent="0.25">
      <c r="B26" s="137"/>
      <c r="C26" s="282"/>
    </row>
    <row r="27" spans="2:5" ht="15.75" x14ac:dyDescent="0.25">
      <c r="B27" s="140" t="s">
        <v>249</v>
      </c>
      <c r="C27" s="286" t="s">
        <v>509</v>
      </c>
    </row>
    <row r="28" spans="2:5" ht="15.75" x14ac:dyDescent="0.25">
      <c r="B28" s="137" t="s">
        <v>315</v>
      </c>
      <c r="C28" s="616">
        <v>39374924</v>
      </c>
    </row>
    <row r="29" spans="2:5" ht="15.75" x14ac:dyDescent="0.25">
      <c r="B29" s="612" t="s">
        <v>607</v>
      </c>
      <c r="C29" s="292">
        <v>10000000</v>
      </c>
      <c r="E29" s="288"/>
    </row>
    <row r="30" spans="2:5" ht="15.75" x14ac:dyDescent="0.25">
      <c r="B30" s="611" t="s">
        <v>608</v>
      </c>
      <c r="C30" s="292">
        <v>19474924</v>
      </c>
      <c r="E30" s="288"/>
    </row>
    <row r="31" spans="2:5" ht="15.75" x14ac:dyDescent="0.25">
      <c r="B31" s="611" t="s">
        <v>609</v>
      </c>
      <c r="C31" s="292">
        <v>9900000</v>
      </c>
      <c r="E31" s="288"/>
    </row>
    <row r="32" spans="2:5" ht="15.75" x14ac:dyDescent="0.25">
      <c r="B32" s="281"/>
      <c r="C32" s="292"/>
      <c r="E32" s="288"/>
    </row>
    <row r="33" spans="2:5" ht="15.75" x14ac:dyDescent="0.25">
      <c r="B33" s="617" t="s">
        <v>610</v>
      </c>
      <c r="C33" s="618">
        <v>5250727</v>
      </c>
      <c r="E33" s="288"/>
    </row>
    <row r="34" spans="2:5" ht="15.75" x14ac:dyDescent="0.25">
      <c r="B34" s="287" t="s">
        <v>510</v>
      </c>
      <c r="C34" s="619">
        <v>8677604</v>
      </c>
    </row>
    <row r="35" spans="2:5" ht="16.5" thickBot="1" x14ac:dyDescent="0.3">
      <c r="B35" s="141" t="s">
        <v>508</v>
      </c>
      <c r="C35" s="293">
        <f>SUM(C29:C34)</f>
        <v>53303255</v>
      </c>
    </row>
    <row r="36" spans="2:5" ht="16.5" thickBot="1" x14ac:dyDescent="0.3">
      <c r="B36" s="136"/>
      <c r="C36" s="294"/>
    </row>
    <row r="37" spans="2:5" ht="16.5" thickBot="1" x14ac:dyDescent="0.3">
      <c r="B37" s="92" t="s">
        <v>250</v>
      </c>
      <c r="C37" s="295">
        <f>SUM(C35+C25)</f>
        <v>80422315</v>
      </c>
    </row>
    <row r="38" spans="2:5" x14ac:dyDescent="0.2">
      <c r="C38" s="4"/>
    </row>
    <row r="39" spans="2:5" ht="15.75" x14ac:dyDescent="0.25">
      <c r="B39" s="147"/>
    </row>
    <row r="61" spans="3:3" x14ac:dyDescent="0.2">
      <c r="C61" s="144"/>
    </row>
  </sheetData>
  <mergeCells count="5">
    <mergeCell ref="B11:C11"/>
    <mergeCell ref="A6:B6"/>
    <mergeCell ref="B5:C5"/>
    <mergeCell ref="B8:C8"/>
    <mergeCell ref="B9:C9"/>
  </mergeCells>
  <phoneticPr fontId="15" type="noConversion"/>
  <pageMargins left="0.75" right="0.75" top="1" bottom="1" header="0.5" footer="0.5"/>
  <pageSetup paperSize="9" scale="83" orientation="portrait" r:id="rId1"/>
  <headerFooter alignWithMargins="0">
    <oddHeader>&amp;R2017.12.31.</oddHeader>
    <oddFooter>&amp;C&amp;P/&amp;N</oddFooter>
  </headerFooter>
  <colBreaks count="1" manualBreakCount="1">
    <brk id="5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G57"/>
  <sheetViews>
    <sheetView zoomScaleNormal="100" workbookViewId="0">
      <selection activeCell="C24" sqref="C24"/>
    </sheetView>
  </sheetViews>
  <sheetFormatPr defaultRowHeight="12.75" x14ac:dyDescent="0.2"/>
  <cols>
    <col min="2" max="2" width="59.85546875" customWidth="1"/>
    <col min="3" max="3" width="20.140625" bestFit="1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3" spans="1:7" ht="15" customHeight="1" x14ac:dyDescent="0.2">
      <c r="A3" s="822" t="s">
        <v>611</v>
      </c>
      <c r="B3" s="822"/>
      <c r="C3" s="822"/>
      <c r="D3" s="822"/>
      <c r="E3" s="28"/>
      <c r="F3" s="28"/>
      <c r="G3" s="28"/>
    </row>
    <row r="4" spans="1:7" ht="15" customHeight="1" x14ac:dyDescent="0.2">
      <c r="A4" s="831"/>
      <c r="B4" s="822"/>
      <c r="C4" s="822"/>
      <c r="D4" s="822"/>
      <c r="E4" s="28"/>
      <c r="F4" s="28"/>
      <c r="G4" s="28"/>
    </row>
    <row r="5" spans="1:7" ht="15" x14ac:dyDescent="0.2">
      <c r="B5" s="27"/>
      <c r="C5" s="27"/>
      <c r="D5" s="27"/>
      <c r="E5" s="27"/>
    </row>
    <row r="6" spans="1:7" ht="15.75" x14ac:dyDescent="0.25">
      <c r="A6" s="851" t="s">
        <v>12</v>
      </c>
      <c r="B6" s="851"/>
      <c r="C6" s="851"/>
      <c r="D6" s="851"/>
      <c r="E6" s="30"/>
      <c r="F6" s="30"/>
      <c r="G6" s="30"/>
    </row>
    <row r="7" spans="1:7" ht="15.75" x14ac:dyDescent="0.25">
      <c r="A7" s="852" t="s">
        <v>600</v>
      </c>
      <c r="B7" s="852"/>
      <c r="C7" s="852"/>
      <c r="D7" s="852"/>
      <c r="E7" s="31"/>
      <c r="F7" s="31"/>
      <c r="G7" s="31"/>
    </row>
    <row r="10" spans="1:7" ht="15.75" x14ac:dyDescent="0.25">
      <c r="A10" s="853" t="s">
        <v>91</v>
      </c>
      <c r="B10" s="853"/>
      <c r="C10" s="853"/>
      <c r="D10" s="853"/>
      <c r="E10" s="32"/>
      <c r="F10" s="32"/>
      <c r="G10" s="32"/>
    </row>
    <row r="13" spans="1:7" ht="13.5" thickBot="1" x14ac:dyDescent="0.25">
      <c r="C13" s="252" t="s">
        <v>321</v>
      </c>
      <c r="D13" s="10"/>
      <c r="G13" s="143"/>
    </row>
    <row r="14" spans="1:7" ht="19.5" customHeight="1" x14ac:dyDescent="0.25">
      <c r="B14" s="296" t="s">
        <v>6</v>
      </c>
      <c r="C14" s="620">
        <v>53756418</v>
      </c>
    </row>
    <row r="15" spans="1:7" ht="15.75" thickBot="1" x14ac:dyDescent="0.3">
      <c r="B15" s="297" t="s">
        <v>251</v>
      </c>
      <c r="C15" s="299"/>
    </row>
    <row r="16" spans="1:7" ht="15.75" thickBot="1" x14ac:dyDescent="0.3">
      <c r="B16" s="296" t="s">
        <v>320</v>
      </c>
      <c r="C16" s="620">
        <v>0</v>
      </c>
    </row>
    <row r="17" spans="2:3" ht="15" x14ac:dyDescent="0.25">
      <c r="B17" s="298" t="s">
        <v>511</v>
      </c>
      <c r="C17" s="621">
        <f>SUM(C14:C16)</f>
        <v>53756418</v>
      </c>
    </row>
    <row r="18" spans="2:3" ht="15.75" thickBot="1" x14ac:dyDescent="0.3">
      <c r="B18" s="623" t="s">
        <v>512</v>
      </c>
      <c r="C18" s="622">
        <v>0</v>
      </c>
    </row>
    <row r="19" spans="2:3" ht="22.5" customHeight="1" thickBot="1" x14ac:dyDescent="0.3">
      <c r="B19" s="624" t="s">
        <v>513</v>
      </c>
      <c r="C19" s="625">
        <f>C17+C18</f>
        <v>53756418</v>
      </c>
    </row>
    <row r="57" spans="3:3" x14ac:dyDescent="0.2">
      <c r="C57" s="144"/>
    </row>
  </sheetData>
  <mergeCells count="5">
    <mergeCell ref="A3:D3"/>
    <mergeCell ref="A6:D6"/>
    <mergeCell ref="A7:D7"/>
    <mergeCell ref="A10:D10"/>
    <mergeCell ref="A4:D4"/>
  </mergeCells>
  <phoneticPr fontId="15" type="noConversion"/>
  <pageMargins left="0.75" right="0.75" top="1" bottom="1" header="0.5" footer="0.5"/>
  <pageSetup paperSize="9" scale="96" orientation="portrait" r:id="rId1"/>
  <headerFooter alignWithMargins="0">
    <oddHeader>&amp;R2017.12.31.</oddHead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Q65"/>
  <sheetViews>
    <sheetView topLeftCell="A53" zoomScaleNormal="100" workbookViewId="0">
      <selection activeCell="D20" sqref="D20"/>
    </sheetView>
  </sheetViews>
  <sheetFormatPr defaultRowHeight="12.75" x14ac:dyDescent="0.2"/>
  <cols>
    <col min="1" max="1" width="6.7109375" customWidth="1"/>
    <col min="2" max="2" width="50.140625" customWidth="1"/>
    <col min="3" max="3" width="11.140625" customWidth="1"/>
    <col min="4" max="4" width="11.85546875" customWidth="1"/>
    <col min="5" max="5" width="12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5" customHeight="1" x14ac:dyDescent="0.2">
      <c r="A1" s="857"/>
      <c r="B1" s="857"/>
      <c r="C1" s="857"/>
      <c r="D1" s="857"/>
      <c r="E1" s="857"/>
    </row>
    <row r="2" spans="1:7" ht="15" customHeight="1" x14ac:dyDescent="0.2">
      <c r="A2" s="831" t="s">
        <v>612</v>
      </c>
      <c r="B2" s="822"/>
      <c r="C2" s="822"/>
      <c r="D2" s="822"/>
      <c r="E2" s="822"/>
    </row>
    <row r="3" spans="1:7" ht="15" x14ac:dyDescent="0.2">
      <c r="A3" s="27"/>
      <c r="B3" s="27"/>
      <c r="C3" s="27"/>
      <c r="D3" s="27"/>
    </row>
    <row r="4" spans="1:7" ht="15.75" x14ac:dyDescent="0.25">
      <c r="A4" s="851" t="s">
        <v>12</v>
      </c>
      <c r="B4" s="851"/>
      <c r="C4" s="851"/>
      <c r="D4" s="851"/>
      <c r="E4" s="851"/>
    </row>
    <row r="5" spans="1:7" ht="15.75" x14ac:dyDescent="0.25">
      <c r="A5" s="852" t="s">
        <v>613</v>
      </c>
      <c r="B5" s="852"/>
      <c r="C5" s="852"/>
      <c r="D5" s="852"/>
      <c r="E5" s="852"/>
    </row>
    <row r="6" spans="1:7" ht="15" x14ac:dyDescent="0.25">
      <c r="A6" s="41"/>
      <c r="B6" s="41"/>
      <c r="C6" s="41"/>
      <c r="D6" s="41"/>
      <c r="E6" s="41"/>
    </row>
    <row r="7" spans="1:7" ht="15.75" thickBot="1" x14ac:dyDescent="0.3">
      <c r="A7" s="33"/>
      <c r="B7" s="34"/>
      <c r="C7" s="860" t="s">
        <v>321</v>
      </c>
      <c r="D7" s="861"/>
      <c r="E7" s="861"/>
    </row>
    <row r="8" spans="1:7" ht="18.75" customHeight="1" x14ac:dyDescent="0.2">
      <c r="A8" s="858" t="s">
        <v>92</v>
      </c>
      <c r="B8" s="858"/>
      <c r="C8" s="858"/>
      <c r="D8" s="858"/>
      <c r="E8" s="858"/>
    </row>
    <row r="9" spans="1:7" ht="23.25" customHeight="1" thickBot="1" x14ac:dyDescent="0.3">
      <c r="A9" s="35" t="s">
        <v>496</v>
      </c>
      <c r="B9" s="35" t="s">
        <v>8</v>
      </c>
      <c r="C9" s="636">
        <v>2016</v>
      </c>
      <c r="D9" s="637">
        <v>2017</v>
      </c>
      <c r="E9" s="637">
        <v>2018</v>
      </c>
    </row>
    <row r="10" spans="1:7" ht="24.95" customHeight="1" x14ac:dyDescent="0.25">
      <c r="A10" s="36" t="s">
        <v>94</v>
      </c>
      <c r="B10" s="302" t="s">
        <v>164</v>
      </c>
      <c r="C10" s="306">
        <v>13183</v>
      </c>
      <c r="D10" s="626">
        <f>'2017.II.sz.mód - Bev.Önk.'!F38</f>
        <v>17467166</v>
      </c>
      <c r="E10" s="306">
        <v>7000</v>
      </c>
    </row>
    <row r="11" spans="1:7" ht="24.95" customHeight="1" x14ac:dyDescent="0.25">
      <c r="A11" s="37" t="s">
        <v>95</v>
      </c>
      <c r="B11" s="302" t="s">
        <v>252</v>
      </c>
      <c r="C11" s="303">
        <v>44300</v>
      </c>
      <c r="D11" s="627">
        <f>'2017.II.sz.mód - Bev.Önk.'!F30</f>
        <v>57876132</v>
      </c>
      <c r="E11" s="307">
        <v>46000</v>
      </c>
    </row>
    <row r="12" spans="1:7" ht="24.95" customHeight="1" x14ac:dyDescent="0.25">
      <c r="A12" s="37" t="s">
        <v>45</v>
      </c>
      <c r="B12" s="304" t="s">
        <v>253</v>
      </c>
      <c r="C12" s="305">
        <v>74881</v>
      </c>
      <c r="D12" s="627">
        <f>'2017.II.sz.mód - Bev.Önk.'!F13</f>
        <v>86190701</v>
      </c>
      <c r="E12" s="307">
        <v>76000</v>
      </c>
    </row>
    <row r="13" spans="1:7" ht="24.95" customHeight="1" x14ac:dyDescent="0.25">
      <c r="A13" s="36" t="s">
        <v>514</v>
      </c>
      <c r="B13" s="308" t="s">
        <v>222</v>
      </c>
      <c r="C13" s="307">
        <v>7150</v>
      </c>
      <c r="D13" s="627">
        <f>'2017.II.sz.mód - Bev.Önk.'!F16</f>
        <v>11627565</v>
      </c>
      <c r="E13" s="307">
        <v>4000</v>
      </c>
      <c r="G13" s="143"/>
    </row>
    <row r="14" spans="1:7" ht="24.95" customHeight="1" x14ac:dyDescent="0.25">
      <c r="A14" s="37" t="s">
        <v>96</v>
      </c>
      <c r="B14" s="308" t="s">
        <v>185</v>
      </c>
      <c r="C14" s="309">
        <v>53498</v>
      </c>
      <c r="D14" s="627">
        <f>'2017.II.sz.mód - Kiad.Önk.'!F61</f>
        <v>53393184</v>
      </c>
      <c r="E14" s="307">
        <v>55000</v>
      </c>
    </row>
    <row r="15" spans="1:7" ht="24.95" customHeight="1" x14ac:dyDescent="0.25">
      <c r="A15" s="37" t="s">
        <v>97</v>
      </c>
      <c r="B15" s="308" t="s">
        <v>98</v>
      </c>
      <c r="C15" s="307"/>
      <c r="D15" s="627"/>
      <c r="E15" s="307"/>
    </row>
    <row r="16" spans="1:7" ht="24" customHeight="1" x14ac:dyDescent="0.25">
      <c r="A16" s="36" t="s">
        <v>515</v>
      </c>
      <c r="B16" s="308" t="s">
        <v>99</v>
      </c>
      <c r="C16" s="307"/>
      <c r="D16" s="627"/>
      <c r="E16" s="307"/>
    </row>
    <row r="17" spans="1:5" ht="24.95" customHeight="1" x14ac:dyDescent="0.25">
      <c r="A17" s="37" t="s">
        <v>100</v>
      </c>
      <c r="B17" s="308" t="s">
        <v>101</v>
      </c>
      <c r="C17" s="307"/>
      <c r="D17" s="627"/>
      <c r="E17" s="307"/>
    </row>
    <row r="18" spans="1:5" ht="24.95" customHeight="1" x14ac:dyDescent="0.25">
      <c r="A18" s="37" t="s">
        <v>516</v>
      </c>
      <c r="B18" s="308" t="s">
        <v>102</v>
      </c>
      <c r="C18" s="307"/>
      <c r="D18" s="627"/>
      <c r="E18" s="307"/>
    </row>
    <row r="19" spans="1:5" ht="21.75" customHeight="1" thickBot="1" x14ac:dyDescent="0.3">
      <c r="A19" s="40" t="s">
        <v>103</v>
      </c>
      <c r="B19" s="310" t="s">
        <v>104</v>
      </c>
      <c r="C19" s="318">
        <v>34499</v>
      </c>
      <c r="D19" s="628">
        <f>'2017.II.sz.mód - Bev.Önk.'!F47+215505</f>
        <v>51122622</v>
      </c>
      <c r="E19" s="311">
        <v>12500</v>
      </c>
    </row>
    <row r="20" spans="1:5" ht="24.95" customHeight="1" thickBot="1" x14ac:dyDescent="0.25">
      <c r="A20" s="301" t="s">
        <v>517</v>
      </c>
      <c r="B20" s="312" t="s">
        <v>526</v>
      </c>
      <c r="C20" s="313">
        <f>SUM(C10:C19)</f>
        <v>227511</v>
      </c>
      <c r="D20" s="629">
        <f>SUM(D10:D19)</f>
        <v>277677370</v>
      </c>
      <c r="E20" s="313">
        <f>SUM(E10:E19)</f>
        <v>200500</v>
      </c>
    </row>
    <row r="21" spans="1:5" ht="24.95" customHeight="1" x14ac:dyDescent="0.25">
      <c r="A21" s="36" t="s">
        <v>105</v>
      </c>
      <c r="B21" s="314" t="s">
        <v>3</v>
      </c>
      <c r="C21" s="84">
        <v>58926</v>
      </c>
      <c r="D21" s="626">
        <f>'2017.II.sz.mód - Kiad.Önk.'!F18+'2017.II.sz.mód-Óvoda'!F16</f>
        <v>66595463</v>
      </c>
      <c r="E21" s="306">
        <v>55000</v>
      </c>
    </row>
    <row r="22" spans="1:5" ht="24.95" customHeight="1" x14ac:dyDescent="0.25">
      <c r="A22" s="36" t="s">
        <v>518</v>
      </c>
      <c r="B22" s="308" t="s">
        <v>106</v>
      </c>
      <c r="C22" s="85">
        <v>15311</v>
      </c>
      <c r="D22" s="627">
        <f>'2017.II.sz.mód - Kiad.Önk.'!F21+'2017.II.sz.mód-Óvoda'!F19</f>
        <v>14463991</v>
      </c>
      <c r="E22" s="307">
        <v>15000</v>
      </c>
    </row>
    <row r="23" spans="1:5" ht="24.95" customHeight="1" x14ac:dyDescent="0.25">
      <c r="A23" s="37" t="s">
        <v>107</v>
      </c>
      <c r="B23" s="308" t="s">
        <v>108</v>
      </c>
      <c r="C23" s="85">
        <v>45828</v>
      </c>
      <c r="D23" s="627">
        <f>'2017.II.sz.mód - Kiad.Önk.'!F37+'2017.II.sz.mód-Óvoda'!F31</f>
        <v>50426053</v>
      </c>
      <c r="E23" s="307">
        <v>41000</v>
      </c>
    </row>
    <row r="24" spans="1:5" ht="24.95" customHeight="1" x14ac:dyDescent="0.25">
      <c r="A24" s="37" t="s">
        <v>519</v>
      </c>
      <c r="B24" s="308" t="s">
        <v>223</v>
      </c>
      <c r="C24" s="307">
        <v>2512</v>
      </c>
      <c r="D24" s="627">
        <f>'2017.II.sz.mód - Kiad.Önk.'!F49</f>
        <v>2511263</v>
      </c>
      <c r="E24" s="307">
        <v>1500</v>
      </c>
    </row>
    <row r="25" spans="1:5" ht="24.95" customHeight="1" x14ac:dyDescent="0.25">
      <c r="A25" s="36" t="s">
        <v>520</v>
      </c>
      <c r="B25" s="308" t="s">
        <v>224</v>
      </c>
      <c r="C25" s="315">
        <v>1773</v>
      </c>
      <c r="D25" s="627">
        <f>'2017.II.sz.mód - Kiad.Önk.'!F46+'2017.II.sz.mód - Kiad.Önk.'!F48</f>
        <v>3569110</v>
      </c>
      <c r="E25" s="307">
        <v>2500</v>
      </c>
    </row>
    <row r="26" spans="1:5" ht="24.95" customHeight="1" x14ac:dyDescent="0.25">
      <c r="A26" s="37" t="s">
        <v>109</v>
      </c>
      <c r="B26" s="308" t="s">
        <v>110</v>
      </c>
      <c r="C26" s="307"/>
      <c r="D26" s="627"/>
      <c r="E26" s="307"/>
    </row>
    <row r="27" spans="1:5" ht="24.95" customHeight="1" x14ac:dyDescent="0.25">
      <c r="A27" s="37" t="s">
        <v>521</v>
      </c>
      <c r="B27" s="308" t="s">
        <v>111</v>
      </c>
      <c r="C27" s="307">
        <v>7589</v>
      </c>
      <c r="D27" s="627">
        <f>'2017.II.sz.mód - Kiad.Önk.'!F45</f>
        <v>11773553</v>
      </c>
      <c r="E27" s="307">
        <v>6000</v>
      </c>
    </row>
    <row r="28" spans="1:5" ht="24.95" customHeight="1" x14ac:dyDescent="0.25">
      <c r="A28" s="36" t="s">
        <v>112</v>
      </c>
      <c r="B28" s="308" t="s">
        <v>469</v>
      </c>
      <c r="C28" s="307"/>
      <c r="D28" s="627">
        <f>'2017.II.sz.mód - Kiad.Önk.'!F60</f>
        <v>2634343</v>
      </c>
      <c r="E28" s="307"/>
    </row>
    <row r="29" spans="1:5" ht="24.95" customHeight="1" x14ac:dyDescent="0.25">
      <c r="A29" s="37" t="s">
        <v>522</v>
      </c>
      <c r="B29" s="308" t="s">
        <v>185</v>
      </c>
      <c r="C29" s="307">
        <v>53498</v>
      </c>
      <c r="D29" s="627">
        <f>'2017.II.sz.mód - Kiad.Önk.'!F61</f>
        <v>53393184</v>
      </c>
      <c r="E29" s="307">
        <v>55000</v>
      </c>
    </row>
    <row r="30" spans="1:5" ht="24.95" customHeight="1" x14ac:dyDescent="0.25">
      <c r="A30" s="37" t="s">
        <v>523</v>
      </c>
      <c r="B30" s="308" t="s">
        <v>225</v>
      </c>
      <c r="C30" s="307"/>
      <c r="D30" s="627"/>
      <c r="E30" s="307"/>
    </row>
    <row r="31" spans="1:5" ht="24.95" customHeight="1" x14ac:dyDescent="0.25">
      <c r="A31" s="36" t="s">
        <v>524</v>
      </c>
      <c r="B31" s="308" t="s">
        <v>614</v>
      </c>
      <c r="C31" s="307">
        <v>2397</v>
      </c>
      <c r="D31" s="627"/>
      <c r="E31" s="307"/>
    </row>
    <row r="32" spans="1:5" ht="24.95" customHeight="1" thickBot="1" x14ac:dyDescent="0.3">
      <c r="A32" s="300" t="s">
        <v>113</v>
      </c>
      <c r="B32" s="310" t="s">
        <v>91</v>
      </c>
      <c r="C32" s="311">
        <v>797</v>
      </c>
      <c r="D32" s="628">
        <f>'2017.II.sz.mód - Kiad.Önk.'!F62</f>
        <v>53756418</v>
      </c>
      <c r="E32" s="311">
        <v>14500</v>
      </c>
    </row>
    <row r="33" spans="1:5" ht="24.95" customHeight="1" thickBot="1" x14ac:dyDescent="0.25">
      <c r="A33" s="301" t="s">
        <v>525</v>
      </c>
      <c r="B33" s="316" t="s">
        <v>114</v>
      </c>
      <c r="C33" s="317">
        <f>SUM(C21:C32)</f>
        <v>188631</v>
      </c>
      <c r="D33" s="629">
        <f>SUM(D21:D32)</f>
        <v>259123378</v>
      </c>
      <c r="E33" s="317">
        <f>SUM(E21:E32)</f>
        <v>190500</v>
      </c>
    </row>
    <row r="34" spans="1:5" ht="15" customHeight="1" thickBot="1" x14ac:dyDescent="0.3">
      <c r="A34" s="38"/>
      <c r="B34" s="39"/>
      <c r="C34" s="859"/>
      <c r="D34" s="859"/>
      <c r="E34" s="859"/>
    </row>
    <row r="35" spans="1:5" ht="24.95" customHeight="1" thickBot="1" x14ac:dyDescent="0.25">
      <c r="A35" s="854" t="s">
        <v>115</v>
      </c>
      <c r="B35" s="855"/>
      <c r="C35" s="855"/>
      <c r="D35" s="855"/>
      <c r="E35" s="856"/>
    </row>
    <row r="36" spans="1:5" ht="24.95" customHeight="1" thickBot="1" x14ac:dyDescent="0.3">
      <c r="A36" s="363" t="s">
        <v>93</v>
      </c>
      <c r="B36" s="363" t="s">
        <v>8</v>
      </c>
      <c r="C36" s="634">
        <v>2016</v>
      </c>
      <c r="D36" s="635">
        <v>2017</v>
      </c>
      <c r="E36" s="635">
        <v>2018</v>
      </c>
    </row>
    <row r="37" spans="1:5" ht="24.95" customHeight="1" x14ac:dyDescent="0.25">
      <c r="A37" s="364" t="s">
        <v>67</v>
      </c>
      <c r="B37" s="365" t="s">
        <v>116</v>
      </c>
      <c r="C37" s="366">
        <v>19597</v>
      </c>
      <c r="D37" s="630">
        <f>'2017.II.sz.mód - Bev.Önk.'!F45</f>
        <v>12073073</v>
      </c>
      <c r="E37" s="366">
        <v>4000</v>
      </c>
    </row>
    <row r="38" spans="1:5" ht="24.95" customHeight="1" x14ac:dyDescent="0.25">
      <c r="A38" s="367" t="s">
        <v>68</v>
      </c>
      <c r="B38" s="314" t="s">
        <v>117</v>
      </c>
      <c r="C38" s="306"/>
      <c r="D38" s="626"/>
      <c r="E38" s="306"/>
    </row>
    <row r="39" spans="1:5" ht="24.95" customHeight="1" x14ac:dyDescent="0.25">
      <c r="A39" s="368" t="s">
        <v>69</v>
      </c>
      <c r="B39" s="369" t="s">
        <v>616</v>
      </c>
      <c r="C39" s="370"/>
      <c r="D39" s="631"/>
      <c r="E39" s="371"/>
    </row>
    <row r="40" spans="1:5" ht="24.95" customHeight="1" x14ac:dyDescent="0.25">
      <c r="A40" s="372" t="s">
        <v>70</v>
      </c>
      <c r="B40" s="308" t="s">
        <v>617</v>
      </c>
      <c r="C40" s="307"/>
      <c r="D40" s="627">
        <f>'2017.II.sz.mód - Bev.Önk.'!F46</f>
        <v>1691000</v>
      </c>
      <c r="E40" s="307"/>
    </row>
    <row r="41" spans="1:5" ht="24.95" customHeight="1" x14ac:dyDescent="0.25">
      <c r="A41" s="367" t="s">
        <v>71</v>
      </c>
      <c r="B41" s="314" t="s">
        <v>118</v>
      </c>
      <c r="C41" s="306"/>
      <c r="D41" s="626">
        <f>'2017.II.sz.mód - Bev.Önk.'!F18+'2017.II.sz.mód - Bev.Önk.'!F17</f>
        <v>48210000</v>
      </c>
      <c r="E41" s="373"/>
    </row>
    <row r="42" spans="1:5" ht="24.95" customHeight="1" x14ac:dyDescent="0.25">
      <c r="A42" s="372" t="s">
        <v>72</v>
      </c>
      <c r="B42" s="308" t="s">
        <v>119</v>
      </c>
      <c r="C42" s="374"/>
      <c r="D42" s="632"/>
      <c r="E42" s="375"/>
    </row>
    <row r="43" spans="1:5" ht="24.95" customHeight="1" x14ac:dyDescent="0.25">
      <c r="A43" s="367" t="s">
        <v>73</v>
      </c>
      <c r="B43" s="314" t="s">
        <v>120</v>
      </c>
      <c r="C43" s="306"/>
      <c r="D43" s="626"/>
      <c r="E43" s="306"/>
    </row>
    <row r="44" spans="1:5" ht="24.95" customHeight="1" x14ac:dyDescent="0.25">
      <c r="A44" s="367" t="s">
        <v>74</v>
      </c>
      <c r="B44" s="314" t="s">
        <v>121</v>
      </c>
      <c r="C44" s="306"/>
      <c r="D44" s="626"/>
      <c r="E44" s="306"/>
    </row>
    <row r="45" spans="1:5" ht="24.95" customHeight="1" x14ac:dyDescent="0.25">
      <c r="A45" s="367" t="s">
        <v>75</v>
      </c>
      <c r="B45" s="314" t="s">
        <v>615</v>
      </c>
      <c r="C45" s="306"/>
      <c r="D45" s="626"/>
      <c r="E45" s="306"/>
    </row>
    <row r="46" spans="1:5" ht="24.95" customHeight="1" x14ac:dyDescent="0.25">
      <c r="A46" s="367" t="s">
        <v>76</v>
      </c>
      <c r="B46" s="314" t="s">
        <v>122</v>
      </c>
      <c r="C46" s="306"/>
      <c r="D46" s="626"/>
      <c r="E46" s="306"/>
    </row>
    <row r="47" spans="1:5" ht="24.95" customHeight="1" x14ac:dyDescent="0.25">
      <c r="A47" s="367" t="s">
        <v>77</v>
      </c>
      <c r="B47" s="314" t="s">
        <v>123</v>
      </c>
      <c r="C47" s="306"/>
      <c r="D47" s="626"/>
      <c r="E47" s="306"/>
    </row>
    <row r="48" spans="1:5" ht="24.95" customHeight="1" thickBot="1" x14ac:dyDescent="0.3">
      <c r="A48" s="368" t="s">
        <v>78</v>
      </c>
      <c r="B48" s="369" t="s">
        <v>124</v>
      </c>
      <c r="C48" s="376"/>
      <c r="D48" s="633"/>
      <c r="E48" s="370">
        <v>5000</v>
      </c>
    </row>
    <row r="49" spans="1:17" ht="24.95" customHeight="1" thickBot="1" x14ac:dyDescent="0.25">
      <c r="A49" s="377" t="s">
        <v>79</v>
      </c>
      <c r="B49" s="312" t="s">
        <v>125</v>
      </c>
      <c r="C49" s="313">
        <f>SUM(C37:C48)</f>
        <v>19597</v>
      </c>
      <c r="D49" s="629">
        <f>SUM(D37:D48)</f>
        <v>61974073</v>
      </c>
      <c r="E49" s="313">
        <f>SUM(E37:E48)</f>
        <v>9000</v>
      </c>
    </row>
    <row r="50" spans="1:17" ht="24.95" customHeight="1" x14ac:dyDescent="0.25">
      <c r="A50" s="367" t="s">
        <v>80</v>
      </c>
      <c r="B50" s="314" t="s">
        <v>319</v>
      </c>
      <c r="C50" s="306">
        <v>3969</v>
      </c>
      <c r="D50" s="626">
        <f>'2017.II.sz.mód - Kiad.Önk.'!F51+'2017.II.sz.mód - Kiad.Önk.'!F52+'2017.II.sz.mód - Kiad.Önk.'!F53+'2017.II.sz.mód - Kiad.Önk.'!F54+'2017.II.sz.mód - Kiad.Önk.'!F55+'2017.II.sz.mód-Óvoda'!F34</f>
        <v>27224810</v>
      </c>
      <c r="E50" s="306">
        <v>7000</v>
      </c>
    </row>
    <row r="51" spans="1:17" ht="24.95" customHeight="1" x14ac:dyDescent="0.25">
      <c r="A51" s="367" t="s">
        <v>81</v>
      </c>
      <c r="B51" s="314" t="s">
        <v>126</v>
      </c>
      <c r="C51" s="306">
        <v>34089</v>
      </c>
      <c r="D51" s="626">
        <f>'2017.II.sz.mód - Kiad.Önk.'!F56+'2017.II.sz.mód - Kiad.Önk.'!F57+'2017.II.sz.mód - Kiad.Önk.'!F58</f>
        <v>53303255</v>
      </c>
      <c r="E51" s="306">
        <v>8000</v>
      </c>
    </row>
    <row r="52" spans="1:17" ht="24.95" customHeight="1" x14ac:dyDescent="0.25">
      <c r="A52" s="367" t="s">
        <v>82</v>
      </c>
      <c r="B52" s="314" t="s">
        <v>127</v>
      </c>
      <c r="C52" s="306"/>
      <c r="D52" s="626"/>
      <c r="E52" s="306"/>
    </row>
    <row r="53" spans="1:17" ht="24.95" customHeight="1" x14ac:dyDescent="0.25">
      <c r="A53" s="367" t="s">
        <v>83</v>
      </c>
      <c r="B53" s="314" t="s">
        <v>128</v>
      </c>
      <c r="C53" s="306"/>
      <c r="D53" s="626"/>
      <c r="E53" s="306"/>
    </row>
    <row r="54" spans="1:17" ht="24.95" customHeight="1" x14ac:dyDescent="0.25">
      <c r="A54" s="367" t="s">
        <v>84</v>
      </c>
      <c r="B54" s="314" t="s">
        <v>129</v>
      </c>
      <c r="C54" s="306"/>
      <c r="D54" s="626"/>
      <c r="E54" s="306"/>
    </row>
    <row r="55" spans="1:17" ht="24.95" customHeight="1" x14ac:dyDescent="0.25">
      <c r="A55" s="367" t="s">
        <v>85</v>
      </c>
      <c r="B55" s="314" t="s">
        <v>130</v>
      </c>
      <c r="C55" s="306"/>
      <c r="D55" s="626"/>
      <c r="E55" s="306"/>
    </row>
    <row r="56" spans="1:17" ht="24.95" customHeight="1" x14ac:dyDescent="0.25">
      <c r="A56" s="367" t="s">
        <v>86</v>
      </c>
      <c r="B56" s="314" t="s">
        <v>131</v>
      </c>
      <c r="C56" s="306"/>
      <c r="D56" s="626"/>
      <c r="E56" s="306"/>
    </row>
    <row r="57" spans="1:17" ht="24.95" customHeight="1" x14ac:dyDescent="0.25">
      <c r="A57" s="367" t="s">
        <v>87</v>
      </c>
      <c r="B57" s="314" t="s">
        <v>132</v>
      </c>
      <c r="C57" s="306"/>
      <c r="D57" s="626"/>
      <c r="E57" s="306"/>
    </row>
    <row r="58" spans="1:17" ht="24.95" customHeight="1" x14ac:dyDescent="0.25">
      <c r="A58" s="367" t="s">
        <v>88</v>
      </c>
      <c r="B58" s="314" t="s">
        <v>133</v>
      </c>
      <c r="C58" s="306"/>
      <c r="D58" s="626"/>
      <c r="E58" s="306"/>
    </row>
    <row r="59" spans="1:17" ht="24.95" customHeight="1" x14ac:dyDescent="0.25">
      <c r="A59" s="367" t="s">
        <v>89</v>
      </c>
      <c r="B59" s="314" t="s">
        <v>134</v>
      </c>
      <c r="C59" s="306"/>
      <c r="D59" s="626"/>
      <c r="E59" s="306"/>
    </row>
    <row r="60" spans="1:17" ht="24.95" customHeight="1" thickBot="1" x14ac:dyDescent="0.3">
      <c r="A60" s="368" t="s">
        <v>135</v>
      </c>
      <c r="B60" s="369" t="s">
        <v>91</v>
      </c>
      <c r="C60" s="370">
        <v>20419</v>
      </c>
      <c r="D60" s="633"/>
      <c r="E60" s="370">
        <v>4000</v>
      </c>
      <c r="Q60" s="16"/>
    </row>
    <row r="61" spans="1:17" ht="24.95" customHeight="1" thickBot="1" x14ac:dyDescent="0.25">
      <c r="A61" s="377" t="s">
        <v>136</v>
      </c>
      <c r="B61" s="378" t="s">
        <v>137</v>
      </c>
      <c r="C61" s="313">
        <f>SUM(C50:C60)</f>
        <v>58477</v>
      </c>
      <c r="D61" s="629">
        <f>SUM(D50:D60)</f>
        <v>80528065</v>
      </c>
      <c r="E61" s="313">
        <f>SUM(E50:E60)</f>
        <v>19000</v>
      </c>
    </row>
    <row r="62" spans="1:17" ht="24.95" customHeight="1" thickBot="1" x14ac:dyDescent="0.25">
      <c r="A62" s="379" t="s">
        <v>138</v>
      </c>
      <c r="B62" s="380" t="s">
        <v>139</v>
      </c>
      <c r="C62" s="313">
        <f>C20+C49</f>
        <v>247108</v>
      </c>
      <c r="D62" s="629">
        <f>SUM(D49+D20)</f>
        <v>339651443</v>
      </c>
      <c r="E62" s="313">
        <f>SUM(E61+E20)</f>
        <v>219500</v>
      </c>
      <c r="H62" s="13"/>
      <c r="I62" s="13"/>
    </row>
    <row r="63" spans="1:17" ht="24.95" customHeight="1" thickBot="1" x14ac:dyDescent="0.25">
      <c r="A63" s="381" t="s">
        <v>140</v>
      </c>
      <c r="B63" s="382" t="s">
        <v>141</v>
      </c>
      <c r="C63" s="383">
        <f>SUM(C61+C33)</f>
        <v>247108</v>
      </c>
      <c r="D63" s="639">
        <f>SUM(D61+D33)</f>
        <v>339651443</v>
      </c>
      <c r="E63" s="383">
        <f>SUM(E61+E33)</f>
        <v>209500</v>
      </c>
    </row>
    <row r="64" spans="1:17" ht="24.95" customHeight="1" thickBot="1" x14ac:dyDescent="0.3">
      <c r="A64" s="379" t="s">
        <v>190</v>
      </c>
      <c r="B64" s="384" t="s">
        <v>189</v>
      </c>
      <c r="C64" s="385">
        <v>-53498</v>
      </c>
      <c r="D64" s="638">
        <f>-'2017.II.sz.mód - Kiad.Önk.'!F61</f>
        <v>-53393184</v>
      </c>
      <c r="E64" s="386">
        <v>-55000</v>
      </c>
    </row>
    <row r="65" spans="1:5" ht="24.95" customHeight="1" thickBot="1" x14ac:dyDescent="0.25">
      <c r="A65" s="387" t="s">
        <v>191</v>
      </c>
      <c r="B65" s="388" t="s">
        <v>186</v>
      </c>
      <c r="C65" s="389">
        <f>SUM(C63:C64)</f>
        <v>193610</v>
      </c>
      <c r="D65" s="640">
        <f>SUM(D63:D64)</f>
        <v>286258259</v>
      </c>
      <c r="E65" s="389">
        <f>SUM(E63:E64)</f>
        <v>154500</v>
      </c>
    </row>
  </sheetData>
  <mergeCells count="8">
    <mergeCell ref="A35:E35"/>
    <mergeCell ref="A1:E1"/>
    <mergeCell ref="A4:E4"/>
    <mergeCell ref="A5:E5"/>
    <mergeCell ref="A8:E8"/>
    <mergeCell ref="C34:E34"/>
    <mergeCell ref="A2:E2"/>
    <mergeCell ref="C7:E7"/>
  </mergeCells>
  <phoneticPr fontId="15" type="noConversion"/>
  <pageMargins left="0.75" right="0.75" top="1" bottom="1" header="0.5" footer="0.5"/>
  <pageSetup paperSize="9" scale="91" orientation="portrait" r:id="rId1"/>
  <headerFooter alignWithMargins="0">
    <oddHeader>&amp;R2017.12.31.</oddHeader>
    <oddFooter>&amp;C&amp;P/&amp;N</oddFooter>
  </headerFooter>
  <rowBreaks count="1" manualBreakCount="1">
    <brk id="33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O62"/>
  <sheetViews>
    <sheetView tabSelected="1" view="pageBreakPreview" topLeftCell="A20" zoomScaleNormal="100" zoomScaleSheetLayoutView="100" workbookViewId="0">
      <selection activeCell="N39" sqref="N39"/>
    </sheetView>
  </sheetViews>
  <sheetFormatPr defaultRowHeight="12.75" x14ac:dyDescent="0.2"/>
  <cols>
    <col min="1" max="1" width="37.28515625" bestFit="1" customWidth="1"/>
    <col min="2" max="2" width="13.42578125" bestFit="1" customWidth="1"/>
    <col min="3" max="3" width="10.85546875" bestFit="1" customWidth="1"/>
    <col min="4" max="4" width="10.7109375" bestFit="1" customWidth="1"/>
    <col min="5" max="5" width="10.85546875" bestFit="1" customWidth="1"/>
    <col min="6" max="6" width="10.7109375" bestFit="1" customWidth="1"/>
    <col min="7" max="14" width="10.85546875" bestFit="1" customWidth="1"/>
    <col min="15" max="15" width="11.140625" bestFit="1" customWidth="1"/>
    <col min="16" max="16" width="6" bestFit="1" customWidth="1"/>
    <col min="17" max="17" width="10" bestFit="1" customWidth="1"/>
  </cols>
  <sheetData>
    <row r="1" spans="1:15" ht="15" customHeight="1" x14ac:dyDescent="0.2">
      <c r="A1" s="822" t="s">
        <v>620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</row>
    <row r="2" spans="1:15" ht="15" customHeight="1" x14ac:dyDescent="0.2">
      <c r="A2" s="831"/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</row>
    <row r="3" spans="1:15" ht="9" customHeight="1" x14ac:dyDescent="0.2">
      <c r="B3" s="27"/>
      <c r="C3" s="27"/>
      <c r="D3" s="27"/>
    </row>
    <row r="4" spans="1:15" ht="15.75" x14ac:dyDescent="0.25">
      <c r="A4" s="851" t="s">
        <v>12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1"/>
    </row>
    <row r="5" spans="1:15" ht="15.75" x14ac:dyDescent="0.25">
      <c r="A5" s="852" t="s">
        <v>613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</row>
    <row r="6" spans="1:15" hidden="1" x14ac:dyDescent="0.2"/>
    <row r="7" spans="1:15" ht="21.75" customHeight="1" x14ac:dyDescent="0.2">
      <c r="A7" s="869" t="s">
        <v>156</v>
      </c>
      <c r="B7" s="870"/>
      <c r="C7" s="870"/>
      <c r="D7" s="870"/>
      <c r="E7" s="870"/>
      <c r="F7" s="870"/>
      <c r="G7" s="870"/>
      <c r="H7" s="870"/>
      <c r="I7" s="870"/>
      <c r="J7" s="870"/>
      <c r="K7" s="870"/>
      <c r="L7" s="870"/>
      <c r="M7" s="870"/>
      <c r="N7" s="870"/>
      <c r="O7" s="4"/>
    </row>
    <row r="8" spans="1:15" ht="21.75" customHeight="1" thickBot="1" x14ac:dyDescent="0.25">
      <c r="A8" s="149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878" t="s">
        <v>321</v>
      </c>
      <c r="N8" s="879"/>
      <c r="O8" s="4"/>
    </row>
    <row r="9" spans="1:15" ht="24.95" customHeight="1" thickBot="1" x14ac:dyDescent="0.25">
      <c r="A9" s="871" t="s">
        <v>1</v>
      </c>
      <c r="B9" s="873" t="s">
        <v>142</v>
      </c>
      <c r="C9" s="875" t="s">
        <v>619</v>
      </c>
      <c r="D9" s="876"/>
      <c r="E9" s="876"/>
      <c r="F9" s="876"/>
      <c r="G9" s="876"/>
      <c r="H9" s="876"/>
      <c r="I9" s="876"/>
      <c r="J9" s="876"/>
      <c r="K9" s="876"/>
      <c r="L9" s="876"/>
      <c r="M9" s="876"/>
      <c r="N9" s="877"/>
    </row>
    <row r="10" spans="1:15" ht="24.95" customHeight="1" thickBot="1" x14ac:dyDescent="0.25">
      <c r="A10" s="872"/>
      <c r="B10" s="874"/>
      <c r="C10" s="343" t="s">
        <v>143</v>
      </c>
      <c r="D10" s="344" t="s">
        <v>144</v>
      </c>
      <c r="E10" s="344" t="s">
        <v>145</v>
      </c>
      <c r="F10" s="344" t="s">
        <v>146</v>
      </c>
      <c r="G10" s="344" t="s">
        <v>147</v>
      </c>
      <c r="H10" s="344" t="s">
        <v>148</v>
      </c>
      <c r="I10" s="344" t="s">
        <v>149</v>
      </c>
      <c r="J10" s="344" t="s">
        <v>150</v>
      </c>
      <c r="K10" s="344" t="s">
        <v>151</v>
      </c>
      <c r="L10" s="344" t="s">
        <v>152</v>
      </c>
      <c r="M10" s="344" t="s">
        <v>153</v>
      </c>
      <c r="N10" s="345" t="s">
        <v>154</v>
      </c>
    </row>
    <row r="11" spans="1:15" ht="24.95" customHeight="1" x14ac:dyDescent="0.25">
      <c r="A11" s="77" t="s">
        <v>226</v>
      </c>
      <c r="B11" s="321">
        <f>'2017.II.sz.mód - Bev.Önk.'!F13</f>
        <v>86190701</v>
      </c>
      <c r="C11" s="650">
        <v>7180000</v>
      </c>
      <c r="D11" s="651">
        <v>7180000</v>
      </c>
      <c r="E11" s="651">
        <v>7180000</v>
      </c>
      <c r="F11" s="651">
        <v>7180000</v>
      </c>
      <c r="G11" s="651">
        <v>7180000</v>
      </c>
      <c r="H11" s="651">
        <v>7180000</v>
      </c>
      <c r="I11" s="651">
        <v>7180000</v>
      </c>
      <c r="J11" s="651">
        <v>7180000</v>
      </c>
      <c r="K11" s="651">
        <v>7000000</v>
      </c>
      <c r="L11" s="651">
        <v>7180000</v>
      </c>
      <c r="M11" s="651">
        <v>7200000</v>
      </c>
      <c r="N11" s="322">
        <v>7370701</v>
      </c>
      <c r="O11" s="16">
        <f>B11-(SUM(C11:N11))</f>
        <v>0</v>
      </c>
    </row>
    <row r="12" spans="1:15" ht="24.95" customHeight="1" x14ac:dyDescent="0.25">
      <c r="A12" s="78" t="s">
        <v>230</v>
      </c>
      <c r="B12" s="323">
        <f>'2017.II.sz.mód - Bev.Önk.'!F16</f>
        <v>11627565</v>
      </c>
      <c r="C12" s="324">
        <v>960000</v>
      </c>
      <c r="D12" s="325">
        <v>960000</v>
      </c>
      <c r="E12" s="325">
        <v>960000</v>
      </c>
      <c r="F12" s="325">
        <v>960000</v>
      </c>
      <c r="G12" s="325">
        <v>960000</v>
      </c>
      <c r="H12" s="325">
        <v>990000</v>
      </c>
      <c r="I12" s="325">
        <v>990000</v>
      </c>
      <c r="J12" s="325">
        <v>960000</v>
      </c>
      <c r="K12" s="325">
        <v>960000</v>
      </c>
      <c r="L12" s="325">
        <v>960000</v>
      </c>
      <c r="M12" s="325">
        <v>960000</v>
      </c>
      <c r="N12" s="652">
        <v>1007565</v>
      </c>
      <c r="O12" s="16">
        <f t="shared" ref="O12:O42" si="0">B12-(SUM(C12:N12))</f>
        <v>0</v>
      </c>
    </row>
    <row r="13" spans="1:15" ht="24.95" customHeight="1" x14ac:dyDescent="0.25">
      <c r="A13" s="78" t="s">
        <v>231</v>
      </c>
      <c r="B13" s="323">
        <f>'2017.II.sz.mód - Bev.Önk.'!F18+'2017.II.sz.mód - Bev.Önk.'!F17</f>
        <v>48210000</v>
      </c>
      <c r="C13" s="326">
        <v>0</v>
      </c>
      <c r="D13" s="327">
        <v>0</v>
      </c>
      <c r="E13" s="327">
        <v>6000000</v>
      </c>
      <c r="F13" s="327">
        <v>0</v>
      </c>
      <c r="G13" s="327">
        <v>0</v>
      </c>
      <c r="H13" s="327">
        <v>38310000</v>
      </c>
      <c r="I13" s="327">
        <v>3900000</v>
      </c>
      <c r="J13" s="327">
        <v>0</v>
      </c>
      <c r="K13" s="327">
        <v>0</v>
      </c>
      <c r="L13" s="327">
        <v>0</v>
      </c>
      <c r="M13" s="327">
        <v>0</v>
      </c>
      <c r="N13" s="328">
        <v>0</v>
      </c>
      <c r="O13" s="16">
        <f t="shared" si="0"/>
        <v>0</v>
      </c>
    </row>
    <row r="14" spans="1:15" ht="24.95" customHeight="1" x14ac:dyDescent="0.25">
      <c r="A14" s="78" t="s">
        <v>216</v>
      </c>
      <c r="B14" s="323">
        <f>'2017.II.sz.mód - Bev.Önk.'!F30</f>
        <v>57876132</v>
      </c>
      <c r="C14" s="326">
        <v>0</v>
      </c>
      <c r="D14" s="327">
        <v>0</v>
      </c>
      <c r="E14" s="327">
        <v>17090000</v>
      </c>
      <c r="F14" s="327">
        <v>0</v>
      </c>
      <c r="G14" s="329">
        <v>0</v>
      </c>
      <c r="H14" s="327">
        <v>2000000</v>
      </c>
      <c r="I14" s="327">
        <v>0</v>
      </c>
      <c r="J14" s="327">
        <v>2000000</v>
      </c>
      <c r="K14" s="327">
        <v>0</v>
      </c>
      <c r="L14" s="327">
        <v>20000000</v>
      </c>
      <c r="M14" s="327">
        <v>8786000</v>
      </c>
      <c r="N14" s="328">
        <v>8000132</v>
      </c>
      <c r="O14" s="16">
        <f t="shared" si="0"/>
        <v>0</v>
      </c>
    </row>
    <row r="15" spans="1:15" ht="24.95" customHeight="1" x14ac:dyDescent="0.25">
      <c r="A15" s="78" t="s">
        <v>164</v>
      </c>
      <c r="B15" s="330">
        <f>'2017.II.sz.mód - Bev.Önk.'!F38</f>
        <v>17467166</v>
      </c>
      <c r="C15" s="326">
        <v>460000</v>
      </c>
      <c r="D15" s="327">
        <v>460000</v>
      </c>
      <c r="E15" s="327">
        <v>3000000</v>
      </c>
      <c r="F15" s="327">
        <v>460000</v>
      </c>
      <c r="G15" s="327">
        <v>460000</v>
      </c>
      <c r="H15" s="327">
        <v>3378000</v>
      </c>
      <c r="I15" s="327">
        <v>460000</v>
      </c>
      <c r="J15" s="327">
        <v>460000</v>
      </c>
      <c r="K15" s="327">
        <v>4460000</v>
      </c>
      <c r="L15" s="327">
        <v>2800166</v>
      </c>
      <c r="M15" s="327">
        <v>569000</v>
      </c>
      <c r="N15" s="328">
        <v>500000</v>
      </c>
      <c r="O15" s="16">
        <f t="shared" si="0"/>
        <v>0</v>
      </c>
    </row>
    <row r="16" spans="1:15" ht="24.95" customHeight="1" x14ac:dyDescent="0.25">
      <c r="A16" s="79" t="s">
        <v>227</v>
      </c>
      <c r="B16" s="330">
        <f>'2017.II.sz.mód - Bev.Önk.'!F45</f>
        <v>12073073</v>
      </c>
      <c r="C16" s="326">
        <v>0</v>
      </c>
      <c r="D16" s="327">
        <v>0</v>
      </c>
      <c r="E16" s="327">
        <v>6000000</v>
      </c>
      <c r="F16" s="327">
        <v>0</v>
      </c>
      <c r="G16" s="327">
        <v>0</v>
      </c>
      <c r="H16" s="327">
        <v>0</v>
      </c>
      <c r="I16" s="327">
        <v>0</v>
      </c>
      <c r="J16" s="327">
        <v>6000000</v>
      </c>
      <c r="K16" s="327">
        <v>0</v>
      </c>
      <c r="L16" s="327">
        <v>73073</v>
      </c>
      <c r="M16" s="327">
        <v>0</v>
      </c>
      <c r="N16" s="328">
        <v>0</v>
      </c>
      <c r="O16" s="16">
        <f t="shared" si="0"/>
        <v>0</v>
      </c>
    </row>
    <row r="17" spans="1:15" ht="24.95" customHeight="1" x14ac:dyDescent="0.3">
      <c r="A17" s="79" t="s">
        <v>228</v>
      </c>
      <c r="B17" s="331">
        <f>'2017.II.sz.mód - Bev.Önk.'!F46</f>
        <v>1691000</v>
      </c>
      <c r="C17" s="332">
        <v>0</v>
      </c>
      <c r="D17" s="333">
        <v>0</v>
      </c>
      <c r="E17" s="333">
        <v>422000</v>
      </c>
      <c r="F17" s="333">
        <v>0</v>
      </c>
      <c r="G17" s="333">
        <v>0</v>
      </c>
      <c r="H17" s="333">
        <v>422000</v>
      </c>
      <c r="I17" s="333">
        <v>0</v>
      </c>
      <c r="J17" s="333">
        <v>0</v>
      </c>
      <c r="K17" s="333">
        <v>422000</v>
      </c>
      <c r="L17" s="333">
        <v>0</v>
      </c>
      <c r="M17" s="333">
        <v>0</v>
      </c>
      <c r="N17" s="334">
        <v>425000</v>
      </c>
      <c r="O17" s="16">
        <f t="shared" si="0"/>
        <v>0</v>
      </c>
    </row>
    <row r="18" spans="1:15" ht="24.95" customHeight="1" x14ac:dyDescent="0.25">
      <c r="A18" s="79" t="s">
        <v>229</v>
      </c>
      <c r="B18" s="330">
        <f>'2017.II.sz.mód - Kiad.Önk.'!F61</f>
        <v>53393184</v>
      </c>
      <c r="C18" s="332">
        <v>4400000</v>
      </c>
      <c r="D18" s="333">
        <v>4400000</v>
      </c>
      <c r="E18" s="333">
        <v>4400000</v>
      </c>
      <c r="F18" s="333">
        <v>4400000</v>
      </c>
      <c r="G18" s="333">
        <v>4500000</v>
      </c>
      <c r="H18" s="333">
        <v>4400000</v>
      </c>
      <c r="I18" s="333">
        <v>4500000</v>
      </c>
      <c r="J18" s="333">
        <v>4500000</v>
      </c>
      <c r="K18" s="333">
        <v>4500000</v>
      </c>
      <c r="L18" s="333">
        <v>4400000</v>
      </c>
      <c r="M18" s="333">
        <v>4400000</v>
      </c>
      <c r="N18" s="334">
        <v>4593184</v>
      </c>
      <c r="O18" s="16">
        <f t="shared" si="0"/>
        <v>0</v>
      </c>
    </row>
    <row r="19" spans="1:15" ht="24.95" customHeight="1" thickBot="1" x14ac:dyDescent="0.3">
      <c r="A19" s="80" t="s">
        <v>232</v>
      </c>
      <c r="B19" s="335">
        <f>'2017.II.sz.mód - Bev.Önk.'!F47+215505</f>
        <v>51122622</v>
      </c>
      <c r="C19" s="336">
        <v>51122622</v>
      </c>
      <c r="D19" s="337">
        <v>0</v>
      </c>
      <c r="E19" s="337">
        <v>0</v>
      </c>
      <c r="F19" s="337">
        <v>0</v>
      </c>
      <c r="G19" s="337">
        <v>0</v>
      </c>
      <c r="H19" s="337">
        <v>0</v>
      </c>
      <c r="I19" s="337">
        <v>0</v>
      </c>
      <c r="J19" s="337">
        <v>0</v>
      </c>
      <c r="K19" s="337">
        <v>0</v>
      </c>
      <c r="L19" s="337">
        <v>0</v>
      </c>
      <c r="M19" s="337">
        <v>0</v>
      </c>
      <c r="N19" s="356">
        <v>0</v>
      </c>
      <c r="O19" s="16">
        <f t="shared" si="0"/>
        <v>0</v>
      </c>
    </row>
    <row r="20" spans="1:15" ht="24.95" customHeight="1" thickBot="1" x14ac:dyDescent="0.25">
      <c r="A20" s="71" t="s">
        <v>161</v>
      </c>
      <c r="B20" s="641">
        <f>SUM(B11:B19)</f>
        <v>339651443</v>
      </c>
      <c r="C20" s="338">
        <f t="shared" ref="C20:N20" si="1">SUM(C11:C19)</f>
        <v>64122622</v>
      </c>
      <c r="D20" s="338">
        <f>SUM(D11:D19)</f>
        <v>13000000</v>
      </c>
      <c r="E20" s="338">
        <f t="shared" si="1"/>
        <v>45052000</v>
      </c>
      <c r="F20" s="338">
        <f t="shared" si="1"/>
        <v>13000000</v>
      </c>
      <c r="G20" s="338">
        <f t="shared" si="1"/>
        <v>13100000</v>
      </c>
      <c r="H20" s="338">
        <f t="shared" si="1"/>
        <v>56680000</v>
      </c>
      <c r="I20" s="338">
        <f t="shared" si="1"/>
        <v>17030000</v>
      </c>
      <c r="J20" s="338">
        <f t="shared" si="1"/>
        <v>21100000</v>
      </c>
      <c r="K20" s="338">
        <f t="shared" si="1"/>
        <v>17342000</v>
      </c>
      <c r="L20" s="338">
        <f t="shared" si="1"/>
        <v>35413239</v>
      </c>
      <c r="M20" s="338">
        <f t="shared" si="1"/>
        <v>21915000</v>
      </c>
      <c r="N20" s="339">
        <f t="shared" si="1"/>
        <v>21896582</v>
      </c>
      <c r="O20" s="16">
        <f t="shared" si="0"/>
        <v>0</v>
      </c>
    </row>
    <row r="21" spans="1:15" ht="24.95" customHeight="1" thickBot="1" x14ac:dyDescent="0.35">
      <c r="A21" s="653" t="s">
        <v>185</v>
      </c>
      <c r="B21" s="641">
        <f>-'2017.II.sz.mód - Kiad.Önk.'!F61</f>
        <v>-53393184</v>
      </c>
      <c r="C21" s="340">
        <v>-4400000</v>
      </c>
      <c r="D21" s="654">
        <v>-4400000</v>
      </c>
      <c r="E21" s="654">
        <v>-4400000</v>
      </c>
      <c r="F21" s="654">
        <v>-4400000</v>
      </c>
      <c r="G21" s="654">
        <v>-4500000</v>
      </c>
      <c r="H21" s="340">
        <v>-4400000</v>
      </c>
      <c r="I21" s="654">
        <v>-4500000</v>
      </c>
      <c r="J21" s="654">
        <v>-4500000</v>
      </c>
      <c r="K21" s="654">
        <v>-4500000</v>
      </c>
      <c r="L21" s="654">
        <v>-4400000</v>
      </c>
      <c r="M21" s="340">
        <v>-4400000</v>
      </c>
      <c r="N21" s="655">
        <v>-4593184</v>
      </c>
      <c r="O21" s="16">
        <f t="shared" si="0"/>
        <v>0</v>
      </c>
    </row>
    <row r="22" spans="1:15" ht="24.95" customHeight="1" thickBot="1" x14ac:dyDescent="0.25">
      <c r="A22" s="70" t="s">
        <v>188</v>
      </c>
      <c r="B22" s="642">
        <f t="shared" ref="B22:N22" si="2">SUM(B20:B21)</f>
        <v>286258259</v>
      </c>
      <c r="C22" s="341">
        <f>SUM(C20:C21)</f>
        <v>59722622</v>
      </c>
      <c r="D22" s="341">
        <f t="shared" si="2"/>
        <v>8600000</v>
      </c>
      <c r="E22" s="341">
        <f t="shared" si="2"/>
        <v>40652000</v>
      </c>
      <c r="F22" s="341">
        <f t="shared" si="2"/>
        <v>8600000</v>
      </c>
      <c r="G22" s="341">
        <f t="shared" si="2"/>
        <v>8600000</v>
      </c>
      <c r="H22" s="341">
        <f t="shared" si="2"/>
        <v>52280000</v>
      </c>
      <c r="I22" s="341">
        <f t="shared" si="2"/>
        <v>12530000</v>
      </c>
      <c r="J22" s="341">
        <f t="shared" si="2"/>
        <v>16600000</v>
      </c>
      <c r="K22" s="341">
        <f t="shared" si="2"/>
        <v>12842000</v>
      </c>
      <c r="L22" s="341">
        <f t="shared" si="2"/>
        <v>31013239</v>
      </c>
      <c r="M22" s="341">
        <f t="shared" si="2"/>
        <v>17515000</v>
      </c>
      <c r="N22" s="342">
        <f t="shared" si="2"/>
        <v>17303398</v>
      </c>
      <c r="O22" s="16">
        <f t="shared" si="0"/>
        <v>0</v>
      </c>
    </row>
    <row r="23" spans="1:15" ht="24.95" customHeight="1" thickBot="1" x14ac:dyDescent="0.25">
      <c r="A23" s="47"/>
      <c r="B23" s="42"/>
      <c r="C23" s="142"/>
      <c r="D23" s="142"/>
      <c r="E23" s="42"/>
      <c r="F23" s="42"/>
      <c r="G23" s="142"/>
      <c r="H23" s="142"/>
      <c r="I23" s="42"/>
      <c r="J23" s="42"/>
      <c r="K23" s="42"/>
      <c r="L23" s="42"/>
      <c r="M23" s="42"/>
      <c r="N23" s="42"/>
      <c r="O23" s="16"/>
    </row>
    <row r="24" spans="1:15" ht="15" hidden="1" customHeight="1" thickBot="1" x14ac:dyDescent="0.25">
      <c r="A24" s="47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16">
        <f t="shared" si="0"/>
        <v>0</v>
      </c>
    </row>
    <row r="25" spans="1:15" ht="15" hidden="1" customHeight="1" thickBot="1" x14ac:dyDescent="0.25">
      <c r="A25" s="47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880"/>
      <c r="M25" s="880"/>
      <c r="N25" s="880"/>
      <c r="O25" s="16">
        <f t="shared" si="0"/>
        <v>0</v>
      </c>
    </row>
    <row r="26" spans="1:15" ht="15" hidden="1" customHeight="1" thickBot="1" x14ac:dyDescent="0.25">
      <c r="A26" s="47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16">
        <f t="shared" si="0"/>
        <v>0</v>
      </c>
    </row>
    <row r="27" spans="1:15" ht="24.95" customHeight="1" thickBot="1" x14ac:dyDescent="0.25">
      <c r="A27" s="862" t="s">
        <v>2</v>
      </c>
      <c r="B27" s="864" t="s">
        <v>142</v>
      </c>
      <c r="C27" s="866" t="s">
        <v>618</v>
      </c>
      <c r="D27" s="867"/>
      <c r="E27" s="867"/>
      <c r="F27" s="867"/>
      <c r="G27" s="867"/>
      <c r="H27" s="867"/>
      <c r="I27" s="867"/>
      <c r="J27" s="867"/>
      <c r="K27" s="867"/>
      <c r="L27" s="867"/>
      <c r="M27" s="867"/>
      <c r="N27" s="868"/>
      <c r="O27" s="16"/>
    </row>
    <row r="28" spans="1:15" ht="24.95" customHeight="1" thickBot="1" x14ac:dyDescent="0.25">
      <c r="A28" s="863"/>
      <c r="B28" s="865"/>
      <c r="C28" s="347" t="s">
        <v>143</v>
      </c>
      <c r="D28" s="348" t="s">
        <v>144</v>
      </c>
      <c r="E28" s="348" t="s">
        <v>145</v>
      </c>
      <c r="F28" s="348" t="s">
        <v>146</v>
      </c>
      <c r="G28" s="348" t="s">
        <v>147</v>
      </c>
      <c r="H28" s="348" t="s">
        <v>148</v>
      </c>
      <c r="I28" s="348" t="s">
        <v>149</v>
      </c>
      <c r="J28" s="348" t="s">
        <v>150</v>
      </c>
      <c r="K28" s="348" t="s">
        <v>151</v>
      </c>
      <c r="L28" s="348" t="s">
        <v>152</v>
      </c>
      <c r="M28" s="348" t="s">
        <v>153</v>
      </c>
      <c r="N28" s="349" t="s">
        <v>154</v>
      </c>
      <c r="O28" s="16"/>
    </row>
    <row r="29" spans="1:15" ht="24.95" customHeight="1" x14ac:dyDescent="0.25">
      <c r="A29" s="82" t="s">
        <v>233</v>
      </c>
      <c r="B29" s="643">
        <f>'9.sz.melléklet'!D21</f>
        <v>66595463</v>
      </c>
      <c r="C29" s="350">
        <v>5400000</v>
      </c>
      <c r="D29" s="351">
        <v>5400000</v>
      </c>
      <c r="E29" s="351">
        <v>5400000</v>
      </c>
      <c r="F29" s="351">
        <v>5400000</v>
      </c>
      <c r="G29" s="351">
        <v>5400000</v>
      </c>
      <c r="H29" s="351">
        <v>5400000</v>
      </c>
      <c r="I29" s="352">
        <v>5400000</v>
      </c>
      <c r="J29" s="351">
        <v>5400000</v>
      </c>
      <c r="K29" s="351">
        <v>5400000</v>
      </c>
      <c r="L29" s="351">
        <v>5400000</v>
      </c>
      <c r="M29" s="351">
        <v>6095463</v>
      </c>
      <c r="N29" s="656">
        <v>6500000</v>
      </c>
      <c r="O29" s="16">
        <f t="shared" si="0"/>
        <v>0</v>
      </c>
    </row>
    <row r="30" spans="1:15" ht="24.95" customHeight="1" x14ac:dyDescent="0.25">
      <c r="A30" s="81" t="s">
        <v>234</v>
      </c>
      <c r="B30" s="644">
        <f>'9.sz.melléklet'!D22</f>
        <v>14463991</v>
      </c>
      <c r="C30" s="332">
        <v>1205000</v>
      </c>
      <c r="D30" s="333">
        <v>1205000</v>
      </c>
      <c r="E30" s="333">
        <v>1205000</v>
      </c>
      <c r="F30" s="333">
        <v>1205000</v>
      </c>
      <c r="G30" s="333">
        <v>1205000</v>
      </c>
      <c r="H30" s="332">
        <v>1205000</v>
      </c>
      <c r="I30" s="333">
        <v>1205000</v>
      </c>
      <c r="J30" s="333">
        <v>1205000</v>
      </c>
      <c r="K30" s="333">
        <v>1205000</v>
      </c>
      <c r="L30" s="333">
        <v>1205000</v>
      </c>
      <c r="M30" s="332">
        <v>1205000</v>
      </c>
      <c r="N30" s="334">
        <v>1208991</v>
      </c>
      <c r="O30" s="16">
        <f t="shared" si="0"/>
        <v>0</v>
      </c>
    </row>
    <row r="31" spans="1:15" ht="24.95" customHeight="1" x14ac:dyDescent="0.25">
      <c r="A31" s="81" t="s">
        <v>5</v>
      </c>
      <c r="B31" s="644">
        <f>'9.sz.melléklet'!D23</f>
        <v>50426053</v>
      </c>
      <c r="C31" s="332">
        <v>4202000</v>
      </c>
      <c r="D31" s="333">
        <v>4202000</v>
      </c>
      <c r="E31" s="332">
        <v>4202000</v>
      </c>
      <c r="F31" s="333">
        <v>4202000</v>
      </c>
      <c r="G31" s="332">
        <v>4202000</v>
      </c>
      <c r="H31" s="333">
        <v>4202000</v>
      </c>
      <c r="I31" s="332">
        <v>4202000</v>
      </c>
      <c r="J31" s="333">
        <v>4202000</v>
      </c>
      <c r="K31" s="332">
        <v>4202000</v>
      </c>
      <c r="L31" s="333">
        <v>4202000</v>
      </c>
      <c r="M31" s="332">
        <v>4202000</v>
      </c>
      <c r="N31" s="334">
        <v>4204053</v>
      </c>
      <c r="O31" s="16">
        <f t="shared" si="0"/>
        <v>0</v>
      </c>
    </row>
    <row r="32" spans="1:15" ht="24.95" customHeight="1" x14ac:dyDescent="0.25">
      <c r="A32" s="81" t="s">
        <v>235</v>
      </c>
      <c r="B32" s="644">
        <f>'9.sz.melléklet'!D27</f>
        <v>11773553</v>
      </c>
      <c r="C32" s="332">
        <v>980000</v>
      </c>
      <c r="D32" s="333">
        <v>980000</v>
      </c>
      <c r="E32" s="332">
        <v>980000</v>
      </c>
      <c r="F32" s="333">
        <v>980000</v>
      </c>
      <c r="G32" s="332">
        <v>980000</v>
      </c>
      <c r="H32" s="333">
        <v>980000</v>
      </c>
      <c r="I32" s="332">
        <v>980000</v>
      </c>
      <c r="J32" s="333">
        <v>980000</v>
      </c>
      <c r="K32" s="332">
        <v>980000</v>
      </c>
      <c r="L32" s="333">
        <v>980000</v>
      </c>
      <c r="M32" s="332">
        <v>980000</v>
      </c>
      <c r="N32" s="334">
        <v>993553</v>
      </c>
      <c r="O32" s="16">
        <f t="shared" si="0"/>
        <v>0</v>
      </c>
    </row>
    <row r="33" spans="1:15" ht="24.95" customHeight="1" x14ac:dyDescent="0.25">
      <c r="A33" s="81" t="s">
        <v>236</v>
      </c>
      <c r="B33" s="644">
        <f>'9.sz.melléklet'!D25</f>
        <v>3569110</v>
      </c>
      <c r="C33" s="332">
        <v>137000</v>
      </c>
      <c r="D33" s="333">
        <v>137000</v>
      </c>
      <c r="E33" s="333">
        <v>137000</v>
      </c>
      <c r="F33" s="333">
        <v>337000</v>
      </c>
      <c r="G33" s="333">
        <v>137000</v>
      </c>
      <c r="H33" s="333">
        <v>337000</v>
      </c>
      <c r="I33" s="333">
        <v>137000</v>
      </c>
      <c r="J33" s="333">
        <v>1300000</v>
      </c>
      <c r="K33" s="333">
        <v>500000</v>
      </c>
      <c r="L33" s="333">
        <v>137000</v>
      </c>
      <c r="M33" s="333">
        <v>137000</v>
      </c>
      <c r="N33" s="334">
        <v>136110</v>
      </c>
      <c r="O33" s="16">
        <f t="shared" si="0"/>
        <v>0</v>
      </c>
    </row>
    <row r="34" spans="1:15" ht="24.95" customHeight="1" x14ac:dyDescent="0.25">
      <c r="A34" s="81" t="s">
        <v>237</v>
      </c>
      <c r="B34" s="644">
        <f>'9.sz.melléklet'!D24</f>
        <v>2511263</v>
      </c>
      <c r="C34" s="332">
        <v>0</v>
      </c>
      <c r="D34" s="333">
        <v>0</v>
      </c>
      <c r="E34" s="333">
        <v>0</v>
      </c>
      <c r="F34" s="333">
        <v>2511263</v>
      </c>
      <c r="G34" s="333">
        <v>0</v>
      </c>
      <c r="H34" s="333">
        <v>0</v>
      </c>
      <c r="I34" s="333">
        <v>0</v>
      </c>
      <c r="J34" s="333">
        <v>0</v>
      </c>
      <c r="K34" s="333">
        <v>0</v>
      </c>
      <c r="L34" s="333">
        <v>0</v>
      </c>
      <c r="M34" s="333">
        <v>0</v>
      </c>
      <c r="N34" s="334">
        <v>0</v>
      </c>
      <c r="O34" s="16">
        <f t="shared" si="0"/>
        <v>0</v>
      </c>
    </row>
    <row r="35" spans="1:15" ht="24.95" customHeight="1" x14ac:dyDescent="0.25">
      <c r="A35" s="81" t="s">
        <v>528</v>
      </c>
      <c r="B35" s="644">
        <f>'9.sz.melléklet'!D28</f>
        <v>2634343</v>
      </c>
      <c r="C35" s="332">
        <v>0</v>
      </c>
      <c r="D35" s="333">
        <v>0</v>
      </c>
      <c r="E35" s="333">
        <v>2634343</v>
      </c>
      <c r="F35" s="333">
        <v>0</v>
      </c>
      <c r="G35" s="333">
        <v>0</v>
      </c>
      <c r="H35" s="333">
        <v>0</v>
      </c>
      <c r="I35" s="333">
        <v>0</v>
      </c>
      <c r="J35" s="333">
        <v>0</v>
      </c>
      <c r="K35" s="333">
        <v>0</v>
      </c>
      <c r="L35" s="333">
        <v>0</v>
      </c>
      <c r="M35" s="333">
        <v>0</v>
      </c>
      <c r="N35" s="334">
        <v>0</v>
      </c>
      <c r="O35" s="16">
        <f t="shared" si="0"/>
        <v>0</v>
      </c>
    </row>
    <row r="36" spans="1:15" ht="24.95" customHeight="1" x14ac:dyDescent="0.25">
      <c r="A36" s="81" t="s">
        <v>238</v>
      </c>
      <c r="B36" s="644">
        <f>'9.sz.melléklet'!D29</f>
        <v>53393184</v>
      </c>
      <c r="C36" s="332">
        <v>4400000</v>
      </c>
      <c r="D36" s="333">
        <v>4400000</v>
      </c>
      <c r="E36" s="333">
        <v>4400000</v>
      </c>
      <c r="F36" s="333">
        <v>4400000</v>
      </c>
      <c r="G36" s="333">
        <v>4500000</v>
      </c>
      <c r="H36" s="333">
        <v>4400000</v>
      </c>
      <c r="I36" s="333">
        <v>4500000</v>
      </c>
      <c r="J36" s="333">
        <v>4500000</v>
      </c>
      <c r="K36" s="333">
        <v>4500000</v>
      </c>
      <c r="L36" s="333">
        <v>4400000</v>
      </c>
      <c r="M36" s="333">
        <v>4400000</v>
      </c>
      <c r="N36" s="334">
        <v>4593184</v>
      </c>
      <c r="O36" s="16">
        <f t="shared" si="0"/>
        <v>0</v>
      </c>
    </row>
    <row r="37" spans="1:15" ht="24.95" customHeight="1" x14ac:dyDescent="0.25">
      <c r="A37" s="81" t="s">
        <v>221</v>
      </c>
      <c r="B37" s="645">
        <f>'9.sz.melléklet'!D50</f>
        <v>27224810</v>
      </c>
      <c r="C37" s="332">
        <v>0</v>
      </c>
      <c r="D37" s="333">
        <v>0</v>
      </c>
      <c r="E37" s="333">
        <v>0</v>
      </c>
      <c r="F37" s="333">
        <v>969000</v>
      </c>
      <c r="G37" s="333">
        <v>0</v>
      </c>
      <c r="H37" s="333">
        <v>3000000</v>
      </c>
      <c r="I37" s="333">
        <v>3500000</v>
      </c>
      <c r="J37" s="333">
        <v>7600000</v>
      </c>
      <c r="K37" s="333">
        <v>6000000</v>
      </c>
      <c r="L37" s="333">
        <v>3150000</v>
      </c>
      <c r="M37" s="333">
        <v>1500000</v>
      </c>
      <c r="N37" s="334">
        <v>1505810</v>
      </c>
      <c r="O37" s="16">
        <f t="shared" si="0"/>
        <v>0</v>
      </c>
    </row>
    <row r="38" spans="1:15" ht="24.95" customHeight="1" x14ac:dyDescent="0.25">
      <c r="A38" s="81" t="s">
        <v>239</v>
      </c>
      <c r="B38" s="645">
        <f>'9.sz.melléklet'!D51</f>
        <v>53303255</v>
      </c>
      <c r="C38" s="332">
        <v>0</v>
      </c>
      <c r="D38" s="333">
        <v>0</v>
      </c>
      <c r="E38" s="333">
        <v>4000000</v>
      </c>
      <c r="F38" s="333">
        <v>3000000</v>
      </c>
      <c r="G38" s="333">
        <v>1304000</v>
      </c>
      <c r="H38" s="333">
        <v>0</v>
      </c>
      <c r="I38" s="333">
        <v>15000000</v>
      </c>
      <c r="J38" s="333">
        <v>0</v>
      </c>
      <c r="K38" s="333">
        <v>10000000</v>
      </c>
      <c r="L38" s="333">
        <v>10000000</v>
      </c>
      <c r="M38" s="333">
        <v>5000000</v>
      </c>
      <c r="N38" s="334">
        <v>4999255</v>
      </c>
      <c r="O38" s="16">
        <f t="shared" si="0"/>
        <v>0</v>
      </c>
    </row>
    <row r="39" spans="1:15" ht="24.95" customHeight="1" thickBot="1" x14ac:dyDescent="0.3">
      <c r="A39" s="346" t="s">
        <v>240</v>
      </c>
      <c r="B39" s="646">
        <f>'9.sz.melléklet'!D32</f>
        <v>53756418</v>
      </c>
      <c r="C39" s="353"/>
      <c r="D39" s="354"/>
      <c r="E39" s="355"/>
      <c r="F39" s="355"/>
      <c r="G39" s="355"/>
      <c r="H39" s="355"/>
      <c r="I39" s="355"/>
      <c r="J39" s="355"/>
      <c r="K39" s="355"/>
      <c r="L39" s="355"/>
      <c r="M39" s="355"/>
      <c r="N39" s="356">
        <v>2000000</v>
      </c>
      <c r="O39" s="16">
        <f t="shared" si="0"/>
        <v>51756418</v>
      </c>
    </row>
    <row r="40" spans="1:15" ht="24.95" customHeight="1" thickBot="1" x14ac:dyDescent="0.25">
      <c r="A40" s="657" t="s">
        <v>155</v>
      </c>
      <c r="B40" s="648">
        <f>SUM(B29:B39)</f>
        <v>339651443</v>
      </c>
      <c r="C40" s="357">
        <f t="shared" ref="C40:M40" si="3">SUM(C29:C39)</f>
        <v>16324000</v>
      </c>
      <c r="D40" s="358">
        <f t="shared" si="3"/>
        <v>16324000</v>
      </c>
      <c r="E40" s="358">
        <f t="shared" si="3"/>
        <v>22958343</v>
      </c>
      <c r="F40" s="358">
        <f t="shared" si="3"/>
        <v>23004263</v>
      </c>
      <c r="G40" s="358">
        <f t="shared" si="3"/>
        <v>17728000</v>
      </c>
      <c r="H40" s="358">
        <f t="shared" si="3"/>
        <v>19524000</v>
      </c>
      <c r="I40" s="358">
        <f t="shared" si="3"/>
        <v>34924000</v>
      </c>
      <c r="J40" s="358">
        <f t="shared" si="3"/>
        <v>25187000</v>
      </c>
      <c r="K40" s="358">
        <f t="shared" si="3"/>
        <v>32787000</v>
      </c>
      <c r="L40" s="358">
        <f t="shared" si="3"/>
        <v>29474000</v>
      </c>
      <c r="M40" s="358">
        <f t="shared" si="3"/>
        <v>23519463</v>
      </c>
      <c r="N40" s="359">
        <f>SUM(N29:N39)</f>
        <v>26140956</v>
      </c>
      <c r="O40" s="16">
        <f t="shared" si="0"/>
        <v>51756418</v>
      </c>
    </row>
    <row r="41" spans="1:15" ht="24.95" customHeight="1" thickBot="1" x14ac:dyDescent="0.35">
      <c r="A41" s="653" t="s">
        <v>185</v>
      </c>
      <c r="B41" s="649">
        <f>-'2017.II.sz.mód - Kiad.Önk.'!F61</f>
        <v>-53393184</v>
      </c>
      <c r="C41" s="360">
        <v>-4400000</v>
      </c>
      <c r="D41" s="658">
        <v>-4400000</v>
      </c>
      <c r="E41" s="658">
        <v>-4400000</v>
      </c>
      <c r="F41" s="658">
        <v>-4400000</v>
      </c>
      <c r="G41" s="658">
        <v>-4500000</v>
      </c>
      <c r="H41" s="658">
        <v>-4400000</v>
      </c>
      <c r="I41" s="658">
        <v>-4500000</v>
      </c>
      <c r="J41" s="658">
        <v>-4500000</v>
      </c>
      <c r="K41" s="658">
        <v>-4500000</v>
      </c>
      <c r="L41" s="658">
        <v>-4400000</v>
      </c>
      <c r="M41" s="658">
        <v>-4400000</v>
      </c>
      <c r="N41" s="659">
        <v>-4593184</v>
      </c>
      <c r="O41" s="16">
        <f t="shared" si="0"/>
        <v>0</v>
      </c>
    </row>
    <row r="42" spans="1:15" ht="24.95" customHeight="1" thickBot="1" x14ac:dyDescent="0.25">
      <c r="A42" s="70" t="s">
        <v>188</v>
      </c>
      <c r="B42" s="647">
        <f t="shared" ref="B42:N42" si="4">SUM(B40:B41)</f>
        <v>286258259</v>
      </c>
      <c r="C42" s="361">
        <f t="shared" ref="C42:J42" si="5">SUM(C40:C41)</f>
        <v>11924000</v>
      </c>
      <c r="D42" s="361">
        <f t="shared" si="5"/>
        <v>11924000</v>
      </c>
      <c r="E42" s="361">
        <f t="shared" si="5"/>
        <v>18558343</v>
      </c>
      <c r="F42" s="361">
        <f t="shared" si="5"/>
        <v>18604263</v>
      </c>
      <c r="G42" s="361">
        <f t="shared" si="5"/>
        <v>13228000</v>
      </c>
      <c r="H42" s="361">
        <f t="shared" si="5"/>
        <v>15124000</v>
      </c>
      <c r="I42" s="361">
        <f t="shared" si="5"/>
        <v>30424000</v>
      </c>
      <c r="J42" s="361">
        <f t="shared" si="5"/>
        <v>20687000</v>
      </c>
      <c r="K42" s="361">
        <f t="shared" si="4"/>
        <v>28287000</v>
      </c>
      <c r="L42" s="361">
        <f t="shared" si="4"/>
        <v>25074000</v>
      </c>
      <c r="M42" s="361">
        <f t="shared" si="4"/>
        <v>19119463</v>
      </c>
      <c r="N42" s="362">
        <f t="shared" si="4"/>
        <v>21547772</v>
      </c>
      <c r="O42" s="16">
        <f t="shared" si="0"/>
        <v>51756418</v>
      </c>
    </row>
    <row r="46" spans="1:15" x14ac:dyDescent="0.2">
      <c r="C46" s="660"/>
    </row>
    <row r="59" spans="3:10" x14ac:dyDescent="0.2">
      <c r="C59" s="144"/>
      <c r="D59" s="16"/>
      <c r="E59" s="16"/>
      <c r="G59" s="16"/>
      <c r="H59" s="16"/>
      <c r="I59" s="16"/>
      <c r="J59" s="16"/>
    </row>
    <row r="60" spans="3:10" x14ac:dyDescent="0.2">
      <c r="D60" s="16"/>
    </row>
    <row r="62" spans="3:10" x14ac:dyDescent="0.2">
      <c r="D62" s="16"/>
    </row>
  </sheetData>
  <mergeCells count="13">
    <mergeCell ref="A1:N1"/>
    <mergeCell ref="A4:N4"/>
    <mergeCell ref="A5:N5"/>
    <mergeCell ref="L25:N25"/>
    <mergeCell ref="A2:N2"/>
    <mergeCell ref="A27:A28"/>
    <mergeCell ref="B27:B28"/>
    <mergeCell ref="C27:N27"/>
    <mergeCell ref="A7:N7"/>
    <mergeCell ref="A9:A10"/>
    <mergeCell ref="B9:B10"/>
    <mergeCell ref="C9:N9"/>
    <mergeCell ref="M8:N8"/>
  </mergeCells>
  <phoneticPr fontId="15" type="noConversion"/>
  <pageMargins left="0.19685039370078741" right="0.19685039370078741" top="0.39370078740157483" bottom="0.39370078740157483" header="0.51181102362204722" footer="0.51181102362204722"/>
  <pageSetup paperSize="9" scale="74" orientation="landscape" r:id="rId1"/>
  <headerFooter alignWithMargins="0">
    <oddHeader>&amp;R2017.12.31.</oddHeader>
    <oddFooter>&amp;C&amp;P/&amp;N</oddFooter>
  </headerFooter>
  <rowBreaks count="1" manualBreakCount="1">
    <brk id="2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2:G57"/>
  <sheetViews>
    <sheetView zoomScaleNormal="100" workbookViewId="0">
      <selection activeCell="G8" sqref="G8"/>
    </sheetView>
  </sheetViews>
  <sheetFormatPr defaultRowHeight="12.75" x14ac:dyDescent="0.2"/>
  <cols>
    <col min="2" max="2" width="33" customWidth="1"/>
    <col min="3" max="3" width="15.5703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2" spans="1:7" ht="14.25" x14ac:dyDescent="0.2">
      <c r="A2" s="822" t="s">
        <v>621</v>
      </c>
      <c r="B2" s="822"/>
      <c r="C2" s="822"/>
      <c r="D2" s="822"/>
    </row>
    <row r="3" spans="1:7" ht="14.25" x14ac:dyDescent="0.2">
      <c r="A3" s="831"/>
      <c r="B3" s="822"/>
      <c r="C3" s="822"/>
      <c r="D3" s="822"/>
    </row>
    <row r="4" spans="1:7" ht="15.75" x14ac:dyDescent="0.25">
      <c r="A4" s="851" t="s">
        <v>12</v>
      </c>
      <c r="B4" s="851"/>
      <c r="C4" s="851"/>
      <c r="D4" s="851"/>
    </row>
    <row r="5" spans="1:7" ht="15.75" x14ac:dyDescent="0.25">
      <c r="A5" s="852" t="s">
        <v>600</v>
      </c>
      <c r="B5" s="852"/>
      <c r="C5" s="852"/>
      <c r="D5" s="852"/>
    </row>
    <row r="7" spans="1:7" x14ac:dyDescent="0.2">
      <c r="B7" s="881" t="s">
        <v>157</v>
      </c>
      <c r="C7" s="881"/>
    </row>
    <row r="8" spans="1:7" x14ac:dyDescent="0.2">
      <c r="B8" s="881"/>
      <c r="C8" s="881"/>
    </row>
    <row r="9" spans="1:7" ht="13.5" thickBot="1" x14ac:dyDescent="0.25">
      <c r="B9" s="43"/>
      <c r="C9" s="43"/>
    </row>
    <row r="10" spans="1:7" ht="24.95" customHeight="1" thickBot="1" x14ac:dyDescent="0.25">
      <c r="B10" s="319" t="s">
        <v>527</v>
      </c>
      <c r="C10" s="320" t="s">
        <v>509</v>
      </c>
    </row>
    <row r="11" spans="1:7" ht="24.95" customHeight="1" x14ac:dyDescent="0.2">
      <c r="B11" s="44" t="s">
        <v>162</v>
      </c>
      <c r="C11" s="125">
        <v>0</v>
      </c>
    </row>
    <row r="12" spans="1:7" ht="24.95" customHeight="1" x14ac:dyDescent="0.2">
      <c r="B12" s="45" t="s">
        <v>158</v>
      </c>
      <c r="C12" s="127">
        <v>0</v>
      </c>
      <c r="G12" s="143"/>
    </row>
    <row r="13" spans="1:7" ht="24.95" customHeight="1" x14ac:dyDescent="0.2">
      <c r="B13" s="45" t="s">
        <v>159</v>
      </c>
      <c r="C13" s="126">
        <v>0</v>
      </c>
    </row>
    <row r="14" spans="1:7" ht="24.95" customHeight="1" x14ac:dyDescent="0.2">
      <c r="B14" s="45" t="s">
        <v>160</v>
      </c>
      <c r="C14" s="126">
        <v>0</v>
      </c>
    </row>
    <row r="15" spans="1:7" ht="24.95" customHeight="1" thickBot="1" x14ac:dyDescent="0.25">
      <c r="B15" s="128" t="s">
        <v>0</v>
      </c>
      <c r="C15" s="129">
        <v>0</v>
      </c>
    </row>
    <row r="16" spans="1:7" ht="15" x14ac:dyDescent="0.2">
      <c r="B16" s="46"/>
      <c r="C16" s="46"/>
    </row>
    <row r="19" spans="2:3" x14ac:dyDescent="0.2">
      <c r="C19" s="86"/>
    </row>
    <row r="21" spans="2:3" ht="12" customHeight="1" x14ac:dyDescent="0.35">
      <c r="B21" s="118"/>
      <c r="C21" s="86"/>
    </row>
    <row r="57" spans="3:3" x14ac:dyDescent="0.2">
      <c r="C57" s="144"/>
    </row>
  </sheetData>
  <mergeCells count="6">
    <mergeCell ref="B8:C8"/>
    <mergeCell ref="A2:D2"/>
    <mergeCell ref="A4:D4"/>
    <mergeCell ref="A5:D5"/>
    <mergeCell ref="B7:C7"/>
    <mergeCell ref="A3:D3"/>
  </mergeCells>
  <phoneticPr fontId="15" type="noConversion"/>
  <pageMargins left="0.75" right="0.75" top="1" bottom="1" header="0.5" footer="0.5"/>
  <pageSetup paperSize="9" orientation="portrait" r:id="rId1"/>
  <headerFooter alignWithMargins="0">
    <oddHeader>&amp;R2017.12.31.</oddHeader>
    <oddFooter>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"/>
  <sheetViews>
    <sheetView view="pageBreakPreview" topLeftCell="A5" zoomScale="60" zoomScaleNormal="100" workbookViewId="0">
      <selection activeCell="AA59" sqref="AA59"/>
    </sheetView>
  </sheetViews>
  <sheetFormatPr defaultRowHeight="12.75" x14ac:dyDescent="0.2"/>
  <cols>
    <col min="2" max="2" width="64.5703125" customWidth="1"/>
    <col min="4" max="4" width="11.140625" bestFit="1" customWidth="1"/>
  </cols>
  <sheetData>
    <row r="1" spans="1:6" ht="15" x14ac:dyDescent="0.2">
      <c r="A1" s="822" t="s">
        <v>622</v>
      </c>
      <c r="B1" s="885"/>
      <c r="C1" s="885"/>
      <c r="D1" s="885"/>
      <c r="E1" s="885"/>
      <c r="F1" s="148"/>
    </row>
    <row r="2" spans="1:6" ht="15" x14ac:dyDescent="0.2">
      <c r="B2" s="27"/>
      <c r="C2" s="27"/>
      <c r="D2" s="27"/>
      <c r="E2" s="27"/>
      <c r="F2" s="27"/>
    </row>
    <row r="3" spans="1:6" ht="15.75" x14ac:dyDescent="0.25">
      <c r="A3" s="851" t="s">
        <v>12</v>
      </c>
      <c r="B3" s="851"/>
      <c r="C3" s="851"/>
      <c r="D3" s="851"/>
      <c r="E3" s="851"/>
      <c r="F3" s="27"/>
    </row>
    <row r="4" spans="1:6" ht="15.75" x14ac:dyDescent="0.25">
      <c r="A4" s="852" t="s">
        <v>613</v>
      </c>
      <c r="B4" s="852"/>
      <c r="C4" s="852"/>
      <c r="D4" s="852"/>
      <c r="E4" s="852"/>
      <c r="F4" s="27"/>
    </row>
    <row r="5" spans="1:6" ht="15" x14ac:dyDescent="0.2">
      <c r="B5" s="27"/>
      <c r="C5" s="27"/>
      <c r="D5" s="27"/>
      <c r="E5" s="27"/>
      <c r="F5" s="27"/>
    </row>
    <row r="6" spans="1:6" ht="28.5" customHeight="1" x14ac:dyDescent="0.2">
      <c r="A6" s="883" t="s">
        <v>254</v>
      </c>
      <c r="B6" s="884"/>
      <c r="C6" s="884"/>
      <c r="D6" s="884"/>
      <c r="E6" s="884"/>
    </row>
    <row r="7" spans="1:6" ht="14.25" x14ac:dyDescent="0.2">
      <c r="B7" s="151"/>
      <c r="C7" s="151"/>
      <c r="D7" s="151"/>
      <c r="E7" s="151"/>
    </row>
    <row r="8" spans="1:6" ht="15" thickBot="1" x14ac:dyDescent="0.25">
      <c r="B8" s="91"/>
      <c r="C8" s="882" t="s">
        <v>321</v>
      </c>
      <c r="D8" s="861"/>
      <c r="E8" s="861"/>
    </row>
    <row r="9" spans="1:6" ht="16.5" thickBot="1" x14ac:dyDescent="0.3">
      <c r="A9" s="92"/>
      <c r="B9" s="93" t="s">
        <v>8</v>
      </c>
      <c r="C9" s="93">
        <v>2016</v>
      </c>
      <c r="D9" s="94">
        <v>2017</v>
      </c>
      <c r="E9" s="95">
        <v>2018</v>
      </c>
    </row>
    <row r="10" spans="1:6" ht="24.95" customHeight="1" x14ac:dyDescent="0.25">
      <c r="A10" s="96" t="s">
        <v>18</v>
      </c>
      <c r="B10" s="97" t="s">
        <v>255</v>
      </c>
      <c r="C10" s="661">
        <v>44300</v>
      </c>
      <c r="D10" s="663">
        <f>D11+D15+D14</f>
        <v>58326132</v>
      </c>
      <c r="E10" s="662">
        <v>46400</v>
      </c>
    </row>
    <row r="11" spans="1:6" ht="24.95" customHeight="1" x14ac:dyDescent="0.25">
      <c r="A11" s="98" t="s">
        <v>256</v>
      </c>
      <c r="B11" s="99" t="s">
        <v>257</v>
      </c>
      <c r="C11" s="100">
        <v>44300</v>
      </c>
      <c r="D11" s="664">
        <v>57531755</v>
      </c>
      <c r="E11" s="101">
        <v>46000</v>
      </c>
    </row>
    <row r="12" spans="1:6" ht="28.5" customHeight="1" x14ac:dyDescent="0.25">
      <c r="A12" s="98" t="s">
        <v>258</v>
      </c>
      <c r="B12" s="99" t="s">
        <v>259</v>
      </c>
      <c r="C12" s="116"/>
      <c r="D12" s="665"/>
      <c r="E12" s="117"/>
    </row>
    <row r="13" spans="1:6" ht="24.95" customHeight="1" x14ac:dyDescent="0.25">
      <c r="A13" s="98" t="s">
        <v>260</v>
      </c>
      <c r="B13" s="99" t="s">
        <v>261</v>
      </c>
      <c r="C13" s="116"/>
      <c r="D13" s="665"/>
      <c r="E13" s="117"/>
    </row>
    <row r="14" spans="1:6" ht="31.5" customHeight="1" x14ac:dyDescent="0.25">
      <c r="A14" s="98" t="s">
        <v>262</v>
      </c>
      <c r="B14" s="99" t="s">
        <v>263</v>
      </c>
      <c r="C14" s="100"/>
      <c r="D14" s="664">
        <v>450000</v>
      </c>
      <c r="E14" s="101"/>
    </row>
    <row r="15" spans="1:6" ht="24.95" customHeight="1" x14ac:dyDescent="0.25">
      <c r="A15" s="98" t="s">
        <v>264</v>
      </c>
      <c r="B15" s="99" t="s">
        <v>265</v>
      </c>
      <c r="C15" s="100"/>
      <c r="D15" s="664">
        <v>344377</v>
      </c>
      <c r="E15" s="101">
        <v>400</v>
      </c>
    </row>
    <row r="16" spans="1:6" ht="24.95" customHeight="1" x14ac:dyDescent="0.25">
      <c r="A16" s="98" t="s">
        <v>266</v>
      </c>
      <c r="B16" s="99" t="s">
        <v>267</v>
      </c>
      <c r="C16" s="100"/>
      <c r="D16" s="664"/>
      <c r="E16" s="101"/>
    </row>
    <row r="17" spans="1:5" ht="24.95" customHeight="1" x14ac:dyDescent="0.25">
      <c r="A17" s="102" t="s">
        <v>44</v>
      </c>
      <c r="B17" s="103" t="s">
        <v>268</v>
      </c>
      <c r="C17" s="100"/>
      <c r="D17" s="664"/>
      <c r="E17" s="101"/>
    </row>
    <row r="18" spans="1:5" ht="24.95" customHeight="1" x14ac:dyDescent="0.25">
      <c r="A18" s="102" t="s">
        <v>45</v>
      </c>
      <c r="B18" s="104" t="s">
        <v>269</v>
      </c>
      <c r="C18" s="105">
        <f>C19+C20+C21+C22+C23+C24+C25</f>
        <v>0</v>
      </c>
      <c r="D18" s="105">
        <f>D19+D20+D21+D22+D23+D24+D25</f>
        <v>0</v>
      </c>
      <c r="E18" s="106">
        <f>E19+E20+E21+E22+E23+E24+E25</f>
        <v>0</v>
      </c>
    </row>
    <row r="19" spans="1:5" ht="24.95" customHeight="1" x14ac:dyDescent="0.25">
      <c r="A19" s="98" t="s">
        <v>270</v>
      </c>
      <c r="B19" s="107" t="s">
        <v>271</v>
      </c>
      <c r="C19" s="108">
        <v>0</v>
      </c>
      <c r="D19" s="108">
        <v>0</v>
      </c>
      <c r="E19" s="109">
        <v>0</v>
      </c>
    </row>
    <row r="20" spans="1:5" ht="24.95" customHeight="1" x14ac:dyDescent="0.25">
      <c r="A20" s="98" t="s">
        <v>272</v>
      </c>
      <c r="B20" s="110" t="s">
        <v>273</v>
      </c>
      <c r="C20" s="108">
        <v>0</v>
      </c>
      <c r="D20" s="108">
        <v>0</v>
      </c>
      <c r="E20" s="109">
        <v>0</v>
      </c>
    </row>
    <row r="21" spans="1:5" ht="24.95" customHeight="1" x14ac:dyDescent="0.25">
      <c r="A21" s="98" t="s">
        <v>274</v>
      </c>
      <c r="B21" s="107" t="s">
        <v>275</v>
      </c>
      <c r="C21" s="108">
        <v>0</v>
      </c>
      <c r="D21" s="108">
        <v>0</v>
      </c>
      <c r="E21" s="109">
        <v>0</v>
      </c>
    </row>
    <row r="22" spans="1:5" ht="24.95" customHeight="1" x14ac:dyDescent="0.25">
      <c r="A22" s="98" t="s">
        <v>276</v>
      </c>
      <c r="B22" s="111" t="s">
        <v>277</v>
      </c>
      <c r="C22" s="111">
        <v>0</v>
      </c>
      <c r="D22" s="111">
        <v>0</v>
      </c>
      <c r="E22" s="112">
        <v>0</v>
      </c>
    </row>
    <row r="23" spans="1:5" ht="24.95" customHeight="1" x14ac:dyDescent="0.25">
      <c r="A23" s="98" t="s">
        <v>278</v>
      </c>
      <c r="B23" s="111" t="s">
        <v>279</v>
      </c>
      <c r="C23" s="111">
        <v>0</v>
      </c>
      <c r="D23" s="111">
        <v>0</v>
      </c>
      <c r="E23" s="112">
        <v>0</v>
      </c>
    </row>
    <row r="24" spans="1:5" ht="24.95" customHeight="1" x14ac:dyDescent="0.25">
      <c r="A24" s="98" t="s">
        <v>280</v>
      </c>
      <c r="B24" s="111" t="s">
        <v>281</v>
      </c>
      <c r="C24" s="111">
        <v>0</v>
      </c>
      <c r="D24" s="111">
        <v>0</v>
      </c>
      <c r="E24" s="112">
        <v>0</v>
      </c>
    </row>
    <row r="25" spans="1:5" ht="24.95" customHeight="1" thickBot="1" x14ac:dyDescent="0.3">
      <c r="A25" s="113" t="s">
        <v>282</v>
      </c>
      <c r="B25" s="114" t="s">
        <v>283</v>
      </c>
      <c r="C25" s="114">
        <v>0</v>
      </c>
      <c r="D25" s="114">
        <v>0</v>
      </c>
      <c r="E25" s="115">
        <v>0</v>
      </c>
    </row>
  </sheetData>
  <mergeCells count="5">
    <mergeCell ref="C8:E8"/>
    <mergeCell ref="A6:E6"/>
    <mergeCell ref="A3:E3"/>
    <mergeCell ref="A4:E4"/>
    <mergeCell ref="A1:E1"/>
  </mergeCells>
  <phoneticPr fontId="15" type="noConversion"/>
  <pageMargins left="0.11811023622047245" right="0.11811023622047245" top="0.74803149606299213" bottom="0.74803149606299213" header="0.31496062992125984" footer="0.31496062992125984"/>
  <pageSetup paperSize="9" scale="91" orientation="portrait" r:id="rId1"/>
  <headerFooter>
    <oddHeader>&amp;R2017.12.31.</oddHead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topLeftCell="A43" zoomScaleNormal="100" workbookViewId="0">
      <selection activeCell="F63" sqref="F63"/>
    </sheetView>
  </sheetViews>
  <sheetFormatPr defaultRowHeight="12.75" x14ac:dyDescent="0.2"/>
  <cols>
    <col min="2" max="2" width="40.42578125" customWidth="1"/>
    <col min="3" max="3" width="14.7109375" customWidth="1"/>
    <col min="4" max="4" width="13.7109375" customWidth="1"/>
    <col min="5" max="5" width="11" customWidth="1"/>
    <col min="6" max="6" width="17.140625" customWidth="1"/>
    <col min="7" max="7" width="18.85546875" customWidth="1"/>
  </cols>
  <sheetData>
    <row r="1" spans="1:7" ht="19.5" customHeight="1" x14ac:dyDescent="0.2">
      <c r="E1" s="715" t="s">
        <v>543</v>
      </c>
      <c r="F1" s="702"/>
    </row>
    <row r="2" spans="1:7" ht="15.75" x14ac:dyDescent="0.25">
      <c r="A2" s="704" t="s">
        <v>542</v>
      </c>
      <c r="B2" s="704"/>
      <c r="C2" s="704"/>
      <c r="D2" s="704"/>
      <c r="E2" s="704"/>
      <c r="F2" s="704"/>
    </row>
    <row r="3" spans="1:7" ht="15.75" x14ac:dyDescent="0.25">
      <c r="A3" s="704" t="s">
        <v>12</v>
      </c>
      <c r="B3" s="704"/>
      <c r="C3" s="704"/>
      <c r="D3" s="704"/>
      <c r="E3" s="704"/>
      <c r="F3" s="704"/>
    </row>
    <row r="4" spans="1:7" ht="14.25" customHeight="1" thickBot="1" x14ac:dyDescent="0.25">
      <c r="A4" s="181"/>
      <c r="B4" s="181"/>
      <c r="C4" s="181"/>
      <c r="D4" s="181"/>
      <c r="E4" s="181"/>
      <c r="F4" s="152" t="s">
        <v>328</v>
      </c>
    </row>
    <row r="5" spans="1:7" ht="20.25" customHeight="1" thickBot="1" x14ac:dyDescent="0.25">
      <c r="A5" s="716" t="s">
        <v>2</v>
      </c>
      <c r="B5" s="716"/>
      <c r="C5" s="716"/>
      <c r="D5" s="716"/>
      <c r="E5" s="716"/>
      <c r="F5" s="716"/>
    </row>
    <row r="6" spans="1:7" ht="15.75" customHeight="1" x14ac:dyDescent="0.25">
      <c r="A6" s="717" t="s">
        <v>329</v>
      </c>
      <c r="B6" s="718" t="s">
        <v>330</v>
      </c>
      <c r="C6" s="719">
        <v>2017</v>
      </c>
      <c r="D6" s="719"/>
      <c r="E6" s="719"/>
      <c r="F6" s="720" t="s">
        <v>544</v>
      </c>
    </row>
    <row r="7" spans="1:7" ht="24.75" thickBot="1" x14ac:dyDescent="0.25">
      <c r="A7" s="707"/>
      <c r="B7" s="709"/>
      <c r="C7" s="153" t="s">
        <v>331</v>
      </c>
      <c r="D7" s="153" t="s">
        <v>533</v>
      </c>
      <c r="E7" s="153" t="s">
        <v>333</v>
      </c>
      <c r="F7" s="721"/>
      <c r="G7" s="182"/>
    </row>
    <row r="8" spans="1:7" ht="20.100000000000001" customHeight="1" x14ac:dyDescent="0.2">
      <c r="A8" s="155" t="s">
        <v>386</v>
      </c>
      <c r="B8" s="156" t="s">
        <v>545</v>
      </c>
      <c r="C8" s="157">
        <v>10361000</v>
      </c>
      <c r="D8" s="157">
        <v>15166417</v>
      </c>
      <c r="E8" s="392">
        <f>F8-D8</f>
        <v>1272915</v>
      </c>
      <c r="F8" s="158">
        <v>16439332</v>
      </c>
      <c r="G8" s="183"/>
    </row>
    <row r="9" spans="1:7" ht="20.100000000000001" customHeight="1" x14ac:dyDescent="0.2">
      <c r="A9" s="159" t="s">
        <v>477</v>
      </c>
      <c r="B9" s="160" t="s">
        <v>478</v>
      </c>
      <c r="C9" s="161">
        <v>0</v>
      </c>
      <c r="D9" s="157">
        <v>0</v>
      </c>
      <c r="E9" s="392">
        <f t="shared" ref="E9:E17" si="0">F9-D9</f>
        <v>129000</v>
      </c>
      <c r="F9" s="162">
        <v>129000</v>
      </c>
      <c r="G9" s="184"/>
    </row>
    <row r="10" spans="1:7" ht="20.100000000000001" customHeight="1" x14ac:dyDescent="0.2">
      <c r="A10" s="159" t="s">
        <v>387</v>
      </c>
      <c r="B10" s="160" t="s">
        <v>388</v>
      </c>
      <c r="C10" s="161">
        <v>0</v>
      </c>
      <c r="D10" s="157">
        <v>0</v>
      </c>
      <c r="E10" s="392">
        <f t="shared" si="0"/>
        <v>0</v>
      </c>
      <c r="F10" s="162">
        <v>0</v>
      </c>
      <c r="G10" s="184"/>
    </row>
    <row r="11" spans="1:7" ht="20.100000000000001" customHeight="1" x14ac:dyDescent="0.2">
      <c r="A11" s="159" t="s">
        <v>389</v>
      </c>
      <c r="B11" s="160" t="s">
        <v>390</v>
      </c>
      <c r="C11" s="161">
        <v>0</v>
      </c>
      <c r="D11" s="157">
        <v>0</v>
      </c>
      <c r="E11" s="392">
        <f t="shared" si="0"/>
        <v>0</v>
      </c>
      <c r="F11" s="162">
        <v>0</v>
      </c>
      <c r="G11" s="184"/>
    </row>
    <row r="12" spans="1:7" ht="20.100000000000001" customHeight="1" x14ac:dyDescent="0.2">
      <c r="A12" s="159" t="s">
        <v>391</v>
      </c>
      <c r="B12" s="160" t="s">
        <v>392</v>
      </c>
      <c r="C12" s="161">
        <v>350000</v>
      </c>
      <c r="D12" s="157">
        <v>350000</v>
      </c>
      <c r="E12" s="392">
        <f t="shared" si="0"/>
        <v>-18185</v>
      </c>
      <c r="F12" s="162">
        <v>331815</v>
      </c>
      <c r="G12" s="183"/>
    </row>
    <row r="13" spans="1:7" ht="20.100000000000001" customHeight="1" x14ac:dyDescent="0.2">
      <c r="A13" s="159" t="s">
        <v>393</v>
      </c>
      <c r="B13" s="160" t="s">
        <v>394</v>
      </c>
      <c r="C13" s="161">
        <v>72000</v>
      </c>
      <c r="D13" s="157">
        <v>72000</v>
      </c>
      <c r="E13" s="392">
        <f t="shared" si="0"/>
        <v>0</v>
      </c>
      <c r="F13" s="162">
        <v>72000</v>
      </c>
      <c r="G13" s="183"/>
    </row>
    <row r="14" spans="1:7" ht="20.100000000000001" customHeight="1" x14ac:dyDescent="0.2">
      <c r="A14" s="159" t="s">
        <v>395</v>
      </c>
      <c r="B14" s="160" t="s">
        <v>396</v>
      </c>
      <c r="C14" s="161">
        <v>0</v>
      </c>
      <c r="D14" s="157">
        <v>323768</v>
      </c>
      <c r="E14" s="392">
        <f t="shared" si="0"/>
        <v>-180200</v>
      </c>
      <c r="F14" s="162">
        <v>143568</v>
      </c>
      <c r="G14" s="184"/>
    </row>
    <row r="15" spans="1:7" ht="20.100000000000001" customHeight="1" x14ac:dyDescent="0.2">
      <c r="A15" s="159" t="s">
        <v>397</v>
      </c>
      <c r="B15" s="160" t="s">
        <v>398</v>
      </c>
      <c r="C15" s="161">
        <v>7022560</v>
      </c>
      <c r="D15" s="157">
        <v>9122560</v>
      </c>
      <c r="E15" s="392">
        <f t="shared" si="0"/>
        <v>215867</v>
      </c>
      <c r="F15" s="162">
        <v>9338427</v>
      </c>
      <c r="G15" s="183"/>
    </row>
    <row r="16" spans="1:7" ht="27" customHeight="1" x14ac:dyDescent="0.2">
      <c r="A16" s="159" t="s">
        <v>399</v>
      </c>
      <c r="B16" s="160" t="s">
        <v>400</v>
      </c>
      <c r="C16" s="161">
        <v>130000</v>
      </c>
      <c r="D16" s="157">
        <v>218000</v>
      </c>
      <c r="E16" s="392">
        <f t="shared" si="0"/>
        <v>3499</v>
      </c>
      <c r="F16" s="162">
        <v>221499</v>
      </c>
      <c r="G16" s="183"/>
    </row>
    <row r="17" spans="1:7" ht="20.100000000000001" customHeight="1" thickBot="1" x14ac:dyDescent="0.25">
      <c r="A17" s="163" t="s">
        <v>401</v>
      </c>
      <c r="B17" s="164" t="s">
        <v>546</v>
      </c>
      <c r="C17" s="165">
        <v>75000</v>
      </c>
      <c r="D17" s="157">
        <v>25000</v>
      </c>
      <c r="E17" s="392">
        <f t="shared" si="0"/>
        <v>-25000</v>
      </c>
      <c r="F17" s="166">
        <v>0</v>
      </c>
      <c r="G17" s="183"/>
    </row>
    <row r="18" spans="1:7" ht="24.95" customHeight="1" thickBot="1" x14ac:dyDescent="0.25">
      <c r="A18" s="724" t="s">
        <v>3</v>
      </c>
      <c r="B18" s="724"/>
      <c r="C18" s="185">
        <f>SUM(C8:C17)</f>
        <v>18010560</v>
      </c>
      <c r="D18" s="185">
        <f t="shared" ref="D18:F18" si="1">SUM(D8:D17)</f>
        <v>25277745</v>
      </c>
      <c r="E18" s="185">
        <f t="shared" si="1"/>
        <v>1397896</v>
      </c>
      <c r="F18" s="185">
        <f t="shared" si="1"/>
        <v>26675641</v>
      </c>
      <c r="G18" s="187"/>
    </row>
    <row r="19" spans="1:7" ht="20.100000000000001" customHeight="1" x14ac:dyDescent="0.2">
      <c r="A19" s="155" t="s">
        <v>402</v>
      </c>
      <c r="B19" s="156" t="s">
        <v>403</v>
      </c>
      <c r="C19" s="157">
        <v>4176585</v>
      </c>
      <c r="D19" s="170">
        <v>4662589</v>
      </c>
      <c r="E19" s="393">
        <f>F19-D19</f>
        <v>545616</v>
      </c>
      <c r="F19" s="158">
        <v>5208205</v>
      </c>
      <c r="G19" s="183"/>
    </row>
    <row r="20" spans="1:7" ht="20.100000000000001" customHeight="1" thickBot="1" x14ac:dyDescent="0.25">
      <c r="A20" s="163" t="s">
        <v>404</v>
      </c>
      <c r="B20" s="164" t="s">
        <v>405</v>
      </c>
      <c r="C20" s="165">
        <v>0</v>
      </c>
      <c r="D20" s="170">
        <v>0</v>
      </c>
      <c r="E20" s="393">
        <f>F20-D20</f>
        <v>0</v>
      </c>
      <c r="F20" s="166">
        <v>0</v>
      </c>
      <c r="G20" s="183"/>
    </row>
    <row r="21" spans="1:7" ht="24.95" customHeight="1" thickBot="1" x14ac:dyDescent="0.25">
      <c r="A21" s="724" t="s">
        <v>323</v>
      </c>
      <c r="B21" s="724"/>
      <c r="C21" s="185">
        <f>SUM(C19:C20)</f>
        <v>4176585</v>
      </c>
      <c r="D21" s="185">
        <f t="shared" ref="D21:F21" si="2">SUM(D19:D20)</f>
        <v>4662589</v>
      </c>
      <c r="E21" s="185">
        <f t="shared" si="2"/>
        <v>545616</v>
      </c>
      <c r="F21" s="185">
        <f t="shared" si="2"/>
        <v>5208205</v>
      </c>
      <c r="G21" s="187"/>
    </row>
    <row r="22" spans="1:7" ht="20.100000000000001" customHeight="1" x14ac:dyDescent="0.2">
      <c r="A22" s="155" t="s">
        <v>406</v>
      </c>
      <c r="B22" s="156" t="s">
        <v>407</v>
      </c>
      <c r="C22" s="157">
        <v>130000</v>
      </c>
      <c r="D22" s="170">
        <v>160000</v>
      </c>
      <c r="E22" s="393">
        <f>F22-D22</f>
        <v>-18191</v>
      </c>
      <c r="F22" s="158">
        <v>141809</v>
      </c>
      <c r="G22" s="183"/>
    </row>
    <row r="23" spans="1:7" ht="20.100000000000001" customHeight="1" x14ac:dyDescent="0.2">
      <c r="A23" s="159" t="s">
        <v>408</v>
      </c>
      <c r="B23" s="160" t="s">
        <v>409</v>
      </c>
      <c r="C23" s="161">
        <v>3472000</v>
      </c>
      <c r="D23" s="170">
        <v>3041591</v>
      </c>
      <c r="E23" s="393">
        <f t="shared" ref="E23:E36" si="3">F23-D23</f>
        <v>1547767</v>
      </c>
      <c r="F23" s="162">
        <v>4589358</v>
      </c>
      <c r="G23" s="187"/>
    </row>
    <row r="24" spans="1:7" ht="20.100000000000001" customHeight="1" x14ac:dyDescent="0.2">
      <c r="A24" s="159" t="s">
        <v>410</v>
      </c>
      <c r="B24" s="160" t="s">
        <v>547</v>
      </c>
      <c r="C24" s="161">
        <v>50000</v>
      </c>
      <c r="D24" s="170">
        <v>50000</v>
      </c>
      <c r="E24" s="393">
        <f t="shared" si="3"/>
        <v>0</v>
      </c>
      <c r="F24" s="162">
        <v>50000</v>
      </c>
      <c r="G24" s="187"/>
    </row>
    <row r="25" spans="1:7" ht="20.100000000000001" customHeight="1" x14ac:dyDescent="0.2">
      <c r="A25" s="159" t="s">
        <v>411</v>
      </c>
      <c r="B25" s="160" t="s">
        <v>412</v>
      </c>
      <c r="C25" s="161">
        <v>250000</v>
      </c>
      <c r="D25" s="170">
        <v>250000</v>
      </c>
      <c r="E25" s="393">
        <f t="shared" si="3"/>
        <v>0</v>
      </c>
      <c r="F25" s="162">
        <v>250000</v>
      </c>
      <c r="G25" s="187"/>
    </row>
    <row r="26" spans="1:7" ht="20.100000000000001" customHeight="1" x14ac:dyDescent="0.2">
      <c r="A26" s="159" t="s">
        <v>413</v>
      </c>
      <c r="B26" s="160" t="s">
        <v>414</v>
      </c>
      <c r="C26" s="161">
        <v>5210000</v>
      </c>
      <c r="D26" s="170">
        <v>5482000</v>
      </c>
      <c r="E26" s="393">
        <f t="shared" si="3"/>
        <v>83729</v>
      </c>
      <c r="F26" s="162">
        <v>5565729</v>
      </c>
      <c r="G26" s="187"/>
    </row>
    <row r="27" spans="1:7" ht="20.100000000000001" customHeight="1" x14ac:dyDescent="0.2">
      <c r="A27" s="159" t="s">
        <v>415</v>
      </c>
      <c r="B27" s="160" t="s">
        <v>416</v>
      </c>
      <c r="C27" s="161">
        <v>13346000</v>
      </c>
      <c r="D27" s="170">
        <v>13348560</v>
      </c>
      <c r="E27" s="393">
        <f t="shared" si="3"/>
        <v>-190804</v>
      </c>
      <c r="F27" s="162">
        <v>13157756</v>
      </c>
      <c r="G27" s="187"/>
    </row>
    <row r="28" spans="1:7" ht="20.100000000000001" customHeight="1" x14ac:dyDescent="0.2">
      <c r="A28" s="159" t="s">
        <v>417</v>
      </c>
      <c r="B28" s="160" t="s">
        <v>418</v>
      </c>
      <c r="C28" s="161">
        <v>550000</v>
      </c>
      <c r="D28" s="170">
        <v>550000</v>
      </c>
      <c r="E28" s="393">
        <f t="shared" si="3"/>
        <v>95671</v>
      </c>
      <c r="F28" s="162">
        <v>645671</v>
      </c>
      <c r="G28" s="187"/>
    </row>
    <row r="29" spans="1:7" ht="20.100000000000001" customHeight="1" x14ac:dyDescent="0.2">
      <c r="A29" s="159" t="s">
        <v>419</v>
      </c>
      <c r="B29" s="160" t="s">
        <v>420</v>
      </c>
      <c r="C29" s="161">
        <v>2840000</v>
      </c>
      <c r="D29" s="170">
        <v>2695251</v>
      </c>
      <c r="E29" s="393">
        <f t="shared" si="3"/>
        <v>-208729</v>
      </c>
      <c r="F29" s="162">
        <v>2486522</v>
      </c>
      <c r="G29" s="187"/>
    </row>
    <row r="30" spans="1:7" ht="20.100000000000001" customHeight="1" x14ac:dyDescent="0.2">
      <c r="A30" s="159" t="s">
        <v>421</v>
      </c>
      <c r="B30" s="160" t="s">
        <v>422</v>
      </c>
      <c r="C30" s="161">
        <v>5970000</v>
      </c>
      <c r="D30" s="170">
        <v>2897843</v>
      </c>
      <c r="E30" s="393">
        <f t="shared" si="3"/>
        <v>-388191</v>
      </c>
      <c r="F30" s="162">
        <v>2509652</v>
      </c>
      <c r="G30" s="187"/>
    </row>
    <row r="31" spans="1:7" ht="20.100000000000001" customHeight="1" x14ac:dyDescent="0.2">
      <c r="A31" s="159" t="s">
        <v>423</v>
      </c>
      <c r="B31" s="160" t="s">
        <v>424</v>
      </c>
      <c r="C31" s="161">
        <v>3610000</v>
      </c>
      <c r="D31" s="170">
        <v>3078766</v>
      </c>
      <c r="E31" s="393">
        <f t="shared" si="3"/>
        <v>-60622</v>
      </c>
      <c r="F31" s="162">
        <v>3018144</v>
      </c>
      <c r="G31" s="187"/>
    </row>
    <row r="32" spans="1:7" ht="20.100000000000001" customHeight="1" x14ac:dyDescent="0.2">
      <c r="A32" s="159" t="s">
        <v>425</v>
      </c>
      <c r="B32" s="160" t="s">
        <v>426</v>
      </c>
      <c r="C32" s="161">
        <v>0</v>
      </c>
      <c r="D32" s="170">
        <v>200000</v>
      </c>
      <c r="E32" s="393">
        <f t="shared" si="3"/>
        <v>0</v>
      </c>
      <c r="F32" s="162">
        <v>200000</v>
      </c>
      <c r="G32" s="187"/>
    </row>
    <row r="33" spans="1:7" ht="19.5" customHeight="1" x14ac:dyDescent="0.2">
      <c r="A33" s="159" t="s">
        <v>427</v>
      </c>
      <c r="B33" s="160" t="s">
        <v>428</v>
      </c>
      <c r="C33" s="161">
        <v>8905000</v>
      </c>
      <c r="D33" s="170">
        <v>8649629</v>
      </c>
      <c r="E33" s="393">
        <f t="shared" si="3"/>
        <v>-33048</v>
      </c>
      <c r="F33" s="162">
        <v>8616581</v>
      </c>
      <c r="G33" s="187"/>
    </row>
    <row r="34" spans="1:7" ht="20.100000000000001" customHeight="1" x14ac:dyDescent="0.2">
      <c r="A34" s="159" t="s">
        <v>429</v>
      </c>
      <c r="B34" s="160" t="s">
        <v>430</v>
      </c>
      <c r="C34" s="161">
        <v>0</v>
      </c>
      <c r="D34" s="170">
        <v>3687472</v>
      </c>
      <c r="E34" s="393">
        <f t="shared" si="3"/>
        <v>1129528</v>
      </c>
      <c r="F34" s="162">
        <v>4817000</v>
      </c>
      <c r="G34" s="187"/>
    </row>
    <row r="35" spans="1:7" ht="20.100000000000001" customHeight="1" x14ac:dyDescent="0.2">
      <c r="A35" s="159" t="s">
        <v>431</v>
      </c>
      <c r="B35" s="160" t="s">
        <v>432</v>
      </c>
      <c r="C35" s="161">
        <v>0</v>
      </c>
      <c r="D35" s="170">
        <v>0</v>
      </c>
      <c r="E35" s="393">
        <f t="shared" si="3"/>
        <v>0</v>
      </c>
      <c r="F35" s="162">
        <v>0</v>
      </c>
      <c r="G35" s="187"/>
    </row>
    <row r="36" spans="1:7" ht="20.100000000000001" customHeight="1" thickBot="1" x14ac:dyDescent="0.25">
      <c r="A36" s="159" t="s">
        <v>433</v>
      </c>
      <c r="B36" s="160" t="s">
        <v>434</v>
      </c>
      <c r="C36" s="161">
        <v>0</v>
      </c>
      <c r="D36" s="170">
        <v>50500</v>
      </c>
      <c r="E36" s="393">
        <f t="shared" si="3"/>
        <v>0</v>
      </c>
      <c r="F36" s="162">
        <v>50500</v>
      </c>
      <c r="G36" s="187"/>
    </row>
    <row r="37" spans="1:7" ht="24.95" customHeight="1" thickBot="1" x14ac:dyDescent="0.25">
      <c r="A37" s="724" t="s">
        <v>5</v>
      </c>
      <c r="B37" s="724"/>
      <c r="C37" s="185">
        <f>SUM(C22:C36)</f>
        <v>44333000</v>
      </c>
      <c r="D37" s="185">
        <f t="shared" ref="D37:F37" si="4">SUM(D22:D36)</f>
        <v>44141612</v>
      </c>
      <c r="E37" s="185">
        <f t="shared" si="4"/>
        <v>1957110</v>
      </c>
      <c r="F37" s="397">
        <f t="shared" si="4"/>
        <v>46098722</v>
      </c>
      <c r="G37" s="187"/>
    </row>
    <row r="38" spans="1:7" ht="21" customHeight="1" x14ac:dyDescent="0.2">
      <c r="A38" s="399" t="s">
        <v>548</v>
      </c>
      <c r="B38" s="400" t="s">
        <v>549</v>
      </c>
      <c r="C38" s="401">
        <v>0</v>
      </c>
      <c r="D38" s="401">
        <v>0</v>
      </c>
      <c r="E38" s="401">
        <f>F38-D38</f>
        <v>175000</v>
      </c>
      <c r="F38" s="402">
        <v>175000</v>
      </c>
      <c r="G38" s="187"/>
    </row>
    <row r="39" spans="1:7" ht="20.100000000000001" customHeight="1" x14ac:dyDescent="0.2">
      <c r="A39" s="155" t="s">
        <v>435</v>
      </c>
      <c r="B39" s="156" t="s">
        <v>550</v>
      </c>
      <c r="C39" s="157">
        <v>550000</v>
      </c>
      <c r="D39" s="170">
        <v>550000</v>
      </c>
      <c r="E39" s="398">
        <f t="shared" ref="E39:E44" si="5">F39-D39</f>
        <v>-550000</v>
      </c>
      <c r="F39" s="158">
        <v>0</v>
      </c>
      <c r="G39" s="188"/>
    </row>
    <row r="40" spans="1:7" ht="20.100000000000001" customHeight="1" x14ac:dyDescent="0.2">
      <c r="A40" s="159" t="s">
        <v>436</v>
      </c>
      <c r="B40" s="160" t="s">
        <v>437</v>
      </c>
      <c r="C40" s="161">
        <v>0</v>
      </c>
      <c r="D40" s="170">
        <v>0</v>
      </c>
      <c r="E40" s="398">
        <f t="shared" si="5"/>
        <v>0</v>
      </c>
      <c r="F40" s="162">
        <v>0</v>
      </c>
      <c r="G40" s="188"/>
    </row>
    <row r="41" spans="1:7" ht="20.100000000000001" customHeight="1" x14ac:dyDescent="0.2">
      <c r="A41" s="159" t="s">
        <v>438</v>
      </c>
      <c r="B41" s="160" t="s">
        <v>439</v>
      </c>
      <c r="C41" s="161">
        <v>7238000</v>
      </c>
      <c r="D41" s="170">
        <v>11653073</v>
      </c>
      <c r="E41" s="398">
        <f t="shared" si="5"/>
        <v>-54520</v>
      </c>
      <c r="F41" s="162">
        <v>11598553</v>
      </c>
      <c r="G41" s="188"/>
    </row>
    <row r="42" spans="1:7" ht="20.100000000000001" customHeight="1" x14ac:dyDescent="0.2">
      <c r="A42" s="159" t="s">
        <v>440</v>
      </c>
      <c r="B42" s="160" t="s">
        <v>441</v>
      </c>
      <c r="C42" s="161">
        <v>0</v>
      </c>
      <c r="D42" s="170">
        <v>0</v>
      </c>
      <c r="E42" s="398">
        <f t="shared" si="5"/>
        <v>0</v>
      </c>
      <c r="F42" s="162">
        <v>0</v>
      </c>
      <c r="G42" s="188"/>
    </row>
    <row r="43" spans="1:7" ht="20.100000000000001" customHeight="1" x14ac:dyDescent="0.2">
      <c r="A43" s="159" t="s">
        <v>442</v>
      </c>
      <c r="B43" s="160" t="s">
        <v>443</v>
      </c>
      <c r="C43" s="161">
        <v>0</v>
      </c>
      <c r="D43" s="170">
        <v>0</v>
      </c>
      <c r="E43" s="398">
        <f t="shared" si="5"/>
        <v>0</v>
      </c>
      <c r="F43" s="162">
        <v>0</v>
      </c>
      <c r="G43" s="188"/>
    </row>
    <row r="44" spans="1:7" ht="30" customHeight="1" thickBot="1" x14ac:dyDescent="0.25">
      <c r="A44" s="163" t="s">
        <v>444</v>
      </c>
      <c r="B44" s="164" t="s">
        <v>445</v>
      </c>
      <c r="C44" s="165">
        <v>0</v>
      </c>
      <c r="D44" s="403">
        <v>0</v>
      </c>
      <c r="E44" s="404">
        <f t="shared" si="5"/>
        <v>0</v>
      </c>
      <c r="F44" s="166">
        <v>0</v>
      </c>
      <c r="G44" s="188"/>
    </row>
    <row r="45" spans="1:7" ht="25.5" customHeight="1" thickBot="1" x14ac:dyDescent="0.25">
      <c r="A45" s="724" t="s">
        <v>324</v>
      </c>
      <c r="B45" s="724"/>
      <c r="C45" s="185">
        <f>SUM(C38:C44)</f>
        <v>7788000</v>
      </c>
      <c r="D45" s="185">
        <f>SUM(D38:D44)</f>
        <v>12203073</v>
      </c>
      <c r="E45" s="397">
        <f>SUM(E38:E44)</f>
        <v>-429520</v>
      </c>
      <c r="F45" s="186">
        <f>SUM(F38:F44)</f>
        <v>11773553</v>
      </c>
      <c r="G45" s="188"/>
    </row>
    <row r="46" spans="1:7" ht="24.95" customHeight="1" x14ac:dyDescent="0.2">
      <c r="A46" s="155" t="s">
        <v>446</v>
      </c>
      <c r="B46" s="156" t="s">
        <v>447</v>
      </c>
      <c r="C46" s="157">
        <v>0</v>
      </c>
      <c r="D46" s="170">
        <v>475183</v>
      </c>
      <c r="E46" s="170">
        <f>F46-D46</f>
        <v>0</v>
      </c>
      <c r="F46" s="158">
        <v>475183</v>
      </c>
      <c r="G46" s="188"/>
    </row>
    <row r="47" spans="1:7" ht="24.95" customHeight="1" x14ac:dyDescent="0.2">
      <c r="A47" s="159" t="s">
        <v>448</v>
      </c>
      <c r="B47" s="160" t="s">
        <v>449</v>
      </c>
      <c r="C47" s="161">
        <v>0</v>
      </c>
      <c r="D47" s="170">
        <v>0</v>
      </c>
      <c r="E47" s="170">
        <f t="shared" ref="E47:E49" si="6">F47-D47</f>
        <v>0</v>
      </c>
      <c r="F47" s="162">
        <v>0</v>
      </c>
      <c r="G47" s="188"/>
    </row>
    <row r="48" spans="1:7" ht="24.95" customHeight="1" x14ac:dyDescent="0.2">
      <c r="A48" s="159" t="s">
        <v>450</v>
      </c>
      <c r="B48" s="160" t="s">
        <v>451</v>
      </c>
      <c r="C48" s="161">
        <v>4775000</v>
      </c>
      <c r="D48" s="170">
        <v>3093927</v>
      </c>
      <c r="E48" s="170">
        <f t="shared" si="6"/>
        <v>0</v>
      </c>
      <c r="F48" s="162">
        <v>3093927</v>
      </c>
      <c r="G48" s="189"/>
    </row>
    <row r="49" spans="1:9" ht="24.95" customHeight="1" thickBot="1" x14ac:dyDescent="0.25">
      <c r="A49" s="163" t="s">
        <v>452</v>
      </c>
      <c r="B49" s="164" t="s">
        <v>453</v>
      </c>
      <c r="C49" s="161">
        <v>2100000</v>
      </c>
      <c r="D49" s="170">
        <v>2277925</v>
      </c>
      <c r="E49" s="170">
        <f t="shared" si="6"/>
        <v>233338</v>
      </c>
      <c r="F49" s="162">
        <v>2511263</v>
      </c>
      <c r="G49" s="189"/>
    </row>
    <row r="50" spans="1:9" ht="24.95" customHeight="1" thickBot="1" x14ac:dyDescent="0.25">
      <c r="A50" s="725" t="s">
        <v>325</v>
      </c>
      <c r="B50" s="725"/>
      <c r="C50" s="190">
        <f>SUM(C46:C49)</f>
        <v>6875000</v>
      </c>
      <c r="D50" s="191">
        <f>SUM(D46:D49)</f>
        <v>5847035</v>
      </c>
      <c r="E50" s="405">
        <f>SUM(E46:E49)</f>
        <v>233338</v>
      </c>
      <c r="F50" s="192">
        <f>SUM(F46:F49)</f>
        <v>6080373</v>
      </c>
      <c r="G50" s="188"/>
    </row>
    <row r="51" spans="1:9" ht="20.100000000000001" customHeight="1" x14ac:dyDescent="0.2">
      <c r="A51" s="155" t="s">
        <v>454</v>
      </c>
      <c r="B51" s="156" t="s">
        <v>455</v>
      </c>
      <c r="C51" s="157">
        <v>0</v>
      </c>
      <c r="D51" s="193">
        <v>0</v>
      </c>
      <c r="E51" s="170">
        <f>F51-D51</f>
        <v>1000000</v>
      </c>
      <c r="F51" s="194">
        <v>1000000</v>
      </c>
      <c r="G51" s="188"/>
    </row>
    <row r="52" spans="1:9" ht="20.100000000000001" customHeight="1" x14ac:dyDescent="0.2">
      <c r="A52" s="159" t="s">
        <v>456</v>
      </c>
      <c r="B52" s="160" t="s">
        <v>457</v>
      </c>
      <c r="C52" s="161">
        <v>0</v>
      </c>
      <c r="D52" s="193">
        <v>108300</v>
      </c>
      <c r="E52" s="170">
        <f t="shared" ref="E52:E58" si="7">F52-D52</f>
        <v>1289000</v>
      </c>
      <c r="F52" s="195">
        <v>1397300</v>
      </c>
      <c r="G52" s="188"/>
    </row>
    <row r="53" spans="1:9" ht="20.100000000000001" customHeight="1" x14ac:dyDescent="0.2">
      <c r="A53" s="159" t="s">
        <v>458</v>
      </c>
      <c r="B53" s="160" t="s">
        <v>459</v>
      </c>
      <c r="C53" s="161">
        <v>100000</v>
      </c>
      <c r="D53" s="193">
        <v>100000</v>
      </c>
      <c r="E53" s="170">
        <f t="shared" si="7"/>
        <v>-18703</v>
      </c>
      <c r="F53" s="195">
        <v>81297</v>
      </c>
      <c r="G53" s="189"/>
    </row>
    <row r="54" spans="1:9" ht="20.100000000000001" customHeight="1" x14ac:dyDescent="0.2">
      <c r="A54" s="159" t="s">
        <v>460</v>
      </c>
      <c r="B54" s="160" t="s">
        <v>313</v>
      </c>
      <c r="C54" s="161">
        <v>2330000</v>
      </c>
      <c r="D54" s="193">
        <v>14362650</v>
      </c>
      <c r="E54" s="170">
        <f t="shared" si="7"/>
        <v>5119792</v>
      </c>
      <c r="F54" s="195">
        <v>19482442</v>
      </c>
      <c r="G54" s="189"/>
      <c r="I54" s="196"/>
    </row>
    <row r="55" spans="1:9" ht="20.100000000000001" customHeight="1" x14ac:dyDescent="0.2">
      <c r="A55" s="159" t="s">
        <v>461</v>
      </c>
      <c r="B55" s="160" t="s">
        <v>462</v>
      </c>
      <c r="C55" s="161">
        <v>197000</v>
      </c>
      <c r="D55" s="193">
        <v>3108597</v>
      </c>
      <c r="E55" s="170">
        <f t="shared" si="7"/>
        <v>2049424</v>
      </c>
      <c r="F55" s="195">
        <v>5158021</v>
      </c>
      <c r="G55" s="189"/>
    </row>
    <row r="56" spans="1:9" ht="20.100000000000001" customHeight="1" x14ac:dyDescent="0.2">
      <c r="A56" s="159" t="s">
        <v>463</v>
      </c>
      <c r="B56" s="160" t="s">
        <v>315</v>
      </c>
      <c r="C56" s="161">
        <v>35700000</v>
      </c>
      <c r="D56" s="193">
        <v>30974924</v>
      </c>
      <c r="E56" s="170">
        <f t="shared" si="7"/>
        <v>8400000</v>
      </c>
      <c r="F56" s="195">
        <v>39374924</v>
      </c>
      <c r="G56" s="189"/>
    </row>
    <row r="57" spans="1:9" ht="20.100000000000001" customHeight="1" x14ac:dyDescent="0.2">
      <c r="A57" s="159" t="s">
        <v>464</v>
      </c>
      <c r="B57" s="160" t="s">
        <v>465</v>
      </c>
      <c r="C57" s="161">
        <v>0</v>
      </c>
      <c r="D57" s="193">
        <v>0</v>
      </c>
      <c r="E57" s="170">
        <f t="shared" si="7"/>
        <v>5250727</v>
      </c>
      <c r="F57" s="195">
        <v>5250727</v>
      </c>
      <c r="G57" s="189"/>
    </row>
    <row r="58" spans="1:9" ht="20.100000000000001" customHeight="1" thickBot="1" x14ac:dyDescent="0.25">
      <c r="A58" s="163" t="s">
        <v>466</v>
      </c>
      <c r="B58" s="164" t="s">
        <v>467</v>
      </c>
      <c r="C58" s="165">
        <v>2565000</v>
      </c>
      <c r="D58" s="193">
        <v>7290076</v>
      </c>
      <c r="E58" s="170">
        <f t="shared" si="7"/>
        <v>1387528</v>
      </c>
      <c r="F58" s="197">
        <v>8677604</v>
      </c>
      <c r="G58" s="189"/>
    </row>
    <row r="59" spans="1:9" ht="24.95" customHeight="1" thickBot="1" x14ac:dyDescent="0.25">
      <c r="A59" s="724" t="s">
        <v>468</v>
      </c>
      <c r="B59" s="724"/>
      <c r="C59" s="198">
        <f>SUM(C51:C58)</f>
        <v>40892000</v>
      </c>
      <c r="D59" s="198">
        <f t="shared" ref="D59:F59" si="8">SUM(D51:D58)</f>
        <v>55944547</v>
      </c>
      <c r="E59" s="198">
        <f t="shared" si="8"/>
        <v>24477768</v>
      </c>
      <c r="F59" s="186">
        <f t="shared" si="8"/>
        <v>80422315</v>
      </c>
      <c r="G59" s="189"/>
    </row>
    <row r="60" spans="1:9" ht="24.95" customHeight="1" thickBot="1" x14ac:dyDescent="0.25">
      <c r="A60" s="199" t="s">
        <v>327</v>
      </c>
      <c r="B60" s="200" t="s">
        <v>469</v>
      </c>
      <c r="C60" s="201">
        <v>0</v>
      </c>
      <c r="D60" s="202">
        <v>2634343</v>
      </c>
      <c r="E60" s="406">
        <f>F60-D60</f>
        <v>0</v>
      </c>
      <c r="F60" s="204">
        <v>2634343</v>
      </c>
      <c r="G60" s="189"/>
    </row>
    <row r="61" spans="1:9" ht="24.95" customHeight="1" thickBot="1" x14ac:dyDescent="0.25">
      <c r="A61" s="205" t="s">
        <v>470</v>
      </c>
      <c r="B61" s="200" t="s">
        <v>471</v>
      </c>
      <c r="C61" s="202">
        <v>53903156</v>
      </c>
      <c r="D61" s="203">
        <v>53356828</v>
      </c>
      <c r="E61" s="406">
        <f>F61-D61</f>
        <v>36356</v>
      </c>
      <c r="F61" s="206">
        <v>53393184</v>
      </c>
      <c r="G61" s="189"/>
    </row>
    <row r="62" spans="1:9" ht="24.95" customHeight="1" thickBot="1" x14ac:dyDescent="0.25">
      <c r="A62" s="391" t="s">
        <v>326</v>
      </c>
      <c r="B62" s="207" t="s">
        <v>472</v>
      </c>
      <c r="C62" s="208">
        <v>11023000</v>
      </c>
      <c r="D62" s="209">
        <v>43495051</v>
      </c>
      <c r="E62" s="406">
        <f>F62-D62</f>
        <v>10261367</v>
      </c>
      <c r="F62" s="440">
        <v>53756418</v>
      </c>
      <c r="G62" s="189"/>
    </row>
    <row r="63" spans="1:9" ht="22.5" customHeight="1" thickBot="1" x14ac:dyDescent="0.3">
      <c r="A63" s="722" t="s">
        <v>155</v>
      </c>
      <c r="B63" s="723"/>
      <c r="C63" s="210">
        <f>SUM(C62+C61+C59+C50+C45+C37+C21+C18+C60)</f>
        <v>187001301</v>
      </c>
      <c r="D63" s="210">
        <f>SUM(D62+D61+D59+D50+D45+D37+D21+D18+D60)</f>
        <v>247562823</v>
      </c>
      <c r="E63" s="210">
        <f>SUM(E62+E61+E59+E50+E45+E37+E21+E18+E60)</f>
        <v>38479931</v>
      </c>
      <c r="F63" s="210">
        <f>SUM(F62+F61+F59+F50+F45+F37+F21+F18+F60)</f>
        <v>286042754</v>
      </c>
      <c r="G63" s="189"/>
    </row>
  </sheetData>
  <mergeCells count="15">
    <mergeCell ref="A63:B63"/>
    <mergeCell ref="A18:B18"/>
    <mergeCell ref="A21:B21"/>
    <mergeCell ref="A37:B37"/>
    <mergeCell ref="A45:B45"/>
    <mergeCell ref="A50:B50"/>
    <mergeCell ref="A59:B59"/>
    <mergeCell ref="E1:F1"/>
    <mergeCell ref="A2:F2"/>
    <mergeCell ref="A3:F3"/>
    <mergeCell ref="A5:F5"/>
    <mergeCell ref="A6:A7"/>
    <mergeCell ref="B6:B7"/>
    <mergeCell ref="C6:E6"/>
    <mergeCell ref="F6:F7"/>
  </mergeCells>
  <pageMargins left="0.7" right="0.7" top="0.75" bottom="0.75" header="0.3" footer="0.3"/>
  <pageSetup paperSize="9" scale="66" orientation="portrait" r:id="rId1"/>
  <headerFooter>
    <oddFooter>&amp;LKészítette: Fári-Nagy Zsuzsanna&amp;C&amp;P/&amp;N&amp;R&amp;D</oddFooter>
  </headerFooter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0"/>
  <sheetViews>
    <sheetView topLeftCell="A19" workbookViewId="0">
      <selection activeCell="F31" sqref="F31"/>
    </sheetView>
  </sheetViews>
  <sheetFormatPr defaultRowHeight="12.75" x14ac:dyDescent="0.2"/>
  <cols>
    <col min="1" max="1" width="12.28515625" customWidth="1"/>
    <col min="2" max="2" width="36.42578125" customWidth="1"/>
    <col min="3" max="3" width="13.7109375" customWidth="1"/>
    <col min="4" max="4" width="12.140625" customWidth="1"/>
    <col min="5" max="5" width="9.7109375" customWidth="1"/>
    <col min="6" max="6" width="15.5703125" customWidth="1"/>
    <col min="7" max="7" width="10.140625" bestFit="1" customWidth="1"/>
  </cols>
  <sheetData>
    <row r="1" spans="1:7" x14ac:dyDescent="0.2">
      <c r="E1" s="726" t="s">
        <v>322</v>
      </c>
      <c r="F1" s="702"/>
    </row>
    <row r="2" spans="1:7" ht="15.75" x14ac:dyDescent="0.25">
      <c r="A2" s="727" t="s">
        <v>532</v>
      </c>
      <c r="B2" s="727"/>
      <c r="C2" s="727"/>
      <c r="D2" s="727"/>
      <c r="E2" s="727"/>
      <c r="F2" s="727"/>
    </row>
    <row r="3" spans="1:7" ht="15.75" x14ac:dyDescent="0.25">
      <c r="A3" s="728" t="s">
        <v>183</v>
      </c>
      <c r="B3" s="728"/>
      <c r="C3" s="728"/>
      <c r="D3" s="728"/>
      <c r="E3" s="728"/>
      <c r="F3" s="728"/>
    </row>
    <row r="4" spans="1:7" ht="13.5" thickBot="1" x14ac:dyDescent="0.25">
      <c r="F4" s="152" t="s">
        <v>328</v>
      </c>
    </row>
    <row r="5" spans="1:7" ht="21.75" customHeight="1" thickBot="1" x14ac:dyDescent="0.3">
      <c r="A5" s="729" t="s">
        <v>2</v>
      </c>
      <c r="B5" s="730"/>
      <c r="C5" s="730"/>
      <c r="D5" s="730"/>
      <c r="E5" s="730"/>
      <c r="F5" s="731"/>
    </row>
    <row r="6" spans="1:7" x14ac:dyDescent="0.2">
      <c r="A6" s="732" t="s">
        <v>329</v>
      </c>
      <c r="B6" s="734" t="s">
        <v>330</v>
      </c>
      <c r="C6" s="736">
        <v>2017</v>
      </c>
      <c r="D6" s="737"/>
      <c r="E6" s="737"/>
      <c r="F6" s="738"/>
    </row>
    <row r="7" spans="1:7" ht="30.75" customHeight="1" thickBot="1" x14ac:dyDescent="0.25">
      <c r="A7" s="733"/>
      <c r="B7" s="735"/>
      <c r="C7" s="227" t="s">
        <v>331</v>
      </c>
      <c r="D7" s="227" t="s">
        <v>551</v>
      </c>
      <c r="E7" s="227" t="s">
        <v>332</v>
      </c>
      <c r="F7" s="228" t="s">
        <v>476</v>
      </c>
    </row>
    <row r="8" spans="1:7" ht="22.5" customHeight="1" x14ac:dyDescent="0.2">
      <c r="A8" s="245" t="s">
        <v>386</v>
      </c>
      <c r="B8" s="229" t="s">
        <v>552</v>
      </c>
      <c r="C8" s="230">
        <v>38696150</v>
      </c>
      <c r="D8" s="231">
        <v>37496150</v>
      </c>
      <c r="E8" s="407">
        <f>F8-D8</f>
        <v>-181365</v>
      </c>
      <c r="F8" s="232">
        <v>37314785</v>
      </c>
      <c r="G8" s="243"/>
    </row>
    <row r="9" spans="1:7" ht="22.5" customHeight="1" x14ac:dyDescent="0.2">
      <c r="A9" s="246" t="s">
        <v>477</v>
      </c>
      <c r="B9" s="233" t="s">
        <v>478</v>
      </c>
      <c r="C9" s="234">
        <f>[1]Kiadások!$C$8</f>
        <v>0</v>
      </c>
      <c r="D9" s="231">
        <v>0</v>
      </c>
      <c r="E9" s="407">
        <f t="shared" ref="E9:E15" si="0">F9-D9</f>
        <v>660000</v>
      </c>
      <c r="F9" s="235">
        <v>660000</v>
      </c>
      <c r="G9" s="243"/>
    </row>
    <row r="10" spans="1:7" ht="24.75" customHeight="1" x14ac:dyDescent="0.2">
      <c r="A10" s="246" t="s">
        <v>479</v>
      </c>
      <c r="B10" s="233" t="s">
        <v>480</v>
      </c>
      <c r="C10" s="234">
        <v>500000</v>
      </c>
      <c r="D10" s="231">
        <v>500000</v>
      </c>
      <c r="E10" s="407">
        <f t="shared" si="0"/>
        <v>-260000</v>
      </c>
      <c r="F10" s="235">
        <v>240000</v>
      </c>
      <c r="G10" s="243"/>
    </row>
    <row r="11" spans="1:7" ht="22.5" customHeight="1" x14ac:dyDescent="0.2">
      <c r="A11" s="246" t="s">
        <v>481</v>
      </c>
      <c r="B11" s="233" t="s">
        <v>482</v>
      </c>
      <c r="C11" s="234">
        <v>0</v>
      </c>
      <c r="D11" s="231">
        <v>0</v>
      </c>
      <c r="E11" s="407">
        <f t="shared" si="0"/>
        <v>0</v>
      </c>
      <c r="F11" s="235"/>
      <c r="G11" s="244"/>
    </row>
    <row r="12" spans="1:7" ht="22.5" customHeight="1" x14ac:dyDescent="0.2">
      <c r="A12" s="246" t="s">
        <v>391</v>
      </c>
      <c r="B12" s="233" t="s">
        <v>392</v>
      </c>
      <c r="C12" s="234">
        <v>390000</v>
      </c>
      <c r="D12" s="231">
        <v>390000</v>
      </c>
      <c r="E12" s="407">
        <f t="shared" si="0"/>
        <v>-96381</v>
      </c>
      <c r="F12" s="235">
        <v>293619</v>
      </c>
      <c r="G12" s="243"/>
    </row>
    <row r="13" spans="1:7" ht="22.5" customHeight="1" x14ac:dyDescent="0.2">
      <c r="A13" s="246" t="s">
        <v>393</v>
      </c>
      <c r="B13" s="233" t="s">
        <v>394</v>
      </c>
      <c r="C13" s="234">
        <v>171000</v>
      </c>
      <c r="D13" s="231">
        <v>171000</v>
      </c>
      <c r="E13" s="407">
        <f t="shared" si="0"/>
        <v>0</v>
      </c>
      <c r="F13" s="235">
        <v>171000</v>
      </c>
      <c r="G13" s="243"/>
    </row>
    <row r="14" spans="1:7" ht="22.5" customHeight="1" x14ac:dyDescent="0.2">
      <c r="A14" s="246" t="s">
        <v>395</v>
      </c>
      <c r="B14" s="233" t="s">
        <v>396</v>
      </c>
      <c r="C14" s="234">
        <v>0</v>
      </c>
      <c r="D14" s="231">
        <v>1232367</v>
      </c>
      <c r="E14" s="407">
        <f t="shared" si="0"/>
        <v>-96949</v>
      </c>
      <c r="F14" s="235">
        <v>1135418</v>
      </c>
      <c r="G14" s="244"/>
    </row>
    <row r="15" spans="1:7" ht="22.5" customHeight="1" thickBot="1" x14ac:dyDescent="0.25">
      <c r="A15" s="247" t="s">
        <v>401</v>
      </c>
      <c r="B15" s="236" t="s">
        <v>546</v>
      </c>
      <c r="C15" s="237">
        <v>0</v>
      </c>
      <c r="D15" s="231">
        <v>100000</v>
      </c>
      <c r="E15" s="407">
        <f t="shared" si="0"/>
        <v>5000</v>
      </c>
      <c r="F15" s="235">
        <v>105000</v>
      </c>
      <c r="G15" s="244"/>
    </row>
    <row r="16" spans="1:7" ht="24" customHeight="1" thickBot="1" x14ac:dyDescent="0.25">
      <c r="A16" s="739" t="s">
        <v>3</v>
      </c>
      <c r="B16" s="740"/>
      <c r="C16" s="238">
        <f>SUM(C8:C15)</f>
        <v>39757150</v>
      </c>
      <c r="D16" s="238">
        <f>SUM(D8:D15)</f>
        <v>39889517</v>
      </c>
      <c r="E16" s="238">
        <f>SUM(E8:E15)</f>
        <v>30305</v>
      </c>
      <c r="F16" s="238">
        <f>SUM(F8:F15)</f>
        <v>39919822</v>
      </c>
      <c r="G16" s="244"/>
    </row>
    <row r="17" spans="1:10" ht="20.100000000000001" customHeight="1" x14ac:dyDescent="0.2">
      <c r="A17" s="245" t="s">
        <v>402</v>
      </c>
      <c r="B17" s="229" t="s">
        <v>403</v>
      </c>
      <c r="C17" s="230">
        <v>9223006</v>
      </c>
      <c r="D17" s="231">
        <v>9249230</v>
      </c>
      <c r="E17" s="407">
        <f>F17-D17</f>
        <v>6556</v>
      </c>
      <c r="F17" s="232">
        <v>9255786</v>
      </c>
      <c r="G17" s="243"/>
    </row>
    <row r="18" spans="1:10" ht="20.100000000000001" customHeight="1" thickBot="1" x14ac:dyDescent="0.25">
      <c r="A18" s="247" t="s">
        <v>404</v>
      </c>
      <c r="B18" s="236" t="s">
        <v>405</v>
      </c>
      <c r="C18" s="239">
        <v>0</v>
      </c>
      <c r="D18" s="231">
        <v>0</v>
      </c>
      <c r="E18" s="407">
        <f>F18-D18</f>
        <v>0</v>
      </c>
      <c r="F18" s="232">
        <v>0</v>
      </c>
      <c r="G18" s="243"/>
    </row>
    <row r="19" spans="1:10" ht="24.95" customHeight="1" thickBot="1" x14ac:dyDescent="0.25">
      <c r="A19" s="739" t="s">
        <v>323</v>
      </c>
      <c r="B19" s="740"/>
      <c r="C19" s="238">
        <f>C17+C18</f>
        <v>9223006</v>
      </c>
      <c r="D19" s="238">
        <f t="shared" ref="D19:F19" si="1">D17+D18</f>
        <v>9249230</v>
      </c>
      <c r="E19" s="238">
        <f t="shared" si="1"/>
        <v>6556</v>
      </c>
      <c r="F19" s="238">
        <f t="shared" si="1"/>
        <v>9255786</v>
      </c>
      <c r="G19" s="244"/>
    </row>
    <row r="20" spans="1:10" ht="20.100000000000001" customHeight="1" x14ac:dyDescent="0.2">
      <c r="A20" s="411" t="s">
        <v>483</v>
      </c>
      <c r="B20" s="408" t="s">
        <v>484</v>
      </c>
      <c r="C20" s="234">
        <v>310000</v>
      </c>
      <c r="D20" s="409">
        <v>260000</v>
      </c>
      <c r="E20" s="234">
        <f>F20-D20</f>
        <v>-2827</v>
      </c>
      <c r="F20" s="410">
        <v>257173</v>
      </c>
      <c r="G20" s="243"/>
    </row>
    <row r="21" spans="1:10" ht="18.75" customHeight="1" x14ac:dyDescent="0.2">
      <c r="A21" s="245" t="s">
        <v>485</v>
      </c>
      <c r="B21" s="408" t="s">
        <v>553</v>
      </c>
      <c r="C21" s="234">
        <v>1190000</v>
      </c>
      <c r="D21" s="409">
        <v>940000</v>
      </c>
      <c r="E21" s="234">
        <f t="shared" ref="E21:E30" si="2">F21-D21</f>
        <v>17738</v>
      </c>
      <c r="F21" s="410">
        <v>957738</v>
      </c>
      <c r="G21" s="243"/>
    </row>
    <row r="22" spans="1:10" ht="20.100000000000001" customHeight="1" x14ac:dyDescent="0.2">
      <c r="A22" s="246" t="s">
        <v>411</v>
      </c>
      <c r="B22" s="233" t="s">
        <v>412</v>
      </c>
      <c r="C22" s="234">
        <v>80000</v>
      </c>
      <c r="D22" s="249">
        <v>80000</v>
      </c>
      <c r="E22" s="234">
        <f t="shared" si="2"/>
        <v>0</v>
      </c>
      <c r="F22" s="235">
        <v>80000</v>
      </c>
      <c r="G22" s="243"/>
    </row>
    <row r="23" spans="1:10" ht="20.100000000000001" customHeight="1" x14ac:dyDescent="0.2">
      <c r="A23" s="245" t="s">
        <v>486</v>
      </c>
      <c r="B23" s="408" t="s">
        <v>487</v>
      </c>
      <c r="C23" s="234">
        <v>1250000</v>
      </c>
      <c r="D23" s="234">
        <v>1372361</v>
      </c>
      <c r="E23" s="234">
        <f t="shared" si="2"/>
        <v>-123871</v>
      </c>
      <c r="F23" s="410">
        <v>1248490</v>
      </c>
      <c r="G23" s="243"/>
      <c r="J23" s="243"/>
    </row>
    <row r="24" spans="1:10" ht="20.100000000000001" customHeight="1" x14ac:dyDescent="0.2">
      <c r="A24" s="245" t="s">
        <v>419</v>
      </c>
      <c r="B24" s="233" t="s">
        <v>420</v>
      </c>
      <c r="C24" s="234">
        <v>300000</v>
      </c>
      <c r="D24" s="249">
        <v>80849</v>
      </c>
      <c r="E24" s="234">
        <f t="shared" si="2"/>
        <v>15000</v>
      </c>
      <c r="F24" s="235">
        <v>95849</v>
      </c>
      <c r="G24" s="243"/>
      <c r="J24" s="243"/>
    </row>
    <row r="25" spans="1:10" ht="20.100000000000001" customHeight="1" x14ac:dyDescent="0.2">
      <c r="A25" s="246" t="s">
        <v>421</v>
      </c>
      <c r="B25" s="233" t="s">
        <v>422</v>
      </c>
      <c r="C25" s="234">
        <v>550000</v>
      </c>
      <c r="D25" s="249">
        <v>280081</v>
      </c>
      <c r="E25" s="234">
        <f t="shared" si="2"/>
        <v>0</v>
      </c>
      <c r="F25" s="235">
        <v>280081</v>
      </c>
      <c r="G25" s="243"/>
      <c r="J25" s="243"/>
    </row>
    <row r="26" spans="1:10" ht="20.100000000000001" customHeight="1" x14ac:dyDescent="0.2">
      <c r="A26" s="248" t="s">
        <v>488</v>
      </c>
      <c r="B26" s="408" t="s">
        <v>489</v>
      </c>
      <c r="C26" s="234">
        <v>450000</v>
      </c>
      <c r="D26" s="249">
        <v>400000</v>
      </c>
      <c r="E26" s="234">
        <f t="shared" si="2"/>
        <v>0</v>
      </c>
      <c r="F26" s="235">
        <v>400000</v>
      </c>
      <c r="G26" s="243"/>
      <c r="J26" s="243"/>
    </row>
    <row r="27" spans="1:10" ht="20.100000000000001" customHeight="1" x14ac:dyDescent="0.2">
      <c r="A27" s="245" t="s">
        <v>490</v>
      </c>
      <c r="B27" s="233" t="s">
        <v>491</v>
      </c>
      <c r="C27" s="234">
        <v>100000</v>
      </c>
      <c r="D27" s="249">
        <v>100000</v>
      </c>
      <c r="E27" s="234">
        <f t="shared" si="2"/>
        <v>0</v>
      </c>
      <c r="F27" s="235">
        <v>100000</v>
      </c>
      <c r="G27" s="243"/>
      <c r="J27" s="243"/>
    </row>
    <row r="28" spans="1:10" ht="25.5" customHeight="1" x14ac:dyDescent="0.2">
      <c r="A28" s="246" t="s">
        <v>427</v>
      </c>
      <c r="B28" s="233" t="s">
        <v>492</v>
      </c>
      <c r="C28" s="234">
        <v>908000</v>
      </c>
      <c r="D28" s="249">
        <v>908000</v>
      </c>
      <c r="E28" s="234">
        <f t="shared" si="2"/>
        <v>0</v>
      </c>
      <c r="F28" s="235">
        <v>908000</v>
      </c>
      <c r="G28" s="243"/>
      <c r="J28" s="243"/>
    </row>
    <row r="29" spans="1:10" ht="20.100000000000001" customHeight="1" x14ac:dyDescent="0.2">
      <c r="A29" s="246" t="s">
        <v>431</v>
      </c>
      <c r="B29" s="233" t="s">
        <v>432</v>
      </c>
      <c r="C29" s="234">
        <v>0</v>
      </c>
      <c r="D29" s="249">
        <v>0</v>
      </c>
      <c r="E29" s="234">
        <f t="shared" si="2"/>
        <v>0</v>
      </c>
      <c r="F29" s="235">
        <v>0</v>
      </c>
      <c r="G29" s="243"/>
      <c r="J29" s="243"/>
    </row>
    <row r="30" spans="1:10" ht="20.100000000000001" customHeight="1" thickBot="1" x14ac:dyDescent="0.25">
      <c r="A30" s="247" t="s">
        <v>433</v>
      </c>
      <c r="B30" s="236" t="s">
        <v>434</v>
      </c>
      <c r="C30" s="237">
        <v>0</v>
      </c>
      <c r="D30" s="250">
        <v>0</v>
      </c>
      <c r="E30" s="234">
        <f t="shared" si="2"/>
        <v>0</v>
      </c>
      <c r="F30" s="235">
        <v>0</v>
      </c>
      <c r="G30" s="243"/>
      <c r="J30" s="243"/>
    </row>
    <row r="31" spans="1:10" ht="24.95" customHeight="1" thickBot="1" x14ac:dyDescent="0.25">
      <c r="A31" s="739" t="s">
        <v>5</v>
      </c>
      <c r="B31" s="740"/>
      <c r="C31" s="238">
        <f>C20+C21+C22+C23+C24+C25+C26+C27+C28</f>
        <v>5138000</v>
      </c>
      <c r="D31" s="238">
        <f t="shared" ref="D31:E31" si="3">D20+D21+D22+D23+D24+D25+D26+D27+D28</f>
        <v>4421291</v>
      </c>
      <c r="E31" s="238">
        <f t="shared" si="3"/>
        <v>-93960</v>
      </c>
      <c r="F31" s="238">
        <f>F20+F21+F22+F23+F24+F25+F26+F27+F28</f>
        <v>4327331</v>
      </c>
      <c r="J31" s="243"/>
    </row>
    <row r="32" spans="1:10" ht="22.5" customHeight="1" x14ac:dyDescent="0.2">
      <c r="A32" s="245" t="s">
        <v>460</v>
      </c>
      <c r="B32" s="229" t="s">
        <v>313</v>
      </c>
      <c r="C32" s="235">
        <v>0</v>
      </c>
      <c r="D32" s="407">
        <v>9283</v>
      </c>
      <c r="E32" s="407">
        <f>F32-D32</f>
        <v>73984</v>
      </c>
      <c r="F32" s="235">
        <v>83267</v>
      </c>
      <c r="J32" s="243"/>
    </row>
    <row r="33" spans="1:10" ht="24" customHeight="1" thickBot="1" x14ac:dyDescent="0.25">
      <c r="A33" s="247" t="s">
        <v>461</v>
      </c>
      <c r="B33" s="236" t="s">
        <v>314</v>
      </c>
      <c r="C33" s="235">
        <v>0</v>
      </c>
      <c r="D33" s="407">
        <v>2507</v>
      </c>
      <c r="E33" s="407">
        <f>F33-D33</f>
        <v>19976</v>
      </c>
      <c r="F33" s="235">
        <v>22483</v>
      </c>
      <c r="J33" s="243"/>
    </row>
    <row r="34" spans="1:10" ht="23.25" customHeight="1" thickBot="1" x14ac:dyDescent="0.25">
      <c r="A34" s="741" t="s">
        <v>468</v>
      </c>
      <c r="B34" s="742"/>
      <c r="C34" s="240">
        <f>C32+C33</f>
        <v>0</v>
      </c>
      <c r="D34" s="240">
        <f t="shared" ref="D34:E34" si="4">D32+D33</f>
        <v>11790</v>
      </c>
      <c r="E34" s="240">
        <f t="shared" si="4"/>
        <v>93960</v>
      </c>
      <c r="F34" s="240">
        <f>F32+F33</f>
        <v>105750</v>
      </c>
      <c r="J34" s="243"/>
    </row>
    <row r="35" spans="1:10" ht="21" customHeight="1" thickBot="1" x14ac:dyDescent="0.25">
      <c r="A35" s="743" t="s">
        <v>155</v>
      </c>
      <c r="B35" s="744"/>
      <c r="C35" s="241">
        <f>C34+C31+C19+C16</f>
        <v>54118156</v>
      </c>
      <c r="D35" s="241">
        <f t="shared" ref="D35:F35" si="5">D34+D31+D19+D16</f>
        <v>53571828</v>
      </c>
      <c r="E35" s="241">
        <f t="shared" si="5"/>
        <v>36861</v>
      </c>
      <c r="F35" s="241">
        <f t="shared" si="5"/>
        <v>53608689</v>
      </c>
      <c r="G35" s="242"/>
      <c r="J35" s="243"/>
    </row>
    <row r="36" spans="1:10" x14ac:dyDescent="0.2">
      <c r="A36" s="10"/>
      <c r="J36" s="243"/>
    </row>
    <row r="37" spans="1:10" x14ac:dyDescent="0.2">
      <c r="A37" s="10"/>
      <c r="J37" s="243"/>
    </row>
    <row r="38" spans="1:10" x14ac:dyDescent="0.2">
      <c r="A38" s="10"/>
      <c r="J38" s="243"/>
    </row>
    <row r="39" spans="1:10" x14ac:dyDescent="0.2">
      <c r="A39" s="10"/>
      <c r="J39" s="243"/>
    </row>
    <row r="40" spans="1:10" x14ac:dyDescent="0.2">
      <c r="A40" s="10"/>
      <c r="J40" s="243"/>
    </row>
    <row r="41" spans="1:10" x14ac:dyDescent="0.2">
      <c r="A41" s="10"/>
      <c r="J41" s="243"/>
    </row>
    <row r="42" spans="1:10" x14ac:dyDescent="0.2">
      <c r="A42" s="10"/>
      <c r="J42" s="243"/>
    </row>
    <row r="43" spans="1:10" x14ac:dyDescent="0.2">
      <c r="J43" s="243"/>
    </row>
    <row r="44" spans="1:10" x14ac:dyDescent="0.2">
      <c r="J44" s="3"/>
    </row>
    <row r="45" spans="1:10" x14ac:dyDescent="0.2">
      <c r="J45" s="3"/>
    </row>
    <row r="46" spans="1:10" x14ac:dyDescent="0.2">
      <c r="J46" s="3"/>
    </row>
    <row r="47" spans="1:10" x14ac:dyDescent="0.2">
      <c r="J47" s="3"/>
    </row>
    <row r="48" spans="1:10" x14ac:dyDescent="0.2">
      <c r="J48" s="3"/>
    </row>
    <row r="49" spans="10:10" x14ac:dyDescent="0.2">
      <c r="J49" s="3"/>
    </row>
    <row r="50" spans="10:10" x14ac:dyDescent="0.2">
      <c r="J50" s="3"/>
    </row>
  </sheetData>
  <mergeCells count="12">
    <mergeCell ref="A31:B31"/>
    <mergeCell ref="A34:B34"/>
    <mergeCell ref="A35:B35"/>
    <mergeCell ref="A16:B16"/>
    <mergeCell ref="A19:B19"/>
    <mergeCell ref="E1:F1"/>
    <mergeCell ref="A2:F2"/>
    <mergeCell ref="A3:F3"/>
    <mergeCell ref="A5:F5"/>
    <mergeCell ref="A6:A7"/>
    <mergeCell ref="B6:B7"/>
    <mergeCell ref="C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57"/>
  <sheetViews>
    <sheetView topLeftCell="B31" zoomScaleNormal="100" workbookViewId="0">
      <selection activeCell="D65" sqref="D65"/>
    </sheetView>
  </sheetViews>
  <sheetFormatPr defaultRowHeight="12.75" x14ac:dyDescent="0.2"/>
  <cols>
    <col min="2" max="2" width="5.28515625" customWidth="1"/>
    <col min="3" max="3" width="6" customWidth="1"/>
    <col min="4" max="4" width="55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2:4" ht="14.25" x14ac:dyDescent="0.2">
      <c r="B1" s="745" t="s">
        <v>540</v>
      </c>
      <c r="C1" s="745"/>
      <c r="D1" s="745"/>
    </row>
    <row r="2" spans="2:4" ht="6.75" customHeight="1" x14ac:dyDescent="0.2">
      <c r="B2" s="747"/>
      <c r="C2" s="745"/>
      <c r="D2" s="745"/>
    </row>
    <row r="3" spans="2:4" ht="15.75" thickBot="1" x14ac:dyDescent="0.25">
      <c r="B3" s="746" t="s">
        <v>14</v>
      </c>
      <c r="C3" s="746"/>
      <c r="D3" s="746"/>
    </row>
    <row r="4" spans="2:4" ht="13.5" thickBot="1" x14ac:dyDescent="0.25">
      <c r="B4" s="21" t="s">
        <v>15</v>
      </c>
      <c r="C4" s="22" t="s">
        <v>16</v>
      </c>
      <c r="D4" s="23" t="s">
        <v>17</v>
      </c>
    </row>
    <row r="5" spans="2:4" ht="14.1" customHeight="1" x14ac:dyDescent="0.2">
      <c r="B5" s="17" t="s">
        <v>18</v>
      </c>
      <c r="C5" s="18"/>
      <c r="D5" s="19" t="s">
        <v>12</v>
      </c>
    </row>
    <row r="6" spans="2:4" ht="14.1" customHeight="1" x14ac:dyDescent="0.2">
      <c r="B6" s="20"/>
      <c r="C6" s="673">
        <v>1</v>
      </c>
      <c r="D6" s="120" t="s">
        <v>624</v>
      </c>
    </row>
    <row r="7" spans="2:4" ht="14.1" customHeight="1" x14ac:dyDescent="0.2">
      <c r="B7" s="20"/>
      <c r="C7" s="673">
        <v>2</v>
      </c>
      <c r="D7" s="120" t="s">
        <v>20</v>
      </c>
    </row>
    <row r="8" spans="2:4" ht="14.1" customHeight="1" x14ac:dyDescent="0.2">
      <c r="B8" s="20"/>
      <c r="C8" s="673">
        <v>3</v>
      </c>
      <c r="D8" s="119" t="s">
        <v>21</v>
      </c>
    </row>
    <row r="9" spans="2:4" ht="14.1" customHeight="1" x14ac:dyDescent="0.2">
      <c r="B9" s="20"/>
      <c r="C9" s="673">
        <v>4</v>
      </c>
      <c r="D9" s="119" t="s">
        <v>22</v>
      </c>
    </row>
    <row r="10" spans="2:4" ht="14.1" customHeight="1" x14ac:dyDescent="0.2">
      <c r="B10" s="20"/>
      <c r="C10" s="673">
        <v>5</v>
      </c>
      <c r="D10" s="119" t="s">
        <v>23</v>
      </c>
    </row>
    <row r="11" spans="2:4" ht="27.75" customHeight="1" x14ac:dyDescent="0.2">
      <c r="B11" s="20"/>
      <c r="C11" s="673">
        <v>6</v>
      </c>
      <c r="D11" s="119" t="s">
        <v>284</v>
      </c>
    </row>
    <row r="12" spans="2:4" ht="12.75" customHeight="1" x14ac:dyDescent="0.2">
      <c r="B12" s="20"/>
      <c r="C12" s="673">
        <v>7</v>
      </c>
      <c r="D12" s="119" t="s">
        <v>625</v>
      </c>
    </row>
    <row r="13" spans="2:4" ht="14.1" customHeight="1" x14ac:dyDescent="0.2">
      <c r="B13" s="20"/>
      <c r="C13" s="673">
        <v>8</v>
      </c>
      <c r="D13" s="119" t="s">
        <v>294</v>
      </c>
    </row>
    <row r="14" spans="2:4" ht="14.1" customHeight="1" x14ac:dyDescent="0.2">
      <c r="B14" s="20"/>
      <c r="C14" s="673">
        <v>9</v>
      </c>
      <c r="D14" s="119" t="s">
        <v>286</v>
      </c>
    </row>
    <row r="15" spans="2:4" ht="14.1" customHeight="1" x14ac:dyDescent="0.2">
      <c r="B15" s="20"/>
      <c r="C15" s="673">
        <v>10</v>
      </c>
      <c r="D15" s="119" t="s">
        <v>290</v>
      </c>
    </row>
    <row r="16" spans="2:4" ht="14.1" customHeight="1" x14ac:dyDescent="0.2">
      <c r="B16" s="20"/>
      <c r="C16" s="673">
        <v>11</v>
      </c>
      <c r="D16" s="119" t="s">
        <v>26</v>
      </c>
    </row>
    <row r="17" spans="2:4" ht="14.1" customHeight="1" x14ac:dyDescent="0.2">
      <c r="B17" s="20"/>
      <c r="C17" s="673">
        <v>12</v>
      </c>
      <c r="D17" s="119" t="s">
        <v>288</v>
      </c>
    </row>
    <row r="18" spans="2:4" ht="26.25" customHeight="1" x14ac:dyDescent="0.2">
      <c r="B18" s="20"/>
      <c r="C18" s="673">
        <v>13</v>
      </c>
      <c r="D18" s="119" t="s">
        <v>289</v>
      </c>
    </row>
    <row r="19" spans="2:4" ht="13.5" customHeight="1" x14ac:dyDescent="0.2">
      <c r="B19" s="20"/>
      <c r="C19" s="673">
        <v>14</v>
      </c>
      <c r="D19" s="119" t="s">
        <v>626</v>
      </c>
    </row>
    <row r="20" spans="2:4" ht="14.1" customHeight="1" x14ac:dyDescent="0.2">
      <c r="B20" s="20"/>
      <c r="C20" s="673">
        <v>15</v>
      </c>
      <c r="D20" s="120" t="s">
        <v>29</v>
      </c>
    </row>
    <row r="21" spans="2:4" ht="14.1" customHeight="1" x14ac:dyDescent="0.2">
      <c r="B21" s="20"/>
      <c r="C21" s="673">
        <v>16</v>
      </c>
      <c r="D21" s="120" t="s">
        <v>627</v>
      </c>
    </row>
    <row r="22" spans="2:4" ht="14.1" customHeight="1" x14ac:dyDescent="0.2">
      <c r="B22" s="20"/>
      <c r="C22" s="673">
        <v>17</v>
      </c>
      <c r="D22" s="119" t="s">
        <v>297</v>
      </c>
    </row>
    <row r="23" spans="2:4" ht="14.1" customHeight="1" x14ac:dyDescent="0.2">
      <c r="B23" s="20"/>
      <c r="C23" s="673">
        <v>18</v>
      </c>
      <c r="D23" s="120" t="s">
        <v>30</v>
      </c>
    </row>
    <row r="24" spans="2:4" ht="14.1" customHeight="1" x14ac:dyDescent="0.2">
      <c r="B24" s="20"/>
      <c r="C24" s="673">
        <v>19</v>
      </c>
      <c r="D24" s="120" t="s">
        <v>31</v>
      </c>
    </row>
    <row r="25" spans="2:4" ht="14.1" customHeight="1" x14ac:dyDescent="0.2">
      <c r="B25" s="20"/>
      <c r="C25" s="673">
        <v>20</v>
      </c>
      <c r="D25" s="120" t="s">
        <v>32</v>
      </c>
    </row>
    <row r="26" spans="2:4" ht="14.1" customHeight="1" x14ac:dyDescent="0.2">
      <c r="B26" s="20"/>
      <c r="C26" s="673">
        <v>21</v>
      </c>
      <c r="D26" s="120" t="s">
        <v>33</v>
      </c>
    </row>
    <row r="27" spans="2:4" ht="14.1" customHeight="1" x14ac:dyDescent="0.2">
      <c r="B27" s="20"/>
      <c r="C27" s="673">
        <v>22</v>
      </c>
      <c r="D27" s="120" t="s">
        <v>34</v>
      </c>
    </row>
    <row r="28" spans="2:4" ht="14.1" customHeight="1" x14ac:dyDescent="0.2">
      <c r="B28" s="20"/>
      <c r="C28" s="673">
        <v>23</v>
      </c>
      <c r="D28" s="120" t="s">
        <v>35</v>
      </c>
    </row>
    <row r="29" spans="2:4" ht="14.1" customHeight="1" x14ac:dyDescent="0.2">
      <c r="B29" s="20"/>
      <c r="C29" s="673">
        <v>24</v>
      </c>
      <c r="D29" s="123" t="s">
        <v>301</v>
      </c>
    </row>
    <row r="30" spans="2:4" ht="14.1" customHeight="1" x14ac:dyDescent="0.2">
      <c r="B30" s="20"/>
      <c r="C30" s="673">
        <v>25</v>
      </c>
      <c r="D30" s="120" t="s">
        <v>298</v>
      </c>
    </row>
    <row r="31" spans="2:4" ht="14.1" customHeight="1" x14ac:dyDescent="0.2">
      <c r="B31" s="20"/>
      <c r="C31" s="673">
        <v>26</v>
      </c>
      <c r="D31" s="120" t="s">
        <v>299</v>
      </c>
    </row>
    <row r="32" spans="2:4" ht="14.1" customHeight="1" x14ac:dyDescent="0.2">
      <c r="B32" s="20"/>
      <c r="C32" s="673">
        <v>27</v>
      </c>
      <c r="D32" s="120" t="s">
        <v>569</v>
      </c>
    </row>
    <row r="33" spans="2:4" ht="14.1" customHeight="1" x14ac:dyDescent="0.2">
      <c r="B33" s="20"/>
      <c r="C33" s="673">
        <v>28</v>
      </c>
      <c r="D33" s="120" t="s">
        <v>568</v>
      </c>
    </row>
    <row r="34" spans="2:4" ht="14.1" customHeight="1" x14ac:dyDescent="0.2">
      <c r="B34" s="20"/>
      <c r="C34" s="673">
        <v>29</v>
      </c>
      <c r="D34" s="119" t="s">
        <v>36</v>
      </c>
    </row>
    <row r="35" spans="2:4" ht="14.1" customHeight="1" x14ac:dyDescent="0.2">
      <c r="B35" s="20"/>
      <c r="C35" s="673">
        <v>30</v>
      </c>
      <c r="D35" s="120" t="s">
        <v>566</v>
      </c>
    </row>
    <row r="36" spans="2:4" ht="14.1" customHeight="1" x14ac:dyDescent="0.2">
      <c r="B36" s="20"/>
      <c r="C36" s="673">
        <v>31</v>
      </c>
      <c r="D36" s="120" t="s">
        <v>567</v>
      </c>
    </row>
    <row r="37" spans="2:4" ht="14.1" customHeight="1" x14ac:dyDescent="0.2">
      <c r="B37" s="20"/>
      <c r="C37" s="673">
        <v>32</v>
      </c>
      <c r="D37" s="119" t="s">
        <v>37</v>
      </c>
    </row>
    <row r="38" spans="2:4" ht="14.1" customHeight="1" x14ac:dyDescent="0.2">
      <c r="B38" s="20"/>
      <c r="C38" s="673">
        <v>33</v>
      </c>
      <c r="D38" s="119" t="s">
        <v>38</v>
      </c>
    </row>
    <row r="39" spans="2:4" ht="14.1" customHeight="1" x14ac:dyDescent="0.2">
      <c r="B39" s="20"/>
      <c r="C39" s="673">
        <v>34</v>
      </c>
      <c r="D39" s="120" t="s">
        <v>39</v>
      </c>
    </row>
    <row r="40" spans="2:4" ht="14.1" customHeight="1" x14ac:dyDescent="0.2">
      <c r="B40" s="20"/>
      <c r="C40" s="673">
        <v>35</v>
      </c>
      <c r="D40" s="119" t="s">
        <v>291</v>
      </c>
    </row>
    <row r="41" spans="2:4" ht="14.1" customHeight="1" x14ac:dyDescent="0.2">
      <c r="B41" s="20"/>
      <c r="C41" s="673">
        <v>36</v>
      </c>
      <c r="D41" s="119" t="s">
        <v>292</v>
      </c>
    </row>
    <row r="42" spans="2:4" ht="14.1" customHeight="1" x14ac:dyDescent="0.2">
      <c r="B42" s="20"/>
      <c r="C42" s="673">
        <v>37</v>
      </c>
      <c r="D42" s="119" t="s">
        <v>293</v>
      </c>
    </row>
    <row r="43" spans="2:4" ht="14.1" customHeight="1" x14ac:dyDescent="0.2">
      <c r="B43" s="20"/>
      <c r="C43" s="673">
        <v>38</v>
      </c>
      <c r="D43" s="120" t="s">
        <v>40</v>
      </c>
    </row>
    <row r="44" spans="2:4" ht="14.1" customHeight="1" x14ac:dyDescent="0.2">
      <c r="B44" s="20"/>
      <c r="C44" s="673">
        <v>39</v>
      </c>
      <c r="D44" s="120" t="s">
        <v>295</v>
      </c>
    </row>
    <row r="45" spans="2:4" ht="14.1" customHeight="1" x14ac:dyDescent="0.2">
      <c r="B45" s="20"/>
      <c r="C45" s="673">
        <v>40</v>
      </c>
      <c r="D45" s="120" t="s">
        <v>296</v>
      </c>
    </row>
    <row r="46" spans="2:4" ht="14.1" customHeight="1" x14ac:dyDescent="0.2">
      <c r="B46" s="20"/>
      <c r="C46" s="673">
        <v>41</v>
      </c>
      <c r="D46" s="120" t="s">
        <v>41</v>
      </c>
    </row>
    <row r="47" spans="2:4" ht="14.1" customHeight="1" x14ac:dyDescent="0.2">
      <c r="B47" s="20"/>
      <c r="C47" s="673">
        <v>42</v>
      </c>
      <c r="D47" s="120" t="s">
        <v>285</v>
      </c>
    </row>
    <row r="48" spans="2:4" ht="14.1" customHeight="1" x14ac:dyDescent="0.2">
      <c r="B48" s="24"/>
      <c r="C48" s="673">
        <v>43</v>
      </c>
      <c r="D48" s="120" t="s">
        <v>287</v>
      </c>
    </row>
    <row r="49" spans="2:4" ht="13.5" x14ac:dyDescent="0.2">
      <c r="B49" s="52"/>
      <c r="C49" s="673">
        <v>44</v>
      </c>
      <c r="D49" s="120" t="s">
        <v>43</v>
      </c>
    </row>
    <row r="50" spans="2:4" x14ac:dyDescent="0.2">
      <c r="B50" s="58" t="s">
        <v>44</v>
      </c>
      <c r="C50" s="57"/>
      <c r="D50" s="121" t="s">
        <v>183</v>
      </c>
    </row>
    <row r="51" spans="2:4" ht="13.5" x14ac:dyDescent="0.25">
      <c r="B51" s="59"/>
      <c r="C51" s="674">
        <v>1</v>
      </c>
      <c r="D51" s="120" t="s">
        <v>27</v>
      </c>
    </row>
    <row r="52" spans="2:4" ht="13.5" x14ac:dyDescent="0.25">
      <c r="B52" s="59"/>
      <c r="C52" s="674">
        <v>2</v>
      </c>
      <c r="D52" s="120" t="s">
        <v>288</v>
      </c>
    </row>
    <row r="53" spans="2:4" ht="13.5" x14ac:dyDescent="0.25">
      <c r="B53" s="59"/>
      <c r="C53" s="674">
        <v>3</v>
      </c>
      <c r="D53" s="120" t="s">
        <v>22</v>
      </c>
    </row>
    <row r="54" spans="2:4" ht="14.25" thickBot="1" x14ac:dyDescent="0.3">
      <c r="B54" s="60"/>
      <c r="C54" s="674">
        <v>4</v>
      </c>
      <c r="D54" s="122" t="s">
        <v>184</v>
      </c>
    </row>
    <row r="57" spans="2:4" x14ac:dyDescent="0.2">
      <c r="C57" s="144"/>
    </row>
  </sheetData>
  <mergeCells count="3">
    <mergeCell ref="B1:D1"/>
    <mergeCell ref="B3:D3"/>
    <mergeCell ref="B2:D2"/>
  </mergeCells>
  <phoneticPr fontId="15" type="noConversion"/>
  <pageMargins left="0.74803149606299213" right="0.74803149606299213" top="0.19685039370078741" bottom="0.39370078740157483" header="0.51181102362204722" footer="0.51181102362204722"/>
  <pageSetup paperSize="9" orientation="portrait" r:id="rId1"/>
  <headerFooter alignWithMargins="0">
    <oddHeader>&amp;R2017.12.31.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0"/>
  <sheetViews>
    <sheetView zoomScaleNormal="100" workbookViewId="0">
      <selection activeCell="M11" sqref="M11"/>
    </sheetView>
  </sheetViews>
  <sheetFormatPr defaultRowHeight="12.75" x14ac:dyDescent="0.2"/>
  <cols>
    <col min="1" max="1" width="42.5703125" customWidth="1"/>
    <col min="2" max="2" width="13.28515625" customWidth="1"/>
    <col min="3" max="3" width="13" customWidth="1"/>
    <col min="4" max="4" width="11.7109375" customWidth="1"/>
    <col min="5" max="5" width="44.7109375" customWidth="1"/>
    <col min="6" max="6" width="13" customWidth="1"/>
    <col min="7" max="7" width="13.5703125" customWidth="1"/>
    <col min="8" max="8" width="13.7109375" customWidth="1"/>
    <col min="9" max="9" width="11.5703125" customWidth="1"/>
    <col min="11" max="11" width="6" bestFit="1" customWidth="1"/>
    <col min="16" max="16" width="6" bestFit="1" customWidth="1"/>
    <col min="17" max="17" width="10" bestFit="1" customWidth="1"/>
  </cols>
  <sheetData>
    <row r="1" spans="1:9" ht="15" customHeight="1" x14ac:dyDescent="0.2">
      <c r="A1" s="745" t="s">
        <v>554</v>
      </c>
      <c r="B1" s="745"/>
      <c r="C1" s="745"/>
      <c r="D1" s="745"/>
      <c r="E1" s="745"/>
      <c r="F1" s="745"/>
      <c r="G1" s="745"/>
    </row>
    <row r="2" spans="1:9" ht="15.75" customHeight="1" x14ac:dyDescent="0.2">
      <c r="A2" s="753"/>
      <c r="B2" s="754"/>
      <c r="C2" s="754"/>
      <c r="D2" s="754"/>
      <c r="E2" s="754"/>
      <c r="F2" s="754"/>
      <c r="G2" s="14"/>
      <c r="H2" s="14"/>
      <c r="I2" s="14"/>
    </row>
    <row r="3" spans="1:9" s="4" customFormat="1" ht="22.5" customHeight="1" x14ac:dyDescent="0.25">
      <c r="A3" s="755" t="s">
        <v>12</v>
      </c>
      <c r="B3" s="755"/>
      <c r="C3" s="755"/>
      <c r="D3" s="755"/>
      <c r="E3" s="755"/>
      <c r="F3" s="755"/>
      <c r="G3" s="755"/>
    </row>
    <row r="4" spans="1:9" ht="33.75" customHeight="1" x14ac:dyDescent="0.2">
      <c r="A4" s="756" t="s">
        <v>558</v>
      </c>
      <c r="B4" s="756"/>
      <c r="C4" s="756"/>
      <c r="D4" s="756"/>
      <c r="E4" s="756"/>
      <c r="F4" s="756"/>
      <c r="G4" s="756"/>
    </row>
    <row r="5" spans="1:9" ht="18.75" customHeight="1" thickBot="1" x14ac:dyDescent="0.3">
      <c r="A5" s="26"/>
      <c r="B5" s="26"/>
      <c r="C5" s="26"/>
      <c r="D5" s="26"/>
      <c r="E5" s="757" t="s">
        <v>494</v>
      </c>
      <c r="F5" s="758"/>
      <c r="G5" s="758"/>
      <c r="H5" s="758"/>
    </row>
    <row r="6" spans="1:9" ht="18" customHeight="1" thickBot="1" x14ac:dyDescent="0.25">
      <c r="A6" s="750" t="s">
        <v>1</v>
      </c>
      <c r="B6" s="751"/>
      <c r="C6" s="751"/>
      <c r="D6" s="752"/>
      <c r="E6" s="750" t="s">
        <v>2</v>
      </c>
      <c r="F6" s="751"/>
      <c r="G6" s="751"/>
      <c r="H6" s="752"/>
    </row>
    <row r="7" spans="1:9" ht="35.25" customHeight="1" thickBot="1" x14ac:dyDescent="0.3">
      <c r="A7" s="217"/>
      <c r="B7" s="680" t="s">
        <v>241</v>
      </c>
      <c r="C7" s="251" t="s">
        <v>242</v>
      </c>
      <c r="D7" s="216" t="s">
        <v>243</v>
      </c>
      <c r="E7" s="211" t="s">
        <v>241</v>
      </c>
      <c r="F7" s="251" t="s">
        <v>241</v>
      </c>
      <c r="G7" s="215" t="s">
        <v>242</v>
      </c>
      <c r="H7" s="216" t="s">
        <v>243</v>
      </c>
    </row>
    <row r="8" spans="1:9" ht="19.899999999999999" customHeight="1" x14ac:dyDescent="0.25">
      <c r="A8" s="218" t="s">
        <v>244</v>
      </c>
      <c r="B8" s="321">
        <f>'2017.II.sz.mód - Bev.Önk.'!F13</f>
        <v>86190701</v>
      </c>
      <c r="C8" s="675">
        <f>'2017.II.sz.mód - Bev.Önk.'!F13</f>
        <v>86190701</v>
      </c>
      <c r="D8" s="575"/>
      <c r="E8" s="212" t="s">
        <v>192</v>
      </c>
      <c r="F8" s="692">
        <f>'2017.II.sz.mód - Kiad.Önk.'!F18+'2017.II.sz.mód-Óvoda'!F16</f>
        <v>66595463</v>
      </c>
      <c r="G8" s="685">
        <f>('2017.II.sz.mód - Kiad.Önk.'!F18+'2017.II.sz.mód-Óvoda'!F16)</f>
        <v>66595463</v>
      </c>
      <c r="H8" s="588"/>
    </row>
    <row r="9" spans="1:9" ht="19.899999999999999" customHeight="1" x14ac:dyDescent="0.25">
      <c r="A9" s="219" t="s">
        <v>199</v>
      </c>
      <c r="B9" s="323">
        <f>'2017.II.sz.mód - Bev.Önk.'!F16</f>
        <v>11627565</v>
      </c>
      <c r="C9" s="576">
        <f>'2017.II.sz.mód - Bev.Önk.'!F16</f>
        <v>11627565</v>
      </c>
      <c r="D9" s="577"/>
      <c r="E9" s="213" t="s">
        <v>193</v>
      </c>
      <c r="F9" s="693">
        <f>'2017.II.sz.mód - Kiad.Önk.'!F21+'2017.II.sz.mód-Óvoda'!F19</f>
        <v>14463991</v>
      </c>
      <c r="G9" s="589">
        <f>('2017.II.sz.mód - Kiad.Önk.'!F21+'2017.II.sz.mód-Óvoda'!F19)</f>
        <v>14463991</v>
      </c>
      <c r="H9" s="259"/>
    </row>
    <row r="10" spans="1:9" ht="19.899999999999999" customHeight="1" x14ac:dyDescent="0.25">
      <c r="A10" s="219" t="s">
        <v>557</v>
      </c>
      <c r="B10" s="323">
        <f>'2017.II.sz.mód - Bev.Önk.'!F17</f>
        <v>9900000</v>
      </c>
      <c r="C10" s="576"/>
      <c r="D10" s="577">
        <f>'2017.II.sz.mód - Bev.Önk.'!F17</f>
        <v>9900000</v>
      </c>
      <c r="E10" s="213"/>
      <c r="F10" s="693"/>
      <c r="G10" s="589"/>
      <c r="H10" s="259"/>
    </row>
    <row r="11" spans="1:9" ht="19.899999999999999" customHeight="1" x14ac:dyDescent="0.25">
      <c r="A11" s="219" t="s">
        <v>200</v>
      </c>
      <c r="B11" s="323">
        <f>'2017.II.sz.mód - Bev.Önk.'!F18</f>
        <v>38310000</v>
      </c>
      <c r="C11" s="576"/>
      <c r="D11" s="577">
        <f>'2017.II.sz.mód - Bev.Önk.'!F18</f>
        <v>38310000</v>
      </c>
      <c r="E11" s="213" t="s">
        <v>194</v>
      </c>
      <c r="F11" s="693">
        <f>('2017.II.sz.mód - Kiad.Önk.'!F37+'2017.II.sz.mód-Óvoda'!F31)</f>
        <v>50426053</v>
      </c>
      <c r="G11" s="589">
        <f>F11-H11</f>
        <v>43926053</v>
      </c>
      <c r="H11" s="590">
        <v>6500000</v>
      </c>
      <c r="I11" s="86"/>
    </row>
    <row r="12" spans="1:9" ht="19.899999999999999" customHeight="1" x14ac:dyDescent="0.25">
      <c r="A12" s="219" t="s">
        <v>201</v>
      </c>
      <c r="B12" s="323">
        <f>'2017.II.sz.mód - Bev.Önk.'!F30</f>
        <v>57876132</v>
      </c>
      <c r="C12" s="576">
        <f>'2017.II.sz.mód - Bev.Önk.'!F30</f>
        <v>57876132</v>
      </c>
      <c r="D12" s="577"/>
      <c r="E12" s="213" t="s">
        <v>195</v>
      </c>
      <c r="F12" s="693">
        <f>'2017.II.sz.mód - Kiad.Önk.'!F45</f>
        <v>11773553</v>
      </c>
      <c r="G12" s="686">
        <f>'2017.II.sz.mód - Kiad.Önk.'!F45</f>
        <v>11773553</v>
      </c>
      <c r="H12" s="591"/>
      <c r="I12" s="86"/>
    </row>
    <row r="13" spans="1:9" ht="19.899999999999999" customHeight="1" x14ac:dyDescent="0.25">
      <c r="A13" s="219" t="s">
        <v>202</v>
      </c>
      <c r="B13" s="330">
        <f>'2017.II.sz.mód - Bev.Önk.'!F38</f>
        <v>17467166</v>
      </c>
      <c r="C13" s="578"/>
      <c r="D13" s="577">
        <f>'2017.II.sz.mód - Bev.Önk.'!F38</f>
        <v>17467166</v>
      </c>
      <c r="E13" s="213" t="s">
        <v>493</v>
      </c>
      <c r="F13" s="693">
        <f>'2017.II.sz.mód - Kiad.Önk.'!F46+'2017.II.sz.mód - Kiad.Önk.'!F48</f>
        <v>3569110</v>
      </c>
      <c r="G13" s="686">
        <f>('2017.II.sz.mód - Kiad.Önk.'!F48-H13+'2017.II.sz.mód - Kiad.Önk.'!F46)</f>
        <v>3569110</v>
      </c>
      <c r="H13" s="592"/>
      <c r="I13" s="86"/>
    </row>
    <row r="14" spans="1:9" ht="19.899999999999999" customHeight="1" x14ac:dyDescent="0.25">
      <c r="A14" s="220" t="s">
        <v>203</v>
      </c>
      <c r="B14" s="330">
        <f>'2017.II.sz.mód - Bev.Önk.'!F45</f>
        <v>12073073</v>
      </c>
      <c r="C14" s="578"/>
      <c r="D14" s="577">
        <f>'2017.II.sz.mód - Bev.Önk.'!F45</f>
        <v>12073073</v>
      </c>
      <c r="E14" s="213" t="s">
        <v>196</v>
      </c>
      <c r="F14" s="693">
        <f>'2017.II.sz.mód - Kiad.Önk.'!F49</f>
        <v>2511263</v>
      </c>
      <c r="G14" s="687"/>
      <c r="H14" s="591">
        <f>'2017.II.sz.mód - Kiad.Önk.'!F49</f>
        <v>2511263</v>
      </c>
    </row>
    <row r="15" spans="1:9" ht="19.899999999999999" customHeight="1" x14ac:dyDescent="0.25">
      <c r="A15" s="220" t="s">
        <v>204</v>
      </c>
      <c r="B15" s="330">
        <f>'2017.II.sz.mód - Bev.Önk.'!F46</f>
        <v>1691000</v>
      </c>
      <c r="C15" s="578"/>
      <c r="D15" s="577">
        <f>'2017.II.sz.mód - Bev.Önk.'!F46</f>
        <v>1691000</v>
      </c>
      <c r="E15" s="213" t="s">
        <v>474</v>
      </c>
      <c r="F15" s="693">
        <f>'2017.II.sz.mód - Kiad.Önk.'!F61</f>
        <v>53393184</v>
      </c>
      <c r="G15" s="688">
        <f>'2017.II.sz.mód - Kiad.Önk.'!F61</f>
        <v>53393184</v>
      </c>
      <c r="H15" s="591"/>
    </row>
    <row r="16" spans="1:9" ht="19.899999999999999" customHeight="1" x14ac:dyDescent="0.25">
      <c r="A16" s="220" t="s">
        <v>207</v>
      </c>
      <c r="B16" s="330">
        <f>'2017.II.sz.mód - Kiad.Önk.'!F61</f>
        <v>53393184</v>
      </c>
      <c r="C16" s="578">
        <f>'2017.II.sz.mód - Kiad.Önk.'!F61</f>
        <v>53393184</v>
      </c>
      <c r="D16" s="577"/>
      <c r="E16" s="213" t="s">
        <v>475</v>
      </c>
      <c r="F16" s="693">
        <f>'2017.II.sz.mód - Kiad.Önk.'!F60</f>
        <v>2634343</v>
      </c>
      <c r="G16" s="689">
        <f>'2017.II.sz.mód - Kiad.Önk.'!F60</f>
        <v>2634343</v>
      </c>
      <c r="H16" s="259"/>
    </row>
    <row r="17" spans="1:10" s="13" customFormat="1" ht="19.899999999999999" customHeight="1" thickBot="1" x14ac:dyDescent="0.25">
      <c r="A17" s="225" t="s">
        <v>9</v>
      </c>
      <c r="B17" s="681">
        <f>SUM(B8:B16)</f>
        <v>288528821</v>
      </c>
      <c r="C17" s="579">
        <f>SUM(C8:C16)</f>
        <v>209087582</v>
      </c>
      <c r="D17" s="580">
        <f>SUM(D8:D16)</f>
        <v>79441239</v>
      </c>
      <c r="E17" s="226" t="s">
        <v>10</v>
      </c>
      <c r="F17" s="694">
        <f>SUM(F8:F16)</f>
        <v>205366960</v>
      </c>
      <c r="G17" s="593">
        <f>SUM(G8:G16)</f>
        <v>196355697</v>
      </c>
      <c r="H17" s="594">
        <f>SUM(H8:H16)</f>
        <v>9011263</v>
      </c>
      <c r="I17" s="88"/>
    </row>
    <row r="18" spans="1:10" s="2" customFormat="1" ht="19.899999999999999" customHeight="1" thickTop="1" x14ac:dyDescent="0.25">
      <c r="A18" s="223" t="s">
        <v>205</v>
      </c>
      <c r="B18" s="682">
        <f>'2017.II.sz.mód - Bev.Önk.'!F47</f>
        <v>50907117</v>
      </c>
      <c r="C18" s="581">
        <f>'2017.II.sz.mód - Bev.Önk.'!F47</f>
        <v>50907117</v>
      </c>
      <c r="D18" s="582"/>
      <c r="E18" s="224" t="s">
        <v>197</v>
      </c>
      <c r="F18" s="695">
        <f>'2017.II.sz.mód - Kiad.Önk.'!F51+'2017.II.sz.mód - Kiad.Önk.'!F52+'2017.II.sz.mód - Kiad.Önk.'!F53+'2017.II.sz.mód - Kiad.Önk.'!F54+'2017.II.sz.mód - Kiad.Önk.'!F55+'2017.II.sz.mód-Óvoda'!F34</f>
        <v>27224810</v>
      </c>
      <c r="G18" s="690"/>
      <c r="H18" s="260">
        <f>F18</f>
        <v>27224810</v>
      </c>
    </row>
    <row r="19" spans="1:10" s="2" customFormat="1" ht="19.899999999999999" customHeight="1" x14ac:dyDescent="0.25">
      <c r="A19" s="219" t="s">
        <v>206</v>
      </c>
      <c r="B19" s="323">
        <v>215505</v>
      </c>
      <c r="C19" s="576">
        <v>215505</v>
      </c>
      <c r="D19" s="577"/>
      <c r="E19" s="442" t="s">
        <v>198</v>
      </c>
      <c r="F19" s="696">
        <f>'2017.II.sz.mód - Kiad.Önk.'!F56+'2017.II.sz.mód - Kiad.Önk.'!F57+'2017.II.sz.mód - Kiad.Önk.'!F58</f>
        <v>53303255</v>
      </c>
      <c r="G19" s="691"/>
      <c r="H19" s="595">
        <f>F19</f>
        <v>53303255</v>
      </c>
    </row>
    <row r="20" spans="1:10" ht="19.899999999999999" customHeight="1" x14ac:dyDescent="0.25">
      <c r="A20" s="219"/>
      <c r="B20" s="330"/>
      <c r="C20" s="578"/>
      <c r="D20" s="577"/>
      <c r="E20" s="213" t="s">
        <v>555</v>
      </c>
      <c r="F20" s="697">
        <f>'2017.II.sz.mód - Kiad.Önk.'!F62</f>
        <v>53756418</v>
      </c>
      <c r="G20" s="689"/>
      <c r="H20" s="259">
        <f>F20</f>
        <v>53756418</v>
      </c>
    </row>
    <row r="21" spans="1:10" ht="19.899999999999999" customHeight="1" thickBot="1" x14ac:dyDescent="0.3">
      <c r="A21" s="677"/>
      <c r="B21" s="335"/>
      <c r="C21" s="676"/>
      <c r="D21" s="583"/>
      <c r="E21" s="442" t="s">
        <v>556</v>
      </c>
      <c r="F21" s="696"/>
      <c r="G21" s="691"/>
      <c r="H21" s="595"/>
    </row>
    <row r="22" spans="1:10" s="5" customFormat="1" ht="24" customHeight="1" thickBot="1" x14ac:dyDescent="0.25">
      <c r="A22" s="678" t="s">
        <v>7</v>
      </c>
      <c r="B22" s="683">
        <f>SUM(B17:B20)</f>
        <v>339651443</v>
      </c>
      <c r="C22" s="584">
        <f>SUM(C17:C20)</f>
        <v>260210204</v>
      </c>
      <c r="D22" s="584">
        <f>SUM(D17:D20)</f>
        <v>79441239</v>
      </c>
      <c r="E22" s="443" t="s">
        <v>7</v>
      </c>
      <c r="F22" s="698">
        <f>SUM(F17:F20)</f>
        <v>339651443</v>
      </c>
      <c r="G22" s="596">
        <f t="shared" ref="G22" si="0">SUM(G17:G20)</f>
        <v>196355697</v>
      </c>
      <c r="H22" s="597">
        <f>SUM(H17:H20)</f>
        <v>143295746</v>
      </c>
      <c r="I22" s="87"/>
    </row>
    <row r="23" spans="1:10" ht="23.25" customHeight="1" thickBot="1" x14ac:dyDescent="0.3">
      <c r="A23" s="214" t="s">
        <v>185</v>
      </c>
      <c r="B23" s="684">
        <f>-'2017.II.sz.mód - Kiad.Önk.'!F61</f>
        <v>-53393184</v>
      </c>
      <c r="C23" s="585">
        <f>-'2017.II.sz.mód - Kiad.Önk.'!F61</f>
        <v>-53393184</v>
      </c>
      <c r="D23" s="586"/>
      <c r="E23" s="214" t="s">
        <v>185</v>
      </c>
      <c r="F23" s="699">
        <f>-'2017.II.sz.mód - Kiad.Önk.'!F61</f>
        <v>-53393184</v>
      </c>
      <c r="G23" s="598">
        <f>-'2017.II.sz.mód - Kiad.Önk.'!F61</f>
        <v>-53393184</v>
      </c>
      <c r="H23" s="599"/>
    </row>
    <row r="24" spans="1:10" ht="22.5" customHeight="1" thickBot="1" x14ac:dyDescent="0.25">
      <c r="A24" s="679" t="s">
        <v>186</v>
      </c>
      <c r="B24" s="683">
        <f>SUM(B22:B23)</f>
        <v>286258259</v>
      </c>
      <c r="C24" s="587">
        <f>SUM(C22:C23)</f>
        <v>206817020</v>
      </c>
      <c r="D24" s="584">
        <f>SUM(D22:D23)</f>
        <v>79441239</v>
      </c>
      <c r="E24" s="441" t="s">
        <v>186</v>
      </c>
      <c r="F24" s="700">
        <f>SUM(F22:F23)</f>
        <v>286258259</v>
      </c>
      <c r="G24" s="600">
        <f>SUM(G22:G23)</f>
        <v>142962513</v>
      </c>
      <c r="H24" s="601">
        <f>SUM(H22:H23)</f>
        <v>143295746</v>
      </c>
      <c r="I24" s="86"/>
      <c r="J24" s="253"/>
    </row>
    <row r="25" spans="1:10" x14ac:dyDescent="0.2">
      <c r="A25" s="3"/>
      <c r="B25" s="3"/>
      <c r="C25" s="3"/>
      <c r="D25" s="3"/>
      <c r="E25" s="9"/>
      <c r="J25" s="253"/>
    </row>
    <row r="26" spans="1:10" ht="21.75" customHeight="1" x14ac:dyDescent="0.2">
      <c r="A26" s="3" t="s">
        <v>559</v>
      </c>
      <c r="B26" s="3"/>
      <c r="C26" s="3"/>
      <c r="D26" s="3"/>
      <c r="E26" s="3"/>
      <c r="J26" s="254"/>
    </row>
    <row r="27" spans="1:10" ht="24.75" customHeight="1" x14ac:dyDescent="0.25">
      <c r="A27" s="3"/>
      <c r="B27" s="3"/>
      <c r="C27" s="3"/>
      <c r="D27" s="3"/>
      <c r="E27" s="3"/>
      <c r="F27" s="16"/>
      <c r="G27" s="749"/>
      <c r="H27" s="749"/>
      <c r="J27" s="255"/>
    </row>
    <row r="28" spans="1:10" ht="15" x14ac:dyDescent="0.25">
      <c r="A28" s="748"/>
      <c r="B28" s="748"/>
      <c r="C28" s="748"/>
      <c r="D28" s="748"/>
      <c r="E28" s="748"/>
      <c r="F28" s="748"/>
      <c r="G28" s="748"/>
      <c r="H28" s="748"/>
      <c r="J28" s="256"/>
    </row>
    <row r="29" spans="1:10" ht="15" x14ac:dyDescent="0.25">
      <c r="A29" s="412"/>
      <c r="B29" s="413"/>
      <c r="C29" s="413"/>
      <c r="D29" s="413"/>
      <c r="E29" s="414"/>
      <c r="F29" s="413"/>
      <c r="G29" s="413"/>
      <c r="H29" s="413"/>
      <c r="J29" s="255"/>
    </row>
    <row r="30" spans="1:10" ht="20.100000000000001" customHeight="1" x14ac:dyDescent="0.25">
      <c r="A30" s="415"/>
      <c r="B30" s="416"/>
      <c r="C30" s="417"/>
      <c r="D30" s="417"/>
      <c r="E30" s="418"/>
      <c r="F30" s="419"/>
      <c r="G30" s="419"/>
      <c r="H30" s="420"/>
      <c r="J30" s="255"/>
    </row>
    <row r="31" spans="1:10" ht="20.100000000000001" customHeight="1" x14ac:dyDescent="0.25">
      <c r="A31" s="415"/>
      <c r="B31" s="417"/>
      <c r="C31" s="417"/>
      <c r="D31" s="417"/>
      <c r="E31" s="418"/>
      <c r="F31" s="419"/>
      <c r="G31" s="419"/>
      <c r="H31" s="420"/>
      <c r="J31" s="253"/>
    </row>
    <row r="32" spans="1:10" ht="20.100000000000001" customHeight="1" x14ac:dyDescent="0.25">
      <c r="A32" s="415"/>
      <c r="B32" s="417"/>
      <c r="C32" s="417"/>
      <c r="D32" s="417"/>
      <c r="E32" s="418"/>
      <c r="F32" s="419"/>
      <c r="G32" s="419"/>
      <c r="H32" s="421"/>
      <c r="J32" s="257"/>
    </row>
    <row r="33" spans="1:10" ht="20.100000000000001" customHeight="1" x14ac:dyDescent="0.25">
      <c r="A33" s="415"/>
      <c r="B33" s="417"/>
      <c r="C33" s="417"/>
      <c r="D33" s="417"/>
      <c r="E33" s="418"/>
      <c r="F33" s="419"/>
      <c r="G33" s="422"/>
      <c r="H33" s="423"/>
      <c r="J33" s="253"/>
    </row>
    <row r="34" spans="1:10" ht="20.100000000000001" customHeight="1" x14ac:dyDescent="0.25">
      <c r="A34" s="415"/>
      <c r="B34" s="424"/>
      <c r="C34" s="424"/>
      <c r="D34" s="417"/>
      <c r="E34" s="418"/>
      <c r="F34" s="419"/>
      <c r="G34" s="422"/>
      <c r="H34" s="425"/>
      <c r="J34" s="253"/>
    </row>
    <row r="35" spans="1:10" ht="20.100000000000001" customHeight="1" x14ac:dyDescent="0.25">
      <c r="A35" s="426"/>
      <c r="B35" s="424"/>
      <c r="C35" s="424"/>
      <c r="D35" s="417"/>
      <c r="E35" s="418"/>
      <c r="F35" s="419"/>
      <c r="G35" s="427"/>
      <c r="H35" s="423"/>
      <c r="J35" s="253"/>
    </row>
    <row r="36" spans="1:10" ht="20.100000000000001" customHeight="1" x14ac:dyDescent="0.25">
      <c r="A36" s="426"/>
      <c r="B36" s="424"/>
      <c r="C36" s="424"/>
      <c r="D36" s="417"/>
      <c r="E36" s="418"/>
      <c r="F36" s="419"/>
      <c r="G36" s="428"/>
      <c r="H36" s="423"/>
      <c r="J36" s="257"/>
    </row>
    <row r="37" spans="1:10" ht="20.100000000000001" customHeight="1" x14ac:dyDescent="0.25">
      <c r="A37" s="426"/>
      <c r="B37" s="424"/>
      <c r="C37" s="424"/>
      <c r="D37" s="417"/>
      <c r="E37" s="418"/>
      <c r="F37" s="419"/>
      <c r="G37" s="420"/>
      <c r="H37" s="420"/>
      <c r="J37" s="253"/>
    </row>
    <row r="38" spans="1:10" ht="20.100000000000001" customHeight="1" x14ac:dyDescent="0.2">
      <c r="A38" s="429"/>
      <c r="B38" s="430"/>
      <c r="C38" s="430"/>
      <c r="D38" s="430"/>
      <c r="E38" s="431"/>
      <c r="F38" s="432"/>
      <c r="G38" s="432"/>
      <c r="H38" s="432"/>
      <c r="J38" s="258"/>
    </row>
    <row r="39" spans="1:10" ht="20.100000000000001" customHeight="1" x14ac:dyDescent="0.25">
      <c r="A39" s="415"/>
      <c r="B39" s="417"/>
      <c r="C39" s="417"/>
      <c r="D39" s="417"/>
      <c r="E39" s="418"/>
      <c r="F39" s="433"/>
      <c r="G39" s="420"/>
      <c r="H39" s="420"/>
    </row>
    <row r="40" spans="1:10" ht="20.100000000000001" customHeight="1" x14ac:dyDescent="0.25">
      <c r="A40" s="415"/>
      <c r="B40" s="417"/>
      <c r="C40" s="417"/>
      <c r="D40" s="417"/>
      <c r="E40" s="418"/>
      <c r="F40" s="433"/>
      <c r="G40" s="420"/>
      <c r="H40" s="420"/>
    </row>
    <row r="41" spans="1:10" ht="20.100000000000001" customHeight="1" x14ac:dyDescent="0.25">
      <c r="A41" s="415"/>
      <c r="B41" s="424"/>
      <c r="C41" s="424"/>
      <c r="D41" s="417"/>
      <c r="E41" s="418"/>
      <c r="F41" s="433"/>
      <c r="G41" s="420"/>
      <c r="H41" s="420"/>
    </row>
    <row r="42" spans="1:10" ht="20.100000000000001" customHeight="1" x14ac:dyDescent="0.2">
      <c r="A42" s="429"/>
      <c r="B42" s="434"/>
      <c r="C42" s="434"/>
      <c r="D42" s="434"/>
      <c r="E42" s="431"/>
      <c r="F42" s="432"/>
      <c r="G42" s="432"/>
      <c r="H42" s="432"/>
    </row>
    <row r="43" spans="1:10" ht="20.100000000000001" customHeight="1" x14ac:dyDescent="0.25">
      <c r="A43" s="426"/>
      <c r="B43" s="435"/>
      <c r="C43" s="435"/>
      <c r="D43" s="436"/>
      <c r="E43" s="426"/>
      <c r="F43" s="419"/>
      <c r="G43" s="420"/>
      <c r="H43" s="420"/>
    </row>
    <row r="44" spans="1:10" ht="20.100000000000001" customHeight="1" x14ac:dyDescent="0.2">
      <c r="A44" s="437"/>
      <c r="B44" s="434"/>
      <c r="C44" s="434"/>
      <c r="D44" s="434"/>
      <c r="E44" s="437"/>
      <c r="F44" s="438"/>
      <c r="G44" s="439"/>
      <c r="H44" s="439"/>
    </row>
    <row r="45" spans="1:10" x14ac:dyDescent="0.2">
      <c r="A45" s="3"/>
      <c r="B45" s="3"/>
      <c r="C45" s="3"/>
      <c r="D45" s="3"/>
      <c r="E45" s="3"/>
    </row>
    <row r="46" spans="1:10" x14ac:dyDescent="0.2">
      <c r="A46" s="3"/>
      <c r="B46" s="3"/>
      <c r="C46" s="3"/>
      <c r="D46" s="3"/>
      <c r="E46" s="3"/>
    </row>
    <row r="47" spans="1:10" x14ac:dyDescent="0.2">
      <c r="A47" s="3"/>
      <c r="B47" s="3"/>
      <c r="C47" s="3"/>
      <c r="D47" s="3"/>
      <c r="E47" s="3"/>
    </row>
    <row r="48" spans="1:10" x14ac:dyDescent="0.2">
      <c r="A48" s="3"/>
      <c r="B48" s="3"/>
      <c r="C48" s="3"/>
      <c r="D48" s="3"/>
      <c r="E48" s="3"/>
    </row>
    <row r="49" spans="1:9" x14ac:dyDescent="0.2">
      <c r="A49" s="3"/>
      <c r="B49" s="3"/>
      <c r="C49" s="3"/>
      <c r="D49" s="3"/>
      <c r="E49" s="3"/>
    </row>
    <row r="50" spans="1:9" x14ac:dyDescent="0.2">
      <c r="A50" s="3"/>
      <c r="B50" s="3"/>
      <c r="C50" s="3"/>
      <c r="D50" s="3"/>
      <c r="E50" s="3"/>
    </row>
    <row r="51" spans="1:9" x14ac:dyDescent="0.2">
      <c r="A51" s="3"/>
      <c r="B51" s="3"/>
      <c r="C51" s="3"/>
      <c r="D51" s="3"/>
      <c r="E51" s="3"/>
    </row>
    <row r="52" spans="1:9" x14ac:dyDescent="0.2">
      <c r="A52" s="3"/>
      <c r="B52" s="3"/>
      <c r="C52" s="3"/>
      <c r="D52" s="3"/>
      <c r="E52" s="3"/>
    </row>
    <row r="53" spans="1:9" x14ac:dyDescent="0.2">
      <c r="A53" s="3"/>
      <c r="B53" s="3"/>
      <c r="C53" s="3"/>
      <c r="D53" s="3"/>
      <c r="E53" s="3"/>
    </row>
    <row r="54" spans="1:9" x14ac:dyDescent="0.2">
      <c r="A54" s="3"/>
      <c r="B54" s="3"/>
      <c r="C54" s="3"/>
      <c r="D54" s="3"/>
      <c r="E54" s="3"/>
    </row>
    <row r="55" spans="1:9" x14ac:dyDescent="0.2">
      <c r="A55" s="3"/>
      <c r="B55" s="3"/>
      <c r="C55" s="3"/>
      <c r="D55" s="3"/>
      <c r="E55" s="3"/>
    </row>
    <row r="56" spans="1:9" x14ac:dyDescent="0.2">
      <c r="A56" s="3"/>
      <c r="B56" s="3"/>
      <c r="C56" s="3"/>
      <c r="D56" s="3"/>
      <c r="E56" s="3"/>
    </row>
    <row r="57" spans="1:9" x14ac:dyDescent="0.2">
      <c r="A57" s="3"/>
      <c r="B57" s="3"/>
      <c r="C57" s="3"/>
      <c r="D57" s="3"/>
      <c r="E57" s="3"/>
    </row>
    <row r="58" spans="1:9" x14ac:dyDescent="0.2">
      <c r="A58" s="3"/>
      <c r="B58" s="3"/>
      <c r="C58" s="3"/>
      <c r="D58" s="3"/>
      <c r="E58" s="3"/>
    </row>
    <row r="59" spans="1:9" x14ac:dyDescent="0.2">
      <c r="A59" s="3"/>
      <c r="B59" s="3"/>
      <c r="C59" s="3"/>
      <c r="D59" s="3"/>
      <c r="E59" s="3"/>
    </row>
    <row r="60" spans="1:9" x14ac:dyDescent="0.2">
      <c r="A60" s="3"/>
      <c r="B60" s="3"/>
      <c r="C60" s="145"/>
      <c r="D60" s="9"/>
      <c r="E60" s="3"/>
      <c r="G60" s="86"/>
      <c r="H60" s="146"/>
      <c r="I60" s="86"/>
    </row>
    <row r="61" spans="1:9" x14ac:dyDescent="0.2">
      <c r="A61" s="3"/>
      <c r="B61" s="3"/>
      <c r="C61" s="3"/>
      <c r="D61" s="9"/>
      <c r="E61" s="3"/>
    </row>
    <row r="62" spans="1:9" x14ac:dyDescent="0.2">
      <c r="A62" s="3"/>
      <c r="B62" s="3"/>
      <c r="C62" s="3"/>
      <c r="D62" s="3"/>
      <c r="E62" s="3"/>
    </row>
    <row r="63" spans="1:9" x14ac:dyDescent="0.2">
      <c r="A63" s="3"/>
      <c r="B63" s="3"/>
      <c r="C63" s="3"/>
      <c r="D63" s="9"/>
      <c r="E63" s="3"/>
    </row>
    <row r="64" spans="1:9" x14ac:dyDescent="0.2">
      <c r="A64" s="3"/>
      <c r="B64" s="3"/>
      <c r="C64" s="3"/>
      <c r="D64" s="3"/>
      <c r="E64" s="3"/>
    </row>
    <row r="65" spans="1:5" x14ac:dyDescent="0.2">
      <c r="A65" s="3"/>
      <c r="B65" s="3"/>
      <c r="C65" s="3"/>
      <c r="D65" s="3"/>
      <c r="E65" s="3"/>
    </row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  <row r="69" spans="1:5" x14ac:dyDescent="0.2">
      <c r="A69" s="3"/>
      <c r="B69" s="3"/>
      <c r="C69" s="3"/>
      <c r="D69" s="3"/>
      <c r="E69" s="3"/>
    </row>
    <row r="70" spans="1:5" x14ac:dyDescent="0.2">
      <c r="A70" s="3"/>
      <c r="B70" s="3"/>
      <c r="C70" s="3"/>
      <c r="D70" s="3"/>
      <c r="E70" s="3"/>
    </row>
    <row r="71" spans="1:5" x14ac:dyDescent="0.2">
      <c r="A71" s="3"/>
      <c r="B71" s="3"/>
      <c r="C71" s="3"/>
      <c r="D71" s="3"/>
      <c r="E71" s="3"/>
    </row>
    <row r="72" spans="1:5" x14ac:dyDescent="0.2">
      <c r="A72" s="3"/>
      <c r="B72" s="3"/>
      <c r="C72" s="3"/>
      <c r="D72" s="3"/>
      <c r="E72" s="3"/>
    </row>
    <row r="73" spans="1:5" x14ac:dyDescent="0.2">
      <c r="A73" s="3"/>
      <c r="B73" s="3"/>
      <c r="C73" s="3"/>
      <c r="D73" s="3"/>
      <c r="E73" s="3"/>
    </row>
    <row r="74" spans="1:5" x14ac:dyDescent="0.2">
      <c r="A74" s="3"/>
      <c r="B74" s="3"/>
      <c r="C74" s="3"/>
      <c r="D74" s="3"/>
      <c r="E74" s="3"/>
    </row>
    <row r="75" spans="1:5" x14ac:dyDescent="0.2">
      <c r="A75" s="3"/>
      <c r="B75" s="3"/>
      <c r="C75" s="3"/>
      <c r="D75" s="3"/>
      <c r="E75" s="3"/>
    </row>
    <row r="76" spans="1:5" x14ac:dyDescent="0.2">
      <c r="A76" s="3"/>
      <c r="B76" s="3"/>
      <c r="C76" s="3"/>
      <c r="D76" s="3"/>
      <c r="E76" s="3"/>
    </row>
    <row r="77" spans="1:5" x14ac:dyDescent="0.2">
      <c r="A77" s="3"/>
      <c r="B77" s="3"/>
      <c r="C77" s="3"/>
      <c r="D77" s="3"/>
      <c r="E77" s="3"/>
    </row>
    <row r="78" spans="1:5" x14ac:dyDescent="0.2">
      <c r="A78" s="3"/>
      <c r="B78" s="3"/>
      <c r="C78" s="3"/>
      <c r="D78" s="3"/>
      <c r="E78" s="3"/>
    </row>
    <row r="79" spans="1:5" x14ac:dyDescent="0.2">
      <c r="A79" s="3"/>
      <c r="B79" s="3"/>
      <c r="C79" s="3"/>
      <c r="D79" s="3"/>
      <c r="E79" s="3"/>
    </row>
    <row r="80" spans="1:5" x14ac:dyDescent="0.2">
      <c r="A80" s="3"/>
      <c r="B80" s="3"/>
      <c r="C80" s="3"/>
      <c r="D80" s="3"/>
      <c r="E80" s="3"/>
    </row>
    <row r="81" spans="1:5" x14ac:dyDescent="0.2">
      <c r="A81" s="3"/>
      <c r="B81" s="3"/>
      <c r="C81" s="3"/>
      <c r="D81" s="3"/>
      <c r="E81" s="3"/>
    </row>
    <row r="82" spans="1:5" x14ac:dyDescent="0.2">
      <c r="A82" s="3"/>
      <c r="B82" s="3"/>
      <c r="C82" s="3"/>
      <c r="D82" s="3"/>
      <c r="E82" s="3"/>
    </row>
    <row r="83" spans="1:5" x14ac:dyDescent="0.2">
      <c r="A83" s="3"/>
      <c r="B83" s="3"/>
      <c r="C83" s="3"/>
      <c r="D83" s="3"/>
      <c r="E83" s="3"/>
    </row>
    <row r="84" spans="1:5" x14ac:dyDescent="0.2">
      <c r="A84" s="3"/>
      <c r="B84" s="3"/>
      <c r="C84" s="3"/>
      <c r="D84" s="3"/>
      <c r="E84" s="3"/>
    </row>
    <row r="85" spans="1:5" x14ac:dyDescent="0.2">
      <c r="A85" s="3"/>
      <c r="B85" s="3"/>
      <c r="C85" s="3"/>
      <c r="D85" s="3"/>
      <c r="E85" s="3"/>
    </row>
    <row r="86" spans="1:5" x14ac:dyDescent="0.2">
      <c r="A86" s="3"/>
      <c r="B86" s="3"/>
      <c r="C86" s="3"/>
      <c r="D86" s="3"/>
      <c r="E86" s="3"/>
    </row>
    <row r="87" spans="1:5" x14ac:dyDescent="0.2">
      <c r="A87" s="3"/>
      <c r="B87" s="3"/>
      <c r="C87" s="3"/>
      <c r="D87" s="3"/>
      <c r="E87" s="3"/>
    </row>
    <row r="88" spans="1:5" x14ac:dyDescent="0.2">
      <c r="A88" s="3"/>
      <c r="B88" s="3"/>
      <c r="C88" s="3"/>
      <c r="D88" s="3"/>
      <c r="E88" s="3"/>
    </row>
    <row r="89" spans="1:5" x14ac:dyDescent="0.2">
      <c r="A89" s="3"/>
      <c r="B89" s="3"/>
      <c r="C89" s="3"/>
      <c r="D89" s="3"/>
      <c r="E89" s="3"/>
    </row>
    <row r="90" spans="1:5" x14ac:dyDescent="0.2">
      <c r="A90" s="3"/>
      <c r="B90" s="3"/>
      <c r="C90" s="3"/>
      <c r="D90" s="3"/>
      <c r="E90" s="3"/>
    </row>
    <row r="91" spans="1:5" x14ac:dyDescent="0.2">
      <c r="A91" s="3"/>
      <c r="B91" s="3"/>
      <c r="C91" s="3"/>
      <c r="D91" s="3"/>
      <c r="E91" s="3"/>
    </row>
    <row r="92" spans="1:5" x14ac:dyDescent="0.2">
      <c r="A92" s="3"/>
      <c r="B92" s="3"/>
      <c r="C92" s="3"/>
      <c r="D92" s="3"/>
      <c r="E92" s="3"/>
    </row>
    <row r="93" spans="1:5" x14ac:dyDescent="0.2">
      <c r="A93" s="3"/>
      <c r="B93" s="3"/>
      <c r="C93" s="3"/>
      <c r="D93" s="3"/>
      <c r="E93" s="3"/>
    </row>
    <row r="94" spans="1:5" x14ac:dyDescent="0.2">
      <c r="A94" s="3"/>
      <c r="B94" s="3"/>
      <c r="C94" s="3"/>
      <c r="D94" s="3"/>
      <c r="E94" s="3"/>
    </row>
    <row r="95" spans="1:5" x14ac:dyDescent="0.2">
      <c r="A95" s="3"/>
      <c r="B95" s="3"/>
      <c r="C95" s="3"/>
      <c r="D95" s="3"/>
      <c r="E95" s="3"/>
    </row>
    <row r="96" spans="1:5" x14ac:dyDescent="0.2">
      <c r="A96" s="3"/>
      <c r="B96" s="3"/>
      <c r="C96" s="3"/>
      <c r="D96" s="3"/>
      <c r="E96" s="3"/>
    </row>
    <row r="97" spans="1:5" x14ac:dyDescent="0.2">
      <c r="A97" s="3"/>
      <c r="B97" s="3"/>
      <c r="C97" s="3"/>
      <c r="D97" s="3"/>
      <c r="E97" s="3"/>
    </row>
    <row r="98" spans="1:5" x14ac:dyDescent="0.2">
      <c r="A98" s="3"/>
      <c r="B98" s="3"/>
      <c r="C98" s="3"/>
      <c r="D98" s="3"/>
      <c r="E98" s="3"/>
    </row>
    <row r="99" spans="1:5" x14ac:dyDescent="0.2">
      <c r="A99" s="3"/>
      <c r="B99" s="3"/>
      <c r="C99" s="3"/>
      <c r="D99" s="3"/>
      <c r="E99" s="3"/>
    </row>
    <row r="100" spans="1:5" x14ac:dyDescent="0.2">
      <c r="A100" s="3"/>
      <c r="B100" s="3"/>
      <c r="C100" s="3"/>
      <c r="D100" s="3"/>
      <c r="E100" s="3"/>
    </row>
    <row r="101" spans="1:5" x14ac:dyDescent="0.2">
      <c r="A101" s="3"/>
      <c r="B101" s="3"/>
      <c r="C101" s="3"/>
      <c r="D101" s="3"/>
      <c r="E101" s="3"/>
    </row>
    <row r="102" spans="1:5" x14ac:dyDescent="0.2">
      <c r="A102" s="3"/>
      <c r="B102" s="3"/>
      <c r="C102" s="3"/>
      <c r="D102" s="3"/>
      <c r="E102" s="3"/>
    </row>
    <row r="103" spans="1:5" x14ac:dyDescent="0.2">
      <c r="A103" s="3"/>
      <c r="B103" s="3"/>
      <c r="C103" s="3"/>
      <c r="D103" s="3"/>
      <c r="E103" s="3"/>
    </row>
    <row r="104" spans="1:5" x14ac:dyDescent="0.2">
      <c r="A104" s="3"/>
      <c r="B104" s="3"/>
      <c r="C104" s="3"/>
      <c r="D104" s="3"/>
      <c r="E104" s="3"/>
    </row>
    <row r="105" spans="1:5" x14ac:dyDescent="0.2">
      <c r="A105" s="3"/>
      <c r="B105" s="3"/>
      <c r="C105" s="3"/>
      <c r="D105" s="3"/>
      <c r="E105" s="3"/>
    </row>
    <row r="106" spans="1:5" x14ac:dyDescent="0.2">
      <c r="A106" s="3"/>
      <c r="B106" s="3"/>
      <c r="C106" s="3"/>
      <c r="D106" s="3"/>
      <c r="E106" s="3"/>
    </row>
    <row r="107" spans="1:5" x14ac:dyDescent="0.2">
      <c r="A107" s="3"/>
      <c r="B107" s="3"/>
      <c r="C107" s="3"/>
      <c r="D107" s="3"/>
      <c r="E107" s="3"/>
    </row>
    <row r="108" spans="1:5" x14ac:dyDescent="0.2">
      <c r="A108" s="3"/>
      <c r="B108" s="3"/>
      <c r="C108" s="3"/>
      <c r="D108" s="3"/>
      <c r="E108" s="3"/>
    </row>
    <row r="109" spans="1:5" x14ac:dyDescent="0.2">
      <c r="A109" s="3"/>
      <c r="B109" s="3"/>
      <c r="C109" s="3"/>
      <c r="D109" s="3"/>
      <c r="E109" s="3"/>
    </row>
    <row r="110" spans="1:5" x14ac:dyDescent="0.2">
      <c r="A110" s="3"/>
      <c r="B110" s="3"/>
      <c r="C110" s="3"/>
      <c r="D110" s="3"/>
      <c r="E110" s="3"/>
    </row>
    <row r="111" spans="1:5" x14ac:dyDescent="0.2">
      <c r="A111" s="3"/>
      <c r="B111" s="3"/>
      <c r="C111" s="3"/>
      <c r="D111" s="3"/>
      <c r="E111" s="3"/>
    </row>
    <row r="112" spans="1:5" x14ac:dyDescent="0.2">
      <c r="A112" s="3"/>
      <c r="B112" s="3"/>
      <c r="C112" s="3"/>
      <c r="D112" s="3"/>
      <c r="E112" s="3"/>
    </row>
    <row r="113" spans="1:5" x14ac:dyDescent="0.2">
      <c r="A113" s="3"/>
      <c r="B113" s="3"/>
      <c r="C113" s="3"/>
      <c r="D113" s="3"/>
      <c r="E113" s="3"/>
    </row>
    <row r="114" spans="1:5" x14ac:dyDescent="0.2">
      <c r="A114" s="3"/>
      <c r="B114" s="3"/>
      <c r="C114" s="3"/>
      <c r="D114" s="3"/>
      <c r="E114" s="3"/>
    </row>
    <row r="115" spans="1:5" x14ac:dyDescent="0.2">
      <c r="A115" s="3"/>
      <c r="B115" s="3"/>
      <c r="C115" s="3"/>
      <c r="D115" s="3"/>
      <c r="E115" s="3"/>
    </row>
    <row r="116" spans="1:5" x14ac:dyDescent="0.2">
      <c r="A116" s="3"/>
      <c r="B116" s="3"/>
      <c r="C116" s="3"/>
      <c r="D116" s="3"/>
      <c r="E116" s="3"/>
    </row>
    <row r="117" spans="1:5" x14ac:dyDescent="0.2">
      <c r="A117" s="3"/>
      <c r="B117" s="3"/>
      <c r="C117" s="3"/>
      <c r="D117" s="3"/>
      <c r="E117" s="3"/>
    </row>
    <row r="118" spans="1:5" x14ac:dyDescent="0.2">
      <c r="A118" s="3"/>
      <c r="B118" s="3"/>
      <c r="C118" s="3"/>
      <c r="D118" s="3"/>
      <c r="E118" s="3"/>
    </row>
    <row r="119" spans="1:5" x14ac:dyDescent="0.2">
      <c r="A119" s="3"/>
      <c r="B119" s="3"/>
      <c r="C119" s="3"/>
      <c r="D119" s="3"/>
      <c r="E119" s="3"/>
    </row>
    <row r="120" spans="1:5" x14ac:dyDescent="0.2">
      <c r="A120" s="3"/>
      <c r="B120" s="3"/>
      <c r="C120" s="3"/>
      <c r="D120" s="3"/>
      <c r="E120" s="3"/>
    </row>
  </sheetData>
  <mergeCells count="10">
    <mergeCell ref="A28:D28"/>
    <mergeCell ref="E28:H28"/>
    <mergeCell ref="G27:H27"/>
    <mergeCell ref="A1:G1"/>
    <mergeCell ref="E6:H6"/>
    <mergeCell ref="A2:F2"/>
    <mergeCell ref="A6:D6"/>
    <mergeCell ref="A3:G3"/>
    <mergeCell ref="A4:G4"/>
    <mergeCell ref="E5:H5"/>
  </mergeCells>
  <phoneticPr fontId="0" type="noConversion"/>
  <pageMargins left="0" right="0" top="0.98425196850393704" bottom="0.98425196850393704" header="0.51181102362204722" footer="0.51181102362204722"/>
  <pageSetup paperSize="9" scale="86" orientation="landscape" r:id="rId1"/>
  <headerFooter alignWithMargins="0">
    <oddHeader>&amp;R2017.12.31.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23"/>
  <sheetViews>
    <sheetView view="pageBreakPreview" topLeftCell="A67" zoomScale="60" zoomScaleNormal="100" workbookViewId="0">
      <selection activeCell="L77" sqref="L77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9.28515625" customWidth="1"/>
    <col min="5" max="5" width="9.85546875" customWidth="1"/>
    <col min="6" max="6" width="10.28515625" customWidth="1"/>
    <col min="7" max="7" width="11.7109375" bestFit="1" customWidth="1"/>
    <col min="8" max="8" width="10" customWidth="1"/>
    <col min="9" max="9" width="9.5703125" customWidth="1"/>
    <col min="10" max="10" width="10" customWidth="1"/>
    <col min="11" max="11" width="10.5703125" bestFit="1" customWidth="1"/>
    <col min="12" max="12" width="11" bestFit="1" customWidth="1"/>
    <col min="13" max="13" width="8.28515625" customWidth="1"/>
    <col min="14" max="14" width="5.28515625" customWidth="1"/>
    <col min="15" max="15" width="5.5703125" customWidth="1"/>
    <col min="16" max="16" width="12.140625" customWidth="1"/>
    <col min="17" max="17" width="10" bestFit="1" customWidth="1"/>
  </cols>
  <sheetData>
    <row r="1" spans="1:16" ht="15" customHeight="1" x14ac:dyDescent="0.2">
      <c r="A1" s="822" t="s">
        <v>560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</row>
    <row r="2" spans="1:16" ht="19.5" customHeight="1" x14ac:dyDescent="0.2">
      <c r="A2" s="831"/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</row>
    <row r="3" spans="1:16" ht="40.5" customHeight="1" thickBot="1" x14ac:dyDescent="0.25">
      <c r="A3" s="823" t="s">
        <v>561</v>
      </c>
      <c r="B3" s="823"/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823"/>
    </row>
    <row r="4" spans="1:16" ht="13.5" customHeight="1" x14ac:dyDescent="0.2">
      <c r="A4" s="824" t="s">
        <v>496</v>
      </c>
      <c r="B4" s="826" t="s">
        <v>245</v>
      </c>
      <c r="C4" s="765" t="s">
        <v>180</v>
      </c>
      <c r="D4" s="837" t="s">
        <v>187</v>
      </c>
      <c r="E4" s="779" t="s">
        <v>164</v>
      </c>
      <c r="F4" s="780"/>
      <c r="G4" s="780"/>
      <c r="H4" s="780"/>
      <c r="I4" s="804"/>
      <c r="J4" s="782" t="s">
        <v>4</v>
      </c>
      <c r="K4" s="783"/>
      <c r="L4" s="795"/>
      <c r="M4" s="761" t="s">
        <v>495</v>
      </c>
      <c r="N4" s="805"/>
      <c r="O4" s="805"/>
      <c r="P4" s="762"/>
    </row>
    <row r="5" spans="1:16" ht="29.25" customHeight="1" thickBot="1" x14ac:dyDescent="0.25">
      <c r="A5" s="825"/>
      <c r="B5" s="827"/>
      <c r="C5" s="801"/>
      <c r="D5" s="838"/>
      <c r="E5" s="61" t="s">
        <v>208</v>
      </c>
      <c r="F5" s="48" t="s">
        <v>163</v>
      </c>
      <c r="G5" s="49" t="s">
        <v>216</v>
      </c>
      <c r="H5" s="49" t="s">
        <v>209</v>
      </c>
      <c r="I5" s="50" t="s">
        <v>573</v>
      </c>
      <c r="J5" s="51" t="s">
        <v>210</v>
      </c>
      <c r="K5" s="49" t="s">
        <v>165</v>
      </c>
      <c r="L5" s="50" t="s">
        <v>574</v>
      </c>
      <c r="M5" s="51" t="s">
        <v>167</v>
      </c>
      <c r="N5" s="49" t="s">
        <v>499</v>
      </c>
      <c r="O5" s="49" t="s">
        <v>501</v>
      </c>
      <c r="P5" s="50" t="s">
        <v>570</v>
      </c>
    </row>
    <row r="6" spans="1:16" ht="12.95" customHeight="1" x14ac:dyDescent="0.2">
      <c r="A6" s="759" t="s">
        <v>12</v>
      </c>
      <c r="B6" s="760"/>
      <c r="C6" s="462"/>
      <c r="D6" s="447"/>
      <c r="E6" s="448"/>
      <c r="F6" s="449"/>
      <c r="G6" s="450"/>
      <c r="H6" s="450"/>
      <c r="I6" s="451"/>
      <c r="J6" s="463"/>
      <c r="K6" s="450"/>
      <c r="L6" s="451"/>
      <c r="M6" s="463"/>
      <c r="N6" s="450"/>
      <c r="O6" s="450"/>
      <c r="P6" s="451"/>
    </row>
    <row r="7" spans="1:16" ht="12.95" customHeight="1" x14ac:dyDescent="0.2">
      <c r="A7" s="62" t="s">
        <v>18</v>
      </c>
      <c r="B7" s="267" t="s">
        <v>19</v>
      </c>
      <c r="C7" s="464"/>
      <c r="D7" s="452"/>
      <c r="E7" s="453"/>
      <c r="F7" s="454"/>
      <c r="G7" s="455"/>
      <c r="H7" s="455"/>
      <c r="I7" s="456"/>
      <c r="J7" s="458">
        <v>6097353</v>
      </c>
      <c r="K7" s="455"/>
      <c r="L7" s="456"/>
      <c r="M7" s="458"/>
      <c r="N7" s="455"/>
      <c r="O7" s="455"/>
      <c r="P7" s="456"/>
    </row>
    <row r="8" spans="1:16" ht="12.95" customHeight="1" x14ac:dyDescent="0.2">
      <c r="A8" s="62" t="s">
        <v>44</v>
      </c>
      <c r="B8" s="63" t="s">
        <v>20</v>
      </c>
      <c r="C8" s="464"/>
      <c r="D8" s="452"/>
      <c r="E8" s="453"/>
      <c r="F8" s="454"/>
      <c r="G8" s="455"/>
      <c r="H8" s="455"/>
      <c r="I8" s="456"/>
      <c r="J8" s="458"/>
      <c r="K8" s="455"/>
      <c r="L8" s="456"/>
      <c r="M8" s="458"/>
      <c r="N8" s="455"/>
      <c r="O8" s="455"/>
      <c r="P8" s="456"/>
    </row>
    <row r="9" spans="1:16" ht="12.95" customHeight="1" x14ac:dyDescent="0.2">
      <c r="A9" s="62" t="s">
        <v>45</v>
      </c>
      <c r="B9" s="64" t="s">
        <v>21</v>
      </c>
      <c r="C9" s="465"/>
      <c r="D9" s="457"/>
      <c r="E9" s="453"/>
      <c r="F9" s="454"/>
      <c r="G9" s="455"/>
      <c r="H9" s="455"/>
      <c r="I9" s="456"/>
      <c r="J9" s="458"/>
      <c r="K9" s="455"/>
      <c r="L9" s="456"/>
      <c r="M9" s="458"/>
      <c r="N9" s="455"/>
      <c r="O9" s="455"/>
      <c r="P9" s="456"/>
    </row>
    <row r="10" spans="1:16" ht="12.95" customHeight="1" x14ac:dyDescent="0.2">
      <c r="A10" s="62" t="s">
        <v>46</v>
      </c>
      <c r="B10" s="266" t="s">
        <v>22</v>
      </c>
      <c r="C10" s="465"/>
      <c r="D10" s="457"/>
      <c r="E10" s="453"/>
      <c r="F10" s="454"/>
      <c r="G10" s="455"/>
      <c r="H10" s="802">
        <v>5706000</v>
      </c>
      <c r="I10" s="456"/>
      <c r="J10" s="458"/>
      <c r="K10" s="455"/>
      <c r="L10" s="456"/>
      <c r="M10" s="458"/>
      <c r="N10" s="455"/>
      <c r="O10" s="455"/>
      <c r="P10" s="456"/>
    </row>
    <row r="11" spans="1:16" ht="12.95" customHeight="1" x14ac:dyDescent="0.2">
      <c r="A11" s="62" t="s">
        <v>47</v>
      </c>
      <c r="B11" s="266" t="s">
        <v>23</v>
      </c>
      <c r="C11" s="466">
        <v>0.5</v>
      </c>
      <c r="D11" s="457"/>
      <c r="E11" s="453"/>
      <c r="F11" s="454"/>
      <c r="G11" s="455"/>
      <c r="H11" s="803"/>
      <c r="I11" s="456"/>
      <c r="J11" s="458"/>
      <c r="K11" s="455"/>
      <c r="L11" s="456"/>
      <c r="M11" s="458"/>
      <c r="N11" s="455"/>
      <c r="O11" s="455"/>
      <c r="P11" s="456"/>
    </row>
    <row r="12" spans="1:16" ht="12.95" customHeight="1" x14ac:dyDescent="0.2">
      <c r="A12" s="62" t="s">
        <v>48</v>
      </c>
      <c r="B12" s="266" t="s">
        <v>24</v>
      </c>
      <c r="C12" s="465">
        <v>2</v>
      </c>
      <c r="D12" s="457"/>
      <c r="E12" s="453">
        <f>1399952</f>
        <v>1399952</v>
      </c>
      <c r="F12" s="454">
        <v>57876132</v>
      </c>
      <c r="G12" s="455"/>
      <c r="H12" s="455">
        <f>60000+386844+2841125+1694000+24922+3012</f>
        <v>5009903</v>
      </c>
      <c r="I12" s="456"/>
      <c r="J12" s="458">
        <v>11623073</v>
      </c>
      <c r="K12" s="455">
        <v>38310000</v>
      </c>
      <c r="L12" s="456">
        <v>1691000</v>
      </c>
      <c r="M12" s="458"/>
      <c r="N12" s="455"/>
      <c r="O12" s="455"/>
      <c r="P12" s="456"/>
    </row>
    <row r="13" spans="1:16" ht="12.95" customHeight="1" x14ac:dyDescent="0.2">
      <c r="A13" s="62" t="s">
        <v>49</v>
      </c>
      <c r="B13" s="64" t="s">
        <v>25</v>
      </c>
      <c r="C13" s="465"/>
      <c r="D13" s="457"/>
      <c r="E13" s="453"/>
      <c r="F13" s="454"/>
      <c r="G13" s="459"/>
      <c r="H13" s="455"/>
      <c r="I13" s="456"/>
      <c r="J13" s="458"/>
      <c r="K13" s="455"/>
      <c r="L13" s="456"/>
      <c r="M13" s="458"/>
      <c r="N13" s="455"/>
      <c r="O13" s="455"/>
      <c r="P13" s="456"/>
    </row>
    <row r="14" spans="1:16" ht="12.95" customHeight="1" x14ac:dyDescent="0.2">
      <c r="A14" s="62" t="s">
        <v>50</v>
      </c>
      <c r="B14" s="266" t="s">
        <v>294</v>
      </c>
      <c r="C14" s="465"/>
      <c r="D14" s="457"/>
      <c r="E14" s="453"/>
      <c r="F14" s="454"/>
      <c r="G14" s="455"/>
      <c r="H14" s="455"/>
      <c r="I14" s="456"/>
      <c r="J14" s="458">
        <v>450000</v>
      </c>
      <c r="K14" s="455"/>
      <c r="L14" s="456"/>
      <c r="M14" s="458"/>
      <c r="N14" s="455"/>
      <c r="O14" s="455"/>
      <c r="P14" s="456"/>
    </row>
    <row r="15" spans="1:16" ht="11.25" customHeight="1" x14ac:dyDescent="0.2">
      <c r="A15" s="62" t="s">
        <v>51</v>
      </c>
      <c r="B15" s="266" t="s">
        <v>286</v>
      </c>
      <c r="C15" s="465"/>
      <c r="D15" s="457"/>
      <c r="E15" s="453">
        <v>86365701</v>
      </c>
      <c r="F15" s="460"/>
      <c r="G15" s="461"/>
      <c r="H15" s="455"/>
      <c r="I15" s="456"/>
      <c r="J15" s="458"/>
      <c r="K15" s="455">
        <v>9900000</v>
      </c>
      <c r="L15" s="456"/>
      <c r="M15" s="458"/>
      <c r="N15" s="455"/>
      <c r="O15" s="455"/>
      <c r="P15" s="456"/>
    </row>
    <row r="16" spans="1:16" ht="12.95" customHeight="1" x14ac:dyDescent="0.2">
      <c r="A16" s="62" t="s">
        <v>52</v>
      </c>
      <c r="B16" s="266" t="s">
        <v>290</v>
      </c>
      <c r="C16" s="465"/>
      <c r="D16" s="457"/>
      <c r="E16" s="453"/>
      <c r="F16" s="454"/>
      <c r="G16" s="455"/>
      <c r="H16" s="455"/>
      <c r="I16" s="456"/>
      <c r="J16" s="458"/>
      <c r="K16" s="455"/>
      <c r="L16" s="456"/>
      <c r="M16" s="458"/>
      <c r="N16" s="455"/>
      <c r="O16" s="455"/>
      <c r="P16" s="456">
        <v>50907117</v>
      </c>
    </row>
    <row r="17" spans="1:16" ht="12.95" customHeight="1" x14ac:dyDescent="0.2">
      <c r="A17" s="62" t="s">
        <v>53</v>
      </c>
      <c r="B17" s="64" t="s">
        <v>26</v>
      </c>
      <c r="C17" s="465"/>
      <c r="D17" s="457"/>
      <c r="E17" s="453"/>
      <c r="F17" s="454"/>
      <c r="G17" s="455"/>
      <c r="H17" s="455"/>
      <c r="I17" s="456"/>
      <c r="J17" s="458"/>
      <c r="K17" s="455"/>
      <c r="L17" s="456"/>
      <c r="M17" s="458"/>
      <c r="N17" s="455"/>
      <c r="O17" s="455"/>
      <c r="P17" s="456"/>
    </row>
    <row r="18" spans="1:16" ht="12.95" customHeight="1" x14ac:dyDescent="0.2">
      <c r="A18" s="62" t="s">
        <v>54</v>
      </c>
      <c r="B18" s="64" t="s">
        <v>288</v>
      </c>
      <c r="C18" s="465"/>
      <c r="D18" s="457"/>
      <c r="E18" s="453"/>
      <c r="F18" s="454"/>
      <c r="G18" s="455"/>
      <c r="H18" s="455"/>
      <c r="I18" s="456"/>
      <c r="J18" s="458"/>
      <c r="K18" s="455"/>
      <c r="L18" s="456"/>
      <c r="M18" s="458"/>
      <c r="N18" s="455"/>
      <c r="O18" s="455"/>
      <c r="P18" s="456"/>
    </row>
    <row r="19" spans="1:16" ht="24.75" customHeight="1" x14ac:dyDescent="0.2">
      <c r="A19" s="62" t="s">
        <v>55</v>
      </c>
      <c r="B19" s="64" t="s">
        <v>289</v>
      </c>
      <c r="C19" s="465"/>
      <c r="D19" s="457"/>
      <c r="E19" s="453"/>
      <c r="F19" s="454"/>
      <c r="G19" s="455"/>
      <c r="H19" s="455"/>
      <c r="I19" s="456"/>
      <c r="J19" s="458"/>
      <c r="K19" s="455"/>
      <c r="L19" s="456"/>
      <c r="M19" s="458"/>
      <c r="N19" s="455"/>
      <c r="O19" s="455"/>
      <c r="P19" s="456"/>
    </row>
    <row r="20" spans="1:16" ht="12.95" customHeight="1" x14ac:dyDescent="0.2">
      <c r="A20" s="62" t="s">
        <v>56</v>
      </c>
      <c r="B20" s="267" t="s">
        <v>28</v>
      </c>
      <c r="C20" s="464">
        <v>1</v>
      </c>
      <c r="D20" s="452"/>
      <c r="E20" s="453">
        <v>3868100</v>
      </c>
      <c r="F20" s="455"/>
      <c r="G20" s="455"/>
      <c r="H20" s="455"/>
      <c r="I20" s="456"/>
      <c r="J20" s="458"/>
      <c r="K20" s="455"/>
      <c r="L20" s="456"/>
      <c r="M20" s="458"/>
      <c r="N20" s="455"/>
      <c r="O20" s="455"/>
      <c r="P20" s="456"/>
    </row>
    <row r="21" spans="1:16" ht="12.95" customHeight="1" x14ac:dyDescent="0.2">
      <c r="A21" s="62" t="s">
        <v>57</v>
      </c>
      <c r="B21" s="63" t="s">
        <v>29</v>
      </c>
      <c r="C21" s="464"/>
      <c r="D21" s="452"/>
      <c r="E21" s="453"/>
      <c r="F21" s="454"/>
      <c r="G21" s="455"/>
      <c r="H21" s="455"/>
      <c r="I21" s="456"/>
      <c r="J21" s="458"/>
      <c r="K21" s="455"/>
      <c r="L21" s="456"/>
      <c r="M21" s="458"/>
      <c r="N21" s="455"/>
      <c r="O21" s="455"/>
      <c r="P21" s="456"/>
    </row>
    <row r="22" spans="1:16" ht="12.95" customHeight="1" x14ac:dyDescent="0.2">
      <c r="A22" s="62" t="s">
        <v>58</v>
      </c>
      <c r="B22" s="63" t="s">
        <v>300</v>
      </c>
      <c r="C22" s="464"/>
      <c r="D22" s="452"/>
      <c r="E22" s="453"/>
      <c r="F22" s="454"/>
      <c r="G22" s="455"/>
      <c r="H22" s="455"/>
      <c r="I22" s="456"/>
      <c r="J22" s="458"/>
      <c r="K22" s="455"/>
      <c r="L22" s="456"/>
      <c r="M22" s="458"/>
      <c r="N22" s="455"/>
      <c r="O22" s="455"/>
      <c r="P22" s="456"/>
    </row>
    <row r="23" spans="1:16" ht="12.95" customHeight="1" x14ac:dyDescent="0.2">
      <c r="A23" s="62" t="s">
        <v>59</v>
      </c>
      <c r="B23" s="64" t="s">
        <v>297</v>
      </c>
      <c r="C23" s="465"/>
      <c r="D23" s="457"/>
      <c r="E23" s="453"/>
      <c r="F23" s="454"/>
      <c r="G23" s="455"/>
      <c r="H23" s="455"/>
      <c r="I23" s="456"/>
      <c r="J23" s="458"/>
      <c r="K23" s="455"/>
      <c r="L23" s="456"/>
      <c r="M23" s="458"/>
      <c r="N23" s="455"/>
      <c r="O23" s="455"/>
      <c r="P23" s="456"/>
    </row>
    <row r="24" spans="1:16" ht="12.95" customHeight="1" x14ac:dyDescent="0.2">
      <c r="A24" s="62" t="s">
        <v>60</v>
      </c>
      <c r="B24" s="63" t="s">
        <v>30</v>
      </c>
      <c r="C24" s="464"/>
      <c r="D24" s="452"/>
      <c r="E24" s="453"/>
      <c r="F24" s="454"/>
      <c r="G24" s="455"/>
      <c r="H24" s="455"/>
      <c r="I24" s="456"/>
      <c r="J24" s="458"/>
      <c r="K24" s="455"/>
      <c r="L24" s="456"/>
      <c r="M24" s="458"/>
      <c r="N24" s="455"/>
      <c r="O24" s="455"/>
      <c r="P24" s="456"/>
    </row>
    <row r="25" spans="1:16" ht="12.95" customHeight="1" x14ac:dyDescent="0.2">
      <c r="A25" s="62" t="s">
        <v>61</v>
      </c>
      <c r="B25" s="63" t="s">
        <v>31</v>
      </c>
      <c r="C25" s="464"/>
      <c r="D25" s="452"/>
      <c r="E25" s="453"/>
      <c r="F25" s="454"/>
      <c r="G25" s="455"/>
      <c r="H25" s="455"/>
      <c r="I25" s="456"/>
      <c r="J25" s="458"/>
      <c r="K25" s="455"/>
      <c r="L25" s="456"/>
      <c r="M25" s="458"/>
      <c r="N25" s="455"/>
      <c r="O25" s="455"/>
      <c r="P25" s="456"/>
    </row>
    <row r="26" spans="1:16" ht="12.95" customHeight="1" x14ac:dyDescent="0.2">
      <c r="A26" s="62" t="s">
        <v>62</v>
      </c>
      <c r="B26" s="63" t="s">
        <v>32</v>
      </c>
      <c r="C26" s="464"/>
      <c r="D26" s="452"/>
      <c r="E26" s="453"/>
      <c r="F26" s="454"/>
      <c r="G26" s="455"/>
      <c r="H26" s="455"/>
      <c r="I26" s="456"/>
      <c r="J26" s="458"/>
      <c r="K26" s="455"/>
      <c r="L26" s="456"/>
      <c r="M26" s="458"/>
      <c r="N26" s="455"/>
      <c r="O26" s="455"/>
      <c r="P26" s="456"/>
    </row>
    <row r="27" spans="1:16" ht="12.95" customHeight="1" x14ac:dyDescent="0.2">
      <c r="A27" s="62" t="s">
        <v>63</v>
      </c>
      <c r="B27" s="63" t="s">
        <v>33</v>
      </c>
      <c r="C27" s="464"/>
      <c r="D27" s="452"/>
      <c r="E27" s="453"/>
      <c r="F27" s="454"/>
      <c r="G27" s="455"/>
      <c r="H27" s="455"/>
      <c r="I27" s="456"/>
      <c r="J27" s="458"/>
      <c r="K27" s="455"/>
      <c r="L27" s="456"/>
      <c r="M27" s="458"/>
      <c r="N27" s="455"/>
      <c r="O27" s="455"/>
      <c r="P27" s="456"/>
    </row>
    <row r="28" spans="1:16" ht="12.95" customHeight="1" x14ac:dyDescent="0.2">
      <c r="A28" s="62" t="s">
        <v>64</v>
      </c>
      <c r="B28" s="63" t="s">
        <v>34</v>
      </c>
      <c r="C28" s="464"/>
      <c r="D28" s="452"/>
      <c r="E28" s="453"/>
      <c r="F28" s="454"/>
      <c r="G28" s="455"/>
      <c r="H28" s="455"/>
      <c r="I28" s="456"/>
      <c r="J28" s="458"/>
      <c r="K28" s="455"/>
      <c r="L28" s="456"/>
      <c r="M28" s="458"/>
      <c r="N28" s="455"/>
      <c r="O28" s="455"/>
      <c r="P28" s="456"/>
    </row>
    <row r="29" spans="1:16" ht="12.95" customHeight="1" x14ac:dyDescent="0.2">
      <c r="A29" s="62" t="s">
        <v>65</v>
      </c>
      <c r="B29" s="63" t="s">
        <v>35</v>
      </c>
      <c r="C29" s="464"/>
      <c r="D29" s="452"/>
      <c r="E29" s="453"/>
      <c r="F29" s="454"/>
      <c r="G29" s="455"/>
      <c r="H29" s="455"/>
      <c r="I29" s="456"/>
      <c r="J29" s="458"/>
      <c r="K29" s="455"/>
      <c r="L29" s="456"/>
      <c r="M29" s="458"/>
      <c r="N29" s="455"/>
      <c r="O29" s="455"/>
      <c r="P29" s="456"/>
    </row>
    <row r="30" spans="1:16" ht="12.95" customHeight="1" thickBot="1" x14ac:dyDescent="0.25">
      <c r="A30" s="62" t="s">
        <v>66</v>
      </c>
      <c r="B30" s="65" t="s">
        <v>301</v>
      </c>
      <c r="C30" s="467"/>
      <c r="D30" s="468"/>
      <c r="E30" s="469"/>
      <c r="F30" s="470"/>
      <c r="G30" s="471"/>
      <c r="H30" s="471"/>
      <c r="I30" s="472"/>
      <c r="J30" s="473"/>
      <c r="K30" s="471"/>
      <c r="L30" s="472"/>
      <c r="M30" s="473"/>
      <c r="N30" s="471"/>
      <c r="O30" s="471"/>
      <c r="P30" s="472"/>
    </row>
    <row r="31" spans="1:16" ht="12.95" customHeight="1" x14ac:dyDescent="0.2">
      <c r="A31" s="769" t="s">
        <v>496</v>
      </c>
      <c r="B31" s="773" t="s">
        <v>245</v>
      </c>
      <c r="C31" s="765" t="s">
        <v>180</v>
      </c>
      <c r="D31" s="835" t="s">
        <v>187</v>
      </c>
      <c r="E31" s="828" t="s">
        <v>164</v>
      </c>
      <c r="F31" s="829"/>
      <c r="G31" s="829"/>
      <c r="H31" s="829"/>
      <c r="I31" s="830"/>
      <c r="J31" s="808" t="s">
        <v>4</v>
      </c>
      <c r="K31" s="809"/>
      <c r="L31" s="810"/>
      <c r="M31" s="832" t="s">
        <v>11</v>
      </c>
      <c r="N31" s="833"/>
      <c r="O31" s="833"/>
      <c r="P31" s="834"/>
    </row>
    <row r="32" spans="1:16" ht="27.75" customHeight="1" thickBot="1" x14ac:dyDescent="0.25">
      <c r="A32" s="770"/>
      <c r="B32" s="774"/>
      <c r="C32" s="801"/>
      <c r="D32" s="836"/>
      <c r="E32" s="261" t="s">
        <v>208</v>
      </c>
      <c r="F32" s="262" t="s">
        <v>163</v>
      </c>
      <c r="G32" s="263" t="s">
        <v>497</v>
      </c>
      <c r="H32" s="263" t="s">
        <v>209</v>
      </c>
      <c r="I32" s="264" t="s">
        <v>498</v>
      </c>
      <c r="J32" s="265" t="s">
        <v>210</v>
      </c>
      <c r="K32" s="263" t="s">
        <v>165</v>
      </c>
      <c r="L32" s="264" t="s">
        <v>166</v>
      </c>
      <c r="M32" s="265" t="s">
        <v>167</v>
      </c>
      <c r="N32" s="263" t="s">
        <v>499</v>
      </c>
      <c r="O32" s="263" t="s">
        <v>500</v>
      </c>
      <c r="P32" s="264" t="s">
        <v>168</v>
      </c>
    </row>
    <row r="33" spans="1:16" ht="12.95" customHeight="1" x14ac:dyDescent="0.2">
      <c r="A33" s="62" t="s">
        <v>67</v>
      </c>
      <c r="B33" s="63" t="s">
        <v>298</v>
      </c>
      <c r="C33" s="474"/>
      <c r="D33" s="475"/>
      <c r="E33" s="476"/>
      <c r="F33" s="477"/>
      <c r="G33" s="478"/>
      <c r="H33" s="478"/>
      <c r="I33" s="479"/>
      <c r="J33" s="480"/>
      <c r="K33" s="478"/>
      <c r="L33" s="479"/>
      <c r="M33" s="480"/>
      <c r="N33" s="478"/>
      <c r="O33" s="478"/>
      <c r="P33" s="479"/>
    </row>
    <row r="34" spans="1:16" ht="12.95" customHeight="1" x14ac:dyDescent="0.2">
      <c r="A34" s="62" t="s">
        <v>68</v>
      </c>
      <c r="B34" s="63" t="s">
        <v>299</v>
      </c>
      <c r="C34" s="464"/>
      <c r="D34" s="452"/>
      <c r="E34" s="481"/>
      <c r="F34" s="482"/>
      <c r="G34" s="483"/>
      <c r="H34" s="483"/>
      <c r="I34" s="484"/>
      <c r="J34" s="485"/>
      <c r="K34" s="483"/>
      <c r="L34" s="484"/>
      <c r="M34" s="485"/>
      <c r="N34" s="483"/>
      <c r="O34" s="483"/>
      <c r="P34" s="484"/>
    </row>
    <row r="35" spans="1:16" ht="12.95" customHeight="1" x14ac:dyDescent="0.2">
      <c r="A35" s="62" t="s">
        <v>69</v>
      </c>
      <c r="B35" s="63" t="s">
        <v>569</v>
      </c>
      <c r="C35" s="464"/>
      <c r="D35" s="452"/>
      <c r="E35" s="481"/>
      <c r="F35" s="482"/>
      <c r="G35" s="483"/>
      <c r="H35" s="483"/>
      <c r="I35" s="484"/>
      <c r="J35" s="485"/>
      <c r="K35" s="483"/>
      <c r="L35" s="484"/>
      <c r="M35" s="485"/>
      <c r="N35" s="483"/>
      <c r="O35" s="483"/>
      <c r="P35" s="484"/>
    </row>
    <row r="36" spans="1:16" ht="12.95" customHeight="1" x14ac:dyDescent="0.2">
      <c r="A36" s="62" t="s">
        <v>70</v>
      </c>
      <c r="B36" s="63" t="s">
        <v>568</v>
      </c>
      <c r="C36" s="464"/>
      <c r="D36" s="452"/>
      <c r="E36" s="481"/>
      <c r="F36" s="482"/>
      <c r="G36" s="483"/>
      <c r="H36" s="483"/>
      <c r="I36" s="484"/>
      <c r="J36" s="485"/>
      <c r="K36" s="483"/>
      <c r="L36" s="484"/>
      <c r="M36" s="485"/>
      <c r="N36" s="483"/>
      <c r="O36" s="483"/>
      <c r="P36" s="484"/>
    </row>
    <row r="37" spans="1:16" ht="12.95" customHeight="1" x14ac:dyDescent="0.2">
      <c r="A37" s="62" t="s">
        <v>71</v>
      </c>
      <c r="B37" s="64" t="s">
        <v>36</v>
      </c>
      <c r="C37" s="465"/>
      <c r="D37" s="457"/>
      <c r="E37" s="481"/>
      <c r="F37" s="482"/>
      <c r="G37" s="483"/>
      <c r="H37" s="483"/>
      <c r="I37" s="484"/>
      <c r="J37" s="485"/>
      <c r="K37" s="483"/>
      <c r="L37" s="484"/>
      <c r="M37" s="485"/>
      <c r="N37" s="483"/>
      <c r="O37" s="483"/>
      <c r="P37" s="484"/>
    </row>
    <row r="38" spans="1:16" ht="12.95" customHeight="1" x14ac:dyDescent="0.2">
      <c r="A38" s="62" t="s">
        <v>72</v>
      </c>
      <c r="B38" s="63" t="s">
        <v>566</v>
      </c>
      <c r="C38" s="464"/>
      <c r="D38" s="452"/>
      <c r="E38" s="481"/>
      <c r="F38" s="446"/>
      <c r="G38" s="483"/>
      <c r="H38" s="483"/>
      <c r="I38" s="484"/>
      <c r="J38" s="485"/>
      <c r="K38" s="483"/>
      <c r="L38" s="484"/>
      <c r="M38" s="485"/>
      <c r="N38" s="483"/>
      <c r="O38" s="483"/>
      <c r="P38" s="484"/>
    </row>
    <row r="39" spans="1:16" ht="12.95" customHeight="1" x14ac:dyDescent="0.2">
      <c r="A39" s="62" t="s">
        <v>73</v>
      </c>
      <c r="B39" s="63" t="s">
        <v>567</v>
      </c>
      <c r="C39" s="464"/>
      <c r="D39" s="452"/>
      <c r="E39" s="481"/>
      <c r="F39" s="446"/>
      <c r="G39" s="483"/>
      <c r="H39" s="483"/>
      <c r="I39" s="484"/>
      <c r="J39" s="485"/>
      <c r="K39" s="483"/>
      <c r="L39" s="484"/>
      <c r="M39" s="485"/>
      <c r="N39" s="483"/>
      <c r="O39" s="483"/>
      <c r="P39" s="484"/>
    </row>
    <row r="40" spans="1:16" ht="12.95" customHeight="1" x14ac:dyDescent="0.2">
      <c r="A40" s="62" t="s">
        <v>74</v>
      </c>
      <c r="B40" s="64" t="s">
        <v>37</v>
      </c>
      <c r="C40" s="465"/>
      <c r="D40" s="457"/>
      <c r="E40" s="486"/>
      <c r="F40" s="446"/>
      <c r="G40" s="483"/>
      <c r="H40" s="483"/>
      <c r="I40" s="484"/>
      <c r="J40" s="485"/>
      <c r="K40" s="483"/>
      <c r="L40" s="484"/>
      <c r="M40" s="485"/>
      <c r="N40" s="483"/>
      <c r="O40" s="483"/>
      <c r="P40" s="484"/>
    </row>
    <row r="41" spans="1:16" ht="12.95" customHeight="1" x14ac:dyDescent="0.2">
      <c r="A41" s="62" t="s">
        <v>75</v>
      </c>
      <c r="B41" s="64" t="s">
        <v>38</v>
      </c>
      <c r="C41" s="465"/>
      <c r="D41" s="457"/>
      <c r="E41" s="487"/>
      <c r="F41" s="488"/>
      <c r="G41" s="483"/>
      <c r="H41" s="483"/>
      <c r="I41" s="484"/>
      <c r="J41" s="485"/>
      <c r="K41" s="483"/>
      <c r="L41" s="484"/>
      <c r="M41" s="485"/>
      <c r="N41" s="483"/>
      <c r="O41" s="483"/>
      <c r="P41" s="484"/>
    </row>
    <row r="42" spans="1:16" ht="12.95" customHeight="1" x14ac:dyDescent="0.2">
      <c r="A42" s="62" t="s">
        <v>76</v>
      </c>
      <c r="B42" s="63" t="s">
        <v>39</v>
      </c>
      <c r="C42" s="464"/>
      <c r="D42" s="452"/>
      <c r="E42" s="489"/>
      <c r="F42" s="446"/>
      <c r="G42" s="483"/>
      <c r="H42" s="483"/>
      <c r="I42" s="484"/>
      <c r="J42" s="485"/>
      <c r="K42" s="483"/>
      <c r="L42" s="484"/>
      <c r="M42" s="485"/>
      <c r="N42" s="483"/>
      <c r="O42" s="483"/>
      <c r="P42" s="484"/>
    </row>
    <row r="43" spans="1:16" ht="12.95" customHeight="1" x14ac:dyDescent="0.2">
      <c r="A43" s="62" t="s">
        <v>77</v>
      </c>
      <c r="B43" s="64" t="s">
        <v>291</v>
      </c>
      <c r="C43" s="465"/>
      <c r="D43" s="457"/>
      <c r="E43" s="489"/>
      <c r="F43" s="446"/>
      <c r="G43" s="483"/>
      <c r="H43" s="483"/>
      <c r="I43" s="484"/>
      <c r="J43" s="485"/>
      <c r="K43" s="483"/>
      <c r="L43" s="484"/>
      <c r="M43" s="485"/>
      <c r="N43" s="483"/>
      <c r="O43" s="483"/>
      <c r="P43" s="484"/>
    </row>
    <row r="44" spans="1:16" ht="12.95" customHeight="1" x14ac:dyDescent="0.2">
      <c r="A44" s="62" t="s">
        <v>78</v>
      </c>
      <c r="B44" s="64" t="s">
        <v>292</v>
      </c>
      <c r="C44" s="465"/>
      <c r="D44" s="457"/>
      <c r="E44" s="489"/>
      <c r="F44" s="446"/>
      <c r="G44" s="483"/>
      <c r="H44" s="483"/>
      <c r="I44" s="484"/>
      <c r="J44" s="485"/>
      <c r="K44" s="483"/>
      <c r="L44" s="484"/>
      <c r="M44" s="485"/>
      <c r="N44" s="483"/>
      <c r="O44" s="483"/>
      <c r="P44" s="484"/>
    </row>
    <row r="45" spans="1:16" ht="12.95" customHeight="1" x14ac:dyDescent="0.2">
      <c r="A45" s="62" t="s">
        <v>79</v>
      </c>
      <c r="B45" s="266" t="s">
        <v>293</v>
      </c>
      <c r="C45" s="465">
        <v>3</v>
      </c>
      <c r="D45" s="457"/>
      <c r="E45" s="490">
        <v>6184513</v>
      </c>
      <c r="F45" s="483"/>
      <c r="G45" s="483"/>
      <c r="H45" s="483"/>
      <c r="I45" s="484"/>
      <c r="J45" s="485"/>
      <c r="K45" s="483"/>
      <c r="L45" s="484"/>
      <c r="M45" s="485"/>
      <c r="N45" s="483"/>
      <c r="O45" s="483"/>
      <c r="P45" s="484"/>
    </row>
    <row r="46" spans="1:16" ht="12.95" customHeight="1" x14ac:dyDescent="0.2">
      <c r="A46" s="62" t="s">
        <v>80</v>
      </c>
      <c r="B46" s="63" t="s">
        <v>40</v>
      </c>
      <c r="C46" s="464"/>
      <c r="D46" s="452"/>
      <c r="E46" s="490"/>
      <c r="F46" s="483"/>
      <c r="G46" s="483"/>
      <c r="H46" s="483"/>
      <c r="I46" s="484"/>
      <c r="J46" s="485"/>
      <c r="K46" s="483"/>
      <c r="L46" s="484"/>
      <c r="M46" s="485"/>
      <c r="N46" s="483"/>
      <c r="O46" s="483"/>
      <c r="P46" s="484"/>
    </row>
    <row r="47" spans="1:16" ht="12.95" customHeight="1" x14ac:dyDescent="0.2">
      <c r="A47" s="62" t="s">
        <v>81</v>
      </c>
      <c r="B47" s="267" t="s">
        <v>295</v>
      </c>
      <c r="C47" s="464">
        <v>2</v>
      </c>
      <c r="D47" s="452"/>
      <c r="E47" s="490"/>
      <c r="F47" s="483"/>
      <c r="G47" s="483"/>
      <c r="H47" s="483">
        <v>335910</v>
      </c>
      <c r="I47" s="484"/>
      <c r="J47" s="485"/>
      <c r="K47" s="483"/>
      <c r="L47" s="484"/>
      <c r="M47" s="485"/>
      <c r="N47" s="483"/>
      <c r="O47" s="483"/>
      <c r="P47" s="484"/>
    </row>
    <row r="48" spans="1:16" x14ac:dyDescent="0.2">
      <c r="A48" s="62" t="s">
        <v>82</v>
      </c>
      <c r="B48" s="63" t="s">
        <v>296</v>
      </c>
      <c r="C48" s="464"/>
      <c r="D48" s="452"/>
      <c r="E48" s="490"/>
      <c r="F48" s="483"/>
      <c r="G48" s="483"/>
      <c r="H48" s="483"/>
      <c r="I48" s="484"/>
      <c r="J48" s="485"/>
      <c r="K48" s="483"/>
      <c r="L48" s="484"/>
      <c r="M48" s="485"/>
      <c r="N48" s="483"/>
      <c r="O48" s="483"/>
      <c r="P48" s="484"/>
    </row>
    <row r="49" spans="1:16" x14ac:dyDescent="0.2">
      <c r="A49" s="62" t="s">
        <v>83</v>
      </c>
      <c r="B49" s="267" t="s">
        <v>41</v>
      </c>
      <c r="C49" s="464"/>
      <c r="D49" s="452"/>
      <c r="E49" s="490"/>
      <c r="F49" s="491"/>
      <c r="G49" s="483"/>
      <c r="H49" s="483">
        <v>318000</v>
      </c>
      <c r="I49" s="484"/>
      <c r="J49" s="485"/>
      <c r="K49" s="483"/>
      <c r="L49" s="484"/>
      <c r="M49" s="485"/>
      <c r="N49" s="483"/>
      <c r="O49" s="483"/>
      <c r="P49" s="484"/>
    </row>
    <row r="50" spans="1:16" x14ac:dyDescent="0.2">
      <c r="A50" s="62" t="s">
        <v>84</v>
      </c>
      <c r="B50" s="63" t="s">
        <v>316</v>
      </c>
      <c r="C50" s="464"/>
      <c r="D50" s="452"/>
      <c r="E50" s="490"/>
      <c r="F50" s="491"/>
      <c r="G50" s="483"/>
      <c r="H50" s="483"/>
      <c r="I50" s="484"/>
      <c r="J50" s="485"/>
      <c r="K50" s="483"/>
      <c r="L50" s="484"/>
      <c r="M50" s="485"/>
      <c r="N50" s="483"/>
      <c r="O50" s="483"/>
      <c r="P50" s="484"/>
    </row>
    <row r="51" spans="1:16" x14ac:dyDescent="0.2">
      <c r="A51" s="62" t="s">
        <v>85</v>
      </c>
      <c r="B51" s="63" t="s">
        <v>42</v>
      </c>
      <c r="C51" s="464"/>
      <c r="D51" s="452"/>
      <c r="E51" s="490"/>
      <c r="F51" s="491"/>
      <c r="G51" s="483"/>
      <c r="H51" s="483"/>
      <c r="I51" s="484"/>
      <c r="J51" s="485"/>
      <c r="K51" s="483"/>
      <c r="L51" s="484"/>
      <c r="M51" s="485"/>
      <c r="N51" s="483"/>
      <c r="O51" s="483"/>
      <c r="P51" s="484"/>
    </row>
    <row r="52" spans="1:16" x14ac:dyDescent="0.2">
      <c r="A52" s="62" t="s">
        <v>86</v>
      </c>
      <c r="B52" s="67" t="s">
        <v>43</v>
      </c>
      <c r="C52" s="464"/>
      <c r="D52" s="452"/>
      <c r="E52" s="490"/>
      <c r="F52" s="491"/>
      <c r="G52" s="483"/>
      <c r="H52" s="483"/>
      <c r="I52" s="484"/>
      <c r="J52" s="485"/>
      <c r="K52" s="483"/>
      <c r="L52" s="484"/>
      <c r="M52" s="485"/>
      <c r="N52" s="483"/>
      <c r="O52" s="483"/>
      <c r="P52" s="484"/>
    </row>
    <row r="53" spans="1:16" x14ac:dyDescent="0.2">
      <c r="A53" s="789" t="s">
        <v>183</v>
      </c>
      <c r="B53" s="790"/>
      <c r="C53" s="464"/>
      <c r="D53" s="452"/>
      <c r="E53" s="490"/>
      <c r="F53" s="491"/>
      <c r="G53" s="483"/>
      <c r="H53" s="483"/>
      <c r="I53" s="484"/>
      <c r="J53" s="485"/>
      <c r="K53" s="483"/>
      <c r="L53" s="484"/>
      <c r="M53" s="485"/>
      <c r="N53" s="483"/>
      <c r="O53" s="483"/>
      <c r="P53" s="484"/>
    </row>
    <row r="54" spans="1:16" x14ac:dyDescent="0.2">
      <c r="A54" s="62" t="s">
        <v>87</v>
      </c>
      <c r="B54" s="63" t="s">
        <v>27</v>
      </c>
      <c r="C54" s="464">
        <v>6</v>
      </c>
      <c r="D54" s="452"/>
      <c r="E54" s="490"/>
      <c r="F54" s="491"/>
      <c r="G54" s="483"/>
      <c r="H54" s="483"/>
      <c r="I54" s="484"/>
      <c r="J54" s="485"/>
      <c r="K54" s="483"/>
      <c r="L54" s="484"/>
      <c r="M54" s="485"/>
      <c r="N54" s="483"/>
      <c r="O54" s="483"/>
      <c r="P54" s="484"/>
    </row>
    <row r="55" spans="1:16" x14ac:dyDescent="0.2">
      <c r="A55" s="66" t="s">
        <v>88</v>
      </c>
      <c r="B55" s="63" t="s">
        <v>288</v>
      </c>
      <c r="C55" s="464"/>
      <c r="D55" s="452">
        <v>53393184</v>
      </c>
      <c r="E55" s="490"/>
      <c r="F55" s="491"/>
      <c r="G55" s="483"/>
      <c r="H55" s="483"/>
      <c r="I55" s="484"/>
      <c r="J55" s="485"/>
      <c r="K55" s="483"/>
      <c r="L55" s="484"/>
      <c r="M55" s="485"/>
      <c r="N55" s="483"/>
      <c r="O55" s="483"/>
      <c r="P55" s="484">
        <v>215505</v>
      </c>
    </row>
    <row r="56" spans="1:16" x14ac:dyDescent="0.2">
      <c r="A56" s="62" t="s">
        <v>89</v>
      </c>
      <c r="B56" s="64" t="s">
        <v>22</v>
      </c>
      <c r="C56" s="492">
        <v>1</v>
      </c>
      <c r="D56" s="493"/>
      <c r="E56" s="494"/>
      <c r="F56" s="495"/>
      <c r="G56" s="496"/>
      <c r="H56" s="496"/>
      <c r="I56" s="497"/>
      <c r="J56" s="498"/>
      <c r="K56" s="496"/>
      <c r="L56" s="497"/>
      <c r="M56" s="498"/>
      <c r="N56" s="496"/>
      <c r="O56" s="496"/>
      <c r="P56" s="497"/>
    </row>
    <row r="57" spans="1:16" ht="13.5" thickBot="1" x14ac:dyDescent="0.25">
      <c r="A57" s="66" t="s">
        <v>135</v>
      </c>
      <c r="B57" s="67" t="s">
        <v>184</v>
      </c>
      <c r="C57" s="492">
        <v>7</v>
      </c>
      <c r="D57" s="493"/>
      <c r="E57" s="494"/>
      <c r="F57" s="495"/>
      <c r="G57" s="496"/>
      <c r="H57" s="496"/>
      <c r="I57" s="497"/>
      <c r="J57" s="498"/>
      <c r="K57" s="496"/>
      <c r="L57" s="497"/>
      <c r="M57" s="498"/>
      <c r="N57" s="496"/>
      <c r="O57" s="496"/>
      <c r="P57" s="497"/>
    </row>
    <row r="58" spans="1:16" ht="13.5" thickBot="1" x14ac:dyDescent="0.25">
      <c r="A58" s="791" t="s">
        <v>90</v>
      </c>
      <c r="B58" s="792"/>
      <c r="C58" s="499">
        <f>C11+C12+C14+C20+C45+C47+C54+C56+C57</f>
        <v>22.5</v>
      </c>
      <c r="D58" s="500">
        <f>SUM(D53:D56)</f>
        <v>53393184</v>
      </c>
      <c r="E58" s="500">
        <f>SUM(E6:E30)+E45</f>
        <v>97818266</v>
      </c>
      <c r="F58" s="500">
        <f>SUM(F6:F30)+SUM(F33:F57)</f>
        <v>57876132</v>
      </c>
      <c r="G58" s="500">
        <f t="shared" ref="G58:J58" si="0">SUM(G6:G30)+SUM(G33:G57)</f>
        <v>0</v>
      </c>
      <c r="H58" s="500">
        <f t="shared" si="0"/>
        <v>11369813</v>
      </c>
      <c r="I58" s="500">
        <f t="shared" si="0"/>
        <v>0</v>
      </c>
      <c r="J58" s="500">
        <f t="shared" si="0"/>
        <v>18170426</v>
      </c>
      <c r="K58" s="500">
        <f t="shared" ref="K58" si="1">SUM(K6:K30)+SUM(K33:K57)</f>
        <v>48210000</v>
      </c>
      <c r="L58" s="500">
        <f t="shared" ref="L58" si="2">SUM(L6:L30)+SUM(L33:L57)</f>
        <v>1691000</v>
      </c>
      <c r="M58" s="500">
        <f t="shared" ref="M58:N58" si="3">SUM(M6:M30)+SUM(M33:M57)</f>
        <v>0</v>
      </c>
      <c r="N58" s="500">
        <f t="shared" si="3"/>
        <v>0</v>
      </c>
      <c r="O58" s="500">
        <f t="shared" ref="O58" si="4">SUM(O6:O30)+SUM(O33:O57)</f>
        <v>0</v>
      </c>
      <c r="P58" s="501">
        <f t="shared" ref="P58" si="5">SUM(P6:P30)+SUM(P33:P57)</f>
        <v>51122622</v>
      </c>
    </row>
    <row r="59" spans="1:16" ht="18.75" customHeight="1" thickBot="1" x14ac:dyDescent="0.25">
      <c r="A59" s="777" t="s">
        <v>169</v>
      </c>
      <c r="B59" s="800"/>
      <c r="C59" s="502"/>
      <c r="D59" s="811">
        <f>SUM(D58:P58)</f>
        <v>339651443</v>
      </c>
      <c r="E59" s="811"/>
      <c r="F59" s="811"/>
      <c r="G59" s="811"/>
      <c r="H59" s="811"/>
      <c r="I59" s="811"/>
      <c r="J59" s="811"/>
      <c r="K59" s="811"/>
      <c r="L59" s="811"/>
      <c r="M59" s="811"/>
      <c r="N59" s="811"/>
      <c r="O59" s="811"/>
      <c r="P59" s="812"/>
    </row>
    <row r="60" spans="1:16" ht="15" customHeight="1" thickBot="1" x14ac:dyDescent="0.25">
      <c r="A60" s="796" t="s">
        <v>185</v>
      </c>
      <c r="B60" s="797"/>
      <c r="C60" s="503"/>
      <c r="D60" s="813">
        <v>-53393184</v>
      </c>
      <c r="E60" s="813"/>
      <c r="F60" s="813"/>
      <c r="G60" s="813"/>
      <c r="H60" s="813"/>
      <c r="I60" s="813"/>
      <c r="J60" s="813"/>
      <c r="K60" s="813"/>
      <c r="L60" s="813"/>
      <c r="M60" s="813"/>
      <c r="N60" s="813"/>
      <c r="O60" s="813"/>
      <c r="P60" s="814"/>
    </row>
    <row r="61" spans="1:16" ht="13.5" thickBot="1" x14ac:dyDescent="0.25">
      <c r="A61" s="798" t="s">
        <v>186</v>
      </c>
      <c r="B61" s="799"/>
      <c r="C61" s="504"/>
      <c r="D61" s="811">
        <f>SUM(D59:P60)</f>
        <v>286258259</v>
      </c>
      <c r="E61" s="811"/>
      <c r="F61" s="811"/>
      <c r="G61" s="811"/>
      <c r="H61" s="811"/>
      <c r="I61" s="811"/>
      <c r="J61" s="811"/>
      <c r="K61" s="811"/>
      <c r="L61" s="811"/>
      <c r="M61" s="811"/>
      <c r="N61" s="811"/>
      <c r="O61" s="811"/>
      <c r="P61" s="812"/>
    </row>
    <row r="62" spans="1:16" x14ac:dyDescent="0.2">
      <c r="A62" s="68"/>
      <c r="B62" s="68"/>
    </row>
    <row r="63" spans="1:16" x14ac:dyDescent="0.2">
      <c r="A63" s="68"/>
      <c r="B63" s="68"/>
    </row>
    <row r="64" spans="1:16" x14ac:dyDescent="0.2">
      <c r="A64" s="68"/>
      <c r="B64" s="68"/>
    </row>
    <row r="65" spans="1:17" ht="33.75" customHeight="1" thickBot="1" x14ac:dyDescent="0.25">
      <c r="A65" s="68"/>
      <c r="B65" s="68"/>
    </row>
    <row r="66" spans="1:17" ht="12.75" customHeight="1" x14ac:dyDescent="0.2">
      <c r="A66" s="769" t="s">
        <v>496</v>
      </c>
      <c r="B66" s="793" t="s">
        <v>245</v>
      </c>
      <c r="C66" s="765" t="s">
        <v>180</v>
      </c>
      <c r="D66" s="763" t="s">
        <v>187</v>
      </c>
      <c r="E66" s="815" t="s">
        <v>178</v>
      </c>
      <c r="F66" s="815"/>
      <c r="G66" s="815"/>
      <c r="H66" s="815"/>
      <c r="I66" s="815"/>
      <c r="J66" s="816"/>
      <c r="K66" s="817" t="s">
        <v>177</v>
      </c>
      <c r="L66" s="818"/>
      <c r="M66" s="818"/>
      <c r="N66" s="819"/>
      <c r="O66" s="806" t="s">
        <v>11</v>
      </c>
      <c r="P66" s="807"/>
    </row>
    <row r="67" spans="1:17" ht="34.5" thickBot="1" x14ac:dyDescent="0.25">
      <c r="A67" s="770"/>
      <c r="B67" s="794"/>
      <c r="C67" s="801"/>
      <c r="D67" s="764"/>
      <c r="E67" s="61" t="s">
        <v>170</v>
      </c>
      <c r="F67" s="48" t="s">
        <v>171</v>
      </c>
      <c r="G67" s="49" t="s">
        <v>172</v>
      </c>
      <c r="H67" s="49" t="s">
        <v>565</v>
      </c>
      <c r="I67" s="49" t="s">
        <v>173</v>
      </c>
      <c r="J67" s="50" t="s">
        <v>212</v>
      </c>
      <c r="K67" s="51" t="s">
        <v>174</v>
      </c>
      <c r="L67" s="49" t="s">
        <v>175</v>
      </c>
      <c r="M67" s="49" t="s">
        <v>176</v>
      </c>
      <c r="N67" s="50" t="s">
        <v>173</v>
      </c>
      <c r="O67" s="51" t="s">
        <v>211</v>
      </c>
      <c r="P67" s="50" t="s">
        <v>179</v>
      </c>
    </row>
    <row r="68" spans="1:17" ht="15.75" customHeight="1" x14ac:dyDescent="0.2">
      <c r="A68" s="759" t="s">
        <v>12</v>
      </c>
      <c r="B68" s="760"/>
      <c r="C68" s="508"/>
      <c r="D68" s="509"/>
      <c r="E68" s="505"/>
      <c r="F68" s="506"/>
      <c r="G68" s="510"/>
      <c r="H68" s="510"/>
      <c r="I68" s="510"/>
      <c r="J68" s="511"/>
      <c r="K68" s="512"/>
      <c r="L68" s="510"/>
      <c r="M68" s="510"/>
      <c r="N68" s="511"/>
      <c r="O68" s="512"/>
      <c r="P68" s="511"/>
    </row>
    <row r="69" spans="1:17" x14ac:dyDescent="0.2">
      <c r="A69" s="62" t="s">
        <v>18</v>
      </c>
      <c r="B69" s="267" t="s">
        <v>19</v>
      </c>
      <c r="C69" s="513"/>
      <c r="D69" s="514"/>
      <c r="E69" s="515"/>
      <c r="F69" s="516"/>
      <c r="G69" s="517"/>
      <c r="H69" s="517"/>
      <c r="I69" s="517"/>
      <c r="J69" s="518"/>
      <c r="K69" s="519">
        <v>6638255</v>
      </c>
      <c r="L69" s="517">
        <v>7216180</v>
      </c>
      <c r="M69" s="517"/>
      <c r="N69" s="518"/>
      <c r="O69" s="519"/>
      <c r="P69" s="518"/>
    </row>
    <row r="70" spans="1:17" x14ac:dyDescent="0.2">
      <c r="A70" s="62" t="s">
        <v>44</v>
      </c>
      <c r="B70" s="63" t="s">
        <v>20</v>
      </c>
      <c r="C70" s="513"/>
      <c r="D70" s="514"/>
      <c r="E70" s="515"/>
      <c r="F70" s="516"/>
      <c r="G70" s="517"/>
      <c r="H70" s="517"/>
      <c r="I70" s="517"/>
      <c r="J70" s="518"/>
      <c r="K70" s="519"/>
      <c r="L70" s="517"/>
      <c r="M70" s="517"/>
      <c r="N70" s="518"/>
      <c r="O70" s="519"/>
      <c r="P70" s="518"/>
    </row>
    <row r="71" spans="1:17" x14ac:dyDescent="0.2">
      <c r="A71" s="62" t="s">
        <v>45</v>
      </c>
      <c r="B71" s="266" t="s">
        <v>21</v>
      </c>
      <c r="C71" s="520"/>
      <c r="D71" s="521"/>
      <c r="E71" s="515"/>
      <c r="F71" s="516"/>
      <c r="G71" s="517">
        <v>1778000</v>
      </c>
      <c r="H71" s="517"/>
      <c r="I71" s="517"/>
      <c r="J71" s="518"/>
      <c r="K71" s="519">
        <v>26765000</v>
      </c>
      <c r="L71" s="517"/>
      <c r="M71" s="517"/>
      <c r="N71" s="518"/>
      <c r="O71" s="519"/>
      <c r="P71" s="518"/>
      <c r="Q71" s="86"/>
    </row>
    <row r="72" spans="1:17" x14ac:dyDescent="0.2">
      <c r="A72" s="62" t="s">
        <v>46</v>
      </c>
      <c r="B72" s="266" t="s">
        <v>22</v>
      </c>
      <c r="C72" s="465"/>
      <c r="D72" s="521"/>
      <c r="E72" s="515">
        <v>885000</v>
      </c>
      <c r="F72" s="516">
        <v>182000</v>
      </c>
      <c r="G72" s="820">
        <v>16921015</v>
      </c>
      <c r="H72" s="517"/>
      <c r="I72" s="517"/>
      <c r="J72" s="518"/>
      <c r="K72" s="519"/>
      <c r="L72" s="517"/>
      <c r="M72" s="517"/>
      <c r="N72" s="518"/>
      <c r="O72" s="519"/>
      <c r="P72" s="518"/>
      <c r="Q72" s="86"/>
    </row>
    <row r="73" spans="1:17" x14ac:dyDescent="0.2">
      <c r="A73" s="62" t="s">
        <v>47</v>
      </c>
      <c r="B73" s="266" t="s">
        <v>23</v>
      </c>
      <c r="C73" s="465">
        <v>0.5</v>
      </c>
      <c r="D73" s="521"/>
      <c r="E73" s="515"/>
      <c r="F73" s="516"/>
      <c r="G73" s="821"/>
      <c r="H73" s="517"/>
      <c r="I73" s="517"/>
      <c r="J73" s="518"/>
      <c r="K73" s="519"/>
      <c r="L73" s="517"/>
      <c r="M73" s="517"/>
      <c r="N73" s="518"/>
      <c r="O73" s="519"/>
      <c r="P73" s="518"/>
      <c r="Q73" s="86"/>
    </row>
    <row r="74" spans="1:17" x14ac:dyDescent="0.2">
      <c r="A74" s="62" t="s">
        <v>48</v>
      </c>
      <c r="B74" s="266" t="s">
        <v>24</v>
      </c>
      <c r="C74" s="465">
        <v>2</v>
      </c>
      <c r="D74" s="521"/>
      <c r="E74" s="515">
        <v>12121526</v>
      </c>
      <c r="F74" s="516">
        <v>2504813</v>
      </c>
      <c r="G74" s="517">
        <v>11961403</v>
      </c>
      <c r="H74" s="517">
        <v>2676285</v>
      </c>
      <c r="I74" s="517">
        <v>3000000</v>
      </c>
      <c r="J74" s="518"/>
      <c r="K74" s="519">
        <v>10000000</v>
      </c>
      <c r="L74" s="517">
        <v>14442740</v>
      </c>
      <c r="M74" s="517"/>
      <c r="N74" s="518"/>
      <c r="O74" s="519"/>
      <c r="P74" s="518">
        <v>53697318</v>
      </c>
      <c r="Q74" s="86"/>
    </row>
    <row r="75" spans="1:17" x14ac:dyDescent="0.2">
      <c r="A75" s="62" t="s">
        <v>49</v>
      </c>
      <c r="B75" s="266" t="s">
        <v>25</v>
      </c>
      <c r="C75" s="465"/>
      <c r="D75" s="521"/>
      <c r="E75" s="515"/>
      <c r="F75" s="516"/>
      <c r="G75" s="517">
        <v>3556000</v>
      </c>
      <c r="H75" s="517"/>
      <c r="I75" s="517"/>
      <c r="J75" s="518"/>
      <c r="K75" s="519"/>
      <c r="L75" s="517"/>
      <c r="M75" s="517"/>
      <c r="N75" s="518"/>
      <c r="O75" s="519"/>
      <c r="P75" s="518"/>
    </row>
    <row r="76" spans="1:17" x14ac:dyDescent="0.2">
      <c r="A76" s="62" t="s">
        <v>50</v>
      </c>
      <c r="B76" s="266" t="s">
        <v>294</v>
      </c>
      <c r="C76" s="465"/>
      <c r="D76" s="521"/>
      <c r="E76" s="515"/>
      <c r="F76" s="516"/>
      <c r="G76" s="517">
        <v>4278000</v>
      </c>
      <c r="H76" s="517"/>
      <c r="I76" s="517"/>
      <c r="J76" s="518"/>
      <c r="K76" s="519"/>
      <c r="L76" s="517">
        <v>3077000</v>
      </c>
      <c r="M76" s="517"/>
      <c r="N76" s="518"/>
      <c r="O76" s="519"/>
      <c r="P76" s="518"/>
      <c r="Q76" s="146"/>
    </row>
    <row r="77" spans="1:17" ht="13.5" customHeight="1" x14ac:dyDescent="0.2">
      <c r="A77" s="62" t="s">
        <v>51</v>
      </c>
      <c r="B77" s="266" t="s">
        <v>286</v>
      </c>
      <c r="C77" s="465"/>
      <c r="D77" s="521"/>
      <c r="E77" s="515"/>
      <c r="F77" s="522"/>
      <c r="G77" s="523"/>
      <c r="H77" s="517">
        <f>475183-41942</f>
        <v>433241</v>
      </c>
      <c r="I77" s="517"/>
      <c r="J77" s="518"/>
      <c r="K77" s="519">
        <v>9900000</v>
      </c>
      <c r="L77" s="517"/>
      <c r="M77" s="517"/>
      <c r="N77" s="518"/>
      <c r="O77" s="519"/>
      <c r="P77" s="518"/>
    </row>
    <row r="78" spans="1:17" x14ac:dyDescent="0.2">
      <c r="A78" s="62" t="s">
        <v>52</v>
      </c>
      <c r="B78" s="266" t="s">
        <v>290</v>
      </c>
      <c r="C78" s="465"/>
      <c r="D78" s="524">
        <v>53393184</v>
      </c>
      <c r="E78" s="515"/>
      <c r="F78" s="516"/>
      <c r="G78" s="517"/>
      <c r="H78" s="517"/>
      <c r="I78" s="517"/>
      <c r="J78" s="518"/>
      <c r="K78" s="519"/>
      <c r="L78" s="517"/>
      <c r="M78" s="517"/>
      <c r="N78" s="518"/>
      <c r="O78" s="519"/>
      <c r="P78" s="518"/>
    </row>
    <row r="79" spans="1:17" x14ac:dyDescent="0.2">
      <c r="A79" s="62" t="s">
        <v>53</v>
      </c>
      <c r="B79" s="64" t="s">
        <v>26</v>
      </c>
      <c r="C79" s="465"/>
      <c r="D79" s="521"/>
      <c r="E79" s="515"/>
      <c r="F79" s="516"/>
      <c r="G79" s="517"/>
      <c r="H79" s="517"/>
      <c r="I79" s="517"/>
      <c r="J79" s="518"/>
      <c r="K79" s="519"/>
      <c r="L79" s="517"/>
      <c r="M79" s="517"/>
      <c r="N79" s="518"/>
      <c r="O79" s="519"/>
      <c r="P79" s="518"/>
    </row>
    <row r="80" spans="1:17" x14ac:dyDescent="0.2">
      <c r="A80" s="62" t="s">
        <v>54</v>
      </c>
      <c r="B80" s="64" t="s">
        <v>288</v>
      </c>
      <c r="C80" s="465"/>
      <c r="D80" s="521"/>
      <c r="E80" s="515"/>
      <c r="F80" s="516"/>
      <c r="G80" s="517"/>
      <c r="H80" s="517"/>
      <c r="I80" s="517"/>
      <c r="J80" s="518"/>
      <c r="K80" s="519"/>
      <c r="L80" s="517"/>
      <c r="M80" s="517"/>
      <c r="N80" s="518"/>
      <c r="O80" s="519"/>
      <c r="P80" s="518"/>
    </row>
    <row r="81" spans="1:30" ht="24" x14ac:dyDescent="0.2">
      <c r="A81" s="62" t="s">
        <v>55</v>
      </c>
      <c r="B81" s="64" t="s">
        <v>289</v>
      </c>
      <c r="C81" s="465"/>
      <c r="D81" s="521"/>
      <c r="E81" s="515"/>
      <c r="F81" s="516"/>
      <c r="G81" s="517"/>
      <c r="H81" s="517"/>
      <c r="I81" s="517"/>
      <c r="J81" s="518"/>
      <c r="K81" s="519"/>
      <c r="L81" s="517"/>
      <c r="M81" s="517"/>
      <c r="N81" s="518"/>
      <c r="O81" s="519"/>
      <c r="P81" s="518"/>
    </row>
    <row r="82" spans="1:30" x14ac:dyDescent="0.2">
      <c r="A82" s="62" t="s">
        <v>56</v>
      </c>
      <c r="B82" s="267" t="s">
        <v>28</v>
      </c>
      <c r="C82" s="464">
        <v>1</v>
      </c>
      <c r="D82" s="514"/>
      <c r="E82" s="515">
        <v>3280000</v>
      </c>
      <c r="F82" s="517">
        <v>766585</v>
      </c>
      <c r="G82" s="517">
        <v>786000</v>
      </c>
      <c r="H82" s="517"/>
      <c r="I82" s="517"/>
      <c r="J82" s="518"/>
      <c r="K82" s="519"/>
      <c r="L82" s="517"/>
      <c r="M82" s="517"/>
      <c r="N82" s="518"/>
      <c r="O82" s="519"/>
      <c r="P82" s="518">
        <v>59100</v>
      </c>
      <c r="Q82" s="86"/>
    </row>
    <row r="83" spans="1:30" x14ac:dyDescent="0.2">
      <c r="A83" s="62" t="s">
        <v>57</v>
      </c>
      <c r="B83" s="267" t="s">
        <v>572</v>
      </c>
      <c r="C83" s="464"/>
      <c r="D83" s="514"/>
      <c r="E83" s="515"/>
      <c r="F83" s="516"/>
      <c r="G83" s="517"/>
      <c r="H83" s="517"/>
      <c r="I83" s="517">
        <v>93927</v>
      </c>
      <c r="J83" s="518"/>
      <c r="K83" s="519"/>
      <c r="L83" s="517"/>
      <c r="M83" s="517"/>
      <c r="N83" s="518"/>
      <c r="O83" s="519"/>
      <c r="P83" s="518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x14ac:dyDescent="0.2">
      <c r="A84" s="62" t="s">
        <v>58</v>
      </c>
      <c r="B84" s="63" t="s">
        <v>300</v>
      </c>
      <c r="C84" s="513"/>
      <c r="D84" s="514"/>
      <c r="E84" s="515"/>
      <c r="F84" s="516"/>
      <c r="G84" s="517"/>
      <c r="H84" s="517"/>
      <c r="I84" s="517"/>
      <c r="J84" s="518"/>
      <c r="K84" s="519"/>
      <c r="L84" s="517"/>
      <c r="M84" s="517"/>
      <c r="N84" s="518"/>
      <c r="O84" s="519"/>
      <c r="P84" s="518"/>
      <c r="S84" s="55"/>
      <c r="T84" s="55"/>
      <c r="U84" s="55"/>
      <c r="V84" s="55"/>
      <c r="W84" s="55"/>
      <c r="X84" s="55"/>
      <c r="Y84" s="56"/>
      <c r="Z84" s="56"/>
      <c r="AA84" s="56"/>
      <c r="AB84" s="56"/>
      <c r="AC84" s="11"/>
      <c r="AD84" s="11"/>
    </row>
    <row r="85" spans="1:30" x14ac:dyDescent="0.2">
      <c r="A85" s="62" t="s">
        <v>59</v>
      </c>
      <c r="B85" s="64" t="s">
        <v>297</v>
      </c>
      <c r="C85" s="520"/>
      <c r="D85" s="521"/>
      <c r="E85" s="515"/>
      <c r="F85" s="516"/>
      <c r="G85" s="517"/>
      <c r="H85" s="517"/>
      <c r="I85" s="517"/>
      <c r="J85" s="518"/>
      <c r="K85" s="519"/>
      <c r="L85" s="517"/>
      <c r="M85" s="517"/>
      <c r="N85" s="518"/>
      <c r="O85" s="519"/>
      <c r="P85" s="518"/>
      <c r="S85" s="53"/>
      <c r="T85" s="53"/>
      <c r="U85" s="54"/>
      <c r="V85" s="54"/>
      <c r="W85" s="54"/>
      <c r="X85" s="54"/>
      <c r="Y85" s="54"/>
      <c r="Z85" s="54"/>
      <c r="AA85" s="54"/>
      <c r="AB85" s="54"/>
      <c r="AC85" s="54"/>
      <c r="AD85" s="54"/>
    </row>
    <row r="86" spans="1:30" x14ac:dyDescent="0.2">
      <c r="A86" s="62" t="s">
        <v>60</v>
      </c>
      <c r="B86" s="63" t="s">
        <v>30</v>
      </c>
      <c r="C86" s="513"/>
      <c r="D86" s="514"/>
      <c r="E86" s="515"/>
      <c r="F86" s="516"/>
      <c r="G86" s="517"/>
      <c r="H86" s="517"/>
      <c r="I86" s="517"/>
      <c r="J86" s="518"/>
      <c r="K86" s="519"/>
      <c r="L86" s="517"/>
      <c r="M86" s="517"/>
      <c r="N86" s="518"/>
      <c r="O86" s="519"/>
      <c r="P86" s="518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2">
      <c r="A87" s="62" t="s">
        <v>61</v>
      </c>
      <c r="B87" s="63" t="s">
        <v>31</v>
      </c>
      <c r="C87" s="513"/>
      <c r="D87" s="514"/>
      <c r="E87" s="515"/>
      <c r="F87" s="516"/>
      <c r="G87" s="517"/>
      <c r="H87" s="517"/>
      <c r="I87" s="517"/>
      <c r="J87" s="518"/>
      <c r="K87" s="519"/>
      <c r="L87" s="517"/>
      <c r="M87" s="517"/>
      <c r="N87" s="518"/>
      <c r="O87" s="519"/>
      <c r="P87" s="518"/>
    </row>
    <row r="88" spans="1:30" x14ac:dyDescent="0.2">
      <c r="A88" s="62" t="s">
        <v>62</v>
      </c>
      <c r="B88" s="63" t="s">
        <v>32</v>
      </c>
      <c r="C88" s="513"/>
      <c r="D88" s="514"/>
      <c r="E88" s="515"/>
      <c r="F88" s="516"/>
      <c r="G88" s="517"/>
      <c r="H88" s="517"/>
      <c r="I88" s="517"/>
      <c r="J88" s="518"/>
      <c r="K88" s="519"/>
      <c r="L88" s="517"/>
      <c r="M88" s="517"/>
      <c r="N88" s="518"/>
      <c r="O88" s="519"/>
      <c r="P88" s="518"/>
    </row>
    <row r="89" spans="1:30" x14ac:dyDescent="0.2">
      <c r="A89" s="62" t="s">
        <v>63</v>
      </c>
      <c r="B89" s="63" t="s">
        <v>33</v>
      </c>
      <c r="C89" s="513"/>
      <c r="D89" s="514"/>
      <c r="E89" s="515"/>
      <c r="F89" s="516"/>
      <c r="G89" s="517"/>
      <c r="H89" s="517"/>
      <c r="I89" s="517"/>
      <c r="J89" s="518"/>
      <c r="K89" s="519"/>
      <c r="L89" s="517"/>
      <c r="M89" s="517"/>
      <c r="N89" s="518"/>
      <c r="O89" s="519"/>
      <c r="P89" s="518"/>
    </row>
    <row r="90" spans="1:30" x14ac:dyDescent="0.2">
      <c r="A90" s="62" t="s">
        <v>64</v>
      </c>
      <c r="B90" s="63" t="s">
        <v>34</v>
      </c>
      <c r="C90" s="513"/>
      <c r="D90" s="514"/>
      <c r="E90" s="515"/>
      <c r="F90" s="516"/>
      <c r="G90" s="517"/>
      <c r="H90" s="517"/>
      <c r="I90" s="517"/>
      <c r="J90" s="518"/>
      <c r="K90" s="519"/>
      <c r="L90" s="517"/>
      <c r="M90" s="517"/>
      <c r="N90" s="518"/>
      <c r="O90" s="519"/>
      <c r="P90" s="518"/>
    </row>
    <row r="91" spans="1:30" x14ac:dyDescent="0.2">
      <c r="A91" s="62" t="s">
        <v>65</v>
      </c>
      <c r="B91" s="63" t="s">
        <v>35</v>
      </c>
      <c r="C91" s="513"/>
      <c r="D91" s="514"/>
      <c r="E91" s="515"/>
      <c r="F91" s="516"/>
      <c r="G91" s="517"/>
      <c r="H91" s="517"/>
      <c r="I91" s="517"/>
      <c r="J91" s="518"/>
      <c r="K91" s="519"/>
      <c r="L91" s="517"/>
      <c r="M91" s="517"/>
      <c r="N91" s="518"/>
      <c r="O91" s="519"/>
      <c r="P91" s="518"/>
    </row>
    <row r="92" spans="1:30" ht="13.5" thickBot="1" x14ac:dyDescent="0.25">
      <c r="A92" s="89" t="s">
        <v>66</v>
      </c>
      <c r="B92" s="445" t="s">
        <v>301</v>
      </c>
      <c r="C92" s="525"/>
      <c r="D92" s="526"/>
      <c r="E92" s="527"/>
      <c r="F92" s="528"/>
      <c r="G92" s="529">
        <v>1938020</v>
      </c>
      <c r="H92" s="529"/>
      <c r="I92" s="529">
        <v>11598553</v>
      </c>
      <c r="J92" s="530"/>
      <c r="K92" s="531"/>
      <c r="L92" s="529"/>
      <c r="M92" s="529"/>
      <c r="N92" s="530"/>
      <c r="O92" s="531"/>
      <c r="P92" s="530"/>
    </row>
    <row r="93" spans="1:30" ht="12.75" customHeight="1" x14ac:dyDescent="0.2">
      <c r="A93" s="769" t="s">
        <v>496</v>
      </c>
      <c r="B93" s="773" t="s">
        <v>245</v>
      </c>
      <c r="C93" s="765" t="s">
        <v>180</v>
      </c>
      <c r="D93" s="763" t="s">
        <v>187</v>
      </c>
      <c r="E93" s="779" t="s">
        <v>178</v>
      </c>
      <c r="F93" s="780"/>
      <c r="G93" s="780"/>
      <c r="H93" s="780"/>
      <c r="I93" s="780"/>
      <c r="J93" s="781"/>
      <c r="K93" s="782" t="s">
        <v>177</v>
      </c>
      <c r="L93" s="783"/>
      <c r="M93" s="783"/>
      <c r="N93" s="784"/>
      <c r="O93" s="761" t="s">
        <v>11</v>
      </c>
      <c r="P93" s="762"/>
    </row>
    <row r="94" spans="1:30" ht="34.5" thickBot="1" x14ac:dyDescent="0.25">
      <c r="A94" s="770"/>
      <c r="B94" s="774"/>
      <c r="C94" s="766"/>
      <c r="D94" s="764"/>
      <c r="E94" s="61" t="s">
        <v>170</v>
      </c>
      <c r="F94" s="48" t="s">
        <v>563</v>
      </c>
      <c r="G94" s="49" t="s">
        <v>564</v>
      </c>
      <c r="H94" s="49" t="s">
        <v>565</v>
      </c>
      <c r="I94" s="49" t="s">
        <v>173</v>
      </c>
      <c r="J94" s="50" t="s">
        <v>212</v>
      </c>
      <c r="K94" s="51" t="s">
        <v>174</v>
      </c>
      <c r="L94" s="49" t="s">
        <v>562</v>
      </c>
      <c r="M94" s="49" t="s">
        <v>176</v>
      </c>
      <c r="N94" s="50" t="s">
        <v>173</v>
      </c>
      <c r="O94" s="51" t="s">
        <v>211</v>
      </c>
      <c r="P94" s="50" t="s">
        <v>179</v>
      </c>
    </row>
    <row r="95" spans="1:30" x14ac:dyDescent="0.2">
      <c r="A95" s="69" t="s">
        <v>67</v>
      </c>
      <c r="B95" s="63" t="s">
        <v>298</v>
      </c>
      <c r="C95" s="474"/>
      <c r="D95" s="533"/>
      <c r="E95" s="534"/>
      <c r="F95" s="535"/>
      <c r="G95" s="536"/>
      <c r="H95" s="536"/>
      <c r="I95" s="536"/>
      <c r="J95" s="537"/>
      <c r="K95" s="538"/>
      <c r="L95" s="536"/>
      <c r="M95" s="536"/>
      <c r="N95" s="539"/>
      <c r="O95" s="538"/>
      <c r="P95" s="539"/>
    </row>
    <row r="96" spans="1:30" x14ac:dyDescent="0.2">
      <c r="A96" s="62" t="s">
        <v>68</v>
      </c>
      <c r="B96" s="63" t="s">
        <v>299</v>
      </c>
      <c r="C96" s="464"/>
      <c r="D96" s="540"/>
      <c r="E96" s="481"/>
      <c r="F96" s="482"/>
      <c r="G96" s="483"/>
      <c r="H96" s="483"/>
      <c r="I96" s="483">
        <v>175000</v>
      </c>
      <c r="J96" s="541"/>
      <c r="K96" s="485"/>
      <c r="L96" s="483"/>
      <c r="M96" s="483"/>
      <c r="N96" s="484"/>
      <c r="O96" s="485"/>
      <c r="P96" s="484"/>
    </row>
    <row r="97" spans="1:16" x14ac:dyDescent="0.2">
      <c r="A97" s="69" t="s">
        <v>69</v>
      </c>
      <c r="B97" s="63" t="s">
        <v>569</v>
      </c>
      <c r="C97" s="464"/>
      <c r="D97" s="540"/>
      <c r="E97" s="481"/>
      <c r="F97" s="482"/>
      <c r="G97" s="483"/>
      <c r="H97" s="483"/>
      <c r="I97" s="483"/>
      <c r="J97" s="541"/>
      <c r="K97" s="485"/>
      <c r="L97" s="483"/>
      <c r="M97" s="483"/>
      <c r="N97" s="484"/>
      <c r="O97" s="485"/>
      <c r="P97" s="484"/>
    </row>
    <row r="98" spans="1:16" x14ac:dyDescent="0.2">
      <c r="A98" s="62" t="s">
        <v>70</v>
      </c>
      <c r="B98" s="63" t="s">
        <v>568</v>
      </c>
      <c r="C98" s="464"/>
      <c r="D98" s="540"/>
      <c r="E98" s="481"/>
      <c r="F98" s="482"/>
      <c r="G98" s="483"/>
      <c r="H98" s="483"/>
      <c r="I98" s="483"/>
      <c r="J98" s="541"/>
      <c r="K98" s="485"/>
      <c r="L98" s="483"/>
      <c r="M98" s="483"/>
      <c r="N98" s="484"/>
      <c r="O98" s="485"/>
      <c r="P98" s="484"/>
    </row>
    <row r="99" spans="1:16" x14ac:dyDescent="0.2">
      <c r="A99" s="69" t="s">
        <v>71</v>
      </c>
      <c r="B99" s="64" t="s">
        <v>36</v>
      </c>
      <c r="C99" s="465"/>
      <c r="D99" s="507"/>
      <c r="E99" s="481"/>
      <c r="F99" s="482"/>
      <c r="G99" s="483"/>
      <c r="H99" s="483"/>
      <c r="I99" s="483"/>
      <c r="J99" s="541"/>
      <c r="K99" s="485"/>
      <c r="L99" s="483"/>
      <c r="M99" s="483"/>
      <c r="N99" s="484"/>
      <c r="O99" s="485"/>
      <c r="P99" s="484"/>
    </row>
    <row r="100" spans="1:16" x14ac:dyDescent="0.2">
      <c r="A100" s="62" t="s">
        <v>72</v>
      </c>
      <c r="B100" s="63" t="s">
        <v>566</v>
      </c>
      <c r="C100" s="464"/>
      <c r="D100" s="540"/>
      <c r="E100" s="481"/>
      <c r="F100" s="446"/>
      <c r="G100" s="483"/>
      <c r="H100" s="483"/>
      <c r="I100" s="483"/>
      <c r="J100" s="541"/>
      <c r="K100" s="485"/>
      <c r="L100" s="483"/>
      <c r="M100" s="483"/>
      <c r="N100" s="484"/>
      <c r="O100" s="485"/>
      <c r="P100" s="484"/>
    </row>
    <row r="101" spans="1:16" x14ac:dyDescent="0.2">
      <c r="A101" s="69" t="s">
        <v>73</v>
      </c>
      <c r="B101" s="63" t="s">
        <v>567</v>
      </c>
      <c r="C101" s="464"/>
      <c r="D101" s="540"/>
      <c r="E101" s="481"/>
      <c r="F101" s="446"/>
      <c r="G101" s="483"/>
      <c r="H101" s="483"/>
      <c r="I101" s="483"/>
      <c r="J101" s="541"/>
      <c r="K101" s="485"/>
      <c r="L101" s="483"/>
      <c r="M101" s="483"/>
      <c r="N101" s="484"/>
      <c r="O101" s="485"/>
      <c r="P101" s="484"/>
    </row>
    <row r="102" spans="1:16" x14ac:dyDescent="0.2">
      <c r="A102" s="62" t="s">
        <v>74</v>
      </c>
      <c r="B102" s="266" t="s">
        <v>571</v>
      </c>
      <c r="C102" s="465"/>
      <c r="D102" s="507"/>
      <c r="E102" s="486"/>
      <c r="F102" s="446"/>
      <c r="G102" s="483">
        <v>139433</v>
      </c>
      <c r="H102" s="483"/>
      <c r="I102" s="483"/>
      <c r="J102" s="541"/>
      <c r="K102" s="485"/>
      <c r="L102" s="483"/>
      <c r="M102" s="483"/>
      <c r="N102" s="484"/>
      <c r="O102" s="485"/>
      <c r="P102" s="484"/>
    </row>
    <row r="103" spans="1:16" x14ac:dyDescent="0.2">
      <c r="A103" s="69" t="s">
        <v>75</v>
      </c>
      <c r="B103" s="266" t="s">
        <v>38</v>
      </c>
      <c r="C103" s="465"/>
      <c r="D103" s="507"/>
      <c r="E103" s="487"/>
      <c r="F103" s="488"/>
      <c r="G103" s="483"/>
      <c r="H103" s="483"/>
      <c r="I103" s="483"/>
      <c r="J103" s="541"/>
      <c r="K103" s="485"/>
      <c r="L103" s="483"/>
      <c r="M103" s="483"/>
      <c r="N103" s="484"/>
      <c r="O103" s="485"/>
      <c r="P103" s="484"/>
    </row>
    <row r="104" spans="1:16" x14ac:dyDescent="0.2">
      <c r="A104" s="62" t="s">
        <v>76</v>
      </c>
      <c r="B104" s="63" t="s">
        <v>39</v>
      </c>
      <c r="C104" s="464"/>
      <c r="D104" s="540"/>
      <c r="E104" s="489"/>
      <c r="F104" s="446"/>
      <c r="G104" s="483"/>
      <c r="H104" s="483"/>
      <c r="I104" s="483"/>
      <c r="J104" s="541"/>
      <c r="K104" s="485"/>
      <c r="L104" s="483"/>
      <c r="M104" s="483"/>
      <c r="N104" s="484"/>
      <c r="O104" s="485"/>
      <c r="P104" s="484"/>
    </row>
    <row r="105" spans="1:16" x14ac:dyDescent="0.2">
      <c r="A105" s="69" t="s">
        <v>77</v>
      </c>
      <c r="B105" s="64" t="s">
        <v>291</v>
      </c>
      <c r="C105" s="465"/>
      <c r="D105" s="507"/>
      <c r="E105" s="489"/>
      <c r="F105" s="446"/>
      <c r="G105" s="483"/>
      <c r="H105" s="483"/>
      <c r="I105" s="483"/>
      <c r="J105" s="541"/>
      <c r="K105" s="485"/>
      <c r="L105" s="483"/>
      <c r="M105" s="483"/>
      <c r="N105" s="484"/>
      <c r="O105" s="485"/>
      <c r="P105" s="484"/>
    </row>
    <row r="106" spans="1:16" x14ac:dyDescent="0.2">
      <c r="A106" s="62" t="s">
        <v>78</v>
      </c>
      <c r="B106" s="64" t="s">
        <v>292</v>
      </c>
      <c r="C106" s="465"/>
      <c r="D106" s="507"/>
      <c r="E106" s="489"/>
      <c r="F106" s="446"/>
      <c r="G106" s="483"/>
      <c r="H106" s="483"/>
      <c r="I106" s="483"/>
      <c r="J106" s="541"/>
      <c r="K106" s="485"/>
      <c r="L106" s="483"/>
      <c r="M106" s="483"/>
      <c r="N106" s="484"/>
      <c r="O106" s="485"/>
      <c r="P106" s="484"/>
    </row>
    <row r="107" spans="1:16" x14ac:dyDescent="0.2">
      <c r="A107" s="69" t="s">
        <v>79</v>
      </c>
      <c r="B107" s="266" t="s">
        <v>293</v>
      </c>
      <c r="C107" s="465">
        <v>3</v>
      </c>
      <c r="D107" s="507"/>
      <c r="E107" s="490">
        <v>5118996</v>
      </c>
      <c r="F107" s="483">
        <v>574974</v>
      </c>
      <c r="G107" s="483">
        <v>391215</v>
      </c>
      <c r="H107" s="483"/>
      <c r="I107" s="483"/>
      <c r="J107" s="541"/>
      <c r="K107" s="485"/>
      <c r="L107" s="483">
        <v>250090</v>
      </c>
      <c r="M107" s="483"/>
      <c r="N107" s="484"/>
      <c r="O107" s="485"/>
      <c r="P107" s="484"/>
    </row>
    <row r="108" spans="1:16" x14ac:dyDescent="0.2">
      <c r="A108" s="62" t="s">
        <v>80</v>
      </c>
      <c r="B108" s="267" t="s">
        <v>40</v>
      </c>
      <c r="C108" s="464"/>
      <c r="D108" s="540"/>
      <c r="E108" s="490"/>
      <c r="F108" s="483"/>
      <c r="G108" s="483">
        <v>118000</v>
      </c>
      <c r="H108" s="483"/>
      <c r="I108" s="483"/>
      <c r="J108" s="541"/>
      <c r="K108" s="485"/>
      <c r="L108" s="483"/>
      <c r="M108" s="483"/>
      <c r="N108" s="484"/>
      <c r="O108" s="485"/>
      <c r="P108" s="484"/>
    </row>
    <row r="109" spans="1:16" x14ac:dyDescent="0.2">
      <c r="A109" s="69" t="s">
        <v>81</v>
      </c>
      <c r="B109" s="267" t="s">
        <v>295</v>
      </c>
      <c r="C109" s="464">
        <v>2</v>
      </c>
      <c r="D109" s="540"/>
      <c r="E109" s="490">
        <v>5270119</v>
      </c>
      <c r="F109" s="483">
        <v>1179833</v>
      </c>
      <c r="G109" s="483">
        <v>2384930</v>
      </c>
      <c r="H109" s="483"/>
      <c r="I109" s="483"/>
      <c r="J109" s="541"/>
      <c r="K109" s="485"/>
      <c r="L109" s="483">
        <v>249980</v>
      </c>
      <c r="M109" s="483"/>
      <c r="N109" s="484"/>
      <c r="O109" s="485"/>
      <c r="P109" s="484"/>
    </row>
    <row r="110" spans="1:16" x14ac:dyDescent="0.2">
      <c r="A110" s="62" t="s">
        <v>82</v>
      </c>
      <c r="B110" s="267" t="s">
        <v>296</v>
      </c>
      <c r="C110" s="464"/>
      <c r="D110" s="540"/>
      <c r="E110" s="490"/>
      <c r="F110" s="483"/>
      <c r="G110" s="483"/>
      <c r="H110" s="483"/>
      <c r="I110" s="483">
        <v>2511263</v>
      </c>
      <c r="J110" s="541"/>
      <c r="K110" s="485"/>
      <c r="L110" s="483"/>
      <c r="M110" s="483"/>
      <c r="N110" s="484"/>
      <c r="O110" s="485"/>
      <c r="P110" s="484"/>
    </row>
    <row r="111" spans="1:16" x14ac:dyDescent="0.2">
      <c r="A111" s="69" t="s">
        <v>83</v>
      </c>
      <c r="B111" s="267" t="s">
        <v>41</v>
      </c>
      <c r="C111" s="464"/>
      <c r="D111" s="540"/>
      <c r="E111" s="490"/>
      <c r="F111" s="491"/>
      <c r="G111" s="483">
        <v>247872</v>
      </c>
      <c r="H111" s="483"/>
      <c r="I111" s="483"/>
      <c r="J111" s="541"/>
      <c r="K111" s="485"/>
      <c r="L111" s="483">
        <v>1783070</v>
      </c>
      <c r="M111" s="483"/>
      <c r="N111" s="484"/>
      <c r="O111" s="485"/>
      <c r="P111" s="484"/>
    </row>
    <row r="112" spans="1:16" x14ac:dyDescent="0.2">
      <c r="A112" s="62" t="s">
        <v>84</v>
      </c>
      <c r="B112" s="267" t="s">
        <v>316</v>
      </c>
      <c r="C112" s="464"/>
      <c r="D112" s="540"/>
      <c r="E112" s="490"/>
      <c r="F112" s="491"/>
      <c r="G112" s="483"/>
      <c r="H112" s="483"/>
      <c r="I112" s="483"/>
      <c r="J112" s="541"/>
      <c r="K112" s="485"/>
      <c r="L112" s="483">
        <v>100000</v>
      </c>
      <c r="M112" s="483"/>
      <c r="N112" s="484"/>
      <c r="O112" s="485"/>
      <c r="P112" s="484"/>
    </row>
    <row r="113" spans="1:17" x14ac:dyDescent="0.2">
      <c r="A113" s="69" t="s">
        <v>85</v>
      </c>
      <c r="B113" s="267" t="s">
        <v>42</v>
      </c>
      <c r="C113" s="464"/>
      <c r="D113" s="540"/>
      <c r="E113" s="490"/>
      <c r="F113" s="491"/>
      <c r="G113" s="483">
        <v>1598834</v>
      </c>
      <c r="H113" s="483"/>
      <c r="I113" s="483"/>
      <c r="J113" s="541"/>
      <c r="K113" s="485"/>
      <c r="L113" s="483"/>
      <c r="M113" s="483"/>
      <c r="N113" s="484"/>
      <c r="O113" s="485"/>
      <c r="P113" s="484"/>
    </row>
    <row r="114" spans="1:17" x14ac:dyDescent="0.2">
      <c r="A114" s="62" t="s">
        <v>86</v>
      </c>
      <c r="B114" s="67" t="s">
        <v>43</v>
      </c>
      <c r="C114" s="464"/>
      <c r="D114" s="540"/>
      <c r="E114" s="490"/>
      <c r="F114" s="491"/>
      <c r="G114" s="483"/>
      <c r="H114" s="483"/>
      <c r="I114" s="483"/>
      <c r="J114" s="541"/>
      <c r="K114" s="485"/>
      <c r="L114" s="483"/>
      <c r="M114" s="483"/>
      <c r="N114" s="484"/>
      <c r="O114" s="485"/>
      <c r="P114" s="484"/>
    </row>
    <row r="115" spans="1:17" x14ac:dyDescent="0.2">
      <c r="A115" s="789" t="s">
        <v>183</v>
      </c>
      <c r="B115" s="790"/>
      <c r="C115" s="464"/>
      <c r="D115" s="540"/>
      <c r="E115" s="490"/>
      <c r="F115" s="491"/>
      <c r="G115" s="483"/>
      <c r="H115" s="483"/>
      <c r="I115" s="483"/>
      <c r="J115" s="541"/>
      <c r="K115" s="485"/>
      <c r="L115" s="483"/>
      <c r="M115" s="483"/>
      <c r="N115" s="484"/>
      <c r="O115" s="485"/>
      <c r="P115" s="484"/>
    </row>
    <row r="116" spans="1:17" x14ac:dyDescent="0.2">
      <c r="A116" s="62" t="s">
        <v>18</v>
      </c>
      <c r="B116" s="267" t="s">
        <v>27</v>
      </c>
      <c r="C116" s="464">
        <v>6</v>
      </c>
      <c r="D116" s="540"/>
      <c r="E116" s="490">
        <v>12034522</v>
      </c>
      <c r="F116" s="491">
        <v>2813880</v>
      </c>
      <c r="G116" s="483"/>
      <c r="H116" s="483"/>
      <c r="I116" s="483"/>
      <c r="J116" s="541"/>
      <c r="K116" s="485"/>
      <c r="L116" s="483"/>
      <c r="M116" s="483"/>
      <c r="N116" s="484"/>
      <c r="O116" s="485"/>
      <c r="P116" s="484"/>
    </row>
    <row r="117" spans="1:17" x14ac:dyDescent="0.2">
      <c r="A117" s="66" t="s">
        <v>44</v>
      </c>
      <c r="B117" s="267" t="s">
        <v>288</v>
      </c>
      <c r="C117" s="464"/>
      <c r="D117" s="540"/>
      <c r="E117" s="490">
        <v>35000</v>
      </c>
      <c r="F117" s="491">
        <v>13100</v>
      </c>
      <c r="G117" s="483">
        <v>4327331</v>
      </c>
      <c r="H117" s="483"/>
      <c r="I117" s="483"/>
      <c r="J117" s="541"/>
      <c r="K117" s="485"/>
      <c r="L117" s="483">
        <v>105750</v>
      </c>
      <c r="M117" s="483"/>
      <c r="N117" s="484"/>
      <c r="O117" s="485"/>
      <c r="P117" s="484"/>
    </row>
    <row r="118" spans="1:17" x14ac:dyDescent="0.2">
      <c r="A118" s="62" t="s">
        <v>45</v>
      </c>
      <c r="B118" s="266" t="s">
        <v>22</v>
      </c>
      <c r="C118" s="492">
        <v>1</v>
      </c>
      <c r="D118" s="542"/>
      <c r="E118" s="494">
        <v>1565500</v>
      </c>
      <c r="F118" s="495">
        <v>365073</v>
      </c>
      <c r="G118" s="496"/>
      <c r="H118" s="496"/>
      <c r="I118" s="496"/>
      <c r="J118" s="543"/>
      <c r="K118" s="498"/>
      <c r="L118" s="496"/>
      <c r="M118" s="496"/>
      <c r="N118" s="497"/>
      <c r="O118" s="498"/>
      <c r="P118" s="497"/>
    </row>
    <row r="119" spans="1:17" ht="13.5" thickBot="1" x14ac:dyDescent="0.25">
      <c r="A119" s="66" t="s">
        <v>46</v>
      </c>
      <c r="B119" s="268" t="s">
        <v>184</v>
      </c>
      <c r="C119" s="492">
        <v>7</v>
      </c>
      <c r="D119" s="542"/>
      <c r="E119" s="494">
        <v>26284800</v>
      </c>
      <c r="F119" s="495">
        <v>6063733</v>
      </c>
      <c r="G119" s="496"/>
      <c r="H119" s="496"/>
      <c r="I119" s="496"/>
      <c r="J119" s="543"/>
      <c r="K119" s="498"/>
      <c r="L119" s="496"/>
      <c r="M119" s="496"/>
      <c r="N119" s="497"/>
      <c r="O119" s="498"/>
      <c r="P119" s="497"/>
    </row>
    <row r="120" spans="1:17" ht="16.5" customHeight="1" thickBot="1" x14ac:dyDescent="0.25">
      <c r="A120" s="791" t="s">
        <v>90</v>
      </c>
      <c r="B120" s="792"/>
      <c r="C120" s="532">
        <f>C68+C69+C70+C71+C72+C73+C74+C75+C76+C77+C78+C79+C80+C81+C82+C84+C83+C85+C86+C87+C88+C89+C91+C90+C92+C95+C96+C97+C98+C100+C99+C101+C102+C103+C104+C105+C106+C107+C108+C109+C110+C111+C112+C113+C114+C116+C117+C119+C118</f>
        <v>22.5</v>
      </c>
      <c r="D120" s="500">
        <f>SUM(D68:D92)+SUM(D95:D119)</f>
        <v>53393184</v>
      </c>
      <c r="E120" s="500">
        <f t="shared" ref="E120:P120" si="6">SUM(E68:E92)+SUM(E95:E119)</f>
        <v>66595463</v>
      </c>
      <c r="F120" s="500">
        <f t="shared" si="6"/>
        <v>14463991</v>
      </c>
      <c r="G120" s="500">
        <f t="shared" si="6"/>
        <v>50426053</v>
      </c>
      <c r="H120" s="500">
        <f t="shared" si="6"/>
        <v>3109526</v>
      </c>
      <c r="I120" s="500">
        <f t="shared" si="6"/>
        <v>17378743</v>
      </c>
      <c r="J120" s="500">
        <f t="shared" si="6"/>
        <v>0</v>
      </c>
      <c r="K120" s="500">
        <f t="shared" si="6"/>
        <v>53303255</v>
      </c>
      <c r="L120" s="500">
        <f t="shared" si="6"/>
        <v>27224810</v>
      </c>
      <c r="M120" s="500">
        <f t="shared" si="6"/>
        <v>0</v>
      </c>
      <c r="N120" s="500">
        <f t="shared" si="6"/>
        <v>0</v>
      </c>
      <c r="O120" s="500">
        <f t="shared" si="6"/>
        <v>0</v>
      </c>
      <c r="P120" s="501">
        <f t="shared" si="6"/>
        <v>53756418</v>
      </c>
      <c r="Q120" s="16"/>
    </row>
    <row r="121" spans="1:17" ht="15" customHeight="1" thickBot="1" x14ac:dyDescent="0.25">
      <c r="A121" s="777" t="s">
        <v>182</v>
      </c>
      <c r="B121" s="778"/>
      <c r="C121" s="72"/>
      <c r="D121" s="269"/>
      <c r="E121" s="775">
        <f>SUM(D120:P120)</f>
        <v>339651443</v>
      </c>
      <c r="F121" s="775"/>
      <c r="G121" s="775"/>
      <c r="H121" s="775"/>
      <c r="I121" s="775"/>
      <c r="J121" s="775"/>
      <c r="K121" s="775"/>
      <c r="L121" s="775"/>
      <c r="M121" s="775"/>
      <c r="N121" s="775"/>
      <c r="O121" s="775"/>
      <c r="P121" s="776"/>
    </row>
    <row r="122" spans="1:17" ht="13.5" thickBot="1" x14ac:dyDescent="0.25">
      <c r="A122" s="771" t="s">
        <v>185</v>
      </c>
      <c r="B122" s="772"/>
      <c r="C122" s="73"/>
      <c r="D122" s="270"/>
      <c r="E122" s="787">
        <v>-53393184</v>
      </c>
      <c r="F122" s="787"/>
      <c r="G122" s="787"/>
      <c r="H122" s="787"/>
      <c r="I122" s="787"/>
      <c r="J122" s="787"/>
      <c r="K122" s="787"/>
      <c r="L122" s="787"/>
      <c r="M122" s="787"/>
      <c r="N122" s="787"/>
      <c r="O122" s="787"/>
      <c r="P122" s="788"/>
    </row>
    <row r="123" spans="1:17" ht="13.5" thickBot="1" x14ac:dyDescent="0.25">
      <c r="A123" s="785" t="s">
        <v>186</v>
      </c>
      <c r="B123" s="786"/>
      <c r="C123" s="74"/>
      <c r="D123" s="271"/>
      <c r="E123" s="767">
        <f>SUM(E121:P122)</f>
        <v>286258259</v>
      </c>
      <c r="F123" s="767"/>
      <c r="G123" s="767"/>
      <c r="H123" s="767"/>
      <c r="I123" s="767"/>
      <c r="J123" s="767"/>
      <c r="K123" s="767"/>
      <c r="L123" s="767"/>
      <c r="M123" s="767"/>
      <c r="N123" s="767"/>
      <c r="O123" s="767"/>
      <c r="P123" s="768"/>
    </row>
  </sheetData>
  <mergeCells count="51">
    <mergeCell ref="G72:G73"/>
    <mergeCell ref="A1:P1"/>
    <mergeCell ref="A3:P3"/>
    <mergeCell ref="A58:B58"/>
    <mergeCell ref="A4:A5"/>
    <mergeCell ref="B4:B5"/>
    <mergeCell ref="E31:I31"/>
    <mergeCell ref="C31:C32"/>
    <mergeCell ref="A31:A32"/>
    <mergeCell ref="B31:B32"/>
    <mergeCell ref="C4:C5"/>
    <mergeCell ref="A2:P2"/>
    <mergeCell ref="M31:P31"/>
    <mergeCell ref="D31:D32"/>
    <mergeCell ref="A6:B6"/>
    <mergeCell ref="D4:D5"/>
    <mergeCell ref="M4:P4"/>
    <mergeCell ref="O66:P66"/>
    <mergeCell ref="J31:L31"/>
    <mergeCell ref="D59:P59"/>
    <mergeCell ref="D60:P60"/>
    <mergeCell ref="D61:P61"/>
    <mergeCell ref="E66:J66"/>
    <mergeCell ref="K66:N66"/>
    <mergeCell ref="A66:A67"/>
    <mergeCell ref="B66:B67"/>
    <mergeCell ref="J4:L4"/>
    <mergeCell ref="A60:B60"/>
    <mergeCell ref="A61:B61"/>
    <mergeCell ref="A53:B53"/>
    <mergeCell ref="A59:B59"/>
    <mergeCell ref="D66:D67"/>
    <mergeCell ref="C66:C67"/>
    <mergeCell ref="H10:H11"/>
    <mergeCell ref="E4:I4"/>
    <mergeCell ref="A68:B68"/>
    <mergeCell ref="O93:P93"/>
    <mergeCell ref="D93:D94"/>
    <mergeCell ref="C93:C94"/>
    <mergeCell ref="E123:P123"/>
    <mergeCell ref="A93:A94"/>
    <mergeCell ref="A122:B122"/>
    <mergeCell ref="B93:B94"/>
    <mergeCell ref="E121:P121"/>
    <mergeCell ref="A121:B121"/>
    <mergeCell ref="E93:J93"/>
    <mergeCell ref="K93:N93"/>
    <mergeCell ref="A123:B123"/>
    <mergeCell ref="E122:P122"/>
    <mergeCell ref="A115:B115"/>
    <mergeCell ref="A120:B120"/>
  </mergeCells>
  <phoneticPr fontId="15" type="noConversion"/>
  <pageMargins left="0" right="0" top="0.98425196850393704" bottom="0.98425196850393704" header="0.51181102362204722" footer="0.51181102362204722"/>
  <pageSetup paperSize="9" scale="80" orientation="landscape" r:id="rId1"/>
  <headerFooter alignWithMargins="0">
    <oddHeader>&amp;R2017.12.31.</oddHeader>
    <oddFooter>&amp;C&amp;P/&amp;N</oddFooter>
  </headerFooter>
  <rowBreaks count="3" manualBreakCount="3">
    <brk id="30" max="16383" man="1"/>
    <brk id="64" max="16383" man="1"/>
    <brk id="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0"/>
  <sheetViews>
    <sheetView view="pageBreakPreview" zoomScale="60" zoomScaleNormal="100" workbookViewId="0">
      <selection activeCell="C16" sqref="C16"/>
    </sheetView>
  </sheetViews>
  <sheetFormatPr defaultRowHeight="12.75" x14ac:dyDescent="0.2"/>
  <cols>
    <col min="1" max="1" width="3" customWidth="1"/>
    <col min="2" max="2" width="67" customWidth="1"/>
    <col min="3" max="3" width="20.140625" bestFit="1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5" customHeight="1" x14ac:dyDescent="0.2">
      <c r="A1" s="745" t="s">
        <v>575</v>
      </c>
      <c r="B1" s="745"/>
      <c r="C1" s="745"/>
      <c r="D1" s="745"/>
      <c r="E1" s="25"/>
      <c r="F1" s="25"/>
    </row>
    <row r="2" spans="1:7" s="6" customFormat="1" ht="18.75" customHeight="1" x14ac:dyDescent="0.25">
      <c r="A2" s="840"/>
      <c r="B2" s="841"/>
      <c r="C2" s="841"/>
      <c r="D2" s="841"/>
    </row>
    <row r="3" spans="1:7" ht="22.5" customHeight="1" x14ac:dyDescent="0.25">
      <c r="B3" s="839" t="s">
        <v>12</v>
      </c>
      <c r="C3" s="839"/>
    </row>
    <row r="4" spans="1:7" ht="17.25" customHeight="1" x14ac:dyDescent="0.25">
      <c r="B4" s="839" t="s">
        <v>576</v>
      </c>
      <c r="C4" s="839"/>
    </row>
    <row r="5" spans="1:7" ht="17.25" customHeight="1" x14ac:dyDescent="0.25">
      <c r="B5" s="130"/>
      <c r="C5" s="130"/>
    </row>
    <row r="6" spans="1:7" ht="15" customHeight="1" thickBot="1" x14ac:dyDescent="0.3">
      <c r="B6" s="12"/>
      <c r="C6" s="252" t="s">
        <v>321</v>
      </c>
    </row>
    <row r="7" spans="1:7" ht="15.6" customHeight="1" x14ac:dyDescent="0.2">
      <c r="B7" s="544" t="s">
        <v>164</v>
      </c>
      <c r="C7" s="545"/>
    </row>
    <row r="8" spans="1:7" ht="15.6" customHeight="1" x14ac:dyDescent="0.2">
      <c r="B8" s="546" t="s">
        <v>302</v>
      </c>
      <c r="C8" s="547">
        <f>'2017.II.sz.mód - Bev.Önk.'!F31</f>
        <v>378000</v>
      </c>
    </row>
    <row r="9" spans="1:7" ht="15.6" customHeight="1" x14ac:dyDescent="0.2">
      <c r="B9" s="546" t="s">
        <v>303</v>
      </c>
      <c r="C9" s="547">
        <f>'2017.II.sz.mód - Bev.Önk.'!F32</f>
        <v>5452403</v>
      </c>
    </row>
    <row r="10" spans="1:7" ht="15.6" customHeight="1" x14ac:dyDescent="0.2">
      <c r="B10" s="546" t="s">
        <v>214</v>
      </c>
      <c r="C10" s="547">
        <f>'2017.II.sz.mód - Bev.Önk.'!F33</f>
        <v>4493000</v>
      </c>
    </row>
    <row r="11" spans="1:7" ht="15.6" customHeight="1" x14ac:dyDescent="0.2">
      <c r="B11" s="546" t="s">
        <v>304</v>
      </c>
      <c r="C11" s="547">
        <f>'2017.II.sz.mód - Bev.Önk.'!F34</f>
        <v>5421829</v>
      </c>
    </row>
    <row r="12" spans="1:7" ht="15.6" customHeight="1" x14ac:dyDescent="0.2">
      <c r="B12" s="546" t="s">
        <v>317</v>
      </c>
      <c r="C12" s="547">
        <f>'2017.II.sz.mód - Bev.Önk.'!F35</f>
        <v>1694000</v>
      </c>
    </row>
    <row r="13" spans="1:7" ht="15.6" customHeight="1" x14ac:dyDescent="0.2">
      <c r="B13" s="546" t="s">
        <v>369</v>
      </c>
      <c r="C13" s="547">
        <f>'2017.II.sz.mód - Bev.Önk.'!F36</f>
        <v>24922</v>
      </c>
    </row>
    <row r="14" spans="1:7" ht="15.6" customHeight="1" thickBot="1" x14ac:dyDescent="0.25">
      <c r="B14" s="548" t="s">
        <v>371</v>
      </c>
      <c r="C14" s="549">
        <f>'2017.II.sz.mód - Bev.Önk.'!F37</f>
        <v>3012</v>
      </c>
    </row>
    <row r="15" spans="1:7" ht="21" customHeight="1" thickBot="1" x14ac:dyDescent="0.25">
      <c r="B15" s="550" t="s">
        <v>213</v>
      </c>
      <c r="C15" s="551">
        <f>SUM(C8:C14)</f>
        <v>17467166</v>
      </c>
    </row>
    <row r="16" spans="1:7" ht="15.6" customHeight="1" x14ac:dyDescent="0.2">
      <c r="B16" s="552"/>
      <c r="C16" s="553"/>
      <c r="G16" s="143"/>
    </row>
    <row r="17" spans="2:3" s="1" customFormat="1" ht="15.6" customHeight="1" x14ac:dyDescent="0.2">
      <c r="B17" s="554" t="s">
        <v>216</v>
      </c>
      <c r="C17" s="547"/>
    </row>
    <row r="18" spans="2:3" s="1" customFormat="1" ht="15.6" customHeight="1" x14ac:dyDescent="0.2">
      <c r="B18" s="552" t="s">
        <v>13</v>
      </c>
      <c r="C18" s="547">
        <f>'2017.II.sz.mód - Bev.Önk.'!F19</f>
        <v>10486866</v>
      </c>
    </row>
    <row r="19" spans="2:3" s="1" customFormat="1" ht="15.6" customHeight="1" x14ac:dyDescent="0.2">
      <c r="B19" s="546" t="s">
        <v>217</v>
      </c>
      <c r="C19" s="547">
        <f>'2017.II.sz.mód - Bev.Önk.'!F21</f>
        <v>0</v>
      </c>
    </row>
    <row r="20" spans="2:3" ht="15" x14ac:dyDescent="0.2">
      <c r="B20" s="546" t="s">
        <v>305</v>
      </c>
      <c r="C20" s="547">
        <f>'2017.II.sz.mód - Bev.Önk.'!F22</f>
        <v>42402053</v>
      </c>
    </row>
    <row r="21" spans="2:3" ht="30" x14ac:dyDescent="0.2">
      <c r="B21" s="546" t="s">
        <v>306</v>
      </c>
      <c r="C21" s="547">
        <f>'2017.II.sz.mód - Bev.Önk.'!F23</f>
        <v>4642836</v>
      </c>
    </row>
    <row r="22" spans="2:3" ht="15.6" customHeight="1" thickBot="1" x14ac:dyDescent="0.25">
      <c r="B22" s="548" t="s">
        <v>318</v>
      </c>
      <c r="C22" s="549">
        <f>'2017.II.sz.mód - Bev.Önk.'!F27</f>
        <v>344377</v>
      </c>
    </row>
    <row r="23" spans="2:3" s="1" customFormat="1" ht="15.75" customHeight="1" thickBot="1" x14ac:dyDescent="0.25">
      <c r="B23" s="550" t="s">
        <v>218</v>
      </c>
      <c r="C23" s="551">
        <f>SUM(C18:C22)</f>
        <v>57876132</v>
      </c>
    </row>
    <row r="24" spans="2:3" s="1" customFormat="1" ht="15.75" customHeight="1" x14ac:dyDescent="0.2">
      <c r="B24" s="552"/>
      <c r="C24" s="553"/>
    </row>
    <row r="25" spans="2:3" s="1" customFormat="1" ht="15.6" customHeight="1" x14ac:dyDescent="0.2">
      <c r="B25" s="554" t="s">
        <v>226</v>
      </c>
      <c r="C25" s="547"/>
    </row>
    <row r="26" spans="2:3" ht="21.75" customHeight="1" thickBot="1" x14ac:dyDescent="0.25">
      <c r="B26" s="548" t="s">
        <v>246</v>
      </c>
      <c r="C26" s="549">
        <f>'2017.II.sz.mód - Bev.Önk.'!F13</f>
        <v>86190701</v>
      </c>
    </row>
    <row r="27" spans="2:3" ht="15.75" customHeight="1" thickBot="1" x14ac:dyDescent="0.25">
      <c r="B27" s="550" t="s">
        <v>215</v>
      </c>
      <c r="C27" s="551">
        <f>SUM(C26)</f>
        <v>86190701</v>
      </c>
    </row>
    <row r="28" spans="2:3" ht="15.6" customHeight="1" x14ac:dyDescent="0.2">
      <c r="B28" s="552"/>
      <c r="C28" s="553"/>
    </row>
    <row r="29" spans="2:3" ht="15.6" customHeight="1" x14ac:dyDescent="0.2">
      <c r="B29" s="555" t="s">
        <v>4</v>
      </c>
      <c r="C29" s="556"/>
    </row>
    <row r="30" spans="2:3" ht="18" customHeight="1" thickBot="1" x14ac:dyDescent="0.25">
      <c r="B30" s="548" t="s">
        <v>584</v>
      </c>
      <c r="C30" s="549">
        <f>'2017.II.sz.mód - Bev.Önk.'!F45</f>
        <v>12073073</v>
      </c>
    </row>
    <row r="31" spans="2:3" ht="18" customHeight="1" thickBot="1" x14ac:dyDescent="0.25">
      <c r="B31" s="550" t="s">
        <v>504</v>
      </c>
      <c r="C31" s="551">
        <f>C30</f>
        <v>12073073</v>
      </c>
    </row>
    <row r="32" spans="2:3" ht="18" customHeight="1" x14ac:dyDescent="0.2">
      <c r="B32" s="552"/>
      <c r="C32" s="553"/>
    </row>
    <row r="33" spans="2:3" ht="15.6" customHeight="1" x14ac:dyDescent="0.2">
      <c r="B33" s="554" t="s">
        <v>219</v>
      </c>
      <c r="C33" s="547"/>
    </row>
    <row r="34" spans="2:3" ht="15.6" customHeight="1" x14ac:dyDescent="0.2">
      <c r="B34" s="546" t="s">
        <v>503</v>
      </c>
      <c r="C34" s="547">
        <v>3868100</v>
      </c>
    </row>
    <row r="35" spans="2:3" ht="15.6" customHeight="1" x14ac:dyDescent="0.2">
      <c r="B35" s="546" t="s">
        <v>502</v>
      </c>
      <c r="C35" s="547">
        <v>6184513</v>
      </c>
    </row>
    <row r="36" spans="2:3" ht="14.25" customHeight="1" x14ac:dyDescent="0.2">
      <c r="B36" s="546" t="s">
        <v>577</v>
      </c>
      <c r="C36" s="547">
        <v>1399952</v>
      </c>
    </row>
    <row r="37" spans="2:3" ht="14.25" customHeight="1" thickBot="1" x14ac:dyDescent="0.25">
      <c r="B37" s="548" t="s">
        <v>388</v>
      </c>
      <c r="C37" s="549">
        <v>175000</v>
      </c>
    </row>
    <row r="38" spans="2:3" ht="17.25" customHeight="1" thickBot="1" x14ac:dyDescent="0.25">
      <c r="B38" s="550" t="s">
        <v>580</v>
      </c>
      <c r="C38" s="551">
        <f>C34+C35+C36+C37</f>
        <v>11627565</v>
      </c>
    </row>
    <row r="39" spans="2:3" ht="15" x14ac:dyDescent="0.25">
      <c r="B39" s="563"/>
      <c r="C39" s="564"/>
    </row>
    <row r="40" spans="2:3" ht="15" x14ac:dyDescent="0.25">
      <c r="B40" s="565" t="s">
        <v>578</v>
      </c>
      <c r="C40" s="566"/>
    </row>
    <row r="41" spans="2:3" ht="15.75" thickBot="1" x14ac:dyDescent="0.3">
      <c r="B41" s="567" t="s">
        <v>582</v>
      </c>
      <c r="C41" s="568">
        <v>1691000</v>
      </c>
    </row>
    <row r="42" spans="2:3" ht="15.75" thickBot="1" x14ac:dyDescent="0.3">
      <c r="B42" s="557" t="s">
        <v>579</v>
      </c>
      <c r="C42" s="560">
        <f>C41</f>
        <v>1691000</v>
      </c>
    </row>
    <row r="43" spans="2:3" ht="15" x14ac:dyDescent="0.25">
      <c r="B43" s="569"/>
      <c r="C43" s="564"/>
    </row>
    <row r="44" spans="2:3" ht="15" x14ac:dyDescent="0.25">
      <c r="B44" s="565" t="s">
        <v>585</v>
      </c>
      <c r="C44" s="570"/>
    </row>
    <row r="45" spans="2:3" ht="15" x14ac:dyDescent="0.25">
      <c r="B45" s="571" t="s">
        <v>586</v>
      </c>
      <c r="C45" s="572">
        <f>'2017.II.sz.mód - Bev.Önk.'!F17</f>
        <v>9900000</v>
      </c>
    </row>
    <row r="46" spans="2:3" ht="15" x14ac:dyDescent="0.25">
      <c r="B46" s="565" t="s">
        <v>587</v>
      </c>
      <c r="C46" s="572"/>
    </row>
    <row r="47" spans="2:3" ht="15.75" thickBot="1" x14ac:dyDescent="0.3">
      <c r="B47" s="573" t="s">
        <v>588</v>
      </c>
      <c r="C47" s="574">
        <f>'2017.II.sz.mód - Bev.Önk.'!F18</f>
        <v>38310000</v>
      </c>
    </row>
    <row r="48" spans="2:3" ht="15.75" thickBot="1" x14ac:dyDescent="0.3">
      <c r="B48" s="557" t="s">
        <v>589</v>
      </c>
      <c r="C48" s="560">
        <f>C45+C47</f>
        <v>48210000</v>
      </c>
    </row>
    <row r="49" spans="2:3" ht="24.75" customHeight="1" thickBot="1" x14ac:dyDescent="0.3">
      <c r="B49" s="558" t="s">
        <v>583</v>
      </c>
      <c r="C49" s="559">
        <f>C15+C23+C27+C31+C38+C42+C48</f>
        <v>235135637</v>
      </c>
    </row>
    <row r="50" spans="2:3" ht="15" x14ac:dyDescent="0.25">
      <c r="B50" s="561"/>
      <c r="C50" s="562"/>
    </row>
    <row r="51" spans="2:3" ht="15" x14ac:dyDescent="0.25">
      <c r="B51" s="562"/>
      <c r="C51" s="562"/>
    </row>
    <row r="52" spans="2:3" ht="15" x14ac:dyDescent="0.25">
      <c r="B52" s="562"/>
      <c r="C52" s="562"/>
    </row>
    <row r="53" spans="2:3" ht="15" x14ac:dyDescent="0.25">
      <c r="B53" s="562"/>
      <c r="C53" s="562"/>
    </row>
    <row r="54" spans="2:3" ht="15" x14ac:dyDescent="0.25">
      <c r="B54" s="562"/>
      <c r="C54" s="562"/>
    </row>
    <row r="55" spans="2:3" ht="18" x14ac:dyDescent="0.25">
      <c r="B55" s="7"/>
    </row>
    <row r="56" spans="2:3" ht="18" x14ac:dyDescent="0.25">
      <c r="B56" s="7"/>
    </row>
    <row r="57" spans="2:3" ht="18" x14ac:dyDescent="0.25">
      <c r="B57" s="8"/>
    </row>
    <row r="58" spans="2:3" x14ac:dyDescent="0.2">
      <c r="B58" s="3"/>
    </row>
    <row r="59" spans="2:3" ht="18" x14ac:dyDescent="0.25">
      <c r="B59" s="8"/>
    </row>
    <row r="60" spans="2:3" x14ac:dyDescent="0.2">
      <c r="B60" s="3"/>
    </row>
    <row r="61" spans="2:3" ht="18" x14ac:dyDescent="0.25">
      <c r="B61" s="8"/>
    </row>
    <row r="62" spans="2:3" ht="18" x14ac:dyDescent="0.25">
      <c r="B62" s="7"/>
    </row>
    <row r="63" spans="2:3" ht="18" x14ac:dyDescent="0.25">
      <c r="B63" s="7"/>
    </row>
    <row r="64" spans="2:3" ht="18" x14ac:dyDescent="0.25">
      <c r="B64" s="7"/>
    </row>
    <row r="65" spans="2:3" ht="18" x14ac:dyDescent="0.25">
      <c r="B65" s="7"/>
    </row>
    <row r="66" spans="2:3" ht="18" x14ac:dyDescent="0.25">
      <c r="B66" s="7"/>
    </row>
    <row r="67" spans="2:3" ht="18" x14ac:dyDescent="0.25">
      <c r="B67" s="7"/>
    </row>
    <row r="68" spans="2:3" ht="18" x14ac:dyDescent="0.25">
      <c r="B68" s="8"/>
    </row>
    <row r="70" spans="2:3" x14ac:dyDescent="0.2">
      <c r="C70" s="144"/>
    </row>
  </sheetData>
  <mergeCells count="4">
    <mergeCell ref="B3:C3"/>
    <mergeCell ref="B4:C4"/>
    <mergeCell ref="A1:D1"/>
    <mergeCell ref="A2:D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96" orientation="portrait" r:id="rId1"/>
  <headerFooter alignWithMargins="0">
    <oddHeader>&amp;R2017.12.31.</oddHeader>
    <oddFooter>&amp;C&amp;P/&amp;N</oddFooter>
  </headerFooter>
  <colBreaks count="1" manualBreakCount="1">
    <brk id="3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G57"/>
  <sheetViews>
    <sheetView zoomScaleNormal="100" workbookViewId="0">
      <selection activeCell="A22" sqref="A22"/>
    </sheetView>
  </sheetViews>
  <sheetFormatPr defaultRowHeight="12.75" x14ac:dyDescent="0.2"/>
  <cols>
    <col min="1" max="1" width="66.140625" customWidth="1"/>
    <col min="2" max="2" width="15.7109375" customWidth="1"/>
    <col min="4" max="4" width="24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8.75" customHeight="1" x14ac:dyDescent="0.2">
      <c r="A1" s="745" t="s">
        <v>590</v>
      </c>
      <c r="B1" s="745"/>
      <c r="C1" s="25"/>
      <c r="D1" s="843"/>
      <c r="E1" s="843"/>
      <c r="F1" s="843"/>
    </row>
    <row r="2" spans="1:7" ht="18.75" customHeight="1" x14ac:dyDescent="0.2">
      <c r="A2" s="75"/>
      <c r="B2" s="76"/>
      <c r="C2" s="76"/>
      <c r="D2" s="747"/>
      <c r="E2" s="745"/>
      <c r="F2" s="745"/>
    </row>
    <row r="4" spans="1:7" x14ac:dyDescent="0.2">
      <c r="A4" s="842" t="s">
        <v>623</v>
      </c>
      <c r="B4" s="842"/>
    </row>
    <row r="5" spans="1:7" ht="26.25" customHeight="1" x14ac:dyDescent="0.2">
      <c r="A5" s="842"/>
      <c r="B5" s="842"/>
    </row>
    <row r="6" spans="1:7" x14ac:dyDescent="0.2">
      <c r="A6" s="83"/>
      <c r="B6" s="83"/>
    </row>
    <row r="7" spans="1:7" ht="20.25" customHeight="1" thickBot="1" x14ac:dyDescent="0.25">
      <c r="B7" s="252" t="s">
        <v>321</v>
      </c>
    </row>
    <row r="8" spans="1:7" ht="26.25" customHeight="1" x14ac:dyDescent="0.2">
      <c r="A8" s="272" t="s">
        <v>8</v>
      </c>
      <c r="B8" s="275" t="s">
        <v>505</v>
      </c>
    </row>
    <row r="9" spans="1:7" ht="27" customHeight="1" x14ac:dyDescent="0.2">
      <c r="A9" s="273" t="s">
        <v>307</v>
      </c>
      <c r="B9" s="666">
        <f>'2017.II.sz.mód - Bev.Önk.'!F8</f>
        <v>12619984</v>
      </c>
      <c r="E9" s="124"/>
    </row>
    <row r="10" spans="1:7" ht="27" customHeight="1" x14ac:dyDescent="0.2">
      <c r="A10" s="273" t="s">
        <v>308</v>
      </c>
      <c r="B10" s="666">
        <f>'2017.II.sz.mód - Bev.Önk.'!F9</f>
        <v>46914050</v>
      </c>
    </row>
    <row r="11" spans="1:7" ht="29.25" customHeight="1" x14ac:dyDescent="0.2">
      <c r="A11" s="273" t="s">
        <v>309</v>
      </c>
      <c r="B11" s="666">
        <f>'2017.II.sz.mód - Bev.Önk.'!F10</f>
        <v>22190794</v>
      </c>
      <c r="G11" s="143"/>
    </row>
    <row r="12" spans="1:7" ht="27" customHeight="1" x14ac:dyDescent="0.2">
      <c r="A12" s="273" t="s">
        <v>310</v>
      </c>
      <c r="B12" s="666">
        <f>'2017.II.sz.mód - Bev.Önk.'!F11</f>
        <v>2402463</v>
      </c>
    </row>
    <row r="13" spans="1:7" ht="34.5" customHeight="1" thickBot="1" x14ac:dyDescent="0.25">
      <c r="A13" s="602" t="s">
        <v>591</v>
      </c>
      <c r="B13" s="667">
        <f>'2017.II.sz.mód - Bev.Önk.'!F12</f>
        <v>2063410</v>
      </c>
    </row>
    <row r="14" spans="1:7" ht="27" customHeight="1" thickBot="1" x14ac:dyDescent="0.25">
      <c r="A14" s="274" t="s">
        <v>247</v>
      </c>
      <c r="B14" s="668">
        <f>SUM(B9:B13)</f>
        <v>86190701</v>
      </c>
    </row>
    <row r="19" spans="1:2" ht="15" x14ac:dyDescent="0.3">
      <c r="A19" s="15"/>
      <c r="B19" s="4"/>
    </row>
    <row r="57" spans="3:3" x14ac:dyDescent="0.2">
      <c r="C57" s="144"/>
    </row>
  </sheetData>
  <mergeCells count="4">
    <mergeCell ref="A4:B5"/>
    <mergeCell ref="D1:F1"/>
    <mergeCell ref="D2:F2"/>
    <mergeCell ref="A1:B1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71" orientation="portrait" r:id="rId1"/>
  <headerFooter alignWithMargins="0">
    <oddHeader>&amp;R2017.12.31.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G62"/>
  <sheetViews>
    <sheetView zoomScaleNormal="100" zoomScaleSheetLayoutView="100" workbookViewId="0">
      <selection activeCell="C12" sqref="C12:C19"/>
    </sheetView>
  </sheetViews>
  <sheetFormatPr defaultRowHeight="12.75" x14ac:dyDescent="0.2"/>
  <cols>
    <col min="1" max="1" width="5.5703125" customWidth="1"/>
    <col min="2" max="2" width="60.85546875" customWidth="1"/>
    <col min="3" max="3" width="16.42578125" customWidth="1"/>
    <col min="4" max="4" width="16" hidden="1" customWidth="1"/>
    <col min="5" max="5" width="0.28515625" customWidth="1"/>
    <col min="6" max="6" width="13.8554687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4.25" x14ac:dyDescent="0.2">
      <c r="A1" s="822" t="s">
        <v>592</v>
      </c>
      <c r="B1" s="822"/>
      <c r="C1" s="822"/>
      <c r="D1" s="822"/>
    </row>
    <row r="2" spans="1:7" ht="14.25" x14ac:dyDescent="0.2">
      <c r="A2" s="831"/>
      <c r="B2" s="822"/>
      <c r="C2" s="822"/>
      <c r="D2" s="822"/>
    </row>
    <row r="3" spans="1:7" ht="17.25" customHeight="1" x14ac:dyDescent="0.2"/>
    <row r="4" spans="1:7" ht="18" customHeight="1" x14ac:dyDescent="0.25">
      <c r="A4" s="851" t="s">
        <v>12</v>
      </c>
      <c r="B4" s="851"/>
      <c r="C4" s="851"/>
      <c r="D4" s="851"/>
    </row>
    <row r="5" spans="1:7" ht="15.75" x14ac:dyDescent="0.25">
      <c r="A5" s="852" t="s">
        <v>613</v>
      </c>
      <c r="B5" s="852"/>
      <c r="C5" s="852"/>
      <c r="D5" s="852"/>
    </row>
    <row r="6" spans="1:7" ht="15.75" x14ac:dyDescent="0.25">
      <c r="B6" s="29"/>
      <c r="C6" s="29"/>
    </row>
    <row r="7" spans="1:7" ht="15.75" customHeight="1" x14ac:dyDescent="0.25">
      <c r="A7" s="850" t="s">
        <v>220</v>
      </c>
      <c r="B7" s="850"/>
      <c r="C7" s="850"/>
      <c r="D7" s="850"/>
    </row>
    <row r="8" spans="1:7" ht="15.75" customHeight="1" x14ac:dyDescent="0.25">
      <c r="A8" s="90"/>
      <c r="B8" s="90"/>
      <c r="C8" s="90"/>
      <c r="D8" s="90"/>
    </row>
    <row r="9" spans="1:7" ht="15.75" customHeight="1" x14ac:dyDescent="0.25">
      <c r="A9" s="90"/>
      <c r="B9" s="90"/>
      <c r="C9" s="90"/>
      <c r="D9" s="90"/>
    </row>
    <row r="10" spans="1:7" ht="14.25" thickBot="1" x14ac:dyDescent="0.3">
      <c r="B10" s="846" t="s">
        <v>321</v>
      </c>
      <c r="C10" s="847"/>
    </row>
    <row r="11" spans="1:7" ht="27" customHeight="1" thickBot="1" x14ac:dyDescent="0.25">
      <c r="B11" s="135" t="s">
        <v>506</v>
      </c>
      <c r="C11" s="276" t="s">
        <v>505</v>
      </c>
    </row>
    <row r="12" spans="1:7" ht="24.95" customHeight="1" x14ac:dyDescent="0.2">
      <c r="B12" s="132" t="s">
        <v>593</v>
      </c>
      <c r="C12" s="669">
        <v>175000</v>
      </c>
    </row>
    <row r="13" spans="1:7" ht="30.75" customHeight="1" x14ac:dyDescent="0.2">
      <c r="B13" s="131" t="s">
        <v>594</v>
      </c>
      <c r="C13" s="670">
        <v>5425000</v>
      </c>
      <c r="G13" s="143"/>
    </row>
    <row r="14" spans="1:7" ht="24.95" customHeight="1" x14ac:dyDescent="0.2">
      <c r="B14" s="131" t="s">
        <v>596</v>
      </c>
      <c r="C14" s="670">
        <f>1813000+65053</f>
        <v>1878053</v>
      </c>
    </row>
    <row r="15" spans="1:7" ht="24.95" customHeight="1" x14ac:dyDescent="0.2">
      <c r="B15" s="133" t="s">
        <v>595</v>
      </c>
      <c r="C15" s="671">
        <v>2300000</v>
      </c>
    </row>
    <row r="16" spans="1:7" ht="24.95" customHeight="1" x14ac:dyDescent="0.2">
      <c r="B16" s="133" t="s">
        <v>597</v>
      </c>
      <c r="C16" s="671">
        <v>550000</v>
      </c>
    </row>
    <row r="17" spans="1:6" ht="24.95" customHeight="1" x14ac:dyDescent="0.2">
      <c r="B17" s="133" t="s">
        <v>598</v>
      </c>
      <c r="C17" s="671">
        <v>1333500</v>
      </c>
    </row>
    <row r="18" spans="1:6" ht="24.95" customHeight="1" thickBot="1" x14ac:dyDescent="0.25">
      <c r="B18" s="133" t="s">
        <v>312</v>
      </c>
      <c r="C18" s="671">
        <v>112000</v>
      </c>
    </row>
    <row r="19" spans="1:6" ht="24.95" customHeight="1" thickBot="1" x14ac:dyDescent="0.25">
      <c r="B19" s="134" t="s">
        <v>311</v>
      </c>
      <c r="C19" s="672">
        <f>SUM(C12:C18)</f>
        <v>11773553</v>
      </c>
    </row>
    <row r="21" spans="1:6" ht="17.25" customHeight="1" x14ac:dyDescent="0.2">
      <c r="A21" s="604"/>
      <c r="B21" s="604"/>
      <c r="C21" s="604"/>
      <c r="D21" s="604"/>
      <c r="E21" s="604"/>
      <c r="F21" s="604"/>
    </row>
    <row r="22" spans="1:6" x14ac:dyDescent="0.2">
      <c r="A22" s="604"/>
      <c r="B22" s="604"/>
      <c r="C22" s="604"/>
      <c r="D22" s="604"/>
      <c r="E22" s="604"/>
      <c r="F22" s="605"/>
    </row>
    <row r="23" spans="1:6" x14ac:dyDescent="0.2">
      <c r="A23" s="848"/>
      <c r="B23" s="844"/>
      <c r="C23" s="844"/>
      <c r="D23" s="844"/>
      <c r="E23" s="844"/>
      <c r="F23" s="844"/>
    </row>
    <row r="24" spans="1:6" x14ac:dyDescent="0.2">
      <c r="A24" s="849"/>
      <c r="B24" s="844"/>
      <c r="C24" s="844"/>
      <c r="D24" s="844"/>
      <c r="E24" s="844"/>
      <c r="F24" s="844"/>
    </row>
    <row r="25" spans="1:6" ht="15" customHeight="1" x14ac:dyDescent="0.2">
      <c r="A25" s="606"/>
      <c r="B25" s="844"/>
      <c r="C25" s="844"/>
      <c r="D25" s="844"/>
      <c r="E25" s="607"/>
      <c r="F25" s="608"/>
    </row>
    <row r="26" spans="1:6" ht="15" customHeight="1" x14ac:dyDescent="0.2">
      <c r="A26" s="606"/>
      <c r="B26" s="844"/>
      <c r="C26" s="844"/>
      <c r="D26" s="844"/>
      <c r="E26" s="607"/>
      <c r="F26" s="608"/>
    </row>
    <row r="27" spans="1:6" ht="15" customHeight="1" x14ac:dyDescent="0.2">
      <c r="A27" s="606"/>
      <c r="B27" s="844"/>
      <c r="C27" s="844"/>
      <c r="D27" s="844"/>
      <c r="E27" s="607"/>
      <c r="F27" s="608"/>
    </row>
    <row r="28" spans="1:6" ht="15" customHeight="1" x14ac:dyDescent="0.2">
      <c r="A28" s="606"/>
      <c r="B28" s="844"/>
      <c r="C28" s="844"/>
      <c r="D28" s="844"/>
      <c r="E28" s="607"/>
      <c r="F28" s="608"/>
    </row>
    <row r="29" spans="1:6" ht="15" customHeight="1" x14ac:dyDescent="0.2">
      <c r="A29" s="606"/>
      <c r="B29" s="444"/>
      <c r="C29" s="444"/>
      <c r="D29" s="444"/>
      <c r="E29" s="607"/>
      <c r="F29" s="608"/>
    </row>
    <row r="30" spans="1:6" ht="15" customHeight="1" x14ac:dyDescent="0.2">
      <c r="A30" s="606"/>
      <c r="B30" s="844"/>
      <c r="C30" s="844"/>
      <c r="D30" s="844"/>
      <c r="E30" s="607"/>
      <c r="F30" s="608"/>
    </row>
    <row r="31" spans="1:6" ht="15" customHeight="1" x14ac:dyDescent="0.2">
      <c r="A31" s="606"/>
      <c r="B31" s="844"/>
      <c r="C31" s="844"/>
      <c r="D31" s="844"/>
      <c r="E31" s="607"/>
      <c r="F31" s="608"/>
    </row>
    <row r="32" spans="1:6" x14ac:dyDescent="0.2">
      <c r="A32" s="845"/>
      <c r="B32" s="845"/>
      <c r="C32" s="845"/>
      <c r="D32" s="845"/>
      <c r="E32" s="845"/>
      <c r="F32" s="278"/>
    </row>
    <row r="33" spans="1:6" x14ac:dyDescent="0.2">
      <c r="A33" s="277"/>
      <c r="B33" s="277"/>
      <c r="C33" s="277"/>
      <c r="D33" s="277"/>
      <c r="E33" s="277"/>
      <c r="F33" s="278"/>
    </row>
    <row r="34" spans="1:6" x14ac:dyDescent="0.2">
      <c r="A34" s="604"/>
      <c r="B34" s="844"/>
      <c r="C34" s="844"/>
      <c r="D34" s="844"/>
      <c r="E34" s="604"/>
      <c r="F34" s="603"/>
    </row>
    <row r="35" spans="1:6" x14ac:dyDescent="0.2">
      <c r="A35" s="604"/>
      <c r="B35" s="604"/>
      <c r="C35" s="604"/>
      <c r="D35" s="604"/>
      <c r="E35" s="604"/>
      <c r="F35" s="604"/>
    </row>
    <row r="36" spans="1:6" x14ac:dyDescent="0.2">
      <c r="A36" s="604"/>
      <c r="B36" s="604"/>
      <c r="C36" s="604"/>
      <c r="D36" s="604"/>
      <c r="E36" s="604"/>
      <c r="F36" s="604"/>
    </row>
    <row r="62" spans="3:3" x14ac:dyDescent="0.2">
      <c r="C62" s="144"/>
    </row>
  </sheetData>
  <mergeCells count="16">
    <mergeCell ref="A7:D7"/>
    <mergeCell ref="A1:D1"/>
    <mergeCell ref="A2:D2"/>
    <mergeCell ref="A4:D4"/>
    <mergeCell ref="A5:D5"/>
    <mergeCell ref="B10:C10"/>
    <mergeCell ref="A23:F23"/>
    <mergeCell ref="A24:F24"/>
    <mergeCell ref="B25:D25"/>
    <mergeCell ref="B26:D26"/>
    <mergeCell ref="B34:D34"/>
    <mergeCell ref="B27:D27"/>
    <mergeCell ref="B28:D28"/>
    <mergeCell ref="B30:D30"/>
    <mergeCell ref="B31:D31"/>
    <mergeCell ref="A32:E32"/>
  </mergeCells>
  <phoneticPr fontId="0" type="noConversion"/>
  <printOptions horizontalCentered="1" verticalCentered="1"/>
  <pageMargins left="0.78740157480314965" right="0.78740157480314965" top="0.15748031496062992" bottom="0.98425196850393704" header="0" footer="0.51181102362204722"/>
  <pageSetup paperSize="9" scale="69" orientation="portrait" r:id="rId1"/>
  <headerFooter alignWithMargins="0">
    <oddHeader>&amp;R2017.12.31.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11</vt:i4>
      </vt:variant>
    </vt:vector>
  </HeadingPairs>
  <TitlesOfParts>
    <vt:vector size="27" baseType="lpstr">
      <vt:lpstr>2017.II.sz.mód - Bev.Önk.</vt:lpstr>
      <vt:lpstr>2017.II.sz.mód - Kiad.Önk.</vt:lpstr>
      <vt:lpstr>2017.II.sz.mód-Óvoda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 sz. melléklet</vt:lpstr>
      <vt:lpstr>Munka1</vt:lpstr>
      <vt:lpstr>'1.sz.melléklet'!Nyomtatási_terület</vt:lpstr>
      <vt:lpstr>'10.sz.melléklet'!Nyomtatási_terület</vt:lpstr>
      <vt:lpstr>'11.sz.melléklet'!Nyomtatási_terület</vt:lpstr>
      <vt:lpstr>'12. sz. melléklet'!Nyomtatási_terület</vt:lpstr>
      <vt:lpstr>'2. sz.melléklet'!Nyomtatási_terület</vt:lpstr>
      <vt:lpstr>'2017.II.sz.mód - Bev.Önk.'!Nyomtatási_terület</vt:lpstr>
      <vt:lpstr>'4. sz. melléklet'!Nyomtatási_terület</vt:lpstr>
      <vt:lpstr>'5. sz. melléklet'!Nyomtatási_terület</vt:lpstr>
      <vt:lpstr>'6. sz.melléklet'!Nyomtatási_terület</vt:lpstr>
      <vt:lpstr>'7.sz. melléklet'!Nyomtatási_terület</vt:lpstr>
      <vt:lpstr>'8.sz.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PC-6</cp:lastModifiedBy>
  <cp:lastPrinted>2018-05-14T12:53:12Z</cp:lastPrinted>
  <dcterms:created xsi:type="dcterms:W3CDTF">2004-07-16T06:20:01Z</dcterms:created>
  <dcterms:modified xsi:type="dcterms:W3CDTF">2018-05-23T10:01:16Z</dcterms:modified>
</cp:coreProperties>
</file>