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  <definedName name="_xlnm.Print_Area" localSheetId="0">'9.1.1. sz. mell. '!$A$1:$C$159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/>
  <c r="C136" i="1"/>
  <c r="C132" i="1"/>
  <c r="C156" i="1" s="1"/>
  <c r="C130" i="1"/>
  <c r="C122" i="1"/>
  <c r="C121" i="1"/>
  <c r="C120" i="1"/>
  <c r="C119" i="1"/>
  <c r="C118" i="1"/>
  <c r="C117" i="1" s="1"/>
  <c r="C116" i="1"/>
  <c r="C115" i="1"/>
  <c r="C114" i="1"/>
  <c r="C113" i="1"/>
  <c r="C108" i="1"/>
  <c r="C101" i="1" s="1"/>
  <c r="C96" i="1" s="1"/>
  <c r="C131" i="1" s="1"/>
  <c r="C157" i="1" s="1"/>
  <c r="C99" i="1"/>
  <c r="C98" i="1"/>
  <c r="C97" i="1"/>
  <c r="C85" i="1"/>
  <c r="C82" i="1"/>
  <c r="C81" i="1" s="1"/>
  <c r="C79" i="1"/>
  <c r="C78" i="1"/>
  <c r="C73" i="1"/>
  <c r="C70" i="1"/>
  <c r="C69" i="1" s="1"/>
  <c r="C92" i="1" s="1"/>
  <c r="C63" i="1"/>
  <c r="C58" i="1"/>
  <c r="C52" i="1"/>
  <c r="C51" i="1"/>
  <c r="C46" i="1"/>
  <c r="C43" i="1"/>
  <c r="C40" i="1"/>
  <c r="C37" i="1"/>
  <c r="C33" i="1"/>
  <c r="C32" i="1" s="1"/>
  <c r="C31" i="1"/>
  <c r="C30" i="1"/>
  <c r="C25" i="1"/>
  <c r="C24" i="1"/>
  <c r="C23" i="1"/>
  <c r="C18" i="1" s="1"/>
  <c r="C16" i="1"/>
  <c r="C15" i="1"/>
  <c r="C14" i="1"/>
  <c r="C13" i="1"/>
  <c r="C12" i="1"/>
  <c r="C11" i="1"/>
  <c r="C10" i="1"/>
  <c r="C9" i="1" s="1"/>
  <c r="C68" i="1" s="1"/>
  <c r="C93" i="1" s="1"/>
  <c r="A1" i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<sst xmlns="http://schemas.openxmlformats.org/spreadsheetml/2006/main" count="310" uniqueCount="274">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</sst>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view="pageBreakPreview" topLeftCell="A136" zoomScale="70" zoomScaleNormal="115" zoomScaleSheetLayoutView="70" workbookViewId="0">
      <selection activeCell="C161" sqref="C161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24 / 2020. ( X.30.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1296574692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229318994+27629700+809750</f>
        <v>257758444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f>229603230+17312349</f>
        <v>246915579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619801644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f>415622102+9775700+4495800</f>
        <v>429893602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f>186127562+3780480</f>
        <v>189908042</v>
      </c>
    </row>
    <row r="15" spans="1:3" s="37" customFormat="1" ht="12" customHeight="1" x14ac:dyDescent="0.2">
      <c r="A15" s="34" t="s">
        <v>26</v>
      </c>
      <c r="B15" s="35" t="s">
        <v>27</v>
      </c>
      <c r="C15" s="36">
        <f>20802409+12622000+477000+5649340</f>
        <v>39550749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159215979+899997-27567700</f>
        <v>132548276</v>
      </c>
    </row>
    <row r="17" spans="1:3" s="33" customFormat="1" ht="12" customHeight="1" thickBot="1" x14ac:dyDescent="0.25">
      <c r="A17" s="38" t="s">
        <v>30</v>
      </c>
      <c r="B17" s="39" t="s">
        <v>31</v>
      </c>
      <c r="C17" s="40"/>
    </row>
    <row r="18" spans="1:3" s="33" customFormat="1" ht="12" customHeight="1" thickBot="1" x14ac:dyDescent="0.25">
      <c r="A18" s="27" t="s">
        <v>32</v>
      </c>
      <c r="B18" s="41" t="s">
        <v>33</v>
      </c>
      <c r="C18" s="29">
        <f>+C19+C20+C21+C22+C23</f>
        <v>109489780</v>
      </c>
    </row>
    <row r="19" spans="1:3" s="33" customFormat="1" ht="12" customHeight="1" x14ac:dyDescent="0.2">
      <c r="A19" s="30" t="s">
        <v>34</v>
      </c>
      <c r="B19" s="31" t="s">
        <v>35</v>
      </c>
      <c r="C19" s="42"/>
    </row>
    <row r="20" spans="1:3" s="33" customFormat="1" ht="12" customHeight="1" x14ac:dyDescent="0.2">
      <c r="A20" s="34" t="s">
        <v>36</v>
      </c>
      <c r="B20" s="35" t="s">
        <v>37</v>
      </c>
      <c r="C20" s="40"/>
    </row>
    <row r="21" spans="1:3" s="33" customFormat="1" ht="12" customHeight="1" x14ac:dyDescent="0.2">
      <c r="A21" s="34" t="s">
        <v>38</v>
      </c>
      <c r="B21" s="35" t="s">
        <v>39</v>
      </c>
      <c r="C21" s="40"/>
    </row>
    <row r="22" spans="1:3" s="33" customFormat="1" ht="12" customHeight="1" x14ac:dyDescent="0.2">
      <c r="A22" s="34" t="s">
        <v>40</v>
      </c>
      <c r="B22" s="35" t="s">
        <v>41</v>
      </c>
      <c r="C22" s="40"/>
    </row>
    <row r="23" spans="1:3" s="33" customFormat="1" ht="12" customHeight="1" x14ac:dyDescent="0.2">
      <c r="A23" s="34" t="s">
        <v>42</v>
      </c>
      <c r="B23" s="35" t="s">
        <v>43</v>
      </c>
      <c r="C23" s="43">
        <f>119646890-13262610+3105500</f>
        <v>109489780</v>
      </c>
    </row>
    <row r="24" spans="1:3" s="37" customFormat="1" ht="12" customHeight="1" thickBot="1" x14ac:dyDescent="0.25">
      <c r="A24" s="38" t="s">
        <v>44</v>
      </c>
      <c r="B24" s="39" t="s">
        <v>45</v>
      </c>
      <c r="C24" s="44">
        <f>16392698+36497760+62436432-13262610+2763895</f>
        <v>104828175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296044816</v>
      </c>
    </row>
    <row r="26" spans="1:3" s="37" customFormat="1" ht="12" customHeight="1" x14ac:dyDescent="0.2">
      <c r="A26" s="30" t="s">
        <v>48</v>
      </c>
      <c r="B26" s="31" t="s">
        <v>49</v>
      </c>
      <c r="C26" s="45">
        <v>34511116</v>
      </c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43">
        <f>36977634-2533650+227089716</f>
        <v>261533700</v>
      </c>
    </row>
    <row r="31" spans="1:3" s="37" customFormat="1" ht="12" customHeight="1" thickBot="1" x14ac:dyDescent="0.25">
      <c r="A31" s="38" t="s">
        <v>58</v>
      </c>
      <c r="B31" s="39" t="s">
        <v>59</v>
      </c>
      <c r="C31" s="44">
        <f>36977634-2533650+202109846</f>
        <v>236553830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6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7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0">
        <v>86000000</v>
      </c>
    </row>
    <row r="35" spans="1:3" s="37" customFormat="1" ht="12" customHeight="1" x14ac:dyDescent="0.2">
      <c r="A35" s="34" t="s">
        <v>66</v>
      </c>
      <c r="B35" s="48" t="s">
        <v>67</v>
      </c>
      <c r="C35" s="40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43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0">
        <v>1000000</v>
      </c>
    </row>
    <row r="39" spans="1:3" s="37" customFormat="1" ht="12" customHeight="1" thickBot="1" x14ac:dyDescent="0.25">
      <c r="A39" s="38" t="s">
        <v>74</v>
      </c>
      <c r="B39" s="39" t="s">
        <v>75</v>
      </c>
      <c r="C39" s="49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43997421</v>
      </c>
    </row>
    <row r="41" spans="1:3" s="37" customFormat="1" ht="12" customHeight="1" x14ac:dyDescent="0.2">
      <c r="A41" s="30" t="s">
        <v>78</v>
      </c>
      <c r="B41" s="31" t="s">
        <v>79</v>
      </c>
      <c r="C41" s="32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6">
        <f>8868669+808800+200000</f>
        <v>9877469</v>
      </c>
    </row>
    <row r="44" spans="1:3" s="37" customFormat="1" ht="12" customHeight="1" x14ac:dyDescent="0.2">
      <c r="A44" s="34" t="s">
        <v>84</v>
      </c>
      <c r="B44" s="35" t="s">
        <v>85</v>
      </c>
      <c r="C44" s="36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6"/>
    </row>
    <row r="46" spans="1:3" s="37" customFormat="1" ht="12" customHeight="1" x14ac:dyDescent="0.2">
      <c r="A46" s="34" t="s">
        <v>88</v>
      </c>
      <c r="B46" s="35" t="s">
        <v>89</v>
      </c>
      <c r="C46" s="36">
        <f>7168370+152604+54000</f>
        <v>7374974</v>
      </c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4" t="s">
        <v>94</v>
      </c>
      <c r="B49" s="35" t="s">
        <v>95</v>
      </c>
      <c r="C49" s="36"/>
    </row>
    <row r="50" spans="1:3" s="37" customFormat="1" ht="12" customHeight="1" x14ac:dyDescent="0.2">
      <c r="A50" s="38" t="s">
        <v>96</v>
      </c>
      <c r="B50" s="39" t="s">
        <v>97</v>
      </c>
      <c r="C50" s="49">
        <v>1000000</v>
      </c>
    </row>
    <row r="51" spans="1:3" s="37" customFormat="1" ht="12" customHeight="1" thickBot="1" x14ac:dyDescent="0.25">
      <c r="A51" s="38" t="s">
        <v>98</v>
      </c>
      <c r="B51" s="39" t="s">
        <v>99</v>
      </c>
      <c r="C51" s="49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32"/>
    </row>
    <row r="54" spans="1:3" s="37" customFormat="1" ht="12" customHeight="1" x14ac:dyDescent="0.2">
      <c r="A54" s="34" t="s">
        <v>104</v>
      </c>
      <c r="B54" s="35" t="s">
        <v>105</v>
      </c>
      <c r="C54" s="36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x14ac:dyDescent="0.2">
      <c r="A56" s="34" t="s">
        <v>108</v>
      </c>
      <c r="B56" s="35" t="s">
        <v>109</v>
      </c>
      <c r="C56" s="36"/>
    </row>
    <row r="57" spans="1:3" s="37" customFormat="1" ht="12" customHeight="1" thickBot="1" x14ac:dyDescent="0.25">
      <c r="A57" s="38" t="s">
        <v>110</v>
      </c>
      <c r="B57" s="39" t="s">
        <v>111</v>
      </c>
      <c r="C57" s="49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2"/>
    </row>
    <row r="60" spans="1:3" s="37" customFormat="1" ht="12" customHeight="1" x14ac:dyDescent="0.2">
      <c r="A60" s="34" t="s">
        <v>116</v>
      </c>
      <c r="B60" s="35" t="s">
        <v>117</v>
      </c>
      <c r="C60" s="36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6">
        <v>900000</v>
      </c>
    </row>
    <row r="62" spans="1:3" s="37" customFormat="1" ht="12" customHeight="1" thickBot="1" x14ac:dyDescent="0.25">
      <c r="A62" s="38" t="s">
        <v>120</v>
      </c>
      <c r="B62" s="39" t="s">
        <v>121</v>
      </c>
      <c r="C62" s="50"/>
    </row>
    <row r="63" spans="1:3" s="37" customFormat="1" ht="12" customHeight="1" thickBot="1" x14ac:dyDescent="0.25">
      <c r="A63" s="27" t="s">
        <v>122</v>
      </c>
      <c r="B63" s="41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x14ac:dyDescent="0.2">
      <c r="A66" s="34" t="s">
        <v>128</v>
      </c>
      <c r="B66" s="35" t="s">
        <v>129</v>
      </c>
      <c r="C66" s="36"/>
    </row>
    <row r="67" spans="1:3" s="37" customFormat="1" ht="12" customHeight="1" thickBot="1" x14ac:dyDescent="0.25">
      <c r="A67" s="38" t="s">
        <v>130</v>
      </c>
      <c r="B67" s="39" t="s">
        <v>131</v>
      </c>
      <c r="C67" s="36"/>
    </row>
    <row r="68" spans="1:3" s="37" customFormat="1" ht="12" customHeight="1" thickBot="1" x14ac:dyDescent="0.25">
      <c r="A68" s="27" t="s">
        <v>132</v>
      </c>
      <c r="B68" s="28" t="s">
        <v>133</v>
      </c>
      <c r="C68" s="46">
        <f>+C9+C18+C25+C32+C40+C52+C58+C63</f>
        <v>2294511217</v>
      </c>
    </row>
    <row r="69" spans="1:3" s="37" customFormat="1" ht="12" customHeight="1" thickBot="1" x14ac:dyDescent="0.2">
      <c r="A69" s="51" t="s">
        <v>134</v>
      </c>
      <c r="B69" s="41" t="s">
        <v>135</v>
      </c>
      <c r="C69" s="29">
        <f>SUM(C70:C72)</f>
        <v>733570614</v>
      </c>
    </row>
    <row r="70" spans="1:3" s="37" customFormat="1" ht="12" customHeight="1" x14ac:dyDescent="0.2">
      <c r="A70" s="30" t="s">
        <v>136</v>
      </c>
      <c r="B70" s="31" t="s">
        <v>137</v>
      </c>
      <c r="C70" s="36">
        <f>44951899-2540000-8841285</f>
        <v>33570614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v>700000000</v>
      </c>
    </row>
    <row r="72" spans="1:3" s="37" customFormat="1" ht="12" customHeight="1" thickBot="1" x14ac:dyDescent="0.25">
      <c r="A72" s="38" t="s">
        <v>140</v>
      </c>
      <c r="B72" s="52" t="s">
        <v>141</v>
      </c>
      <c r="C72" s="36"/>
    </row>
    <row r="73" spans="1:3" s="37" customFormat="1" ht="12" customHeight="1" thickBot="1" x14ac:dyDescent="0.2">
      <c r="A73" s="51" t="s">
        <v>142</v>
      </c>
      <c r="B73" s="41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x14ac:dyDescent="0.2">
      <c r="A76" s="34" t="s">
        <v>148</v>
      </c>
      <c r="B76" s="35" t="s">
        <v>149</v>
      </c>
      <c r="C76" s="36"/>
    </row>
    <row r="77" spans="1:3" s="37" customFormat="1" ht="12" customHeight="1" thickBot="1" x14ac:dyDescent="0.25">
      <c r="A77" s="38" t="s">
        <v>150</v>
      </c>
      <c r="B77" s="39" t="s">
        <v>151</v>
      </c>
      <c r="C77" s="36"/>
    </row>
    <row r="78" spans="1:3" s="37" customFormat="1" ht="12" customHeight="1" thickBot="1" x14ac:dyDescent="0.2">
      <c r="A78" s="51" t="s">
        <v>152</v>
      </c>
      <c r="B78" s="41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6">
        <f>933393998-3268740</f>
        <v>930125258</v>
      </c>
    </row>
    <row r="80" spans="1:3" s="37" customFormat="1" ht="12" customHeight="1" thickBot="1" x14ac:dyDescent="0.25">
      <c r="A80" s="38" t="s">
        <v>156</v>
      </c>
      <c r="B80" s="39" t="s">
        <v>157</v>
      </c>
      <c r="C80" s="36"/>
    </row>
    <row r="81" spans="1:4" s="33" customFormat="1" ht="12" customHeight="1" thickBot="1" x14ac:dyDescent="0.2">
      <c r="A81" s="51" t="s">
        <v>158</v>
      </c>
      <c r="B81" s="41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6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6"/>
    </row>
    <row r="84" spans="1:4" s="37" customFormat="1" ht="12" customHeight="1" thickBot="1" x14ac:dyDescent="0.25">
      <c r="A84" s="38" t="s">
        <v>164</v>
      </c>
      <c r="B84" s="39" t="s">
        <v>165</v>
      </c>
      <c r="C84" s="36"/>
    </row>
    <row r="85" spans="1:4" s="37" customFormat="1" ht="12" customHeight="1" thickBot="1" x14ac:dyDescent="0.2">
      <c r="A85" s="51" t="s">
        <v>166</v>
      </c>
      <c r="B85" s="41" t="s">
        <v>167</v>
      </c>
      <c r="C85" s="29">
        <f>SUM(C86:C89)</f>
        <v>0</v>
      </c>
    </row>
    <row r="86" spans="1:4" s="37" customFormat="1" ht="12" customHeight="1" x14ac:dyDescent="0.2">
      <c r="A86" s="53" t="s">
        <v>168</v>
      </c>
      <c r="B86" s="31" t="s">
        <v>169</v>
      </c>
      <c r="C86" s="36"/>
    </row>
    <row r="87" spans="1:4" s="37" customFormat="1" ht="12" customHeight="1" x14ac:dyDescent="0.2">
      <c r="A87" s="54" t="s">
        <v>170</v>
      </c>
      <c r="B87" s="35" t="s">
        <v>171</v>
      </c>
      <c r="C87" s="36"/>
    </row>
    <row r="88" spans="1:4" s="37" customFormat="1" ht="12" customHeight="1" x14ac:dyDescent="0.2">
      <c r="A88" s="54" t="s">
        <v>172</v>
      </c>
      <c r="B88" s="35" t="s">
        <v>173</v>
      </c>
      <c r="C88" s="36"/>
    </row>
    <row r="89" spans="1:4" s="33" customFormat="1" ht="12" customHeight="1" thickBot="1" x14ac:dyDescent="0.25">
      <c r="A89" s="55" t="s">
        <v>174</v>
      </c>
      <c r="B89" s="39" t="s">
        <v>175</v>
      </c>
      <c r="C89" s="36"/>
    </row>
    <row r="90" spans="1:4" s="33" customFormat="1" ht="12" customHeight="1" thickBot="1" x14ac:dyDescent="0.2">
      <c r="A90" s="51" t="s">
        <v>176</v>
      </c>
      <c r="B90" s="41" t="s">
        <v>177</v>
      </c>
      <c r="C90" s="56"/>
    </row>
    <row r="91" spans="1:4" s="33" customFormat="1" ht="12" customHeight="1" thickBot="1" x14ac:dyDescent="0.2">
      <c r="A91" s="51" t="s">
        <v>178</v>
      </c>
      <c r="B91" s="41" t="s">
        <v>179</v>
      </c>
      <c r="C91" s="56"/>
    </row>
    <row r="92" spans="1:4" s="33" customFormat="1" ht="12" customHeight="1" thickBot="1" x14ac:dyDescent="0.2">
      <c r="A92" s="51" t="s">
        <v>180</v>
      </c>
      <c r="B92" s="57" t="s">
        <v>181</v>
      </c>
      <c r="C92" s="46">
        <f>+C69+C73+C78+C81+C85+C91+C90</f>
        <v>1709368126</v>
      </c>
    </row>
    <row r="93" spans="1:4" s="33" customFormat="1" ht="12" customHeight="1" thickBot="1" x14ac:dyDescent="0.2">
      <c r="A93" s="58" t="s">
        <v>182</v>
      </c>
      <c r="B93" s="59" t="s">
        <v>183</v>
      </c>
      <c r="C93" s="46">
        <f>+C68+C92</f>
        <v>4003879343</v>
      </c>
      <c r="D93" s="60"/>
    </row>
    <row r="94" spans="1:4" s="37" customFormat="1" ht="15" customHeight="1" thickBot="1" x14ac:dyDescent="0.25">
      <c r="A94" s="61"/>
      <c r="B94" s="62"/>
      <c r="C94" s="63"/>
    </row>
    <row r="95" spans="1:4" s="23" customFormat="1" ht="16.5" customHeight="1" thickBot="1" x14ac:dyDescent="0.25">
      <c r="A95" s="64"/>
      <c r="B95" s="65" t="s">
        <v>184</v>
      </c>
      <c r="C95" s="66"/>
    </row>
    <row r="96" spans="1:4" s="70" customFormat="1" ht="12" customHeight="1" thickBot="1" x14ac:dyDescent="0.25">
      <c r="A96" s="67" t="s">
        <v>14</v>
      </c>
      <c r="B96" s="68" t="s">
        <v>185</v>
      </c>
      <c r="C96" s="69">
        <f>+C97+C98+C99+C100+C101+C114</f>
        <v>790027165</v>
      </c>
    </row>
    <row r="97" spans="1:3" ht="12" customHeight="1" x14ac:dyDescent="0.2">
      <c r="A97" s="71" t="s">
        <v>16</v>
      </c>
      <c r="B97" s="72" t="s">
        <v>186</v>
      </c>
      <c r="C97" s="73">
        <f>50032580+386400-969527-4699427-457270</f>
        <v>44292756</v>
      </c>
    </row>
    <row r="98" spans="1:3" ht="12" customHeight="1" x14ac:dyDescent="0.2">
      <c r="A98" s="34" t="s">
        <v>18</v>
      </c>
      <c r="B98" s="74" t="s">
        <v>187</v>
      </c>
      <c r="C98" s="43">
        <f>8216281+67620-167575-1270081+457270</f>
        <v>7303515</v>
      </c>
    </row>
    <row r="99" spans="1:3" ht="12" customHeight="1" x14ac:dyDescent="0.2">
      <c r="A99" s="34" t="s">
        <v>20</v>
      </c>
      <c r="B99" s="74" t="s">
        <v>188</v>
      </c>
      <c r="C99" s="44">
        <f>307535372-649147+18509+2023532+17272317-9488453+14216853</f>
        <v>330928983</v>
      </c>
    </row>
    <row r="100" spans="1:3" ht="12" customHeight="1" x14ac:dyDescent="0.2">
      <c r="A100" s="34" t="s">
        <v>26</v>
      </c>
      <c r="B100" s="75" t="s">
        <v>189</v>
      </c>
      <c r="C100" s="49">
        <v>61300000</v>
      </c>
    </row>
    <row r="101" spans="1:3" ht="12" customHeight="1" x14ac:dyDescent="0.2">
      <c r="A101" s="34" t="s">
        <v>190</v>
      </c>
      <c r="B101" s="76" t="s">
        <v>191</v>
      </c>
      <c r="C101" s="49">
        <f>SUM(C102:C113)</f>
        <v>204062634</v>
      </c>
    </row>
    <row r="102" spans="1:3" ht="12" customHeight="1" x14ac:dyDescent="0.2">
      <c r="A102" s="34" t="s">
        <v>30</v>
      </c>
      <c r="B102" s="74" t="s">
        <v>192</v>
      </c>
      <c r="C102" s="49">
        <v>792176</v>
      </c>
    </row>
    <row r="103" spans="1:3" ht="12" customHeight="1" x14ac:dyDescent="0.2">
      <c r="A103" s="34" t="s">
        <v>193</v>
      </c>
      <c r="B103" s="77" t="s">
        <v>194</v>
      </c>
      <c r="C103" s="49"/>
    </row>
    <row r="104" spans="1:3" ht="12" customHeight="1" x14ac:dyDescent="0.2">
      <c r="A104" s="34" t="s">
        <v>195</v>
      </c>
      <c r="B104" s="77" t="s">
        <v>196</v>
      </c>
      <c r="C104" s="49"/>
    </row>
    <row r="105" spans="1:3" ht="12" customHeight="1" x14ac:dyDescent="0.2">
      <c r="A105" s="34" t="s">
        <v>197</v>
      </c>
      <c r="B105" s="77" t="s">
        <v>198</v>
      </c>
      <c r="C105" s="49"/>
    </row>
    <row r="106" spans="1:3" ht="12" customHeight="1" x14ac:dyDescent="0.2">
      <c r="A106" s="34" t="s">
        <v>199</v>
      </c>
      <c r="B106" s="78" t="s">
        <v>200</v>
      </c>
      <c r="C106" s="49"/>
    </row>
    <row r="107" spans="1:3" ht="12" customHeight="1" x14ac:dyDescent="0.2">
      <c r="A107" s="34" t="s">
        <v>201</v>
      </c>
      <c r="B107" s="78" t="s">
        <v>202</v>
      </c>
      <c r="C107" s="49"/>
    </row>
    <row r="108" spans="1:3" ht="12" customHeight="1" x14ac:dyDescent="0.2">
      <c r="A108" s="34" t="s">
        <v>203</v>
      </c>
      <c r="B108" s="77" t="s">
        <v>204</v>
      </c>
      <c r="C108" s="49">
        <f>526000+935000</f>
        <v>1461000</v>
      </c>
    </row>
    <row r="109" spans="1:3" ht="12" customHeight="1" x14ac:dyDescent="0.2">
      <c r="A109" s="34" t="s">
        <v>205</v>
      </c>
      <c r="B109" s="77" t="s">
        <v>206</v>
      </c>
      <c r="C109" s="79"/>
    </row>
    <row r="110" spans="1:3" ht="12" customHeight="1" x14ac:dyDescent="0.2">
      <c r="A110" s="34" t="s">
        <v>207</v>
      </c>
      <c r="B110" s="78" t="s">
        <v>208</v>
      </c>
      <c r="C110" s="49"/>
    </row>
    <row r="111" spans="1:3" ht="12" customHeight="1" x14ac:dyDescent="0.2">
      <c r="A111" s="80" t="s">
        <v>209</v>
      </c>
      <c r="B111" s="81" t="s">
        <v>210</v>
      </c>
      <c r="C111" s="49"/>
    </row>
    <row r="112" spans="1:3" ht="12" customHeight="1" x14ac:dyDescent="0.2">
      <c r="A112" s="34" t="s">
        <v>211</v>
      </c>
      <c r="B112" s="81" t="s">
        <v>212</v>
      </c>
      <c r="C112" s="49"/>
    </row>
    <row r="113" spans="1:3" ht="12" customHeight="1" x14ac:dyDescent="0.2">
      <c r="A113" s="34" t="s">
        <v>213</v>
      </c>
      <c r="B113" s="78" t="s">
        <v>214</v>
      </c>
      <c r="C113" s="36">
        <f>201809461-3</f>
        <v>201809458</v>
      </c>
    </row>
    <row r="114" spans="1:3" ht="12" customHeight="1" x14ac:dyDescent="0.2">
      <c r="A114" s="34" t="s">
        <v>215</v>
      </c>
      <c r="B114" s="75" t="s">
        <v>216</v>
      </c>
      <c r="C114" s="36">
        <f>SUM(C115:C116)</f>
        <v>142139277</v>
      </c>
    </row>
    <row r="115" spans="1:3" ht="12" customHeight="1" x14ac:dyDescent="0.2">
      <c r="A115" s="38" t="s">
        <v>217</v>
      </c>
      <c r="B115" s="74" t="s">
        <v>218</v>
      </c>
      <c r="C115" s="44">
        <f>20000000+10207308-13229384-322815+29863551-32000+769709+109500</f>
        <v>47365869</v>
      </c>
    </row>
    <row r="116" spans="1:3" ht="12" customHeight="1" thickBot="1" x14ac:dyDescent="0.25">
      <c r="A116" s="82" t="s">
        <v>219</v>
      </c>
      <c r="B116" s="83" t="s">
        <v>220</v>
      </c>
      <c r="C116" s="84">
        <f>113240838-1722008-810685-253737-15000000+11503705-12184705</f>
        <v>94773408</v>
      </c>
    </row>
    <row r="117" spans="1:3" ht="12" customHeight="1" thickBot="1" x14ac:dyDescent="0.25">
      <c r="A117" s="27" t="s">
        <v>32</v>
      </c>
      <c r="B117" s="85" t="s">
        <v>221</v>
      </c>
      <c r="C117" s="29">
        <f>+C118+C120+C122</f>
        <v>1170168559</v>
      </c>
    </row>
    <row r="118" spans="1:3" ht="12" customHeight="1" x14ac:dyDescent="0.2">
      <c r="A118" s="30" t="s">
        <v>34</v>
      </c>
      <c r="B118" s="74" t="s">
        <v>222</v>
      </c>
      <c r="C118" s="45">
        <f>648561219-2000000+109147+6000000+1000000-2097540-15972467-727553</f>
        <v>634872806</v>
      </c>
    </row>
    <row r="119" spans="1:3" ht="12" customHeight="1" x14ac:dyDescent="0.2">
      <c r="A119" s="30" t="s">
        <v>36</v>
      </c>
      <c r="B119" s="86" t="s">
        <v>223</v>
      </c>
      <c r="C119" s="45">
        <f>135288734+2634996+425334254+5408883+691900+6000000-2533650-1843756</f>
        <v>570981361</v>
      </c>
    </row>
    <row r="120" spans="1:3" ht="12" customHeight="1" x14ac:dyDescent="0.2">
      <c r="A120" s="30" t="s">
        <v>38</v>
      </c>
      <c r="B120" s="86" t="s">
        <v>224</v>
      </c>
      <c r="C120" s="43">
        <f>260935796+677185+322815+3524000+262957237</f>
        <v>528417033</v>
      </c>
    </row>
    <row r="121" spans="1:3" ht="12" customHeight="1" x14ac:dyDescent="0.2">
      <c r="A121" s="30" t="s">
        <v>40</v>
      </c>
      <c r="B121" s="86" t="s">
        <v>225</v>
      </c>
      <c r="C121" s="43">
        <f>80112238+12241160+193078749</f>
        <v>285432147</v>
      </c>
    </row>
    <row r="122" spans="1:3" ht="12" customHeight="1" x14ac:dyDescent="0.2">
      <c r="A122" s="30" t="s">
        <v>42</v>
      </c>
      <c r="B122" s="87" t="s">
        <v>226</v>
      </c>
      <c r="C122" s="49">
        <f>SUM(C123:C130)</f>
        <v>6878720</v>
      </c>
    </row>
    <row r="123" spans="1:3" ht="12" customHeight="1" x14ac:dyDescent="0.2">
      <c r="A123" s="30" t="s">
        <v>44</v>
      </c>
      <c r="B123" s="88" t="s">
        <v>227</v>
      </c>
      <c r="C123" s="40"/>
    </row>
    <row r="124" spans="1:3" ht="12" customHeight="1" x14ac:dyDescent="0.2">
      <c r="A124" s="30" t="s">
        <v>228</v>
      </c>
      <c r="B124" s="89" t="s">
        <v>229</v>
      </c>
      <c r="C124" s="40"/>
    </row>
    <row r="125" spans="1:3" ht="12" customHeight="1" x14ac:dyDescent="0.2">
      <c r="A125" s="30" t="s">
        <v>230</v>
      </c>
      <c r="B125" s="78" t="s">
        <v>202</v>
      </c>
      <c r="C125" s="40"/>
    </row>
    <row r="126" spans="1:3" ht="12" customHeight="1" x14ac:dyDescent="0.2">
      <c r="A126" s="30" t="s">
        <v>231</v>
      </c>
      <c r="B126" s="78" t="s">
        <v>232</v>
      </c>
      <c r="C126" s="40"/>
    </row>
    <row r="127" spans="1:3" ht="12" customHeight="1" x14ac:dyDescent="0.2">
      <c r="A127" s="30" t="s">
        <v>233</v>
      </c>
      <c r="B127" s="78" t="s">
        <v>234</v>
      </c>
      <c r="C127" s="40"/>
    </row>
    <row r="128" spans="1:3" ht="12" customHeight="1" x14ac:dyDescent="0.2">
      <c r="A128" s="30" t="s">
        <v>235</v>
      </c>
      <c r="B128" s="78" t="s">
        <v>208</v>
      </c>
      <c r="C128" s="40"/>
    </row>
    <row r="129" spans="1:9" ht="12" customHeight="1" x14ac:dyDescent="0.2">
      <c r="A129" s="30" t="s">
        <v>236</v>
      </c>
      <c r="B129" s="78" t="s">
        <v>237</v>
      </c>
      <c r="C129" s="40"/>
    </row>
    <row r="130" spans="1:9" ht="12" customHeight="1" thickBot="1" x14ac:dyDescent="0.25">
      <c r="A130" s="80" t="s">
        <v>238</v>
      </c>
      <c r="B130" s="78" t="s">
        <v>239</v>
      </c>
      <c r="C130" s="49">
        <f>7001899+900000-1023179</f>
        <v>6878720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1960195724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722563844</v>
      </c>
    </row>
    <row r="133" spans="1:9" s="70" customFormat="1" ht="12" customHeight="1" x14ac:dyDescent="0.2">
      <c r="A133" s="30" t="s">
        <v>62</v>
      </c>
      <c r="B133" s="92" t="s">
        <v>243</v>
      </c>
      <c r="C133" s="36">
        <v>22563844</v>
      </c>
    </row>
    <row r="134" spans="1:9" ht="12" customHeight="1" x14ac:dyDescent="0.2">
      <c r="A134" s="30" t="s">
        <v>68</v>
      </c>
      <c r="B134" s="92" t="s">
        <v>244</v>
      </c>
      <c r="C134" s="40">
        <v>700000000</v>
      </c>
    </row>
    <row r="135" spans="1:9" ht="12" customHeight="1" thickBot="1" x14ac:dyDescent="0.25">
      <c r="A135" s="80" t="s">
        <v>245</v>
      </c>
      <c r="B135" s="93" t="s">
        <v>246</v>
      </c>
      <c r="C135" s="40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0"/>
    </row>
    <row r="138" spans="1:9" ht="12" customHeight="1" x14ac:dyDescent="0.2">
      <c r="A138" s="30" t="s">
        <v>80</v>
      </c>
      <c r="B138" s="92" t="s">
        <v>249</v>
      </c>
      <c r="C138" s="40"/>
    </row>
    <row r="139" spans="1:9" ht="12" customHeight="1" x14ac:dyDescent="0.2">
      <c r="A139" s="30" t="s">
        <v>82</v>
      </c>
      <c r="B139" s="92" t="s">
        <v>250</v>
      </c>
      <c r="C139" s="40"/>
    </row>
    <row r="140" spans="1:9" ht="12" customHeight="1" x14ac:dyDescent="0.2">
      <c r="A140" s="30" t="s">
        <v>84</v>
      </c>
      <c r="B140" s="92" t="s">
        <v>251</v>
      </c>
      <c r="C140" s="40"/>
    </row>
    <row r="141" spans="1:9" ht="12" customHeight="1" x14ac:dyDescent="0.2">
      <c r="A141" s="30" t="s">
        <v>86</v>
      </c>
      <c r="B141" s="92" t="s">
        <v>252</v>
      </c>
      <c r="C141" s="40"/>
    </row>
    <row r="142" spans="1:9" s="70" customFormat="1" ht="12" customHeight="1" thickBot="1" x14ac:dyDescent="0.25">
      <c r="A142" s="80" t="s">
        <v>88</v>
      </c>
      <c r="B142" s="93" t="s">
        <v>253</v>
      </c>
      <c r="C142" s="40"/>
    </row>
    <row r="143" spans="1:9" ht="12" customHeight="1" thickBot="1" x14ac:dyDescent="0.25">
      <c r="A143" s="27" t="s">
        <v>100</v>
      </c>
      <c r="B143" s="90" t="s">
        <v>254</v>
      </c>
      <c r="C143" s="46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0"/>
    </row>
    <row r="145" spans="1:4" ht="12" customHeight="1" x14ac:dyDescent="0.2">
      <c r="A145" s="30" t="s">
        <v>104</v>
      </c>
      <c r="B145" s="92" t="s">
        <v>256</v>
      </c>
      <c r="C145" s="36">
        <f>45672254</f>
        <v>45672254</v>
      </c>
    </row>
    <row r="146" spans="1:4" s="70" customFormat="1" ht="12" customHeight="1" x14ac:dyDescent="0.2">
      <c r="A146" s="30" t="s">
        <v>106</v>
      </c>
      <c r="B146" s="92" t="s">
        <v>257</v>
      </c>
      <c r="C146" s="40"/>
    </row>
    <row r="147" spans="1:4" s="70" customFormat="1" ht="12" customHeight="1" thickBot="1" x14ac:dyDescent="0.25">
      <c r="A147" s="80" t="s">
        <v>108</v>
      </c>
      <c r="B147" s="93" t="s">
        <v>258</v>
      </c>
      <c r="C147" s="40"/>
    </row>
    <row r="148" spans="1:4" s="70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70" customFormat="1" ht="12" customHeight="1" x14ac:dyDescent="0.2">
      <c r="A149" s="30" t="s">
        <v>114</v>
      </c>
      <c r="B149" s="92" t="s">
        <v>261</v>
      </c>
      <c r="C149" s="40"/>
    </row>
    <row r="150" spans="1:4" s="70" customFormat="1" ht="12" customHeight="1" x14ac:dyDescent="0.2">
      <c r="A150" s="30" t="s">
        <v>116</v>
      </c>
      <c r="B150" s="92" t="s">
        <v>262</v>
      </c>
      <c r="C150" s="40"/>
    </row>
    <row r="151" spans="1:4" s="70" customFormat="1" ht="12" customHeight="1" x14ac:dyDescent="0.2">
      <c r="A151" s="30" t="s">
        <v>118</v>
      </c>
      <c r="B151" s="92" t="s">
        <v>263</v>
      </c>
      <c r="C151" s="40"/>
    </row>
    <row r="152" spans="1:4" ht="12.75" customHeight="1" x14ac:dyDescent="0.2">
      <c r="A152" s="30" t="s">
        <v>120</v>
      </c>
      <c r="B152" s="92" t="s">
        <v>264</v>
      </c>
      <c r="C152" s="40"/>
    </row>
    <row r="153" spans="1:4" ht="12.75" customHeight="1" thickBot="1" x14ac:dyDescent="0.25">
      <c r="A153" s="80" t="s">
        <v>265</v>
      </c>
      <c r="B153" s="93" t="s">
        <v>266</v>
      </c>
      <c r="C153" s="50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768236098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2728431822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9.1.1. sz. mell. </vt:lpstr>
      <vt:lpstr>'9.1.1. sz. mell. '!Nyomtatási_cím</vt:lpstr>
      <vt:lpstr>'9.1.1.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2020-11-03T08:18:14Z</dcterms:created>
  <dcterms:modified xsi:type="dcterms:W3CDTF">2020-11-03T08:18:15Z</dcterms:modified>
</cp:coreProperties>
</file>