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27" activeTab="1"/>
  </bookViews>
  <sheets>
    <sheet name="ÖSSZEFÜGGÉSEK" sheetId="1" r:id="rId1"/>
    <sheet name="1.1.sz.mell.össz." sheetId="2" r:id="rId2"/>
    <sheet name="1.2.sz.mell.kötelező" sheetId="3" r:id="rId3"/>
    <sheet name="2.1.sz.mell  " sheetId="4" r:id="rId4"/>
    <sheet name="2.2.sz.mell  " sheetId="5" r:id="rId5"/>
    <sheet name="ELLENŐRZÉS-1.sz.2.a.sz.2.b.sz." sheetId="6" r:id="rId6"/>
    <sheet name="3.sz.mell.  " sheetId="7" r:id="rId7"/>
    <sheet name="4.sz.mell." sheetId="8" r:id="rId8"/>
    <sheet name="5.sz.mell." sheetId="9" r:id="rId9"/>
    <sheet name="6.sz.mell." sheetId="10" r:id="rId10"/>
    <sheet name="7.sz.mell." sheetId="11" r:id="rId11"/>
    <sheet name="8. sz. mell. " sheetId="12" r:id="rId12"/>
    <sheet name=".9.1. önk.összesen" sheetId="13" r:id="rId13"/>
    <sheet name="9.1.1.önk.kötelező" sheetId="14" r:id="rId14"/>
    <sheet name="9.2. sz. mell.közös hiv.össz." sheetId="15" r:id="rId15"/>
    <sheet name="9.2.1. sz. mell.közös hiv.köt." sheetId="16" r:id="rId16"/>
    <sheet name="9.3. sz. mell.óvoda.öss (2)" sheetId="17" r:id="rId17"/>
    <sheet name="9.3.1. sz. mell.óvoda.köt (2)" sheetId="18" r:id="rId18"/>
    <sheet name="10.sz.mell" sheetId="19" r:id="rId19"/>
    <sheet name="Munka1" sheetId="20" r:id="rId20"/>
  </sheets>
  <definedNames>
    <definedName name="_xlnm.Print_Titles" localSheetId="12">'.9.1. önk.összesen'!$1:$6</definedName>
    <definedName name="_xlnm.Print_Titles" localSheetId="13">'9.1.1.önk.kötelező'!$1:$6</definedName>
    <definedName name="_xlnm.Print_Titles" localSheetId="14">'9.2. sz. mell.közös hiv.össz.'!$1:$6</definedName>
    <definedName name="_xlnm.Print_Titles" localSheetId="15">'9.2.1. sz. mell.közös hiv.köt.'!$1:$6</definedName>
    <definedName name="_xlnm.Print_Titles" localSheetId="16">'9.3. sz. mell.óvoda.öss (2)'!$1:$6</definedName>
    <definedName name="_xlnm.Print_Titles" localSheetId="17">'9.3.1. sz. mell.óvoda.köt (2)'!$1:$6</definedName>
    <definedName name="_xlnm.Print_Area" localSheetId="1">'1.1.sz.mell.össz.'!$A$1:$D$159</definedName>
    <definedName name="_xlnm.Print_Area" localSheetId="2">'1.2.sz.mell.kötelező'!$A$1:$D$159</definedName>
  </definedNames>
  <calcPr fullCalcOnLoad="1"/>
</workbook>
</file>

<file path=xl/sharedStrings.xml><?xml version="1.0" encoding="utf-8"?>
<sst xmlns="http://schemas.openxmlformats.org/spreadsheetml/2006/main" count="2075" uniqueCount="515">
  <si>
    <t>Költségvetési rendelet űrlapjainak összefüggései: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</si>
  <si>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</si>
  <si>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</si>
  <si>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</si>
  <si>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</si>
  <si>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</si>
  <si>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</si>
  <si>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</si>
  <si>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</si>
  <si>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</si>
  <si>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</si>
  <si>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</si>
  <si>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</si>
  <si>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</si>
  <si>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1. sz. táblázat</t>
  </si>
  <si>
    <t>Sor-
szám</t>
  </si>
  <si>
    <t>Bevételi jogcím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</si>
  <si>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</si>
  <si>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</si>
  <si>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</si>
  <si>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</si>
  <si>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</si>
  <si>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</si>
  <si>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</si>
  <si>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</si>
  <si>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</si>
  <si>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</si>
  <si>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</si>
  <si>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</si>
  <si>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</si>
  <si>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</si>
  <si>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</si>
  <si>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</si>
  <si>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</si>
  <si>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</si>
  <si>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</si>
  <si>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</si>
  <si>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</si>
  <si>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</si>
  <si>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</si>
  <si>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</si>
  <si>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</si>
  <si>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</si>
  <si>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</si>
  <si>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</si>
  <si>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</si>
  <si>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</si>
  <si>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</si>
  <si>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</si>
  <si>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</si>
  <si>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</si>
  <si>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</si>
  <si>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</si>
  <si>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</si>
  <si>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</si>
  <si>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</si>
  <si>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</si>
  <si>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</si>
  <si>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</si>
  <si>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</si>
  <si>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</si>
  <si>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</si>
  <si>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</si>
  <si>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</si>
  <si>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</si>
  <si>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</si>
  <si>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</si>
  <si>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</si>
  <si>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</si>
  <si>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</si>
  <si>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</si>
  <si>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</si>
  <si>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</si>
  <si>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</si>
  <si>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</si>
  <si>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</si>
  <si>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</si>
  <si>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</si>
  <si>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</si>
  <si>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</si>
  <si>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</si>
  <si>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</si>
  <si>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</si>
  <si>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</si>
  <si>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</si>
  <si>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</si>
  <si>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</si>
  <si>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</si>
  <si>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</si>
  <si>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</si>
  <si>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</si>
  <si>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</si>
  <si>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</si>
  <si>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</si>
  <si>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</si>
  <si>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</si>
  <si>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</si>
  <si>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</si>
  <si>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</si>
  <si>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</si>
  <si>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</si>
  <si>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</si>
  <si>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</si>
  <si>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</si>
  <si>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</si>
  <si>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</si>
  <si>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</si>
  <si>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</si>
  <si>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</si>
  <si>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</si>
  <si>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</si>
  <si>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</si>
  <si>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</si>
  <si>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</si>
  <si>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</si>
  <si>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</si>
  <si>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</si>
  <si>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</si>
  <si>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</si>
  <si>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</si>
  <si>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</si>
  <si>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</si>
  <si>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</si>
  <si>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</si>
  <si>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</si>
  <si>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</si>
  <si>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</si>
  <si>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</si>
  <si>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</si>
  <si>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</si>
  <si>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</si>
  <si>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</si>
  <si>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</si>
  <si>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</si>
  <si>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</si>
  <si>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</si>
  <si>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</si>
  <si>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</si>
  <si>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</si>
  <si>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</si>
  <si>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</si>
  <si>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</si>
  <si>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</si>
  <si>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</si>
  <si>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</si>
  <si>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</si>
  <si>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</si>
  <si>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</si>
  <si>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</si>
  <si>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</si>
  <si>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</si>
  <si>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</si>
  <si>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</si>
  <si>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</si>
  <si>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</si>
  <si>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</si>
  <si>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</si>
  <si>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</si>
  <si>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</si>
  <si>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</si>
  <si>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</si>
  <si>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</si>
  <si>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</si>
  <si>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</si>
  <si>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</si>
  <si>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</si>
  <si>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</si>
  <si>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</si>
  <si>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</si>
  <si>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</si>
  <si>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</si>
  <si>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</si>
  <si>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</si>
  <si>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</si>
  <si>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</si>
  <si>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</si>
  <si>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</si>
  <si>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</si>
  <si>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</si>
  <si>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</si>
  <si>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</si>
  <si>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</si>
  <si>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</si>
  <si>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</si>
  <si>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</si>
  <si>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</si>
  <si>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</si>
  <si>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</si>
  <si>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</si>
  <si>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</si>
  <si>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</si>
  <si>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</si>
  <si>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</si>
  <si>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</si>
  <si>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</si>
  <si>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</si>
  <si>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</si>
  <si>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</si>
  <si>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</si>
  <si>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</si>
  <si>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</si>
  <si>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</si>
  <si>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</si>
  <si>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</si>
  <si>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</si>
  <si>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</si>
  <si>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</si>
  <si>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</si>
  <si>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</si>
  <si>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</si>
  <si>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</si>
  <si>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</si>
  <si>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</si>
  <si>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</si>
  <si>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</si>
  <si>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</si>
  <si>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</si>
  <si>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</si>
  <si>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</si>
  <si>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</si>
  <si>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</si>
  <si>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</si>
  <si>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</si>
  <si>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</si>
  <si>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</si>
  <si>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</si>
  <si>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</si>
  <si>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</si>
  <si>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</si>
  <si>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</si>
  <si>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</si>
  <si>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</si>
  <si>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</si>
  <si>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</si>
  <si>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</si>
  <si>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</si>
  <si>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</si>
  <si>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</si>
  <si>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</si>
  <si>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</si>
  <si>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</si>
  <si>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</si>
  <si>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</si>
  <si>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</si>
  <si>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</si>
  <si>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</si>
  <si>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</si>
  <si>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</si>
  <si>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</si>
  <si>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</si>
  <si>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</si>
  <si>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</si>
  <si>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</si>
  <si>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</si>
  <si>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</si>
  <si>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</si>
  <si>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</si>
  <si>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</si>
  <si>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</si>
  <si>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</si>
  <si>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</si>
  <si>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</si>
  <si>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</si>
  <si>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</si>
  <si>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</si>
  <si>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</si>
  <si>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</si>
  <si>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</si>
  <si>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</si>
  <si>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</si>
  <si>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</si>
  <si>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</si>
  <si>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</si>
  <si>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</si>
  <si>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</si>
  <si>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</si>
  <si>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</si>
  <si>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</si>
  <si>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</si>
  <si>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</si>
  <si>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</si>
  <si>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</si>
  <si>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>Bevételek</t>
  </si>
  <si>
    <t>Kiadások</t>
  </si>
  <si>
    <t>Megnevezés</t>
  </si>
  <si>
    <t>D</t>
  </si>
  <si>
    <t>E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</si>
  <si>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</si>
  <si>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</si>
  <si>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</si>
  <si>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</si>
  <si>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</si>
  <si>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</si>
  <si>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</si>
  <si>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</si>
  <si>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</si>
  <si>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</si>
  <si>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</si>
  <si>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</si>
  <si>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</si>
  <si>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</si>
  <si>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</si>
  <si>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</si>
  <si>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</si>
  <si>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</si>
  <si>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</si>
  <si>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</si>
  <si>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</si>
  <si>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</si>
  <si>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</si>
  <si>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</si>
  <si>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</si>
  <si>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</si>
  <si>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</si>
  <si>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</si>
  <si>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</si>
  <si>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</si>
  <si>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</si>
  <si>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</si>
  <si>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</si>
  <si>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</si>
  <si>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</si>
  <si>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</si>
  <si>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</si>
  <si>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</si>
  <si>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</si>
  <si>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</si>
  <si>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</si>
  <si>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</si>
  <si>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</si>
  <si>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</si>
  <si>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</si>
  <si>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</si>
  <si>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</si>
  <si>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</si>
  <si>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</si>
  <si>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</si>
  <si>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</si>
  <si>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</si>
  <si>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</si>
  <si>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</si>
  <si>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</si>
  <si>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</si>
  <si>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</si>
  <si>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</si>
  <si>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</si>
  <si>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</si>
  <si>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</si>
  <si>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</si>
  <si>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</si>
  <si>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</si>
  <si>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</si>
  <si>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</si>
  <si>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</si>
  <si>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</si>
  <si>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</si>
  <si>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</si>
  <si>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</si>
  <si>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</si>
  <si>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</si>
  <si>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</si>
  <si>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</si>
  <si>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</si>
  <si>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</si>
  <si>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</si>
  <si>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</si>
  <si>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</si>
  <si>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Kölesd Községi Önkormányzat adósságot keletkeztető ügyletekből és kezességvállalásokból fennálló kötelezettségei</t>
  </si>
  <si>
    <t>Sor-szám</t>
  </si>
  <si>
    <t>MEGNEVEZÉS</t>
  </si>
  <si>
    <t>Évek</t>
  </si>
  <si>
    <t>Összesen
(F=C+D+E)</t>
  </si>
  <si>
    <t>F</t>
  </si>
  <si>
    <t>ÖSSZES KÖTELEZETTSÉG</t>
  </si>
  <si>
    <t>Kölesd Községi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</si>
  <si>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</si>
  <si>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</si>
  <si>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</si>
  <si>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</si>
  <si>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</si>
  <si>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</si>
  <si>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</si>
  <si>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</si>
  <si>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</si>
  <si>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</si>
  <si>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</si>
  <si>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</si>
  <si>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Beruházási (felhalmozási) kiadások előirányzata beruházásonként</t>
  </si>
  <si>
    <t>Beruházás  megnevezése</t>
  </si>
  <si>
    <t>ÖSSZESEN:</t>
  </si>
  <si>
    <t>Felújítási kiadások előirányzata felújításonként</t>
  </si>
  <si>
    <t>Felújítás  megnevezése</t>
  </si>
  <si>
    <t>EU-s projekt neve, azonosítója:</t>
  </si>
  <si>
    <t>Források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</si>
  <si>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</si>
  <si>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</si>
  <si>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</si>
  <si>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</si>
  <si>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</si>
  <si>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</si>
  <si>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</si>
  <si>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</si>
  <si>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</si>
  <si>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</si>
  <si>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</si>
  <si>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</si>
  <si>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</si>
  <si>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</si>
  <si>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Támogatott neve</t>
  </si>
  <si>
    <t>Hozzájárulás  (E Ft)</t>
  </si>
  <si>
    <t>Önkormányzat</t>
  </si>
  <si>
    <t>01</t>
  </si>
  <si>
    <t>Feladat megnevezése</t>
  </si>
  <si>
    <t>Összes bevétel, kiadás</t>
  </si>
  <si>
    <t>Száma</t>
  </si>
  <si>
    <t>Előirányzat-csoport, kiemelt előirányzat megnevezése</t>
  </si>
  <si>
    <t>Működési célú kvi támogatások és kiegészítő támogatások</t>
  </si>
  <si>
    <t>Helyi adók  (4.1.1.+…+4.1.3.)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</si>
  <si>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</si>
  <si>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</si>
  <si>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</si>
  <si>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</si>
  <si>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</si>
  <si>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</si>
  <si>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family val="1"/>
      </rPr>
      <t>(1.1+…+1.5+1.18.)</t>
    </r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</si>
  <si>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</si>
  <si>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</si>
  <si>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</si>
  <si>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</si>
  <si>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</si>
  <si>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</si>
  <si>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</si>
  <si>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</si>
  <si>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</si>
  <si>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</si>
  <si>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</si>
  <si>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</si>
  <si>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02</t>
  </si>
  <si>
    <t>Költségvetési szerv megnevezése</t>
  </si>
  <si>
    <t>Polgármesteri /közös/ hivatal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</si>
  <si>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</si>
  <si>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</si>
  <si>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</si>
  <si>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</si>
  <si>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</si>
  <si>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</si>
  <si>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</si>
  <si>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</si>
  <si>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</si>
  <si>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</si>
  <si>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</si>
  <si>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</si>
  <si>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</si>
  <si>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</si>
  <si>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</si>
  <si>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</si>
  <si>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</si>
  <si>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</si>
  <si>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</si>
  <si>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</si>
  <si>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</si>
  <si>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</si>
  <si>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</si>
  <si>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</si>
  <si>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</si>
  <si>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</si>
  <si>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</si>
  <si>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</si>
  <si>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</si>
  <si>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</si>
  <si>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</si>
  <si>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</si>
  <si>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</si>
  <si>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</si>
  <si>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</si>
  <si>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</si>
  <si>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</si>
  <si>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</si>
  <si>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</si>
  <si>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</si>
  <si>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</si>
  <si>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</si>
  <si>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</si>
  <si>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</si>
  <si>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</si>
  <si>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G</t>
  </si>
  <si>
    <t>forintban</t>
  </si>
  <si>
    <t>eredeti előirányzat</t>
  </si>
  <si>
    <t>módosított előirányzat</t>
  </si>
  <si>
    <t>2018. évi                 módosított előirányzat</t>
  </si>
  <si>
    <t>2018. évi                 eredeti előirányzat</t>
  </si>
  <si>
    <t>2017.évi Szociális Földprogram- eszköz beszerzések</t>
  </si>
  <si>
    <t>eszközbeszerzések Mesevár Óvoda</t>
  </si>
  <si>
    <t>eszközbeszerzések önkormányzat</t>
  </si>
  <si>
    <t>traktor vásárlásönerő</t>
  </si>
  <si>
    <t>szabadtéri színpad kialakítás</t>
  </si>
  <si>
    <t>szabadtéri színpad terveztetési díjak</t>
  </si>
  <si>
    <t>Kölesdi Mesevár Óvoda</t>
  </si>
  <si>
    <t>Emlékmű felújítás- tábla</t>
  </si>
  <si>
    <t>JETA járdaépítés</t>
  </si>
  <si>
    <t>JETA garzon lakások tervezési díja</t>
  </si>
  <si>
    <t>Közfoglalkoztatási mintaprogram- ültetvény felújítás</t>
  </si>
  <si>
    <t>kazán háziorvosi rendedlő</t>
  </si>
  <si>
    <t>kártyaolvasó</t>
  </si>
  <si>
    <t>informatikai hálózat kiépítése</t>
  </si>
  <si>
    <t>VP pályázat</t>
  </si>
  <si>
    <t>start mintapr. Eszköz beszerzések</t>
  </si>
  <si>
    <t xml:space="preserve">E.R.Ö.V felújítás </t>
  </si>
  <si>
    <t>ÁHT belüli megelőlegezések</t>
  </si>
  <si>
    <t>Közös Hivatal eszközbezsrezései</t>
  </si>
  <si>
    <t>Híd terv</t>
  </si>
  <si>
    <t>településerendezési eszköz módosítása</t>
  </si>
  <si>
    <t>TOP-1.2.1-15-TL1-2016-00005 Szabadtéri színpad kialakítása</t>
  </si>
  <si>
    <t>TOP 3.1.1.-15-TL1-2018-00008 Kölesd-Kistormás községeket összekötő kerékpárút építése</t>
  </si>
  <si>
    <t>2019. évi előirányzat BEVÉTELEK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</si>
</sst>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0\."/>
    <numFmt numFmtId="168" formatCode="_-* #,##0.00\ _F_t_-;\-* #,##0.00\ _F_t_-;_-* \-??\ _F_t_-;_-@_-"/>
    <numFmt numFmtId="169" formatCode="_-* #,##0\ _F_t_-;\-* #,##0\ _F_t_-;_-* \-??\ _F_t_-;_-@_-"/>
    <numFmt numFmtId="170" formatCode="mmm\ d/"/>
  </numFmts>
  <fonts count="66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b/>
      <sz val="14"/>
      <color indexed="10"/>
      <name val="Times New Roman CE"/>
      <family val="1"/>
    </font>
    <font>
      <b/>
      <sz val="14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9"/>
      <color indexed="8"/>
      <name val="Times New Roman"/>
      <family val="1"/>
    </font>
    <font>
      <b/>
      <sz val="6.95"/>
      <name val="Felix Titling"/>
      <family val="2"/>
    </font>
    <font>
      <b/>
      <i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6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1" fillId="0" borderId="0" applyFill="0" applyBorder="0" applyAlignment="0" applyProtection="0"/>
  </cellStyleXfs>
  <cellXfs count="41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56" applyFont="1" applyFill="1" applyProtection="1">
      <alignment/>
      <protection/>
    </xf>
    <xf numFmtId="0" fontId="4" fillId="0" borderId="0" xfId="56" applyFont="1" applyFill="1" applyAlignment="1" applyProtection="1">
      <alignment horizontal="right" vertical="center" indent="1"/>
      <protection/>
    </xf>
    <xf numFmtId="0" fontId="4" fillId="0" borderId="0" xfId="56" applyFill="1" applyProtection="1">
      <alignment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0" fontId="11" fillId="0" borderId="11" xfId="56" applyFont="1" applyFill="1" applyBorder="1" applyAlignment="1" applyProtection="1">
      <alignment horizontal="center" vertical="center" wrapText="1"/>
      <protection/>
    </xf>
    <xf numFmtId="0" fontId="11" fillId="0" borderId="12" xfId="56" applyFont="1" applyFill="1" applyBorder="1" applyAlignment="1" applyProtection="1">
      <alignment horizontal="center" vertical="center" wrapText="1"/>
      <protection/>
    </xf>
    <xf numFmtId="0" fontId="11" fillId="0" borderId="13" xfId="56" applyFont="1" applyFill="1" applyBorder="1" applyAlignment="1" applyProtection="1">
      <alignment horizontal="center" vertical="center" wrapText="1"/>
      <protection/>
    </xf>
    <xf numFmtId="0" fontId="12" fillId="0" borderId="14" xfId="56" applyFont="1" applyFill="1" applyBorder="1" applyAlignment="1" applyProtection="1">
      <alignment horizontal="center" vertical="center" wrapText="1"/>
      <protection/>
    </xf>
    <xf numFmtId="0" fontId="12" fillId="0" borderId="15" xfId="56" applyFont="1" applyFill="1" applyBorder="1" applyAlignment="1" applyProtection="1">
      <alignment horizontal="center" vertical="center" wrapText="1"/>
      <protection/>
    </xf>
    <xf numFmtId="0" fontId="12" fillId="0" borderId="16" xfId="56" applyFont="1" applyFill="1" applyBorder="1" applyAlignment="1" applyProtection="1">
      <alignment horizontal="center" vertical="center" wrapText="1"/>
      <protection/>
    </xf>
    <xf numFmtId="0" fontId="13" fillId="0" borderId="0" xfId="56" applyFont="1" applyFill="1" applyProtection="1">
      <alignment/>
      <protection/>
    </xf>
    <xf numFmtId="0" fontId="12" fillId="0" borderId="11" xfId="56" applyFont="1" applyFill="1" applyBorder="1" applyAlignment="1" applyProtection="1">
      <alignment horizontal="left" vertical="center" wrapText="1" indent="1"/>
      <protection/>
    </xf>
    <xf numFmtId="0" fontId="12" fillId="0" borderId="12" xfId="56" applyFont="1" applyFill="1" applyBorder="1" applyAlignment="1" applyProtection="1">
      <alignment horizontal="left" vertical="center" wrapText="1" indent="1"/>
      <protection/>
    </xf>
    <xf numFmtId="166" fontId="12" fillId="0" borderId="13" xfId="56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6" applyFont="1" applyFill="1" applyProtection="1">
      <alignment/>
      <protection/>
    </xf>
    <xf numFmtId="49" fontId="13" fillId="0" borderId="17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18" xfId="0" applyFont="1" applyBorder="1" applyAlignment="1" applyProtection="1">
      <alignment horizontal="left" wrapText="1" indent="1"/>
      <protection/>
    </xf>
    <xf numFmtId="166" fontId="13" fillId="0" borderId="19" xfId="56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21" xfId="0" applyFont="1" applyBorder="1" applyAlignment="1" applyProtection="1">
      <alignment horizontal="left" wrapText="1" indent="1"/>
      <protection/>
    </xf>
    <xf numFmtId="166" fontId="13" fillId="0" borderId="22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1" xfId="0" applyFont="1" applyBorder="1" applyAlignment="1" applyProtection="1">
      <alignment horizontal="left" vertical="center" wrapText="1" indent="1"/>
      <protection/>
    </xf>
    <xf numFmtId="49" fontId="13" fillId="0" borderId="23" xfId="56" applyNumberFormat="1" applyFont="1" applyFill="1" applyBorder="1" applyAlignment="1" applyProtection="1">
      <alignment horizontal="left" vertical="center" wrapText="1" indent="1"/>
      <protection/>
    </xf>
    <xf numFmtId="0" fontId="14" fillId="0" borderId="24" xfId="0" applyFont="1" applyBorder="1" applyAlignment="1" applyProtection="1">
      <alignment horizontal="left" vertical="center" wrapText="1" indent="1"/>
      <protection/>
    </xf>
    <xf numFmtId="0" fontId="15" fillId="0" borderId="12" xfId="0" applyFont="1" applyBorder="1" applyAlignment="1" applyProtection="1">
      <alignment horizontal="left" vertical="center" wrapText="1" indent="1"/>
      <protection/>
    </xf>
    <xf numFmtId="166" fontId="13" fillId="0" borderId="25" xfId="56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4" xfId="0" applyFont="1" applyBorder="1" applyAlignment="1" applyProtection="1">
      <alignment horizontal="left" wrapText="1" indent="1"/>
      <protection/>
    </xf>
    <xf numFmtId="166" fontId="13" fillId="0" borderId="19" xfId="56" applyNumberFormat="1" applyFont="1" applyFill="1" applyBorder="1" applyAlignment="1" applyProtection="1">
      <alignment horizontal="right" vertical="center" wrapText="1" indent="1"/>
      <protection/>
    </xf>
    <xf numFmtId="0" fontId="12" fillId="0" borderId="11" xfId="56" applyFont="1" applyFill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vertical="center" wrapText="1"/>
      <protection/>
    </xf>
    <xf numFmtId="0" fontId="14" fillId="0" borderId="24" xfId="0" applyFont="1" applyBorder="1" applyAlignment="1" applyProtection="1">
      <alignment vertical="center" wrapText="1"/>
      <protection/>
    </xf>
    <xf numFmtId="0" fontId="14" fillId="0" borderId="17" xfId="0" applyFont="1" applyBorder="1" applyAlignment="1" applyProtection="1">
      <alignment wrapText="1"/>
      <protection/>
    </xf>
    <xf numFmtId="0" fontId="14" fillId="0" borderId="20" xfId="0" applyFont="1" applyBorder="1" applyAlignment="1" applyProtection="1">
      <alignment wrapText="1"/>
      <protection/>
    </xf>
    <xf numFmtId="0" fontId="14" fillId="0" borderId="23" xfId="0" applyFont="1" applyBorder="1" applyAlignment="1" applyProtection="1">
      <alignment wrapText="1"/>
      <protection/>
    </xf>
    <xf numFmtId="166" fontId="12" fillId="0" borderId="13" xfId="5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2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vertical="center" wrapText="1"/>
      <protection/>
    </xf>
    <xf numFmtId="0" fontId="15" fillId="0" borderId="27" xfId="0" applyFont="1" applyBorder="1" applyAlignment="1" applyProtection="1">
      <alignment wrapText="1"/>
      <protection/>
    </xf>
    <xf numFmtId="0" fontId="6" fillId="0" borderId="0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 applyProtection="1">
      <alignment vertical="center" wrapText="1"/>
      <protection/>
    </xf>
    <xf numFmtId="166" fontId="6" fillId="0" borderId="0" xfId="56" applyNumberFormat="1" applyFont="1" applyFill="1" applyBorder="1" applyAlignment="1" applyProtection="1">
      <alignment horizontal="right" vertical="center" wrapText="1" indent="1"/>
      <protection/>
    </xf>
    <xf numFmtId="0" fontId="10" fillId="0" borderId="10" xfId="0" applyFont="1" applyFill="1" applyBorder="1" applyAlignment="1" applyProtection="1">
      <alignment horizontal="right"/>
      <protection/>
    </xf>
    <xf numFmtId="0" fontId="4" fillId="0" borderId="0" xfId="56" applyFill="1" applyAlignment="1" applyProtection="1">
      <alignment/>
      <protection/>
    </xf>
    <xf numFmtId="0" fontId="12" fillId="0" borderId="11" xfId="56" applyFont="1" applyFill="1" applyBorder="1" applyAlignment="1" applyProtection="1">
      <alignment horizontal="center" vertical="center" wrapText="1"/>
      <protection/>
    </xf>
    <xf numFmtId="0" fontId="12" fillId="0" borderId="12" xfId="56" applyFont="1" applyFill="1" applyBorder="1" applyAlignment="1" applyProtection="1">
      <alignment horizontal="center" vertical="center" wrapText="1"/>
      <protection/>
    </xf>
    <xf numFmtId="0" fontId="12" fillId="0" borderId="13" xfId="56" applyFont="1" applyFill="1" applyBorder="1" applyAlignment="1" applyProtection="1">
      <alignment horizontal="center" vertical="center" wrapText="1"/>
      <protection/>
    </xf>
    <xf numFmtId="0" fontId="12" fillId="0" borderId="14" xfId="56" applyFont="1" applyFill="1" applyBorder="1" applyAlignment="1" applyProtection="1">
      <alignment horizontal="left" vertical="center" wrapText="1" indent="1"/>
      <protection/>
    </xf>
    <xf numFmtId="0" fontId="12" fillId="0" borderId="15" xfId="56" applyFont="1" applyFill="1" applyBorder="1" applyAlignment="1" applyProtection="1">
      <alignment vertical="center" wrapText="1"/>
      <protection/>
    </xf>
    <xf numFmtId="166" fontId="12" fillId="0" borderId="16" xfId="56" applyNumberFormat="1" applyFont="1" applyFill="1" applyBorder="1" applyAlignment="1" applyProtection="1">
      <alignment horizontal="right" vertical="center" wrapText="1" indent="1"/>
      <protection/>
    </xf>
    <xf numFmtId="49" fontId="13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29" xfId="56" applyFont="1" applyFill="1" applyBorder="1" applyAlignment="1" applyProtection="1">
      <alignment horizontal="left" vertical="center" wrapText="1" indent="1"/>
      <protection/>
    </xf>
    <xf numFmtId="166" fontId="13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56" applyFont="1" applyFill="1" applyBorder="1" applyAlignment="1" applyProtection="1">
      <alignment horizontal="left" vertical="center" wrapText="1" indent="1"/>
      <protection/>
    </xf>
    <xf numFmtId="0" fontId="13" fillId="0" borderId="31" xfId="56" applyFont="1" applyFill="1" applyBorder="1" applyAlignment="1" applyProtection="1">
      <alignment horizontal="left" vertical="center" wrapText="1" indent="1"/>
      <protection/>
    </xf>
    <xf numFmtId="0" fontId="13" fillId="0" borderId="0" xfId="56" applyFont="1" applyFill="1" applyBorder="1" applyAlignment="1" applyProtection="1">
      <alignment horizontal="left" vertical="center" wrapText="1" indent="1"/>
      <protection/>
    </xf>
    <xf numFmtId="0" fontId="13" fillId="0" borderId="24" xfId="56" applyFont="1" applyFill="1" applyBorder="1" applyAlignment="1" applyProtection="1">
      <alignment horizontal="left" vertical="center" wrapText="1" indent="6"/>
      <protection/>
    </xf>
    <xf numFmtId="0" fontId="13" fillId="0" borderId="21" xfId="56" applyFont="1" applyFill="1" applyBorder="1" applyAlignment="1" applyProtection="1">
      <alignment horizontal="left" indent="6"/>
      <protection/>
    </xf>
    <xf numFmtId="0" fontId="13" fillId="0" borderId="21" xfId="56" applyFont="1" applyFill="1" applyBorder="1" applyAlignment="1" applyProtection="1">
      <alignment horizontal="left" vertical="center" wrapText="1" indent="6"/>
      <protection/>
    </xf>
    <xf numFmtId="49" fontId="13" fillId="0" borderId="32" xfId="56" applyNumberFormat="1" applyFont="1" applyFill="1" applyBorder="1" applyAlignment="1" applyProtection="1">
      <alignment horizontal="left" vertical="center" wrapText="1" indent="1"/>
      <protection/>
    </xf>
    <xf numFmtId="49" fontId="13" fillId="0" borderId="33" xfId="56" applyNumberFormat="1" applyFont="1" applyFill="1" applyBorder="1" applyAlignment="1" applyProtection="1">
      <alignment horizontal="left" vertical="center" wrapText="1" indent="1"/>
      <protection/>
    </xf>
    <xf numFmtId="0" fontId="13" fillId="0" borderId="34" xfId="56" applyFont="1" applyFill="1" applyBorder="1" applyAlignment="1" applyProtection="1">
      <alignment horizontal="left" vertical="center" wrapText="1" indent="7"/>
      <protection/>
    </xf>
    <xf numFmtId="166" fontId="13" fillId="0" borderId="35" xfId="56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6" xfId="56" applyFont="1" applyFill="1" applyBorder="1" applyAlignment="1" applyProtection="1">
      <alignment horizontal="left" vertical="center" wrapText="1" indent="1"/>
      <protection/>
    </xf>
    <xf numFmtId="0" fontId="12" fillId="0" borderId="27" xfId="56" applyFont="1" applyFill="1" applyBorder="1" applyAlignment="1" applyProtection="1">
      <alignment vertical="center" wrapText="1"/>
      <protection/>
    </xf>
    <xf numFmtId="166" fontId="12" fillId="0" borderId="36" xfId="56" applyNumberFormat="1" applyFont="1" applyFill="1" applyBorder="1" applyAlignment="1" applyProtection="1">
      <alignment horizontal="right" vertical="center" wrapText="1" indent="1"/>
      <protection/>
    </xf>
    <xf numFmtId="0" fontId="13" fillId="0" borderId="24" xfId="56" applyFont="1" applyFill="1" applyBorder="1" applyAlignment="1" applyProtection="1">
      <alignment horizontal="left" vertical="center" wrapText="1" indent="1"/>
      <protection/>
    </xf>
    <xf numFmtId="166" fontId="13" fillId="0" borderId="37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56" applyFont="1" applyFill="1" applyBorder="1" applyAlignment="1" applyProtection="1">
      <alignment horizontal="left" vertical="center" wrapText="1" indent="6"/>
      <protection/>
    </xf>
    <xf numFmtId="166" fontId="13" fillId="0" borderId="38" xfId="56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56" applyFont="1" applyFill="1" applyBorder="1" applyAlignment="1" applyProtection="1">
      <alignment horizontal="left" vertical="center" wrapText="1" indent="1"/>
      <protection/>
    </xf>
    <xf numFmtId="0" fontId="13" fillId="0" borderId="39" xfId="56" applyFont="1" applyFill="1" applyBorder="1" applyAlignment="1" applyProtection="1">
      <alignment horizontal="left" vertical="center" wrapText="1" indent="1"/>
      <protection/>
    </xf>
    <xf numFmtId="166" fontId="15" fillId="0" borderId="13" xfId="0" applyNumberFormat="1" applyFont="1" applyBorder="1" applyAlignment="1" applyProtection="1">
      <alignment horizontal="right" vertical="center" wrapText="1" indent="1"/>
      <protection/>
    </xf>
    <xf numFmtId="166" fontId="15" fillId="0" borderId="13" xfId="0" applyNumberFormat="1" applyFont="1" applyBorder="1" applyAlignment="1" applyProtection="1">
      <alignment horizontal="right" vertical="center" wrapText="1" indent="1"/>
      <protection locked="0"/>
    </xf>
    <xf numFmtId="166" fontId="16" fillId="0" borderId="13" xfId="0" applyNumberFormat="1" applyFont="1" applyBorder="1" applyAlignment="1" applyProtection="1">
      <alignment horizontal="right" vertical="center" wrapText="1" indent="1"/>
      <protection/>
    </xf>
    <xf numFmtId="0" fontId="17" fillId="0" borderId="0" xfId="56" applyFont="1" applyFill="1" applyProtection="1">
      <alignment/>
      <protection/>
    </xf>
    <xf numFmtId="0" fontId="6" fillId="0" borderId="0" xfId="56" applyFont="1" applyFill="1" applyProtection="1">
      <alignment/>
      <protection/>
    </xf>
    <xf numFmtId="0" fontId="15" fillId="0" borderId="26" xfId="0" applyFont="1" applyBorder="1" applyAlignment="1" applyProtection="1">
      <alignment horizontal="left" vertical="center" wrapText="1" indent="1"/>
      <protection/>
    </xf>
    <xf numFmtId="0" fontId="16" fillId="0" borderId="27" xfId="0" applyFont="1" applyBorder="1" applyAlignment="1" applyProtection="1">
      <alignment horizontal="left" vertical="center" wrapText="1" indent="1"/>
      <protection/>
    </xf>
    <xf numFmtId="0" fontId="12" fillId="0" borderId="12" xfId="56" applyFont="1" applyFill="1" applyBorder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vertical="center" wrapText="1"/>
      <protection/>
    </xf>
    <xf numFmtId="166" fontId="0" fillId="0" borderId="0" xfId="0" applyNumberFormat="1" applyFill="1" applyAlignment="1" applyProtection="1">
      <alignment horizontal="center" vertical="center" wrapText="1"/>
      <protection/>
    </xf>
    <xf numFmtId="166" fontId="10" fillId="0" borderId="0" xfId="0" applyNumberFormat="1" applyFont="1" applyFill="1" applyAlignment="1" applyProtection="1">
      <alignment horizontal="right" vertical="center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2" xfId="0" applyNumberFormat="1" applyFont="1" applyFill="1" applyBorder="1" applyAlignment="1" applyProtection="1">
      <alignment horizontal="center" vertical="center" wrapText="1"/>
      <protection/>
    </xf>
    <xf numFmtId="166" fontId="11" fillId="0" borderId="13" xfId="0" applyNumberFormat="1" applyFont="1" applyFill="1" applyBorder="1" applyAlignment="1" applyProtection="1">
      <alignment horizontal="center" vertical="center" wrapText="1"/>
      <protection/>
    </xf>
    <xf numFmtId="166" fontId="19" fillId="0" borderId="0" xfId="0" applyNumberFormat="1" applyFont="1" applyFill="1" applyAlignment="1" applyProtection="1">
      <alignment horizontal="center" vertical="center" wrapText="1"/>
      <protection/>
    </xf>
    <xf numFmtId="166" fontId="12" fillId="0" borderId="40" xfId="0" applyNumberFormat="1" applyFont="1" applyFill="1" applyBorder="1" applyAlignment="1" applyProtection="1">
      <alignment horizontal="center" vertical="center" wrapText="1"/>
      <protection/>
    </xf>
    <xf numFmtId="166" fontId="12" fillId="0" borderId="11" xfId="0" applyNumberFormat="1" applyFont="1" applyFill="1" applyBorder="1" applyAlignment="1" applyProtection="1">
      <alignment horizontal="center" vertical="center" wrapText="1"/>
      <protection/>
    </xf>
    <xf numFmtId="166" fontId="12" fillId="0" borderId="12" xfId="0" applyNumberFormat="1" applyFont="1" applyFill="1" applyBorder="1" applyAlignment="1" applyProtection="1">
      <alignment horizontal="center" vertical="center" wrapText="1"/>
      <protection/>
    </xf>
    <xf numFmtId="166" fontId="12" fillId="0" borderId="13" xfId="0" applyNumberFormat="1" applyFont="1" applyFill="1" applyBorder="1" applyAlignment="1" applyProtection="1">
      <alignment horizontal="center" vertical="center" wrapText="1"/>
      <protection/>
    </xf>
    <xf numFmtId="166" fontId="12" fillId="0" borderId="0" xfId="0" applyNumberFormat="1" applyFont="1" applyFill="1" applyAlignment="1" applyProtection="1">
      <alignment horizontal="center" vertical="center" wrapText="1"/>
      <protection/>
    </xf>
    <xf numFmtId="166" fontId="0" fillId="0" borderId="4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6" fontId="19" fillId="0" borderId="40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6" fontId="0" fillId="0" borderId="45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39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21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6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6" fontId="19" fillId="0" borderId="47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0" xfId="0" applyNumberFormat="1" applyFont="1" applyFill="1" applyBorder="1" applyAlignment="1" applyProtection="1">
      <alignment horizontal="left" vertical="center" wrapText="1" indent="6"/>
      <protection locked="0"/>
    </xf>
    <xf numFmtId="166" fontId="13" fillId="0" borderId="20" xfId="0" applyNumberFormat="1" applyFont="1" applyFill="1" applyBorder="1" applyAlignment="1" applyProtection="1">
      <alignment horizontal="left" vertical="center" wrapText="1" indent="3"/>
      <protection locked="0"/>
    </xf>
    <xf numFmtId="166" fontId="13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6" fontId="20" fillId="0" borderId="32" xfId="0" applyNumberFormat="1" applyFont="1" applyFill="1" applyBorder="1" applyAlignment="1" applyProtection="1">
      <alignment horizontal="left" vertical="center" wrapText="1" indent="1"/>
      <protection/>
    </xf>
    <xf numFmtId="166" fontId="20" fillId="0" borderId="18" xfId="0" applyNumberFormat="1" applyFont="1" applyFill="1" applyBorder="1" applyAlignment="1" applyProtection="1">
      <alignment horizontal="right" vertical="center" wrapText="1" indent="1"/>
      <protection/>
    </xf>
    <xf numFmtId="166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6" fontId="20" fillId="0" borderId="21" xfId="0" applyNumberFormat="1" applyFont="1" applyFill="1" applyBorder="1" applyAlignment="1" applyProtection="1">
      <alignment horizontal="left" vertical="center" wrapText="1" indent="1"/>
      <protection/>
    </xf>
    <xf numFmtId="166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6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6" fontId="13" fillId="0" borderId="23" xfId="0" applyNumberFormat="1" applyFont="1" applyFill="1" applyBorder="1" applyAlignment="1" applyProtection="1">
      <alignment horizontal="left" vertical="center" wrapText="1" indent="2"/>
      <protection/>
    </xf>
    <xf numFmtId="0" fontId="22" fillId="0" borderId="0" xfId="0" applyFont="1" applyAlignment="1">
      <alignment/>
    </xf>
    <xf numFmtId="0" fontId="17" fillId="0" borderId="0" xfId="0" applyFont="1" applyAlignment="1">
      <alignment horizontal="center"/>
    </xf>
    <xf numFmtId="3" fontId="5" fillId="0" borderId="0" xfId="0" applyNumberFormat="1" applyFont="1" applyFill="1" applyAlignment="1">
      <alignment horizontal="right" indent="1"/>
    </xf>
    <xf numFmtId="0" fontId="5" fillId="0" borderId="0" xfId="0" applyFont="1" applyFill="1" applyAlignment="1">
      <alignment horizontal="right" indent="1"/>
    </xf>
    <xf numFmtId="3" fontId="11" fillId="0" borderId="0" xfId="0" applyNumberFormat="1" applyFont="1" applyFill="1" applyAlignment="1">
      <alignment horizontal="right" inden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indent="1"/>
    </xf>
    <xf numFmtId="0" fontId="23" fillId="0" borderId="0" xfId="56" applyFont="1" applyFill="1">
      <alignment/>
      <protection/>
    </xf>
    <xf numFmtId="166" fontId="24" fillId="0" borderId="0" xfId="56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/>
      <protection/>
    </xf>
    <xf numFmtId="167" fontId="19" fillId="0" borderId="24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/>
      <protection/>
    </xf>
    <xf numFmtId="0" fontId="0" fillId="0" borderId="12" xfId="56" applyFont="1" applyFill="1" applyBorder="1" applyAlignment="1">
      <alignment horizontal="center" vertical="center"/>
      <protection/>
    </xf>
    <xf numFmtId="0" fontId="0" fillId="0" borderId="13" xfId="56" applyFont="1" applyFill="1" applyBorder="1" applyAlignment="1">
      <alignment horizontal="center" vertical="center"/>
      <protection/>
    </xf>
    <xf numFmtId="0" fontId="0" fillId="0" borderId="17" xfId="56" applyFont="1" applyFill="1" applyBorder="1" applyAlignment="1">
      <alignment horizontal="center" vertical="center"/>
      <protection/>
    </xf>
    <xf numFmtId="0" fontId="0" fillId="0" borderId="18" xfId="56" applyFont="1" applyFill="1" applyBorder="1" applyProtection="1">
      <alignment/>
      <protection locked="0"/>
    </xf>
    <xf numFmtId="169" fontId="0" fillId="0" borderId="18" xfId="40" applyNumberFormat="1" applyFont="1" applyFill="1" applyBorder="1" applyAlignment="1" applyProtection="1">
      <alignment/>
      <protection locked="0"/>
    </xf>
    <xf numFmtId="169" fontId="0" fillId="0" borderId="19" xfId="40" applyNumberFormat="1" applyFont="1" applyFill="1" applyBorder="1" applyAlignment="1" applyProtection="1">
      <alignment/>
      <protection/>
    </xf>
    <xf numFmtId="0" fontId="0" fillId="0" borderId="20" xfId="56" applyFont="1" applyFill="1" applyBorder="1" applyAlignment="1">
      <alignment horizontal="center" vertical="center"/>
      <protection/>
    </xf>
    <xf numFmtId="0" fontId="0" fillId="0" borderId="21" xfId="56" applyFont="1" applyFill="1" applyBorder="1" applyProtection="1">
      <alignment/>
      <protection locked="0"/>
    </xf>
    <xf numFmtId="169" fontId="0" fillId="0" borderId="21" xfId="40" applyNumberFormat="1" applyFont="1" applyFill="1" applyBorder="1" applyAlignment="1" applyProtection="1">
      <alignment/>
      <protection locked="0"/>
    </xf>
    <xf numFmtId="169" fontId="0" fillId="0" borderId="22" xfId="40" applyNumberFormat="1" applyFont="1" applyFill="1" applyBorder="1" applyAlignment="1" applyProtection="1">
      <alignment/>
      <protection/>
    </xf>
    <xf numFmtId="0" fontId="0" fillId="0" borderId="23" xfId="56" applyFont="1" applyFill="1" applyBorder="1" applyAlignment="1">
      <alignment horizontal="center" vertical="center"/>
      <protection/>
    </xf>
    <xf numFmtId="0" fontId="0" fillId="0" borderId="24" xfId="56" applyFont="1" applyFill="1" applyBorder="1" applyProtection="1">
      <alignment/>
      <protection locked="0"/>
    </xf>
    <xf numFmtId="169" fontId="0" fillId="0" borderId="24" xfId="40" applyNumberFormat="1" applyFont="1" applyFill="1" applyBorder="1" applyAlignment="1" applyProtection="1">
      <alignment/>
      <protection locked="0"/>
    </xf>
    <xf numFmtId="0" fontId="19" fillId="0" borderId="11" xfId="56" applyFont="1" applyFill="1" applyBorder="1" applyAlignment="1">
      <alignment horizontal="center" vertical="center"/>
      <protection/>
    </xf>
    <xf numFmtId="0" fontId="19" fillId="0" borderId="12" xfId="56" applyFont="1" applyFill="1" applyBorder="1">
      <alignment/>
      <protection/>
    </xf>
    <xf numFmtId="169" fontId="19" fillId="0" borderId="12" xfId="56" applyNumberFormat="1" applyFont="1" applyFill="1" applyBorder="1">
      <alignment/>
      <protection/>
    </xf>
    <xf numFmtId="169" fontId="19" fillId="0" borderId="13" xfId="56" applyNumberFormat="1" applyFont="1" applyFill="1" applyBorder="1">
      <alignment/>
      <protection/>
    </xf>
    <xf numFmtId="0" fontId="24" fillId="0" borderId="0" xfId="56" applyFont="1" applyFill="1">
      <alignment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12" fillId="0" borderId="28" xfId="56" applyFont="1" applyFill="1" applyBorder="1" applyAlignment="1" applyProtection="1">
      <alignment horizontal="center" vertical="center" wrapText="1"/>
      <protection/>
    </xf>
    <xf numFmtId="0" fontId="12" fillId="0" borderId="29" xfId="56" applyFont="1" applyFill="1" applyBorder="1" applyAlignment="1" applyProtection="1">
      <alignment horizontal="center" vertical="center" wrapText="1"/>
      <protection/>
    </xf>
    <xf numFmtId="0" fontId="12" fillId="0" borderId="30" xfId="56" applyFont="1" applyFill="1" applyBorder="1" applyAlignment="1" applyProtection="1">
      <alignment horizontal="center" vertical="center" wrapText="1"/>
      <protection/>
    </xf>
    <xf numFmtId="0" fontId="13" fillId="0" borderId="11" xfId="56" applyFont="1" applyFill="1" applyBorder="1" applyAlignment="1" applyProtection="1">
      <alignment horizontal="center" vertical="center"/>
      <protection/>
    </xf>
    <xf numFmtId="0" fontId="13" fillId="0" borderId="12" xfId="56" applyFont="1" applyFill="1" applyBorder="1" applyAlignment="1" applyProtection="1">
      <alignment horizontal="center" vertical="center"/>
      <protection/>
    </xf>
    <xf numFmtId="0" fontId="13" fillId="0" borderId="13" xfId="56" applyFont="1" applyFill="1" applyBorder="1" applyAlignment="1" applyProtection="1">
      <alignment horizontal="center" vertical="center"/>
      <protection/>
    </xf>
    <xf numFmtId="0" fontId="13" fillId="0" borderId="28" xfId="56" applyFont="1" applyFill="1" applyBorder="1" applyAlignment="1" applyProtection="1">
      <alignment horizontal="center" vertical="center"/>
      <protection/>
    </xf>
    <xf numFmtId="0" fontId="13" fillId="0" borderId="18" xfId="56" applyFont="1" applyFill="1" applyBorder="1" applyProtection="1">
      <alignment/>
      <protection/>
    </xf>
    <xf numFmtId="169" fontId="13" fillId="0" borderId="49" xfId="40" applyNumberFormat="1" applyFont="1" applyFill="1" applyBorder="1" applyAlignment="1" applyProtection="1">
      <alignment/>
      <protection locked="0"/>
    </xf>
    <xf numFmtId="0" fontId="13" fillId="0" borderId="20" xfId="56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horizontal="justify" wrapText="1"/>
    </xf>
    <xf numFmtId="169" fontId="13" fillId="0" borderId="37" xfId="40" applyNumberFormat="1" applyFont="1" applyFill="1" applyBorder="1" applyAlignment="1" applyProtection="1">
      <alignment/>
      <protection locked="0"/>
    </xf>
    <xf numFmtId="0" fontId="27" fillId="0" borderId="21" xfId="0" applyFont="1" applyBorder="1" applyAlignment="1">
      <alignment wrapText="1"/>
    </xf>
    <xf numFmtId="0" fontId="13" fillId="0" borderId="23" xfId="56" applyFont="1" applyFill="1" applyBorder="1" applyAlignment="1" applyProtection="1">
      <alignment horizontal="center" vertical="center"/>
      <protection/>
    </xf>
    <xf numFmtId="169" fontId="13" fillId="0" borderId="38" xfId="40" applyNumberFormat="1" applyFont="1" applyFill="1" applyBorder="1" applyAlignment="1" applyProtection="1">
      <alignment/>
      <protection locked="0"/>
    </xf>
    <xf numFmtId="0" fontId="27" fillId="0" borderId="34" xfId="0" applyFont="1" applyBorder="1" applyAlignment="1">
      <alignment wrapText="1"/>
    </xf>
    <xf numFmtId="169" fontId="12" fillId="0" borderId="13" xfId="40" applyNumberFormat="1" applyFont="1" applyFill="1" applyBorder="1" applyAlignment="1" applyProtection="1">
      <alignment/>
      <protection/>
    </xf>
    <xf numFmtId="0" fontId="13" fillId="0" borderId="29" xfId="56" applyFont="1" applyFill="1" applyBorder="1" applyProtection="1">
      <alignment/>
      <protection locked="0"/>
    </xf>
    <xf numFmtId="169" fontId="13" fillId="0" borderId="30" xfId="40" applyNumberFormat="1" applyFont="1" applyFill="1" applyBorder="1" applyAlignment="1" applyProtection="1">
      <alignment/>
      <protection locked="0"/>
    </xf>
    <xf numFmtId="0" fontId="13" fillId="0" borderId="21" xfId="56" applyFont="1" applyFill="1" applyBorder="1" applyProtection="1">
      <alignment/>
      <protection locked="0"/>
    </xf>
    <xf numFmtId="169" fontId="13" fillId="0" borderId="22" xfId="40" applyNumberFormat="1" applyFont="1" applyFill="1" applyBorder="1" applyAlignment="1" applyProtection="1">
      <alignment/>
      <protection locked="0"/>
    </xf>
    <xf numFmtId="0" fontId="13" fillId="0" borderId="24" xfId="56" applyFont="1" applyFill="1" applyBorder="1" applyProtection="1">
      <alignment/>
      <protection locked="0"/>
    </xf>
    <xf numFmtId="169" fontId="13" fillId="0" borderId="25" xfId="40" applyNumberFormat="1" applyFont="1" applyFill="1" applyBorder="1" applyAlignment="1" applyProtection="1">
      <alignment/>
      <protection locked="0"/>
    </xf>
    <xf numFmtId="0" fontId="12" fillId="0" borderId="11" xfId="56" applyFont="1" applyFill="1" applyBorder="1" applyAlignment="1" applyProtection="1">
      <alignment horizontal="center" vertical="center"/>
      <protection/>
    </xf>
    <xf numFmtId="0" fontId="12" fillId="0" borderId="12" xfId="56" applyFont="1" applyFill="1" applyBorder="1" applyAlignment="1" applyProtection="1">
      <alignment horizontal="left" vertical="center" wrapText="1"/>
      <protection/>
    </xf>
    <xf numFmtId="166" fontId="0" fillId="0" borderId="0" xfId="0" applyNumberFormat="1" applyFill="1" applyAlignment="1">
      <alignment horizontal="center" vertical="center" wrapText="1"/>
    </xf>
    <xf numFmtId="166" fontId="0" fillId="0" borderId="0" xfId="0" applyNumberFormat="1" applyFill="1" applyAlignment="1">
      <alignment vertical="center" wrapText="1"/>
    </xf>
    <xf numFmtId="166" fontId="10" fillId="0" borderId="0" xfId="0" applyNumberFormat="1" applyFont="1" applyFill="1" applyAlignment="1" applyProtection="1">
      <alignment horizontal="right" wrapText="1"/>
      <protection/>
    </xf>
    <xf numFmtId="166" fontId="19" fillId="0" borderId="0" xfId="0" applyNumberFormat="1" applyFont="1" applyFill="1" applyAlignment="1">
      <alignment horizontal="center" vertical="center" wrapText="1"/>
    </xf>
    <xf numFmtId="166" fontId="12" fillId="0" borderId="26" xfId="0" applyNumberFormat="1" applyFont="1" applyFill="1" applyBorder="1" applyAlignment="1" applyProtection="1">
      <alignment horizontal="center" vertical="center" wrapText="1"/>
      <protection/>
    </xf>
    <xf numFmtId="166" fontId="12" fillId="0" borderId="27" xfId="0" applyNumberFormat="1" applyFont="1" applyFill="1" applyBorder="1" applyAlignment="1" applyProtection="1">
      <alignment horizontal="center" vertical="center" wrapText="1"/>
      <protection/>
    </xf>
    <xf numFmtId="166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166" fontId="13" fillId="0" borderId="21" xfId="0" applyNumberFormat="1" applyFont="1" applyFill="1" applyBorder="1" applyAlignment="1" applyProtection="1">
      <alignment vertical="center" wrapText="1"/>
      <protection locked="0"/>
    </xf>
    <xf numFmtId="166" fontId="0" fillId="0" borderId="32" xfId="0" applyNumberFormat="1" applyFill="1" applyBorder="1" applyAlignment="1" applyProtection="1">
      <alignment horizontal="left" vertical="center" wrapText="1"/>
      <protection locked="0"/>
    </xf>
    <xf numFmtId="166" fontId="13" fillId="0" borderId="24" xfId="0" applyNumberFormat="1" applyFont="1" applyFill="1" applyBorder="1" applyAlignment="1" applyProtection="1">
      <alignment vertical="center" wrapText="1"/>
      <protection locked="0"/>
    </xf>
    <xf numFmtId="166" fontId="11" fillId="0" borderId="11" xfId="0" applyNumberFormat="1" applyFont="1" applyFill="1" applyBorder="1" applyAlignment="1" applyProtection="1">
      <alignment horizontal="left" vertical="center" wrapText="1"/>
      <protection/>
    </xf>
    <xf numFmtId="166" fontId="12" fillId="0" borderId="12" xfId="0" applyNumberFormat="1" applyFont="1" applyFill="1" applyBorder="1" applyAlignment="1" applyProtection="1">
      <alignment vertical="center" wrapText="1"/>
      <protection/>
    </xf>
    <xf numFmtId="166" fontId="19" fillId="0" borderId="0" xfId="0" applyNumberFormat="1" applyFont="1" applyFill="1" applyAlignment="1">
      <alignment vertical="center" wrapText="1"/>
    </xf>
    <xf numFmtId="166" fontId="5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6" fontId="5" fillId="0" borderId="21" xfId="0" applyNumberFormat="1" applyFont="1" applyFill="1" applyBorder="1" applyAlignment="1" applyProtection="1">
      <alignment vertical="center" wrapText="1"/>
      <protection locked="0"/>
    </xf>
    <xf numFmtId="166" fontId="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6" fontId="5" fillId="0" borderId="24" xfId="0" applyNumberFormat="1" applyFont="1" applyFill="1" applyBorder="1" applyAlignment="1" applyProtection="1">
      <alignment vertical="center" wrapText="1"/>
      <protection locked="0"/>
    </xf>
    <xf numFmtId="166" fontId="1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1" fillId="0" borderId="14" xfId="0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vertical="center"/>
      <protection/>
    </xf>
    <xf numFmtId="3" fontId="13" fillId="0" borderId="29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/>
    </xf>
    <xf numFmtId="49" fontId="20" fillId="0" borderId="20" xfId="0" applyNumberFormat="1" applyFont="1" applyFill="1" applyBorder="1" applyAlignment="1" applyProtection="1">
      <alignment horizontal="left" vertical="center" indent="1"/>
      <protection/>
    </xf>
    <xf numFmtId="3" fontId="20" fillId="0" borderId="21" xfId="0" applyNumberFormat="1" applyFont="1" applyFill="1" applyBorder="1" applyAlignment="1" applyProtection="1">
      <alignment vertical="center"/>
      <protection locked="0"/>
    </xf>
    <xf numFmtId="3" fontId="20" fillId="0" borderId="22" xfId="0" applyNumberFormat="1" applyFont="1" applyFill="1" applyBorder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vertical="center"/>
      <protection/>
    </xf>
    <xf numFmtId="3" fontId="13" fillId="0" borderId="21" xfId="0" applyNumberFormat="1" applyFont="1" applyFill="1" applyBorder="1" applyAlignment="1" applyProtection="1">
      <alignment vertical="center"/>
      <protection locked="0"/>
    </xf>
    <xf numFmtId="3" fontId="13" fillId="0" borderId="22" xfId="0" applyNumberFormat="1" applyFont="1" applyFill="1" applyBorder="1" applyAlignment="1" applyProtection="1">
      <alignment vertical="center"/>
      <protection/>
    </xf>
    <xf numFmtId="49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49" fontId="11" fillId="0" borderId="11" xfId="0" applyNumberFormat="1" applyFont="1" applyFill="1" applyBorder="1" applyAlignment="1" applyProtection="1">
      <alignment vertical="center"/>
      <protection/>
    </xf>
    <xf numFmtId="3" fontId="13" fillId="0" borderId="12" xfId="0" applyNumberFormat="1" applyFont="1" applyFill="1" applyBorder="1" applyAlignment="1" applyProtection="1">
      <alignment vertical="center"/>
      <protection/>
    </xf>
    <xf numFmtId="3" fontId="13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3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166" fontId="4" fillId="0" borderId="0" xfId="0" applyNumberFormat="1" applyFont="1" applyFill="1" applyAlignment="1" applyProtection="1">
      <alignment horizontal="left" vertical="center" wrapText="1"/>
      <protection/>
    </xf>
    <xf numFmtId="166" fontId="5" fillId="0" borderId="0" xfId="0" applyNumberFormat="1" applyFont="1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 locked="0"/>
    </xf>
    <xf numFmtId="166" fontId="4" fillId="0" borderId="0" xfId="0" applyNumberFormat="1" applyFont="1" applyFill="1" applyAlignment="1">
      <alignment vertical="center" wrapText="1"/>
    </xf>
    <xf numFmtId="0" fontId="11" fillId="0" borderId="50" xfId="0" applyFont="1" applyFill="1" applyBorder="1" applyAlignment="1" applyProtection="1">
      <alignment horizontal="center" vertical="center" wrapText="1"/>
      <protection/>
    </xf>
    <xf numFmtId="0" fontId="11" fillId="0" borderId="29" xfId="0" applyFont="1" applyFill="1" applyBorder="1" applyAlignment="1" applyProtection="1">
      <alignment horizontal="center" vertical="center"/>
      <protection/>
    </xf>
    <xf numFmtId="0" fontId="11" fillId="0" borderId="30" xfId="0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>
      <alignment vertical="center"/>
    </xf>
    <xf numFmtId="0" fontId="11" fillId="0" borderId="51" xfId="0" applyFont="1" applyFill="1" applyBorder="1" applyAlignment="1" applyProtection="1">
      <alignment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49" fontId="11" fillId="0" borderId="52" xfId="0" applyNumberFormat="1" applyFont="1" applyFill="1" applyBorder="1" applyAlignment="1" applyProtection="1">
      <alignment horizontal="right" vertical="center" indent="1"/>
      <protection/>
    </xf>
    <xf numFmtId="0" fontId="11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>
      <alignment vertical="center"/>
    </xf>
    <xf numFmtId="0" fontId="11" fillId="0" borderId="53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right" vertical="center" wrapText="1" inden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11" fillId="0" borderId="54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center" vertical="center" wrapText="1"/>
      <protection/>
    </xf>
    <xf numFmtId="166" fontId="11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13" fillId="0" borderId="17" xfId="56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vertical="center" wrapText="1"/>
    </xf>
    <xf numFmtId="49" fontId="13" fillId="0" borderId="20" xfId="56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49" fontId="13" fillId="0" borderId="23" xfId="56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4" fillId="0" borderId="24" xfId="0" applyFont="1" applyBorder="1" applyAlignment="1" applyProtection="1">
      <alignment wrapText="1"/>
      <protection/>
    </xf>
    <xf numFmtId="0" fontId="14" fillId="0" borderId="17" xfId="0" applyFont="1" applyBorder="1" applyAlignment="1" applyProtection="1">
      <alignment horizontal="center" wrapText="1"/>
      <protection/>
    </xf>
    <xf numFmtId="0" fontId="14" fillId="0" borderId="20" xfId="0" applyFont="1" applyBorder="1" applyAlignment="1" applyProtection="1">
      <alignment horizontal="center" wrapText="1"/>
      <protection/>
    </xf>
    <xf numFmtId="0" fontId="14" fillId="0" borderId="23" xfId="0" applyFont="1" applyBorder="1" applyAlignment="1" applyProtection="1">
      <alignment horizontal="center" wrapText="1"/>
      <protection/>
    </xf>
    <xf numFmtId="0" fontId="15" fillId="0" borderId="26" xfId="0" applyFont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 indent="1"/>
      <protection/>
    </xf>
    <xf numFmtId="166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3" xfId="0" applyFont="1" applyFill="1" applyBorder="1" applyAlignment="1" applyProtection="1">
      <alignment horizontal="center" vertical="center" wrapText="1"/>
      <protection/>
    </xf>
    <xf numFmtId="0" fontId="11" fillId="0" borderId="56" xfId="0" applyFont="1" applyFill="1" applyBorder="1" applyAlignment="1" applyProtection="1">
      <alignment horizontal="center" vertical="center" wrapText="1"/>
      <protection/>
    </xf>
    <xf numFmtId="166" fontId="12" fillId="0" borderId="47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>
      <alignment vertical="center" wrapText="1"/>
    </xf>
    <xf numFmtId="49" fontId="13" fillId="0" borderId="28" xfId="56" applyNumberFormat="1" applyFont="1" applyFill="1" applyBorder="1" applyAlignment="1" applyProtection="1">
      <alignment horizontal="center" vertical="center" wrapText="1"/>
      <protection/>
    </xf>
    <xf numFmtId="49" fontId="13" fillId="0" borderId="32" xfId="56" applyNumberFormat="1" applyFont="1" applyFill="1" applyBorder="1" applyAlignment="1" applyProtection="1">
      <alignment horizontal="center" vertical="center" wrapText="1"/>
      <protection/>
    </xf>
    <xf numFmtId="49" fontId="13" fillId="0" borderId="33" xfId="56" applyNumberFormat="1" applyFont="1" applyFill="1" applyBorder="1" applyAlignment="1" applyProtection="1">
      <alignment horizontal="center" vertical="center" wrapText="1"/>
      <protection/>
    </xf>
    <xf numFmtId="0" fontId="13" fillId="0" borderId="34" xfId="56" applyFont="1" applyFill="1" applyBorder="1" applyAlignment="1" applyProtection="1">
      <alignment horizontal="left" vertical="center" wrapText="1" indent="6"/>
      <protection/>
    </xf>
    <xf numFmtId="170" fontId="0" fillId="0" borderId="0" xfId="0" applyNumberFormat="1" applyFill="1" applyAlignment="1">
      <alignment vertical="center" wrapText="1"/>
    </xf>
    <xf numFmtId="49" fontId="12" fillId="0" borderId="11" xfId="56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left" vertical="center"/>
      <protection/>
    </xf>
    <xf numFmtId="0" fontId="19" fillId="0" borderId="57" xfId="0" applyFont="1" applyFill="1" applyBorder="1" applyAlignment="1" applyProtection="1">
      <alignment vertical="center" wrapText="1"/>
      <protection/>
    </xf>
    <xf numFmtId="3" fontId="1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7" fillId="0" borderId="0" xfId="0" applyFont="1" applyAlignment="1" applyProtection="1">
      <alignment horizontal="right" vertical="top"/>
      <protection/>
    </xf>
    <xf numFmtId="166" fontId="4" fillId="0" borderId="0" xfId="0" applyNumberFormat="1" applyFont="1" applyFill="1" applyAlignment="1" applyProtection="1">
      <alignment vertical="center" wrapText="1"/>
      <protection/>
    </xf>
    <xf numFmtId="49" fontId="11" fillId="0" borderId="3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1" fillId="0" borderId="51" xfId="0" applyFont="1" applyFill="1" applyBorder="1" applyAlignment="1" applyProtection="1">
      <alignment horizontal="center" vertical="center" wrapText="1"/>
      <protection/>
    </xf>
    <xf numFmtId="49" fontId="11" fillId="0" borderId="52" xfId="0" applyNumberFormat="1" applyFont="1" applyFill="1" applyBorder="1" applyAlignment="1" applyProtection="1">
      <alignment horizontal="righ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166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lef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13" fillId="0" borderId="28" xfId="0" applyNumberFormat="1" applyFont="1" applyFill="1" applyBorder="1" applyAlignment="1" applyProtection="1">
      <alignment horizontal="center" vertical="center" wrapText="1"/>
      <protection/>
    </xf>
    <xf numFmtId="166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vertical="center" wrapText="1"/>
      <protection/>
    </xf>
    <xf numFmtId="166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27" xfId="56" applyFont="1" applyFill="1" applyBorder="1" applyAlignment="1" applyProtection="1">
      <alignment horizontal="left" vertical="center" wrapText="1" indent="1"/>
      <protection/>
    </xf>
    <xf numFmtId="166" fontId="13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6" fontId="1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 applyProtection="1">
      <alignment horizontal="center" vertical="center" wrapText="1"/>
      <protection/>
    </xf>
    <xf numFmtId="0" fontId="29" fillId="0" borderId="57" xfId="0" applyFont="1" applyBorder="1" applyAlignment="1" applyProtection="1">
      <alignment horizontal="left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>
      <alignment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vertical="center" wrapText="1"/>
      <protection/>
    </xf>
    <xf numFmtId="166" fontId="13" fillId="0" borderId="18" xfId="0" applyNumberFormat="1" applyFont="1" applyFill="1" applyBorder="1" applyAlignment="1" applyProtection="1">
      <alignment vertical="center"/>
      <protection locked="0"/>
    </xf>
    <xf numFmtId="166" fontId="12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 wrapText="1"/>
      <protection/>
    </xf>
    <xf numFmtId="166" fontId="13" fillId="0" borderId="21" xfId="0" applyNumberFormat="1" applyFont="1" applyFill="1" applyBorder="1" applyAlignment="1" applyProtection="1">
      <alignment vertical="center"/>
      <protection locked="0"/>
    </xf>
    <xf numFmtId="166" fontId="12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4" xfId="0" applyFont="1" applyFill="1" applyBorder="1" applyAlignment="1" applyProtection="1">
      <alignment vertical="center" wrapText="1"/>
      <protection/>
    </xf>
    <xf numFmtId="166" fontId="13" fillId="0" borderId="24" xfId="0" applyNumberFormat="1" applyFont="1" applyFill="1" applyBorder="1" applyAlignment="1" applyProtection="1">
      <alignment vertical="center"/>
      <protection locked="0"/>
    </xf>
    <xf numFmtId="166" fontId="12" fillId="0" borderId="25" xfId="0" applyNumberFormat="1" applyFont="1" applyFill="1" applyBorder="1" applyAlignment="1" applyProtection="1">
      <alignment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vertical="center" wrapText="1"/>
      <protection/>
    </xf>
    <xf numFmtId="166" fontId="12" fillId="0" borderId="12" xfId="0" applyNumberFormat="1" applyFont="1" applyFill="1" applyBorder="1" applyAlignment="1" applyProtection="1">
      <alignment vertical="center"/>
      <protection/>
    </xf>
    <xf numFmtId="166" fontId="12" fillId="0" borderId="13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Alignment="1">
      <alignment/>
    </xf>
    <xf numFmtId="0" fontId="0" fillId="0" borderId="58" xfId="0" applyFill="1" applyBorder="1" applyAlignment="1" applyProtection="1">
      <alignment/>
      <protection/>
    </xf>
    <xf numFmtId="0" fontId="10" fillId="0" borderId="58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166" fontId="24" fillId="0" borderId="0" xfId="56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11" fillId="0" borderId="53" xfId="0" applyNumberFormat="1" applyFont="1" applyFill="1" applyBorder="1" applyAlignment="1" applyProtection="1">
      <alignment horizontal="center" vertical="center" wrapText="1"/>
      <protection/>
    </xf>
    <xf numFmtId="166" fontId="11" fillId="0" borderId="36" xfId="0" applyNumberFormat="1" applyFont="1" applyFill="1" applyBorder="1" applyAlignment="1" applyProtection="1">
      <alignment horizontal="center" vertical="center" wrapText="1"/>
      <protection/>
    </xf>
    <xf numFmtId="166" fontId="11" fillId="0" borderId="59" xfId="0" applyNumberFormat="1" applyFont="1" applyFill="1" applyBorder="1" applyAlignment="1" applyProtection="1">
      <alignment horizontal="center" vertical="center" wrapText="1"/>
      <protection/>
    </xf>
    <xf numFmtId="166" fontId="11" fillId="0" borderId="27" xfId="0" applyNumberFormat="1" applyFont="1" applyFill="1" applyBorder="1" applyAlignment="1" applyProtection="1">
      <alignment horizontal="center" vertical="center" wrapText="1"/>
      <protection/>
    </xf>
    <xf numFmtId="166" fontId="12" fillId="0" borderId="60" xfId="0" applyNumberFormat="1" applyFont="1" applyFill="1" applyBorder="1" applyAlignment="1" applyProtection="1">
      <alignment horizontal="center" vertical="center" wrapText="1"/>
      <protection/>
    </xf>
    <xf numFmtId="166" fontId="13" fillId="0" borderId="44" xfId="0" applyNumberFormat="1" applyFont="1" applyFill="1" applyBorder="1" applyAlignment="1" applyProtection="1">
      <alignment vertical="center" wrapText="1"/>
      <protection locked="0"/>
    </xf>
    <xf numFmtId="166" fontId="13" fillId="0" borderId="61" xfId="0" applyNumberFormat="1" applyFont="1" applyFill="1" applyBorder="1" applyAlignment="1" applyProtection="1">
      <alignment vertical="center" wrapText="1"/>
      <protection locked="0"/>
    </xf>
    <xf numFmtId="166" fontId="5" fillId="0" borderId="44" xfId="0" applyNumberFormat="1" applyFont="1" applyFill="1" applyBorder="1" applyAlignment="1" applyProtection="1">
      <alignment vertical="center" wrapText="1"/>
      <protection locked="0"/>
    </xf>
    <xf numFmtId="166" fontId="5" fillId="0" borderId="61" xfId="0" applyNumberFormat="1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 vertical="center"/>
      <protection/>
    </xf>
    <xf numFmtId="0" fontId="6" fillId="0" borderId="0" xfId="56" applyFont="1" applyFill="1" applyBorder="1" applyAlignment="1" applyProtection="1">
      <alignment horizontal="center"/>
      <protection/>
    </xf>
    <xf numFmtId="166" fontId="9" fillId="0" borderId="10" xfId="56" applyNumberFormat="1" applyFont="1" applyFill="1" applyBorder="1" applyAlignment="1" applyProtection="1">
      <alignment horizontal="left" vertical="center"/>
      <protection/>
    </xf>
    <xf numFmtId="166" fontId="6" fillId="0" borderId="0" xfId="56" applyNumberFormat="1" applyFont="1" applyFill="1" applyBorder="1" applyAlignment="1" applyProtection="1">
      <alignment horizontal="center" vertical="center"/>
      <protection/>
    </xf>
    <xf numFmtId="166" fontId="9" fillId="0" borderId="10" xfId="56" applyNumberFormat="1" applyFont="1" applyFill="1" applyBorder="1" applyAlignment="1" applyProtection="1">
      <alignment horizontal="left"/>
      <protection/>
    </xf>
    <xf numFmtId="166" fontId="21" fillId="0" borderId="62" xfId="0" applyNumberFormat="1" applyFont="1" applyFill="1" applyBorder="1" applyAlignment="1" applyProtection="1">
      <alignment horizontal="center" vertical="center" wrapText="1"/>
      <protection/>
    </xf>
    <xf numFmtId="166" fontId="6" fillId="0" borderId="0" xfId="0" applyNumberFormat="1" applyFont="1" applyFill="1" applyBorder="1" applyAlignment="1" applyProtection="1">
      <alignment horizontal="center" vertical="center" wrapText="1"/>
      <protection/>
    </xf>
    <xf numFmtId="166" fontId="18" fillId="0" borderId="0" xfId="0" applyNumberFormat="1" applyFont="1" applyFill="1" applyBorder="1" applyAlignment="1" applyProtection="1">
      <alignment horizontal="center" textRotation="180" wrapText="1"/>
      <protection/>
    </xf>
    <xf numFmtId="166" fontId="11" fillId="0" borderId="40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/>
    </xf>
    <xf numFmtId="166" fontId="24" fillId="0" borderId="0" xfId="56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9" fillId="0" borderId="14" xfId="56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9" fillId="0" borderId="16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 applyProtection="1">
      <alignment horizontal="left"/>
      <protection/>
    </xf>
    <xf numFmtId="0" fontId="13" fillId="0" borderId="62" xfId="56" applyFont="1" applyFill="1" applyBorder="1" applyAlignment="1">
      <alignment horizontal="justify" vertical="center" wrapText="1"/>
      <protection/>
    </xf>
    <xf numFmtId="166" fontId="6" fillId="0" borderId="0" xfId="0" applyNumberFormat="1" applyFont="1" applyFill="1" applyBorder="1" applyAlignment="1">
      <alignment horizontal="center" vertical="center" wrapText="1"/>
    </xf>
    <xf numFmtId="0" fontId="13" fillId="0" borderId="50" xfId="0" applyFont="1" applyFill="1" applyBorder="1" applyAlignment="1" applyProtection="1">
      <alignment horizontal="left" indent="1"/>
      <protection locked="0"/>
    </xf>
    <xf numFmtId="0" fontId="13" fillId="0" borderId="64" xfId="0" applyFont="1" applyFill="1" applyBorder="1" applyAlignment="1" applyProtection="1">
      <alignment horizontal="left" indent="1"/>
      <protection locked="0"/>
    </xf>
    <xf numFmtId="0" fontId="13" fillId="0" borderId="65" xfId="0" applyFont="1" applyFill="1" applyBorder="1" applyAlignment="1" applyProtection="1">
      <alignment horizontal="left" indent="1"/>
      <protection locked="0"/>
    </xf>
    <xf numFmtId="0" fontId="13" fillId="0" borderId="66" xfId="0" applyFont="1" applyFill="1" applyBorder="1" applyAlignment="1" applyProtection="1">
      <alignment horizontal="right" indent="1"/>
      <protection locked="0"/>
    </xf>
    <xf numFmtId="0" fontId="13" fillId="0" borderId="49" xfId="0" applyFont="1" applyFill="1" applyBorder="1" applyAlignment="1" applyProtection="1">
      <alignment horizontal="right" indent="1"/>
      <protection locked="0"/>
    </xf>
    <xf numFmtId="0" fontId="13" fillId="0" borderId="51" xfId="0" applyFont="1" applyFill="1" applyBorder="1" applyAlignment="1" applyProtection="1">
      <alignment horizontal="left" indent="1"/>
      <protection locked="0"/>
    </xf>
    <xf numFmtId="0" fontId="13" fillId="0" borderId="67" xfId="0" applyFont="1" applyFill="1" applyBorder="1" applyAlignment="1" applyProtection="1">
      <alignment horizontal="left" indent="1"/>
      <protection locked="0"/>
    </xf>
    <xf numFmtId="0" fontId="13" fillId="0" borderId="68" xfId="0" applyFont="1" applyFill="1" applyBorder="1" applyAlignment="1" applyProtection="1">
      <alignment horizontal="left" indent="1"/>
      <protection locked="0"/>
    </xf>
    <xf numFmtId="0" fontId="13" fillId="0" borderId="69" xfId="0" applyFont="1" applyFill="1" applyBorder="1" applyAlignment="1" applyProtection="1">
      <alignment horizontal="right" indent="1"/>
      <protection locked="0"/>
    </xf>
    <xf numFmtId="0" fontId="13" fillId="0" borderId="70" xfId="0" applyFont="1" applyFill="1" applyBorder="1" applyAlignment="1" applyProtection="1">
      <alignment horizontal="right" indent="1"/>
      <protection locked="0"/>
    </xf>
    <xf numFmtId="0" fontId="11" fillId="0" borderId="53" xfId="0" applyFont="1" applyFill="1" applyBorder="1" applyAlignment="1" applyProtection="1">
      <alignment horizontal="left" indent="1"/>
      <protection/>
    </xf>
    <xf numFmtId="0" fontId="11" fillId="0" borderId="56" xfId="0" applyFont="1" applyFill="1" applyBorder="1" applyAlignment="1" applyProtection="1">
      <alignment horizontal="left" indent="1"/>
      <protection/>
    </xf>
    <xf numFmtId="0" fontId="11" fillId="0" borderId="57" xfId="0" applyFont="1" applyFill="1" applyBorder="1" applyAlignment="1" applyProtection="1">
      <alignment horizontal="left" indent="1"/>
      <protection/>
    </xf>
    <xf numFmtId="0" fontId="12" fillId="0" borderId="71" xfId="0" applyFont="1" applyFill="1" applyBorder="1" applyAlignment="1" applyProtection="1">
      <alignment horizontal="right" indent="1"/>
      <protection/>
    </xf>
    <xf numFmtId="0" fontId="12" fillId="0" borderId="47" xfId="0" applyFont="1" applyFill="1" applyBorder="1" applyAlignment="1" applyProtection="1">
      <alignment horizontal="right" indent="1"/>
      <protection/>
    </xf>
    <xf numFmtId="0" fontId="0" fillId="0" borderId="0" xfId="0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53" xfId="0" applyFont="1" applyFill="1" applyBorder="1" applyAlignment="1" applyProtection="1">
      <alignment horizontal="center"/>
      <protection/>
    </xf>
    <xf numFmtId="0" fontId="11" fillId="0" borderId="56" xfId="0" applyFont="1" applyFill="1" applyBorder="1" applyAlignment="1" applyProtection="1">
      <alignment horizontal="center"/>
      <protection/>
    </xf>
    <xf numFmtId="0" fontId="11" fillId="0" borderId="57" xfId="0" applyFont="1" applyFill="1" applyBorder="1" applyAlignment="1" applyProtection="1">
      <alignment horizontal="center"/>
      <protection/>
    </xf>
    <xf numFmtId="0" fontId="11" fillId="0" borderId="71" xfId="0" applyFont="1" applyFill="1" applyBorder="1" applyAlignment="1" applyProtection="1">
      <alignment horizontal="center"/>
      <protection/>
    </xf>
    <xf numFmtId="0" fontId="11" fillId="0" borderId="4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left"/>
      <protection locked="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"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="150" zoomScaleNormal="150" zoomScalePageLayoutView="0" workbookViewId="0" topLeftCell="A1">
      <selection activeCell="A22" sqref="A2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514</v>
      </c>
      <c r="B5" s="3"/>
    </row>
    <row r="6" spans="1:2" ht="12.75">
      <c r="A6" s="1"/>
      <c r="B6" s="1"/>
    </row>
    <row r="7" spans="1:2" ht="12.75">
      <c r="A7" s="1" t="s">
        <v>1</v>
      </c>
      <c r="B7" s="1" t="s">
        <v>2</v>
      </c>
    </row>
    <row r="8" spans="1:2" ht="12.75">
      <c r="A8" s="1" t="s">
        <v>3</v>
      </c>
      <c r="B8" s="1" t="s">
        <v>4</v>
      </c>
    </row>
    <row r="9" spans="1:2" ht="12.75">
      <c r="A9" s="1" t="s">
        <v>5</v>
      </c>
      <c r="B9" s="1" t="s">
        <v>6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tr">
        <f>+CONCATENATE(LEFT(A5,4),". évi előirányzat KIADÁSOK")</f>
        <v>2019. évi előirányzat KIADÁSOK</v>
      </c>
      <c r="B12" s="3"/>
    </row>
    <row r="13" spans="1:2" ht="12.75">
      <c r="A13" s="1"/>
      <c r="B13" s="1"/>
    </row>
    <row r="14" spans="1:2" ht="12.75">
      <c r="A14" s="1" t="s">
        <v>7</v>
      </c>
      <c r="B14" s="1" t="s">
        <v>8</v>
      </c>
    </row>
    <row r="15" spans="1:2" ht="12.75">
      <c r="A15" s="1" t="s">
        <v>9</v>
      </c>
      <c r="B15" s="1" t="s">
        <v>10</v>
      </c>
    </row>
    <row r="16" spans="1:2" ht="12.75">
      <c r="A16" s="1" t="s">
        <v>11</v>
      </c>
      <c r="B16" s="1" t="s">
        <v>12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C21"/>
  <sheetViews>
    <sheetView view="pageLayout" zoomScale="60" zoomScalePageLayoutView="60" workbookViewId="0" topLeftCell="A1">
      <selection activeCell="A3" sqref="A3"/>
    </sheetView>
  </sheetViews>
  <sheetFormatPr defaultColWidth="9.00390625" defaultRowHeight="12.75"/>
  <cols>
    <col min="1" max="1" width="47.125" style="191" customWidth="1"/>
    <col min="2" max="3" width="16.625" style="192" customWidth="1"/>
    <col min="4" max="5" width="12.875" style="192" customWidth="1"/>
    <col min="6" max="6" width="13.875" style="192" customWidth="1"/>
    <col min="7" max="16384" width="9.375" style="192" customWidth="1"/>
  </cols>
  <sheetData>
    <row r="1" spans="1:3" ht="25.5" customHeight="1">
      <c r="A1" s="387" t="s">
        <v>387</v>
      </c>
      <c r="B1" s="387"/>
      <c r="C1" s="387"/>
    </row>
    <row r="2" spans="1:3" ht="22.5" customHeight="1">
      <c r="A2" s="85"/>
      <c r="B2" s="84"/>
      <c r="C2" s="193" t="s">
        <v>486</v>
      </c>
    </row>
    <row r="3" spans="1:3" s="194" customFormat="1" ht="44.25" customHeight="1">
      <c r="A3" s="87" t="s">
        <v>388</v>
      </c>
      <c r="B3" s="88" t="str">
        <f>+'1.1.sz.mell.össz.'!C3</f>
        <v>2018. évi                 eredeti előirányzat</v>
      </c>
      <c r="C3" s="88" t="str">
        <f>+'1.1.sz.mell.össz.'!D3</f>
        <v>2018. évi                 módosított előirányzat</v>
      </c>
    </row>
    <row r="4" spans="1:3" s="84" customFormat="1" ht="12" customHeight="1">
      <c r="A4" s="195" t="s">
        <v>17</v>
      </c>
      <c r="B4" s="196" t="s">
        <v>286</v>
      </c>
      <c r="C4" s="360"/>
    </row>
    <row r="5" spans="1:3" ht="15.75" customHeight="1">
      <c r="A5" s="197" t="s">
        <v>491</v>
      </c>
      <c r="B5" s="198">
        <v>180000</v>
      </c>
      <c r="C5" s="361">
        <v>181725</v>
      </c>
    </row>
    <row r="6" spans="1:3" ht="15.75" customHeight="1">
      <c r="A6" s="197" t="s">
        <v>493</v>
      </c>
      <c r="B6" s="198">
        <v>679000</v>
      </c>
      <c r="C6" s="361">
        <v>679000</v>
      </c>
    </row>
    <row r="7" spans="1:3" ht="15.75" customHeight="1">
      <c r="A7" s="197" t="s">
        <v>492</v>
      </c>
      <c r="B7" s="198">
        <v>97000</v>
      </c>
      <c r="C7" s="361">
        <v>823240</v>
      </c>
    </row>
    <row r="8" spans="1:3" ht="15.75" customHeight="1">
      <c r="A8" s="199" t="s">
        <v>494</v>
      </c>
      <c r="B8" s="198">
        <v>3750000</v>
      </c>
      <c r="C8" s="361">
        <v>3750000</v>
      </c>
    </row>
    <row r="9" spans="1:3" ht="15.75" customHeight="1">
      <c r="A9" s="197" t="s">
        <v>495</v>
      </c>
      <c r="B9" s="198">
        <v>78664174</v>
      </c>
      <c r="C9" s="361">
        <v>68665093</v>
      </c>
    </row>
    <row r="10" spans="1:3" ht="15.75" customHeight="1">
      <c r="A10" s="199" t="s">
        <v>496</v>
      </c>
      <c r="B10" s="198">
        <v>1370250</v>
      </c>
      <c r="C10" s="361">
        <v>1370250</v>
      </c>
    </row>
    <row r="11" spans="1:3" ht="15.75" customHeight="1">
      <c r="A11" s="197" t="s">
        <v>502</v>
      </c>
      <c r="B11" s="198"/>
      <c r="C11" s="361">
        <v>172820</v>
      </c>
    </row>
    <row r="12" spans="1:3" ht="15.75" customHeight="1">
      <c r="A12" s="197" t="s">
        <v>503</v>
      </c>
      <c r="B12" s="198"/>
      <c r="C12" s="361">
        <v>38970</v>
      </c>
    </row>
    <row r="13" spans="1:3" ht="15.75" customHeight="1">
      <c r="A13" s="197" t="s">
        <v>504</v>
      </c>
      <c r="B13" s="198"/>
      <c r="C13" s="361">
        <v>294200</v>
      </c>
    </row>
    <row r="14" spans="1:3" ht="15.75" customHeight="1">
      <c r="A14" s="197" t="s">
        <v>505</v>
      </c>
      <c r="B14" s="198"/>
      <c r="C14" s="361">
        <v>8509000</v>
      </c>
    </row>
    <row r="15" spans="1:3" ht="15.75" customHeight="1">
      <c r="A15" s="197" t="s">
        <v>506</v>
      </c>
      <c r="B15" s="198"/>
      <c r="C15" s="361">
        <v>583049</v>
      </c>
    </row>
    <row r="16" spans="1:3" ht="15.75" customHeight="1">
      <c r="A16" s="197" t="s">
        <v>509</v>
      </c>
      <c r="B16" s="198"/>
      <c r="C16" s="361">
        <v>292000</v>
      </c>
    </row>
    <row r="17" spans="1:3" ht="15.75" customHeight="1">
      <c r="A17" s="197" t="s">
        <v>510</v>
      </c>
      <c r="B17" s="198"/>
      <c r="C17" s="361">
        <v>200000</v>
      </c>
    </row>
    <row r="18" spans="1:3" ht="15.75" customHeight="1">
      <c r="A18" s="197" t="s">
        <v>511</v>
      </c>
      <c r="B18" s="198"/>
      <c r="C18" s="361">
        <v>150000</v>
      </c>
    </row>
    <row r="19" spans="1:3" ht="15.75" customHeight="1">
      <c r="A19" s="197"/>
      <c r="B19" s="198"/>
      <c r="C19" s="361"/>
    </row>
    <row r="20" spans="1:3" ht="15.75" customHeight="1">
      <c r="A20" s="108"/>
      <c r="B20" s="200"/>
      <c r="C20" s="362"/>
    </row>
    <row r="21" spans="1:3" s="203" customFormat="1" ht="18" customHeight="1">
      <c r="A21" s="201" t="s">
        <v>389</v>
      </c>
      <c r="B21" s="202">
        <f>SUM(B5:B20)</f>
        <v>84740424</v>
      </c>
      <c r="C21" s="202">
        <f>SUM(C5:C20)</f>
        <v>85709347</v>
      </c>
    </row>
  </sheetData>
  <sheetProtection selectLockedCells="1" selectUnlockedCells="1"/>
  <mergeCells count="1">
    <mergeCell ref="A1:C1"/>
  </mergeCells>
  <printOptions horizontalCentered="1"/>
  <pageMargins left="0.7875" right="0.7875" top="1.020138888888889" bottom="0.9840277777777777" header="0.7875" footer="0.5118055555555555"/>
  <pageSetup horizontalDpi="300" verticalDpi="300" orientation="landscape" paperSize="9" scale="96" r:id="rId1"/>
  <headerFooter alignWithMargins="0">
    <oddHeader>&amp;L&amp;"Times New Roman CE,Félkövér dőlt"&amp;11 6. melléklet a 7/2019. (V.28.)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C24"/>
  <sheetViews>
    <sheetView view="pageLayout" zoomScale="60" zoomScalePageLayoutView="60" workbookViewId="0" topLeftCell="A1">
      <selection activeCell="F9" sqref="F9"/>
    </sheetView>
  </sheetViews>
  <sheetFormatPr defaultColWidth="9.00390625" defaultRowHeight="12.75"/>
  <cols>
    <col min="1" max="1" width="60.625" style="191" customWidth="1"/>
    <col min="2" max="3" width="16.625" style="192" customWidth="1"/>
    <col min="4" max="5" width="12.875" style="192" customWidth="1"/>
    <col min="6" max="6" width="13.875" style="192" customWidth="1"/>
    <col min="7" max="16384" width="9.375" style="192" customWidth="1"/>
  </cols>
  <sheetData>
    <row r="1" spans="1:3" ht="24.75" customHeight="1">
      <c r="A1" s="387" t="s">
        <v>390</v>
      </c>
      <c r="B1" s="387"/>
      <c r="C1" s="387"/>
    </row>
    <row r="2" spans="1:3" ht="23.25" customHeight="1">
      <c r="A2" s="85"/>
      <c r="B2" s="84"/>
      <c r="C2" s="193" t="s">
        <v>486</v>
      </c>
    </row>
    <row r="3" spans="1:3" s="194" customFormat="1" ht="48.75" customHeight="1">
      <c r="A3" s="87" t="s">
        <v>391</v>
      </c>
      <c r="B3" s="88" t="str">
        <f>+'6.sz.mell.'!B3</f>
        <v>2018. évi                 eredeti előirányzat</v>
      </c>
      <c r="C3" s="88" t="str">
        <f>+'6.sz.mell.'!C3</f>
        <v>2018. évi                 módosított előirányzat</v>
      </c>
    </row>
    <row r="4" spans="1:3" s="84" customFormat="1" ht="15" customHeight="1">
      <c r="A4" s="195" t="s">
        <v>17</v>
      </c>
      <c r="B4" s="196" t="s">
        <v>286</v>
      </c>
      <c r="C4" s="360"/>
    </row>
    <row r="5" spans="1:3" ht="15.75" customHeight="1">
      <c r="A5" s="204" t="s">
        <v>498</v>
      </c>
      <c r="B5" s="205"/>
      <c r="C5" s="363">
        <v>80000</v>
      </c>
    </row>
    <row r="6" spans="1:3" ht="15.75" customHeight="1">
      <c r="A6" s="204" t="s">
        <v>499</v>
      </c>
      <c r="B6" s="205"/>
      <c r="C6" s="363">
        <v>14931688</v>
      </c>
    </row>
    <row r="7" spans="1:3" ht="15.75" customHeight="1">
      <c r="A7" s="204" t="s">
        <v>500</v>
      </c>
      <c r="B7" s="205"/>
      <c r="C7" s="363">
        <v>4914900</v>
      </c>
    </row>
    <row r="8" spans="1:3" ht="15.75" customHeight="1">
      <c r="A8" s="204" t="s">
        <v>501</v>
      </c>
      <c r="B8" s="205"/>
      <c r="C8" s="363">
        <v>404900</v>
      </c>
    </row>
    <row r="9" spans="1:3" ht="15.75" customHeight="1">
      <c r="A9" s="204" t="s">
        <v>507</v>
      </c>
      <c r="B9" s="205"/>
      <c r="C9" s="363">
        <v>969603</v>
      </c>
    </row>
    <row r="10" spans="1:3" ht="15.75" customHeight="1">
      <c r="A10" s="204" t="s">
        <v>507</v>
      </c>
      <c r="B10" s="205"/>
      <c r="C10" s="363">
        <v>498126</v>
      </c>
    </row>
    <row r="11" spans="1:3" ht="15.75" customHeight="1">
      <c r="A11" s="204"/>
      <c r="B11" s="205"/>
      <c r="C11" s="363"/>
    </row>
    <row r="12" spans="1:3" ht="15.75" customHeight="1">
      <c r="A12" s="204"/>
      <c r="B12" s="205"/>
      <c r="C12" s="363"/>
    </row>
    <row r="13" spans="1:3" ht="15.75" customHeight="1">
      <c r="A13" s="204"/>
      <c r="B13" s="205"/>
      <c r="C13" s="363"/>
    </row>
    <row r="14" spans="1:3" ht="15.75" customHeight="1">
      <c r="A14" s="204"/>
      <c r="B14" s="205"/>
      <c r="C14" s="363"/>
    </row>
    <row r="15" spans="1:3" ht="15.75" customHeight="1">
      <c r="A15" s="204"/>
      <c r="B15" s="205"/>
      <c r="C15" s="363"/>
    </row>
    <row r="16" spans="1:3" ht="15.75" customHeight="1">
      <c r="A16" s="204"/>
      <c r="B16" s="205"/>
      <c r="C16" s="363"/>
    </row>
    <row r="17" spans="1:3" ht="15.75" customHeight="1">
      <c r="A17" s="204"/>
      <c r="B17" s="205"/>
      <c r="C17" s="363"/>
    </row>
    <row r="18" spans="1:3" ht="15.75" customHeight="1">
      <c r="A18" s="204"/>
      <c r="B18" s="205"/>
      <c r="C18" s="363"/>
    </row>
    <row r="19" spans="1:3" ht="15.75" customHeight="1">
      <c r="A19" s="204"/>
      <c r="B19" s="205"/>
      <c r="C19" s="363"/>
    </row>
    <row r="20" spans="1:3" ht="15.75" customHeight="1">
      <c r="A20" s="204"/>
      <c r="B20" s="205"/>
      <c r="C20" s="363"/>
    </row>
    <row r="21" spans="1:3" ht="15.75" customHeight="1">
      <c r="A21" s="204"/>
      <c r="B21" s="205"/>
      <c r="C21" s="363"/>
    </row>
    <row r="22" spans="1:3" ht="15.75" customHeight="1">
      <c r="A22" s="204"/>
      <c r="B22" s="205"/>
      <c r="C22" s="363"/>
    </row>
    <row r="23" spans="1:3" ht="15.75" customHeight="1">
      <c r="A23" s="206"/>
      <c r="B23" s="207"/>
      <c r="C23" s="364"/>
    </row>
    <row r="24" spans="1:3" s="203" customFormat="1" ht="18" customHeight="1">
      <c r="A24" s="201" t="s">
        <v>389</v>
      </c>
      <c r="B24" s="208">
        <f>SUM(B5:B23)</f>
        <v>0</v>
      </c>
      <c r="C24" s="208">
        <f>SUM(C5:C23)</f>
        <v>21799217</v>
      </c>
    </row>
  </sheetData>
  <sheetProtection selectLockedCells="1" selectUnlockedCells="1"/>
  <mergeCells count="1">
    <mergeCell ref="A1:C1"/>
  </mergeCells>
  <printOptions horizontalCentered="1"/>
  <pageMargins left="0.7875" right="0.7875" top="1.1118055555555555" bottom="0.9840277777777777" header="0.7875" footer="0.5118055555555555"/>
  <pageSetup horizontalDpi="300" verticalDpi="300" orientation="landscape" paperSize="9" scale="88" r:id="rId1"/>
  <headerFooter alignWithMargins="0">
    <oddHeader xml:space="preserve">&amp;L&amp;"Times New Roman CE,Félkövér dőlt"&amp;12 &amp;11 7. melléklet a 7/2019. (V.28.) önkormányzati rendelethez&amp;R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H54"/>
  <sheetViews>
    <sheetView view="pageLayout" zoomScale="60" zoomScalePageLayoutView="60" workbookViewId="0" topLeftCell="A1">
      <selection activeCell="H21" sqref="H21"/>
    </sheetView>
  </sheetViews>
  <sheetFormatPr defaultColWidth="9.00390625" defaultRowHeight="12.75"/>
  <cols>
    <col min="1" max="1" width="38.625" style="209" customWidth="1"/>
    <col min="2" max="5" width="13.875" style="209" customWidth="1"/>
    <col min="6" max="16384" width="9.375" style="209" customWidth="1"/>
  </cols>
  <sheetData>
    <row r="1" spans="1:5" ht="12.75">
      <c r="A1" s="210"/>
      <c r="B1" s="210"/>
      <c r="C1" s="210"/>
      <c r="D1" s="210"/>
      <c r="E1" s="210"/>
    </row>
    <row r="2" spans="1:5" ht="15.75">
      <c r="A2" s="211" t="s">
        <v>392</v>
      </c>
      <c r="B2" s="403" t="s">
        <v>512</v>
      </c>
      <c r="C2" s="403"/>
      <c r="D2" s="403"/>
      <c r="E2" s="403"/>
    </row>
    <row r="3" spans="1:5" ht="13.5">
      <c r="A3" s="210"/>
      <c r="B3" s="210"/>
      <c r="C3" s="210"/>
      <c r="D3" s="404" t="s">
        <v>486</v>
      </c>
      <c r="E3" s="404"/>
    </row>
    <row r="4" spans="1:5" ht="15" customHeight="1">
      <c r="A4" s="212" t="s">
        <v>393</v>
      </c>
      <c r="B4" s="213" t="str">
        <f>CONCATENATE((LEFT(ÖSSZEFÜGGÉSEK!A5,4)),".")</f>
        <v>2019.</v>
      </c>
      <c r="C4" s="213" t="str">
        <f>CONCATENATE((LEFT(ÖSSZEFÜGGÉSEK!A5,4))+1,".")</f>
        <v>2020.</v>
      </c>
      <c r="D4" s="213" t="str">
        <f>CONCATENATE((LEFT(ÖSSZEFÜGGÉSEK!A5,4))+1,". után")</f>
        <v>2020. után</v>
      </c>
      <c r="E4" s="214" t="s">
        <v>394</v>
      </c>
    </row>
    <row r="5" spans="1:5" ht="12.75">
      <c r="A5" s="215" t="s">
        <v>395</v>
      </c>
      <c r="B5" s="216"/>
      <c r="C5" s="216"/>
      <c r="D5" s="216"/>
      <c r="E5" s="217">
        <f aca="true" t="shared" si="0" ref="E5:E11">SUM(B5:D5)</f>
        <v>0</v>
      </c>
    </row>
    <row r="6" spans="1:5" ht="12.75">
      <c r="A6" s="218" t="s">
        <v>396</v>
      </c>
      <c r="B6" s="219"/>
      <c r="C6" s="219"/>
      <c r="D6" s="219"/>
      <c r="E6" s="220">
        <f t="shared" si="0"/>
        <v>0</v>
      </c>
    </row>
    <row r="7" spans="1:5" ht="12.75">
      <c r="A7" s="221" t="s">
        <v>397</v>
      </c>
      <c r="B7" s="222"/>
      <c r="C7" s="222">
        <v>851249</v>
      </c>
      <c r="D7" s="222"/>
      <c r="E7" s="223">
        <f t="shared" si="0"/>
        <v>851249</v>
      </c>
    </row>
    <row r="8" spans="1:5" ht="12.75">
      <c r="A8" s="221" t="s">
        <v>398</v>
      </c>
      <c r="B8" s="222"/>
      <c r="C8" s="222"/>
      <c r="D8" s="222"/>
      <c r="E8" s="223">
        <f t="shared" si="0"/>
        <v>0</v>
      </c>
    </row>
    <row r="9" spans="1:5" ht="12.75">
      <c r="A9" s="221" t="s">
        <v>399</v>
      </c>
      <c r="B9" s="222"/>
      <c r="C9" s="222"/>
      <c r="D9" s="222"/>
      <c r="E9" s="223">
        <f t="shared" si="0"/>
        <v>0</v>
      </c>
    </row>
    <row r="10" spans="1:5" ht="12.75">
      <c r="A10" s="221" t="s">
        <v>400</v>
      </c>
      <c r="B10" s="222"/>
      <c r="C10" s="222"/>
      <c r="D10" s="222"/>
      <c r="E10" s="223">
        <f t="shared" si="0"/>
        <v>0</v>
      </c>
    </row>
    <row r="11" spans="1:5" ht="12.75">
      <c r="A11" s="224"/>
      <c r="B11" s="225"/>
      <c r="C11" s="225"/>
      <c r="D11" s="225"/>
      <c r="E11" s="223">
        <f t="shared" si="0"/>
        <v>0</v>
      </c>
    </row>
    <row r="12" spans="1:5" ht="12.75">
      <c r="A12" s="226" t="s">
        <v>401</v>
      </c>
      <c r="B12" s="227">
        <f>B5+SUM(B7:B11)</f>
        <v>0</v>
      </c>
      <c r="C12" s="227">
        <f>C5+SUM(C7:C11)</f>
        <v>851249</v>
      </c>
      <c r="D12" s="227">
        <f>D5+SUM(D7:D11)</f>
        <v>0</v>
      </c>
      <c r="E12" s="228">
        <f>E5+SUM(E7:E11)</f>
        <v>851249</v>
      </c>
    </row>
    <row r="13" spans="1:5" ht="12.75">
      <c r="A13" s="229"/>
      <c r="B13" s="229"/>
      <c r="C13" s="229"/>
      <c r="D13" s="229"/>
      <c r="E13" s="229"/>
    </row>
    <row r="14" spans="1:5" ht="15" customHeight="1">
      <c r="A14" s="212" t="s">
        <v>402</v>
      </c>
      <c r="B14" s="213" t="str">
        <f>+B4</f>
        <v>2019.</v>
      </c>
      <c r="C14" s="213" t="str">
        <f>+C4</f>
        <v>2020.</v>
      </c>
      <c r="D14" s="213" t="str">
        <f>+D4</f>
        <v>2020. után</v>
      </c>
      <c r="E14" s="214" t="s">
        <v>394</v>
      </c>
    </row>
    <row r="15" spans="1:5" ht="12.75">
      <c r="A15" s="215" t="s">
        <v>403</v>
      </c>
      <c r="B15" s="216"/>
      <c r="C15" s="216"/>
      <c r="D15" s="216"/>
      <c r="E15" s="217">
        <f aca="true" t="shared" si="1" ref="E15:E21">SUM(B15:D15)</f>
        <v>0</v>
      </c>
    </row>
    <row r="16" spans="1:5" ht="12.75">
      <c r="A16" s="230" t="s">
        <v>404</v>
      </c>
      <c r="B16" s="222">
        <v>78664174</v>
      </c>
      <c r="C16" s="222"/>
      <c r="D16" s="222"/>
      <c r="E16" s="223">
        <f t="shared" si="1"/>
        <v>78664174</v>
      </c>
    </row>
    <row r="17" spans="1:5" ht="12.75">
      <c r="A17" s="221" t="s">
        <v>405</v>
      </c>
      <c r="B17" s="222"/>
      <c r="C17" s="222"/>
      <c r="D17" s="222"/>
      <c r="E17" s="223">
        <f t="shared" si="1"/>
        <v>0</v>
      </c>
    </row>
    <row r="18" spans="1:5" ht="12.75">
      <c r="A18" s="221" t="s">
        <v>406</v>
      </c>
      <c r="B18" s="222"/>
      <c r="C18" s="222"/>
      <c r="D18" s="222"/>
      <c r="E18" s="223">
        <f t="shared" si="1"/>
        <v>0</v>
      </c>
    </row>
    <row r="19" spans="1:5" ht="12.75">
      <c r="A19" s="231"/>
      <c r="B19" s="222"/>
      <c r="C19" s="222"/>
      <c r="D19" s="222"/>
      <c r="E19" s="223">
        <f t="shared" si="1"/>
        <v>0</v>
      </c>
    </row>
    <row r="20" spans="1:5" ht="12.75">
      <c r="A20" s="231"/>
      <c r="B20" s="222"/>
      <c r="C20" s="222"/>
      <c r="D20" s="222"/>
      <c r="E20" s="223">
        <f t="shared" si="1"/>
        <v>0</v>
      </c>
    </row>
    <row r="21" spans="1:5" ht="12.75">
      <c r="A21" s="224"/>
      <c r="B21" s="225"/>
      <c r="C21" s="225"/>
      <c r="D21" s="225"/>
      <c r="E21" s="223">
        <f t="shared" si="1"/>
        <v>0</v>
      </c>
    </row>
    <row r="22" spans="1:5" ht="12.75">
      <c r="A22" s="226" t="s">
        <v>407</v>
      </c>
      <c r="B22" s="227">
        <f>SUM(B15:B21)</f>
        <v>78664174</v>
      </c>
      <c r="C22" s="227">
        <f>SUM(C15:C21)</f>
        <v>0</v>
      </c>
      <c r="D22" s="227">
        <f>SUM(D15:D21)</f>
        <v>0</v>
      </c>
      <c r="E22" s="228">
        <f>SUM(E15:E21)</f>
        <v>78664174</v>
      </c>
    </row>
    <row r="23" spans="1:5" ht="12.75">
      <c r="A23" s="210"/>
      <c r="B23" s="210"/>
      <c r="C23" s="210"/>
      <c r="D23" s="210"/>
      <c r="E23" s="210"/>
    </row>
    <row r="24" spans="1:5" ht="12.75">
      <c r="A24" s="210"/>
      <c r="B24" s="210"/>
      <c r="C24" s="210"/>
      <c r="D24" s="210"/>
      <c r="E24" s="210"/>
    </row>
    <row r="25" spans="1:5" ht="39" customHeight="1">
      <c r="A25" s="211" t="s">
        <v>392</v>
      </c>
      <c r="B25" s="405" t="s">
        <v>513</v>
      </c>
      <c r="C25" s="405"/>
      <c r="D25" s="405"/>
      <c r="E25" s="405"/>
    </row>
    <row r="26" spans="1:5" ht="13.5">
      <c r="A26" s="210"/>
      <c r="B26" s="210"/>
      <c r="C26" s="210"/>
      <c r="D26" s="404" t="s">
        <v>486</v>
      </c>
      <c r="E26" s="404"/>
    </row>
    <row r="27" spans="1:5" ht="12.75">
      <c r="A27" s="212" t="s">
        <v>393</v>
      </c>
      <c r="B27" s="213" t="str">
        <f>+B14</f>
        <v>2019.</v>
      </c>
      <c r="C27" s="213" t="str">
        <f>+C14</f>
        <v>2020.</v>
      </c>
      <c r="D27" s="213" t="str">
        <f>+D14</f>
        <v>2020. után</v>
      </c>
      <c r="E27" s="214" t="s">
        <v>394</v>
      </c>
    </row>
    <row r="28" spans="1:5" ht="12.75">
      <c r="A28" s="215" t="s">
        <v>395</v>
      </c>
      <c r="B28" s="216"/>
      <c r="C28" s="216"/>
      <c r="D28" s="216"/>
      <c r="E28" s="217">
        <f aca="true" t="shared" si="2" ref="E28:E34">SUM(B28:D28)</f>
        <v>0</v>
      </c>
    </row>
    <row r="29" spans="1:5" ht="12.75">
      <c r="A29" s="218" t="s">
        <v>396</v>
      </c>
      <c r="B29" s="219"/>
      <c r="C29" s="219"/>
      <c r="D29" s="219"/>
      <c r="E29" s="220">
        <f t="shared" si="2"/>
        <v>0</v>
      </c>
    </row>
    <row r="30" spans="1:5" ht="12.75">
      <c r="A30" s="221" t="s">
        <v>397</v>
      </c>
      <c r="B30" s="222">
        <v>189693956</v>
      </c>
      <c r="C30" s="222"/>
      <c r="D30" s="222"/>
      <c r="E30" s="223">
        <f t="shared" si="2"/>
        <v>189693956</v>
      </c>
    </row>
    <row r="31" spans="1:5" ht="12.75">
      <c r="A31" s="221" t="s">
        <v>398</v>
      </c>
      <c r="B31" s="222"/>
      <c r="C31" s="222"/>
      <c r="D31" s="222"/>
      <c r="E31" s="223">
        <f t="shared" si="2"/>
        <v>0</v>
      </c>
    </row>
    <row r="32" spans="1:5" ht="12.75">
      <c r="A32" s="221" t="s">
        <v>399</v>
      </c>
      <c r="B32" s="222"/>
      <c r="C32" s="222"/>
      <c r="D32" s="222"/>
      <c r="E32" s="223">
        <f t="shared" si="2"/>
        <v>0</v>
      </c>
    </row>
    <row r="33" spans="1:5" ht="12.75">
      <c r="A33" s="221" t="s">
        <v>400</v>
      </c>
      <c r="B33" s="222"/>
      <c r="C33" s="222"/>
      <c r="D33" s="222"/>
      <c r="E33" s="223">
        <f t="shared" si="2"/>
        <v>0</v>
      </c>
    </row>
    <row r="34" spans="1:5" ht="12.75">
      <c r="A34" s="224"/>
      <c r="B34" s="225"/>
      <c r="C34" s="225"/>
      <c r="D34" s="225"/>
      <c r="E34" s="223">
        <f t="shared" si="2"/>
        <v>0</v>
      </c>
    </row>
    <row r="35" spans="1:5" ht="12.75">
      <c r="A35" s="226" t="s">
        <v>401</v>
      </c>
      <c r="B35" s="227">
        <f>B28+SUM(B30:B34)</f>
        <v>189693956</v>
      </c>
      <c r="C35" s="227">
        <f>C28+SUM(C30:C34)</f>
        <v>0</v>
      </c>
      <c r="D35" s="227">
        <f>D28+SUM(D30:D34)</f>
        <v>0</v>
      </c>
      <c r="E35" s="228">
        <f>E28+SUM(E30:E34)</f>
        <v>189693956</v>
      </c>
    </row>
    <row r="36" spans="1:5" ht="12.75">
      <c r="A36" s="229"/>
      <c r="B36" s="229"/>
      <c r="C36" s="229"/>
      <c r="D36" s="229"/>
      <c r="E36" s="229"/>
    </row>
    <row r="37" spans="1:5" ht="12.75">
      <c r="A37" s="212" t="s">
        <v>402</v>
      </c>
      <c r="B37" s="213" t="str">
        <f>+B27</f>
        <v>2019.</v>
      </c>
      <c r="C37" s="213" t="str">
        <f>+C27</f>
        <v>2020.</v>
      </c>
      <c r="D37" s="213" t="str">
        <f>+D27</f>
        <v>2020. után</v>
      </c>
      <c r="E37" s="214" t="s">
        <v>394</v>
      </c>
    </row>
    <row r="38" spans="1:5" ht="12.75">
      <c r="A38" s="215" t="s">
        <v>403</v>
      </c>
      <c r="B38" s="216"/>
      <c r="C38" s="216"/>
      <c r="D38" s="216"/>
      <c r="E38" s="217">
        <f aca="true" t="shared" si="3" ref="E38:E44">SUM(B38:D38)</f>
        <v>0</v>
      </c>
    </row>
    <row r="39" spans="1:5" ht="12.75">
      <c r="A39" s="230" t="s">
        <v>404</v>
      </c>
      <c r="B39" s="222"/>
      <c r="C39" s="222">
        <v>182942535</v>
      </c>
      <c r="D39" s="222"/>
      <c r="E39" s="223">
        <f t="shared" si="3"/>
        <v>182942535</v>
      </c>
    </row>
    <row r="40" spans="1:5" ht="12.75">
      <c r="A40" s="221" t="s">
        <v>405</v>
      </c>
      <c r="B40" s="222"/>
      <c r="C40" s="222">
        <v>6751421</v>
      </c>
      <c r="D40" s="222"/>
      <c r="E40" s="223">
        <f t="shared" si="3"/>
        <v>6751421</v>
      </c>
    </row>
    <row r="41" spans="1:5" ht="12.75">
      <c r="A41" s="221" t="s">
        <v>406</v>
      </c>
      <c r="B41" s="222"/>
      <c r="C41" s="222"/>
      <c r="D41" s="222"/>
      <c r="E41" s="223">
        <f t="shared" si="3"/>
        <v>0</v>
      </c>
    </row>
    <row r="42" spans="1:5" ht="12.75">
      <c r="A42" s="231"/>
      <c r="B42" s="222"/>
      <c r="C42" s="222"/>
      <c r="D42" s="222"/>
      <c r="E42" s="223">
        <f t="shared" si="3"/>
        <v>0</v>
      </c>
    </row>
    <row r="43" spans="1:5" ht="12.75">
      <c r="A43" s="231"/>
      <c r="B43" s="222"/>
      <c r="C43" s="222"/>
      <c r="D43" s="222"/>
      <c r="E43" s="223">
        <f t="shared" si="3"/>
        <v>0</v>
      </c>
    </row>
    <row r="44" spans="1:5" ht="12.75">
      <c r="A44" s="224"/>
      <c r="B44" s="225"/>
      <c r="C44" s="225"/>
      <c r="D44" s="225"/>
      <c r="E44" s="223">
        <f t="shared" si="3"/>
        <v>0</v>
      </c>
    </row>
    <row r="45" spans="1:5" ht="13.5" thickBot="1">
      <c r="A45" s="226" t="s">
        <v>407</v>
      </c>
      <c r="B45" s="227">
        <f>SUM(B38:B44)</f>
        <v>0</v>
      </c>
      <c r="C45" s="227">
        <f>SUM(C38:C44)</f>
        <v>189693956</v>
      </c>
      <c r="D45" s="227">
        <f>SUM(D38:D44)</f>
        <v>0</v>
      </c>
      <c r="E45" s="228">
        <f>SUM(E38:E44)</f>
        <v>189693956</v>
      </c>
    </row>
    <row r="46" spans="1:5" ht="12.75">
      <c r="A46" s="365"/>
      <c r="B46" s="366"/>
      <c r="C46" s="366"/>
      <c r="D46" s="366"/>
      <c r="E46" s="366"/>
    </row>
    <row r="47" spans="1:5" ht="12.75">
      <c r="A47" s="365"/>
      <c r="B47" s="366"/>
      <c r="C47" s="366"/>
      <c r="D47" s="366"/>
      <c r="E47" s="366"/>
    </row>
    <row r="48" spans="1:5" ht="12.75">
      <c r="A48" s="210"/>
      <c r="B48" s="210"/>
      <c r="C48" s="210"/>
      <c r="D48" s="210"/>
      <c r="E48" s="210"/>
    </row>
    <row r="49" spans="1:5" ht="15.75">
      <c r="A49" s="406" t="str">
        <f>+CONCATENATE("Önkormányzaton kívüli EU-s projektekhez történő hozzájárulás ",LEFT(ÖSSZEFÜGGÉSEK!A5,4),". évi előirányzat")</f>
        <v>Önkormányzaton kívüli EU-s projektekhez történő hozzájárulás 2019. évi előirányzat</v>
      </c>
      <c r="B49" s="406"/>
      <c r="C49" s="406"/>
      <c r="D49" s="406"/>
      <c r="E49" s="406"/>
    </row>
    <row r="50" spans="1:5" ht="13.5" thickBot="1">
      <c r="A50" s="210"/>
      <c r="B50" s="210"/>
      <c r="C50" s="210"/>
      <c r="D50" s="210"/>
      <c r="E50" s="210"/>
    </row>
    <row r="51" spans="1:8" ht="13.5" thickBot="1">
      <c r="A51" s="407" t="s">
        <v>408</v>
      </c>
      <c r="B51" s="408"/>
      <c r="C51" s="409"/>
      <c r="D51" s="410" t="s">
        <v>409</v>
      </c>
      <c r="E51" s="411"/>
      <c r="H51" s="232"/>
    </row>
    <row r="52" spans="1:5" ht="12.75">
      <c r="A52" s="388"/>
      <c r="B52" s="389"/>
      <c r="C52" s="390"/>
      <c r="D52" s="391"/>
      <c r="E52" s="392"/>
    </row>
    <row r="53" spans="1:5" ht="13.5" thickBot="1">
      <c r="A53" s="393"/>
      <c r="B53" s="394"/>
      <c r="C53" s="395"/>
      <c r="D53" s="396"/>
      <c r="E53" s="397"/>
    </row>
    <row r="54" spans="1:5" ht="13.5" thickBot="1">
      <c r="A54" s="398" t="s">
        <v>407</v>
      </c>
      <c r="B54" s="399"/>
      <c r="C54" s="400"/>
      <c r="D54" s="401">
        <f>SUM(D52:E53)</f>
        <v>0</v>
      </c>
      <c r="E54" s="402"/>
    </row>
  </sheetData>
  <sheetProtection selectLockedCells="1" selectUnlockedCells="1"/>
  <mergeCells count="13">
    <mergeCell ref="B2:E2"/>
    <mergeCell ref="D3:E3"/>
    <mergeCell ref="B25:E25"/>
    <mergeCell ref="D26:E26"/>
    <mergeCell ref="A49:E49"/>
    <mergeCell ref="A51:C51"/>
    <mergeCell ref="D51:E51"/>
    <mergeCell ref="A52:C52"/>
    <mergeCell ref="D52:E52"/>
    <mergeCell ref="A53:C53"/>
    <mergeCell ref="D53:E53"/>
    <mergeCell ref="A54:C54"/>
    <mergeCell ref="D54:E54"/>
  </mergeCells>
  <conditionalFormatting sqref="B12:E12 B22:E22 B35:E35 B45:E47 D54:E54 E5:E12 E15:E22 E28:E35 E38:E47">
    <cfRule type="cellIs" priority="1" dxfId="3" operator="equal" stopIfTrue="1">
      <formula>0</formula>
    </cfRule>
  </conditionalFormatting>
  <printOptions horizontalCentered="1"/>
  <pageMargins left="0.7875" right="0.7875" top="1.6277777777777778" bottom="0.9840277777777777" header="0.7875" footer="0.5118055555555555"/>
  <pageSetup horizontalDpi="300" verticalDpi="300" orientation="portrait" paperSize="9" scale="95" r:id="rId1"/>
  <headerFooter alignWithMargins="0">
    <oddHeader>&amp;L&amp;"Times New Roman CE,Félkövér dőlt"&amp;11 8. melléklet a 7/2019. (V.28.) önkormányzati rendelethez&amp;C&amp;"Times New Roman CE,Félkövér"&amp;6
&amp;12
Európai uniós támogatással megvalósuló projektek 
bevételei, kiadásai, hozzájárulások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50" zoomScaleNormal="150" zoomScaleSheetLayoutView="85" zoomScalePageLayoutView="0" workbookViewId="0" topLeftCell="A1">
      <selection activeCell="C3" sqref="C3"/>
    </sheetView>
  </sheetViews>
  <sheetFormatPr defaultColWidth="9.00390625" defaultRowHeight="12.75"/>
  <cols>
    <col min="1" max="1" width="19.50390625" style="233" customWidth="1"/>
    <col min="2" max="2" width="72.00390625" style="234" customWidth="1"/>
    <col min="3" max="4" width="25.00390625" style="235" customWidth="1"/>
    <col min="5" max="16384" width="9.375" style="236" customWidth="1"/>
  </cols>
  <sheetData>
    <row r="1" spans="1:4" s="240" customFormat="1" ht="16.5" customHeight="1" thickBot="1">
      <c r="A1" s="237"/>
      <c r="B1" s="238"/>
      <c r="D1" s="239" t="str">
        <f>+CONCATENATE("9.1. melléklet a7/",LEFT(ÖSSZEFÜGGÉSEK!A5,4),". (V.28.) önkormányzati rendelethez")</f>
        <v>9.1. melléklet a7/2019. (V.28.) önkormányzati rendelethez</v>
      </c>
    </row>
    <row r="2" spans="1:4" s="244" customFormat="1" ht="21" customHeight="1">
      <c r="A2" s="241" t="s">
        <v>284</v>
      </c>
      <c r="B2" s="242" t="s">
        <v>410</v>
      </c>
      <c r="C2" s="243" t="s">
        <v>411</v>
      </c>
      <c r="D2" s="243" t="s">
        <v>411</v>
      </c>
    </row>
    <row r="3" spans="1:4" s="244" customFormat="1" ht="16.5" thickBot="1">
      <c r="A3" s="245" t="s">
        <v>412</v>
      </c>
      <c r="B3" s="246" t="s">
        <v>413</v>
      </c>
      <c r="C3" s="247" t="s">
        <v>411</v>
      </c>
      <c r="D3" s="247" t="s">
        <v>411</v>
      </c>
    </row>
    <row r="4" spans="1:4" s="250" customFormat="1" ht="15.75" customHeight="1" thickBot="1">
      <c r="A4" s="248"/>
      <c r="B4" s="248"/>
      <c r="C4" s="249"/>
      <c r="D4" s="249" t="s">
        <v>486</v>
      </c>
    </row>
    <row r="5" spans="1:4" ht="13.5" thickBot="1">
      <c r="A5" s="251" t="s">
        <v>414</v>
      </c>
      <c r="B5" s="252" t="s">
        <v>415</v>
      </c>
      <c r="C5" s="253" t="s">
        <v>487</v>
      </c>
      <c r="D5" s="253" t="s">
        <v>488</v>
      </c>
    </row>
    <row r="6" spans="1:4" s="257" customFormat="1" ht="12.75" customHeight="1" thickBot="1">
      <c r="A6" s="254" t="s">
        <v>17</v>
      </c>
      <c r="B6" s="255" t="s">
        <v>18</v>
      </c>
      <c r="C6" s="256" t="s">
        <v>19</v>
      </c>
      <c r="D6" s="256" t="s">
        <v>285</v>
      </c>
    </row>
    <row r="7" spans="1:4" s="257" customFormat="1" ht="15.75" customHeight="1" thickBot="1">
      <c r="A7" s="258"/>
      <c r="B7" s="259" t="s">
        <v>282</v>
      </c>
      <c r="C7" s="260"/>
      <c r="D7" s="260"/>
    </row>
    <row r="8" spans="1:4" s="257" customFormat="1" ht="12" customHeight="1" thickBot="1">
      <c r="A8" s="48" t="s">
        <v>20</v>
      </c>
      <c r="B8" s="17" t="s">
        <v>21</v>
      </c>
      <c r="C8" s="18">
        <f>+C9+C10+C11+C12+C13+C14</f>
        <v>166380745</v>
      </c>
      <c r="D8" s="18">
        <f>+D9+D10+D11+D12+D13+D14</f>
        <v>175101247</v>
      </c>
    </row>
    <row r="9" spans="1:4" s="262" customFormat="1" ht="12" customHeight="1">
      <c r="A9" s="261" t="s">
        <v>22</v>
      </c>
      <c r="B9" s="21" t="s">
        <v>23</v>
      </c>
      <c r="C9" s="22">
        <v>93535330</v>
      </c>
      <c r="D9" s="22">
        <v>93751392</v>
      </c>
    </row>
    <row r="10" spans="1:4" s="264" customFormat="1" ht="12" customHeight="1">
      <c r="A10" s="263" t="s">
        <v>24</v>
      </c>
      <c r="B10" s="24" t="s">
        <v>25</v>
      </c>
      <c r="C10" s="25">
        <v>37067066</v>
      </c>
      <c r="D10" s="25">
        <v>37617900</v>
      </c>
    </row>
    <row r="11" spans="1:4" s="264" customFormat="1" ht="12" customHeight="1">
      <c r="A11" s="263" t="s">
        <v>26</v>
      </c>
      <c r="B11" s="24" t="s">
        <v>27</v>
      </c>
      <c r="C11" s="25">
        <v>33968189</v>
      </c>
      <c r="D11" s="25">
        <v>32431296</v>
      </c>
    </row>
    <row r="12" spans="1:4" s="264" customFormat="1" ht="12" customHeight="1">
      <c r="A12" s="263" t="s">
        <v>28</v>
      </c>
      <c r="B12" s="24" t="s">
        <v>29</v>
      </c>
      <c r="C12" s="25">
        <v>1810160</v>
      </c>
      <c r="D12" s="25">
        <v>2521690</v>
      </c>
    </row>
    <row r="13" spans="1:4" s="264" customFormat="1" ht="12" customHeight="1">
      <c r="A13" s="263" t="s">
        <v>30</v>
      </c>
      <c r="B13" s="24" t="s">
        <v>416</v>
      </c>
      <c r="C13" s="25"/>
      <c r="D13" s="25">
        <v>8778969</v>
      </c>
    </row>
    <row r="14" spans="1:4" s="262" customFormat="1" ht="12" customHeight="1" thickBot="1">
      <c r="A14" s="265" t="s">
        <v>32</v>
      </c>
      <c r="B14" s="31" t="s">
        <v>33</v>
      </c>
      <c r="C14" s="25"/>
      <c r="D14" s="25"/>
    </row>
    <row r="15" spans="1:4" s="262" customFormat="1" ht="12" customHeight="1" thickBot="1">
      <c r="A15" s="48" t="s">
        <v>34</v>
      </c>
      <c r="B15" s="29" t="s">
        <v>35</v>
      </c>
      <c r="C15" s="18">
        <f>+C16+C17+C18+C19+C20</f>
        <v>45822725</v>
      </c>
      <c r="D15" s="18">
        <f>+D16+D17+D18+D19+D20</f>
        <v>85028175</v>
      </c>
    </row>
    <row r="16" spans="1:4" s="262" customFormat="1" ht="12" customHeight="1">
      <c r="A16" s="261" t="s">
        <v>36</v>
      </c>
      <c r="B16" s="21" t="s">
        <v>37</v>
      </c>
      <c r="C16" s="22"/>
      <c r="D16" s="22"/>
    </row>
    <row r="17" spans="1:4" s="262" customFormat="1" ht="12" customHeight="1">
      <c r="A17" s="263" t="s">
        <v>38</v>
      </c>
      <c r="B17" s="24" t="s">
        <v>39</v>
      </c>
      <c r="C17" s="25"/>
      <c r="D17" s="25"/>
    </row>
    <row r="18" spans="1:4" s="262" customFormat="1" ht="12" customHeight="1">
      <c r="A18" s="263" t="s">
        <v>40</v>
      </c>
      <c r="B18" s="24" t="s">
        <v>41</v>
      </c>
      <c r="C18" s="25"/>
      <c r="D18" s="25"/>
    </row>
    <row r="19" spans="1:4" s="262" customFormat="1" ht="12" customHeight="1">
      <c r="A19" s="263" t="s">
        <v>42</v>
      </c>
      <c r="B19" s="24" t="s">
        <v>43</v>
      </c>
      <c r="C19" s="25"/>
      <c r="D19" s="25"/>
    </row>
    <row r="20" spans="1:4" s="262" customFormat="1" ht="12" customHeight="1">
      <c r="A20" s="263" t="s">
        <v>44</v>
      </c>
      <c r="B20" s="24" t="s">
        <v>45</v>
      </c>
      <c r="C20" s="25">
        <v>45822725</v>
      </c>
      <c r="D20" s="25">
        <v>85028175</v>
      </c>
    </row>
    <row r="21" spans="1:4" s="264" customFormat="1" ht="12" customHeight="1" thickBot="1">
      <c r="A21" s="265" t="s">
        <v>46</v>
      </c>
      <c r="B21" s="31" t="s">
        <v>47</v>
      </c>
      <c r="C21" s="30"/>
      <c r="D21" s="30">
        <v>7146517</v>
      </c>
    </row>
    <row r="22" spans="1:4" s="264" customFormat="1" ht="12" customHeight="1" thickBot="1">
      <c r="A22" s="48" t="s">
        <v>48</v>
      </c>
      <c r="B22" s="17" t="s">
        <v>49</v>
      </c>
      <c r="C22" s="18">
        <f>+C23+C24+C25+C26+C27</f>
        <v>0</v>
      </c>
      <c r="D22" s="18">
        <f>+D23+D24+D25+D26+D27</f>
        <v>190012684</v>
      </c>
    </row>
    <row r="23" spans="1:4" s="264" customFormat="1" ht="12" customHeight="1">
      <c r="A23" s="261" t="s">
        <v>50</v>
      </c>
      <c r="B23" s="21" t="s">
        <v>51</v>
      </c>
      <c r="C23" s="22"/>
      <c r="D23" s="22"/>
    </row>
    <row r="24" spans="1:4" s="262" customFormat="1" ht="12" customHeight="1">
      <c r="A24" s="263" t="s">
        <v>52</v>
      </c>
      <c r="B24" s="24" t="s">
        <v>53</v>
      </c>
      <c r="C24" s="25"/>
      <c r="D24" s="25"/>
    </row>
    <row r="25" spans="1:4" s="264" customFormat="1" ht="12" customHeight="1">
      <c r="A25" s="263" t="s">
        <v>54</v>
      </c>
      <c r="B25" s="24" t="s">
        <v>55</v>
      </c>
      <c r="C25" s="25"/>
      <c r="D25" s="25"/>
    </row>
    <row r="26" spans="1:4" s="264" customFormat="1" ht="12" customHeight="1">
      <c r="A26" s="263" t="s">
        <v>56</v>
      </c>
      <c r="B26" s="24" t="s">
        <v>57</v>
      </c>
      <c r="C26" s="25"/>
      <c r="D26" s="25"/>
    </row>
    <row r="27" spans="1:4" s="264" customFormat="1" ht="12" customHeight="1">
      <c r="A27" s="263" t="s">
        <v>58</v>
      </c>
      <c r="B27" s="24" t="s">
        <v>59</v>
      </c>
      <c r="C27" s="25"/>
      <c r="D27" s="25">
        <v>190012684</v>
      </c>
    </row>
    <row r="28" spans="1:4" s="264" customFormat="1" ht="12" customHeight="1" thickBot="1">
      <c r="A28" s="265" t="s">
        <v>60</v>
      </c>
      <c r="B28" s="31" t="s">
        <v>61</v>
      </c>
      <c r="C28" s="30"/>
      <c r="D28" s="30">
        <v>189203635</v>
      </c>
    </row>
    <row r="29" spans="1:4" s="264" customFormat="1" ht="12" customHeight="1" thickBot="1">
      <c r="A29" s="48" t="s">
        <v>62</v>
      </c>
      <c r="B29" s="17" t="s">
        <v>63</v>
      </c>
      <c r="C29" s="18">
        <f>+C30+C34+C35+C36</f>
        <v>17000000</v>
      </c>
      <c r="D29" s="18">
        <f>+D30+D34+D35+D36</f>
        <v>25334755</v>
      </c>
    </row>
    <row r="30" spans="1:4" s="264" customFormat="1" ht="12" customHeight="1">
      <c r="A30" s="261" t="s">
        <v>64</v>
      </c>
      <c r="B30" s="21" t="s">
        <v>417</v>
      </c>
      <c r="C30" s="32">
        <f>+C31+C32+C33</f>
        <v>13000000</v>
      </c>
      <c r="D30" s="32">
        <f>SUM(D31:D33)</f>
        <v>21334755</v>
      </c>
    </row>
    <row r="31" spans="1:4" s="264" customFormat="1" ht="12" customHeight="1">
      <c r="A31" s="263" t="s">
        <v>66</v>
      </c>
      <c r="B31" s="24" t="s">
        <v>67</v>
      </c>
      <c r="C31" s="25">
        <v>3000000</v>
      </c>
      <c r="D31" s="25">
        <v>3000000</v>
      </c>
    </row>
    <row r="32" spans="1:4" s="264" customFormat="1" ht="12" customHeight="1">
      <c r="A32" s="263" t="s">
        <v>68</v>
      </c>
      <c r="B32" s="24" t="s">
        <v>69</v>
      </c>
      <c r="C32" s="25"/>
      <c r="D32" s="25">
        <v>0</v>
      </c>
    </row>
    <row r="33" spans="1:4" s="264" customFormat="1" ht="12" customHeight="1">
      <c r="A33" s="263" t="s">
        <v>70</v>
      </c>
      <c r="B33" s="24" t="s">
        <v>71</v>
      </c>
      <c r="C33" s="25">
        <v>10000000</v>
      </c>
      <c r="D33" s="25">
        <v>18334755</v>
      </c>
    </row>
    <row r="34" spans="1:4" s="264" customFormat="1" ht="12" customHeight="1">
      <c r="A34" s="263" t="s">
        <v>72</v>
      </c>
      <c r="B34" s="24" t="s">
        <v>73</v>
      </c>
      <c r="C34" s="25">
        <v>4000000</v>
      </c>
      <c r="D34" s="25">
        <v>4000000</v>
      </c>
    </row>
    <row r="35" spans="1:4" s="264" customFormat="1" ht="12" customHeight="1">
      <c r="A35" s="263" t="s">
        <v>74</v>
      </c>
      <c r="B35" s="24" t="s">
        <v>75</v>
      </c>
      <c r="C35" s="25"/>
      <c r="D35" s="25"/>
    </row>
    <row r="36" spans="1:4" s="264" customFormat="1" ht="12" customHeight="1" thickBot="1">
      <c r="A36" s="265" t="s">
        <v>76</v>
      </c>
      <c r="B36" s="31" t="s">
        <v>77</v>
      </c>
      <c r="C36" s="30"/>
      <c r="D36" s="30"/>
    </row>
    <row r="37" spans="1:4" s="264" customFormat="1" ht="12" customHeight="1" thickBot="1">
      <c r="A37" s="48" t="s">
        <v>78</v>
      </c>
      <c r="B37" s="17" t="s">
        <v>79</v>
      </c>
      <c r="C37" s="18">
        <f>SUM(C38:C48)</f>
        <v>6694000</v>
      </c>
      <c r="D37" s="18">
        <f>SUM(D38:D48)</f>
        <v>7192126</v>
      </c>
    </row>
    <row r="38" spans="1:4" s="264" customFormat="1" ht="12" customHeight="1">
      <c r="A38" s="261" t="s">
        <v>80</v>
      </c>
      <c r="B38" s="21" t="s">
        <v>81</v>
      </c>
      <c r="C38" s="22">
        <v>0</v>
      </c>
      <c r="D38" s="22">
        <v>0</v>
      </c>
    </row>
    <row r="39" spans="1:4" s="264" customFormat="1" ht="12" customHeight="1">
      <c r="A39" s="263" t="s">
        <v>82</v>
      </c>
      <c r="B39" s="24" t="s">
        <v>83</v>
      </c>
      <c r="C39" s="25">
        <v>2748000</v>
      </c>
      <c r="D39" s="25">
        <v>2748000</v>
      </c>
    </row>
    <row r="40" spans="1:4" s="264" customFormat="1" ht="12" customHeight="1">
      <c r="A40" s="263" t="s">
        <v>84</v>
      </c>
      <c r="B40" s="24" t="s">
        <v>85</v>
      </c>
      <c r="C40" s="25"/>
      <c r="D40" s="25"/>
    </row>
    <row r="41" spans="1:4" s="264" customFormat="1" ht="12" customHeight="1">
      <c r="A41" s="263" t="s">
        <v>86</v>
      </c>
      <c r="B41" s="24" t="s">
        <v>87</v>
      </c>
      <c r="C41" s="25">
        <v>0</v>
      </c>
      <c r="D41" s="25">
        <v>392225</v>
      </c>
    </row>
    <row r="42" spans="1:4" s="264" customFormat="1" ht="12" customHeight="1">
      <c r="A42" s="263" t="s">
        <v>88</v>
      </c>
      <c r="B42" s="24" t="s">
        <v>89</v>
      </c>
      <c r="C42" s="25">
        <v>2522000</v>
      </c>
      <c r="D42" s="25">
        <v>2522000</v>
      </c>
    </row>
    <row r="43" spans="1:4" s="264" customFormat="1" ht="12" customHeight="1">
      <c r="A43" s="263" t="s">
        <v>90</v>
      </c>
      <c r="B43" s="24" t="s">
        <v>91</v>
      </c>
      <c r="C43" s="25">
        <v>1424000</v>
      </c>
      <c r="D43" s="25">
        <v>1529901</v>
      </c>
    </row>
    <row r="44" spans="1:4" s="264" customFormat="1" ht="12" customHeight="1">
      <c r="A44" s="263" t="s">
        <v>92</v>
      </c>
      <c r="B44" s="24" t="s">
        <v>93</v>
      </c>
      <c r="C44" s="25"/>
      <c r="D44" s="25"/>
    </row>
    <row r="45" spans="1:4" s="264" customFormat="1" ht="12" customHeight="1">
      <c r="A45" s="263" t="s">
        <v>94</v>
      </c>
      <c r="B45" s="24" t="s">
        <v>95</v>
      </c>
      <c r="C45" s="25"/>
      <c r="D45" s="25"/>
    </row>
    <row r="46" spans="1:4" s="264" customFormat="1" ht="12" customHeight="1">
      <c r="A46" s="263" t="s">
        <v>96</v>
      </c>
      <c r="B46" s="24" t="s">
        <v>97</v>
      </c>
      <c r="C46" s="25"/>
      <c r="D46" s="25"/>
    </row>
    <row r="47" spans="1:4" s="264" customFormat="1" ht="12" customHeight="1">
      <c r="A47" s="265" t="s">
        <v>98</v>
      </c>
      <c r="B47" s="31" t="s">
        <v>99</v>
      </c>
      <c r="C47" s="30"/>
      <c r="D47" s="30"/>
    </row>
    <row r="48" spans="1:4" s="264" customFormat="1" ht="12" customHeight="1" thickBot="1">
      <c r="A48" s="265" t="s">
        <v>100</v>
      </c>
      <c r="B48" s="31" t="s">
        <v>101</v>
      </c>
      <c r="C48" s="30"/>
      <c r="D48" s="30"/>
    </row>
    <row r="49" spans="1:4" s="264" customFormat="1" ht="12" customHeight="1" thickBot="1">
      <c r="A49" s="48" t="s">
        <v>102</v>
      </c>
      <c r="B49" s="17" t="s">
        <v>103</v>
      </c>
      <c r="C49" s="18">
        <f>SUM(C50:C54)</f>
        <v>14695865</v>
      </c>
      <c r="D49" s="18">
        <f>SUM(D50:D54)</f>
        <v>8745865</v>
      </c>
    </row>
    <row r="50" spans="1:4" s="264" customFormat="1" ht="12" customHeight="1">
      <c r="A50" s="261" t="s">
        <v>104</v>
      </c>
      <c r="B50" s="21" t="s">
        <v>105</v>
      </c>
      <c r="C50" s="22"/>
      <c r="D50" s="22"/>
    </row>
    <row r="51" spans="1:4" s="264" customFormat="1" ht="12" customHeight="1">
      <c r="A51" s="263" t="s">
        <v>106</v>
      </c>
      <c r="B51" s="24" t="s">
        <v>107</v>
      </c>
      <c r="C51" s="25">
        <v>14695865</v>
      </c>
      <c r="D51" s="25">
        <v>8745865</v>
      </c>
    </row>
    <row r="52" spans="1:4" s="264" customFormat="1" ht="12" customHeight="1">
      <c r="A52" s="263" t="s">
        <v>108</v>
      </c>
      <c r="B52" s="24" t="s">
        <v>109</v>
      </c>
      <c r="C52" s="25"/>
      <c r="D52" s="25"/>
    </row>
    <row r="53" spans="1:4" s="264" customFormat="1" ht="12" customHeight="1">
      <c r="A53" s="263" t="s">
        <v>110</v>
      </c>
      <c r="B53" s="24" t="s">
        <v>111</v>
      </c>
      <c r="C53" s="25"/>
      <c r="D53" s="25"/>
    </row>
    <row r="54" spans="1:4" s="264" customFormat="1" ht="12" customHeight="1" thickBot="1">
      <c r="A54" s="265" t="s">
        <v>112</v>
      </c>
      <c r="B54" s="31" t="s">
        <v>113</v>
      </c>
      <c r="C54" s="30"/>
      <c r="D54" s="30"/>
    </row>
    <row r="55" spans="1:4" s="264" customFormat="1" ht="12" customHeight="1" thickBot="1">
      <c r="A55" s="48" t="s">
        <v>114</v>
      </c>
      <c r="B55" s="17" t="s">
        <v>115</v>
      </c>
      <c r="C55" s="18">
        <f>SUM(C56:C58)</f>
        <v>0</v>
      </c>
      <c r="D55" s="18">
        <f>SUM(D56:D58)</f>
        <v>1000000</v>
      </c>
    </row>
    <row r="56" spans="1:4" s="264" customFormat="1" ht="12" customHeight="1">
      <c r="A56" s="261" t="s">
        <v>116</v>
      </c>
      <c r="B56" s="21" t="s">
        <v>117</v>
      </c>
      <c r="C56" s="22"/>
      <c r="D56" s="22"/>
    </row>
    <row r="57" spans="1:4" s="264" customFormat="1" ht="12" customHeight="1">
      <c r="A57" s="263" t="s">
        <v>118</v>
      </c>
      <c r="B57" s="24" t="s">
        <v>119</v>
      </c>
      <c r="C57" s="25"/>
      <c r="D57" s="25"/>
    </row>
    <row r="58" spans="1:4" s="264" customFormat="1" ht="12" customHeight="1">
      <c r="A58" s="263" t="s">
        <v>120</v>
      </c>
      <c r="B58" s="24" t="s">
        <v>121</v>
      </c>
      <c r="C58" s="25">
        <v>0</v>
      </c>
      <c r="D58" s="25">
        <v>1000000</v>
      </c>
    </row>
    <row r="59" spans="1:4" s="264" customFormat="1" ht="12" customHeight="1" thickBot="1">
      <c r="A59" s="265" t="s">
        <v>122</v>
      </c>
      <c r="B59" s="31" t="s">
        <v>123</v>
      </c>
      <c r="C59" s="30"/>
      <c r="D59" s="30"/>
    </row>
    <row r="60" spans="1:4" s="264" customFormat="1" ht="12" customHeight="1" thickBot="1">
      <c r="A60" s="48" t="s">
        <v>124</v>
      </c>
      <c r="B60" s="29" t="s">
        <v>125</v>
      </c>
      <c r="C60" s="18">
        <f>SUM(C61:C63)</f>
        <v>8000000</v>
      </c>
      <c r="D60" s="18">
        <f>SUM(D61:D63)</f>
        <v>27846588</v>
      </c>
    </row>
    <row r="61" spans="1:4" s="264" customFormat="1" ht="12" customHeight="1">
      <c r="A61" s="261" t="s">
        <v>126</v>
      </c>
      <c r="B61" s="21" t="s">
        <v>127</v>
      </c>
      <c r="C61" s="25"/>
      <c r="D61" s="25"/>
    </row>
    <row r="62" spans="1:4" s="264" customFormat="1" ht="12" customHeight="1">
      <c r="A62" s="263" t="s">
        <v>128</v>
      </c>
      <c r="B62" s="24" t="s">
        <v>129</v>
      </c>
      <c r="C62" s="25"/>
      <c r="D62" s="25"/>
    </row>
    <row r="63" spans="1:4" s="264" customFormat="1" ht="12" customHeight="1">
      <c r="A63" s="263" t="s">
        <v>130</v>
      </c>
      <c r="B63" s="24" t="s">
        <v>131</v>
      </c>
      <c r="C63" s="25">
        <v>8000000</v>
      </c>
      <c r="D63" s="25">
        <v>27846588</v>
      </c>
    </row>
    <row r="64" spans="1:4" s="264" customFormat="1" ht="12" customHeight="1" thickBot="1">
      <c r="A64" s="265" t="s">
        <v>132</v>
      </c>
      <c r="B64" s="31" t="s">
        <v>133</v>
      </c>
      <c r="C64" s="25"/>
      <c r="D64" s="25"/>
    </row>
    <row r="65" spans="1:4" s="264" customFormat="1" ht="12" customHeight="1" thickBot="1">
      <c r="A65" s="48" t="s">
        <v>271</v>
      </c>
      <c r="B65" s="17" t="s">
        <v>135</v>
      </c>
      <c r="C65" s="18">
        <f>+C8+C15+C22+C29+C37+C49+C55+C60</f>
        <v>258593335</v>
      </c>
      <c r="D65" s="18">
        <f>+D8+D15+D22+D29+D37+D49+D55+D60</f>
        <v>520261440</v>
      </c>
    </row>
    <row r="66" spans="1:4" s="264" customFormat="1" ht="12" customHeight="1" thickBot="1">
      <c r="A66" s="266" t="s">
        <v>418</v>
      </c>
      <c r="B66" s="29" t="s">
        <v>137</v>
      </c>
      <c r="C66" s="18">
        <f>SUM(C67:C69)</f>
        <v>0</v>
      </c>
      <c r="D66" s="18">
        <f>SUM(D67:D69)</f>
        <v>0</v>
      </c>
    </row>
    <row r="67" spans="1:4" s="264" customFormat="1" ht="12" customHeight="1">
      <c r="A67" s="261" t="s">
        <v>138</v>
      </c>
      <c r="B67" s="21" t="s">
        <v>139</v>
      </c>
      <c r="C67" s="25"/>
      <c r="D67" s="25"/>
    </row>
    <row r="68" spans="1:4" s="264" customFormat="1" ht="12" customHeight="1">
      <c r="A68" s="263" t="s">
        <v>140</v>
      </c>
      <c r="B68" s="24" t="s">
        <v>141</v>
      </c>
      <c r="C68" s="25"/>
      <c r="D68" s="25"/>
    </row>
    <row r="69" spans="1:4" s="264" customFormat="1" ht="12" customHeight="1" thickBot="1">
      <c r="A69" s="265" t="s">
        <v>142</v>
      </c>
      <c r="B69" s="267" t="s">
        <v>419</v>
      </c>
      <c r="C69" s="25"/>
      <c r="D69" s="25"/>
    </row>
    <row r="70" spans="1:4" s="264" customFormat="1" ht="12" customHeight="1" thickBot="1">
      <c r="A70" s="266" t="s">
        <v>144</v>
      </c>
      <c r="B70" s="29" t="s">
        <v>145</v>
      </c>
      <c r="C70" s="18">
        <f>SUM(C71:C74)</f>
        <v>0</v>
      </c>
      <c r="D70" s="18">
        <f>SUM(D71:D74)</f>
        <v>0</v>
      </c>
    </row>
    <row r="71" spans="1:4" s="264" customFormat="1" ht="12" customHeight="1">
      <c r="A71" s="261" t="s">
        <v>146</v>
      </c>
      <c r="B71" s="21" t="s">
        <v>147</v>
      </c>
      <c r="C71" s="25"/>
      <c r="D71" s="25"/>
    </row>
    <row r="72" spans="1:4" s="264" customFormat="1" ht="12" customHeight="1">
      <c r="A72" s="263" t="s">
        <v>148</v>
      </c>
      <c r="B72" s="24" t="s">
        <v>149</v>
      </c>
      <c r="C72" s="25"/>
      <c r="D72" s="25"/>
    </row>
    <row r="73" spans="1:4" s="264" customFormat="1" ht="12" customHeight="1">
      <c r="A73" s="263" t="s">
        <v>150</v>
      </c>
      <c r="B73" s="24" t="s">
        <v>151</v>
      </c>
      <c r="C73" s="25"/>
      <c r="D73" s="25"/>
    </row>
    <row r="74" spans="1:4" s="264" customFormat="1" ht="12" customHeight="1" thickBot="1">
      <c r="A74" s="265" t="s">
        <v>152</v>
      </c>
      <c r="B74" s="31" t="s">
        <v>153</v>
      </c>
      <c r="C74" s="25"/>
      <c r="D74" s="25"/>
    </row>
    <row r="75" spans="1:4" s="264" customFormat="1" ht="12" customHeight="1" thickBot="1">
      <c r="A75" s="266" t="s">
        <v>154</v>
      </c>
      <c r="B75" s="29" t="s">
        <v>155</v>
      </c>
      <c r="C75" s="18">
        <f>SUM(C76:C77)</f>
        <v>93134988</v>
      </c>
      <c r="D75" s="18">
        <f>SUM(D76:D77)</f>
        <v>135859805</v>
      </c>
    </row>
    <row r="76" spans="1:4" s="264" customFormat="1" ht="12" customHeight="1">
      <c r="A76" s="261" t="s">
        <v>156</v>
      </c>
      <c r="B76" s="21" t="s">
        <v>157</v>
      </c>
      <c r="C76" s="25">
        <v>93134988</v>
      </c>
      <c r="D76" s="25">
        <v>135859805</v>
      </c>
    </row>
    <row r="77" spans="1:4" s="264" customFormat="1" ht="12" customHeight="1" thickBot="1">
      <c r="A77" s="265" t="s">
        <v>158</v>
      </c>
      <c r="B77" s="31" t="s">
        <v>159</v>
      </c>
      <c r="C77" s="25"/>
      <c r="D77" s="25"/>
    </row>
    <row r="78" spans="1:4" s="262" customFormat="1" ht="12" customHeight="1" thickBot="1">
      <c r="A78" s="266" t="s">
        <v>160</v>
      </c>
      <c r="B78" s="29" t="s">
        <v>161</v>
      </c>
      <c r="C78" s="18">
        <f>SUM(C79:C81)</f>
        <v>0</v>
      </c>
      <c r="D78" s="18">
        <f>SUM(D79:D81)</f>
        <v>6008813</v>
      </c>
    </row>
    <row r="79" spans="1:4" s="264" customFormat="1" ht="12" customHeight="1">
      <c r="A79" s="261" t="s">
        <v>162</v>
      </c>
      <c r="B79" s="21" t="s">
        <v>163</v>
      </c>
      <c r="C79" s="25"/>
      <c r="D79" s="25">
        <v>6008813</v>
      </c>
    </row>
    <row r="80" spans="1:4" s="264" customFormat="1" ht="12" customHeight="1">
      <c r="A80" s="263" t="s">
        <v>164</v>
      </c>
      <c r="B80" s="24" t="s">
        <v>165</v>
      </c>
      <c r="C80" s="25"/>
      <c r="D80" s="25"/>
    </row>
    <row r="81" spans="1:4" s="264" customFormat="1" ht="12" customHeight="1" thickBot="1">
      <c r="A81" s="265" t="s">
        <v>166</v>
      </c>
      <c r="B81" s="31" t="s">
        <v>167</v>
      </c>
      <c r="C81" s="25"/>
      <c r="D81" s="25"/>
    </row>
    <row r="82" spans="1:4" s="264" customFormat="1" ht="12" customHeight="1" thickBot="1">
      <c r="A82" s="266" t="s">
        <v>168</v>
      </c>
      <c r="B82" s="29" t="s">
        <v>169</v>
      </c>
      <c r="C82" s="18">
        <f>SUM(C83:C86)</f>
        <v>0</v>
      </c>
      <c r="D82" s="18">
        <f>SUM(D83:D86)</f>
        <v>0</v>
      </c>
    </row>
    <row r="83" spans="1:4" s="264" customFormat="1" ht="12" customHeight="1">
      <c r="A83" s="268" t="s">
        <v>170</v>
      </c>
      <c r="B83" s="21" t="s">
        <v>171</v>
      </c>
      <c r="C83" s="25"/>
      <c r="D83" s="25"/>
    </row>
    <row r="84" spans="1:4" s="264" customFormat="1" ht="12" customHeight="1">
      <c r="A84" s="269" t="s">
        <v>172</v>
      </c>
      <c r="B84" s="24" t="s">
        <v>173</v>
      </c>
      <c r="C84" s="25"/>
      <c r="D84" s="25"/>
    </row>
    <row r="85" spans="1:4" s="264" customFormat="1" ht="12" customHeight="1">
      <c r="A85" s="269" t="s">
        <v>174</v>
      </c>
      <c r="B85" s="24" t="s">
        <v>175</v>
      </c>
      <c r="C85" s="25"/>
      <c r="D85" s="25"/>
    </row>
    <row r="86" spans="1:4" s="262" customFormat="1" ht="12" customHeight="1" thickBot="1">
      <c r="A86" s="270" t="s">
        <v>176</v>
      </c>
      <c r="B86" s="31" t="s">
        <v>177</v>
      </c>
      <c r="C86" s="25"/>
      <c r="D86" s="25"/>
    </row>
    <row r="87" spans="1:4" s="262" customFormat="1" ht="12" customHeight="1" thickBot="1">
      <c r="A87" s="266" t="s">
        <v>178</v>
      </c>
      <c r="B87" s="29" t="s">
        <v>179</v>
      </c>
      <c r="C87" s="39"/>
      <c r="D87" s="39"/>
    </row>
    <row r="88" spans="1:4" s="262" customFormat="1" ht="12" customHeight="1" thickBot="1">
      <c r="A88" s="266" t="s">
        <v>420</v>
      </c>
      <c r="B88" s="29" t="s">
        <v>181</v>
      </c>
      <c r="C88" s="39"/>
      <c r="D88" s="39"/>
    </row>
    <row r="89" spans="1:4" s="262" customFormat="1" ht="12" customHeight="1" thickBot="1">
      <c r="A89" s="266" t="s">
        <v>421</v>
      </c>
      <c r="B89" s="40" t="s">
        <v>183</v>
      </c>
      <c r="C89" s="18">
        <f>+C66+C70+C75+C78+C82+C88+C87</f>
        <v>93134988</v>
      </c>
      <c r="D89" s="18">
        <f>+D66+D70+D75+D78+D82+D88+D87</f>
        <v>141868618</v>
      </c>
    </row>
    <row r="90" spans="1:4" s="262" customFormat="1" ht="12" customHeight="1" thickBot="1">
      <c r="A90" s="271" t="s">
        <v>422</v>
      </c>
      <c r="B90" s="42" t="s">
        <v>423</v>
      </c>
      <c r="C90" s="18">
        <f>+C65+C89</f>
        <v>351728323</v>
      </c>
      <c r="D90" s="18">
        <f>+D65+D89</f>
        <v>662130058</v>
      </c>
    </row>
    <row r="91" spans="1:4" s="264" customFormat="1" ht="15" customHeight="1" thickBot="1">
      <c r="A91" s="272"/>
      <c r="B91" s="273"/>
      <c r="C91" s="274"/>
      <c r="D91" s="274"/>
    </row>
    <row r="92" spans="1:4" s="257" customFormat="1" ht="16.5" customHeight="1" thickBot="1">
      <c r="A92" s="275"/>
      <c r="B92" s="276" t="s">
        <v>283</v>
      </c>
      <c r="C92" s="277"/>
      <c r="D92" s="277"/>
    </row>
    <row r="93" spans="1:4" s="278" customFormat="1" ht="12" customHeight="1" thickBot="1">
      <c r="A93" s="12" t="s">
        <v>20</v>
      </c>
      <c r="B93" s="52" t="s">
        <v>424</v>
      </c>
      <c r="C93" s="53">
        <f>+C94+C95+C96+C97+C98+C111</f>
        <v>143489295</v>
      </c>
      <c r="D93" s="53">
        <f>+D94+D95+D96+D97+D98+D111</f>
        <v>422988353</v>
      </c>
    </row>
    <row r="94" spans="1:4" ht="12" customHeight="1">
      <c r="A94" s="279" t="s">
        <v>22</v>
      </c>
      <c r="B94" s="55" t="s">
        <v>190</v>
      </c>
      <c r="C94" s="56">
        <v>56996000</v>
      </c>
      <c r="D94" s="56">
        <v>71016767</v>
      </c>
    </row>
    <row r="95" spans="1:4" ht="12" customHeight="1">
      <c r="A95" s="263" t="s">
        <v>24</v>
      </c>
      <c r="B95" s="57" t="s">
        <v>191</v>
      </c>
      <c r="C95" s="25">
        <v>10473600</v>
      </c>
      <c r="D95" s="25">
        <v>12315572</v>
      </c>
    </row>
    <row r="96" spans="1:4" ht="12" customHeight="1">
      <c r="A96" s="263" t="s">
        <v>26</v>
      </c>
      <c r="B96" s="57" t="s">
        <v>192</v>
      </c>
      <c r="C96" s="30">
        <v>66434695</v>
      </c>
      <c r="D96" s="30">
        <v>102802373</v>
      </c>
    </row>
    <row r="97" spans="1:4" ht="12" customHeight="1">
      <c r="A97" s="263" t="s">
        <v>28</v>
      </c>
      <c r="B97" s="58" t="s">
        <v>193</v>
      </c>
      <c r="C97" s="30">
        <v>600000</v>
      </c>
      <c r="D97" s="30">
        <v>2435500</v>
      </c>
    </row>
    <row r="98" spans="1:4" ht="12" customHeight="1">
      <c r="A98" s="263" t="s">
        <v>194</v>
      </c>
      <c r="B98" s="59" t="s">
        <v>195</v>
      </c>
      <c r="C98" s="30">
        <v>8985000</v>
      </c>
      <c r="D98" s="30">
        <v>11356903</v>
      </c>
    </row>
    <row r="99" spans="1:4" ht="12" customHeight="1">
      <c r="A99" s="263" t="s">
        <v>32</v>
      </c>
      <c r="B99" s="57" t="s">
        <v>425</v>
      </c>
      <c r="C99" s="30"/>
      <c r="D99" s="30">
        <v>1787913</v>
      </c>
    </row>
    <row r="100" spans="1:4" ht="12" customHeight="1">
      <c r="A100" s="263" t="s">
        <v>197</v>
      </c>
      <c r="B100" s="61" t="s">
        <v>198</v>
      </c>
      <c r="C100" s="30"/>
      <c r="D100" s="30"/>
    </row>
    <row r="101" spans="1:4" ht="12" customHeight="1">
      <c r="A101" s="263" t="s">
        <v>199</v>
      </c>
      <c r="B101" s="61" t="s">
        <v>200</v>
      </c>
      <c r="C101" s="30"/>
      <c r="D101" s="30">
        <v>49990</v>
      </c>
    </row>
    <row r="102" spans="1:4" ht="12" customHeight="1">
      <c r="A102" s="263" t="s">
        <v>201</v>
      </c>
      <c r="B102" s="61" t="s">
        <v>202</v>
      </c>
      <c r="C102" s="30"/>
      <c r="D102" s="30"/>
    </row>
    <row r="103" spans="1:4" ht="12" customHeight="1">
      <c r="A103" s="263" t="s">
        <v>203</v>
      </c>
      <c r="B103" s="62" t="s">
        <v>204</v>
      </c>
      <c r="C103" s="30"/>
      <c r="D103" s="30"/>
    </row>
    <row r="104" spans="1:4" ht="12" customHeight="1">
      <c r="A104" s="263" t="s">
        <v>205</v>
      </c>
      <c r="B104" s="62" t="s">
        <v>206</v>
      </c>
      <c r="C104" s="30"/>
      <c r="D104" s="30"/>
    </row>
    <row r="105" spans="1:4" ht="12" customHeight="1">
      <c r="A105" s="263" t="s">
        <v>207</v>
      </c>
      <c r="B105" s="61" t="s">
        <v>208</v>
      </c>
      <c r="C105" s="30">
        <v>6985000</v>
      </c>
      <c r="D105" s="30">
        <v>7519000</v>
      </c>
    </row>
    <row r="106" spans="1:4" ht="12" customHeight="1">
      <c r="A106" s="263" t="s">
        <v>209</v>
      </c>
      <c r="B106" s="61" t="s">
        <v>210</v>
      </c>
      <c r="C106" s="30"/>
      <c r="D106" s="30"/>
    </row>
    <row r="107" spans="1:4" ht="12" customHeight="1">
      <c r="A107" s="263" t="s">
        <v>211</v>
      </c>
      <c r="B107" s="62" t="s">
        <v>212</v>
      </c>
      <c r="C107" s="30"/>
      <c r="D107" s="30"/>
    </row>
    <row r="108" spans="1:4" ht="12" customHeight="1">
      <c r="A108" s="280" t="s">
        <v>213</v>
      </c>
      <c r="B108" s="60" t="s">
        <v>214</v>
      </c>
      <c r="C108" s="30"/>
      <c r="D108" s="30"/>
    </row>
    <row r="109" spans="1:4" ht="12" customHeight="1">
      <c r="A109" s="263" t="s">
        <v>215</v>
      </c>
      <c r="B109" s="60" t="s">
        <v>216</v>
      </c>
      <c r="C109" s="30"/>
      <c r="D109" s="30"/>
    </row>
    <row r="110" spans="1:4" ht="12" customHeight="1">
      <c r="A110" s="263" t="s">
        <v>217</v>
      </c>
      <c r="B110" s="62" t="s">
        <v>218</v>
      </c>
      <c r="C110" s="25">
        <v>2000000</v>
      </c>
      <c r="D110" s="25">
        <v>2000000</v>
      </c>
    </row>
    <row r="111" spans="1:4" ht="12" customHeight="1">
      <c r="A111" s="263" t="s">
        <v>219</v>
      </c>
      <c r="B111" s="58" t="s">
        <v>220</v>
      </c>
      <c r="C111" s="25"/>
      <c r="D111" s="25">
        <v>223061238</v>
      </c>
    </row>
    <row r="112" spans="1:4" ht="12" customHeight="1">
      <c r="A112" s="265" t="s">
        <v>221</v>
      </c>
      <c r="B112" s="57" t="s">
        <v>426</v>
      </c>
      <c r="C112" s="30"/>
      <c r="D112" s="30"/>
    </row>
    <row r="113" spans="1:4" ht="12" customHeight="1" thickBot="1">
      <c r="A113" s="281" t="s">
        <v>223</v>
      </c>
      <c r="B113" s="282" t="s">
        <v>427</v>
      </c>
      <c r="C113" s="66"/>
      <c r="D113" s="66"/>
    </row>
    <row r="114" spans="1:4" ht="12" customHeight="1" thickBot="1">
      <c r="A114" s="48" t="s">
        <v>34</v>
      </c>
      <c r="B114" s="83" t="s">
        <v>225</v>
      </c>
      <c r="C114" s="18">
        <f>+C115+C117+C119</f>
        <v>92643424</v>
      </c>
      <c r="D114" s="18">
        <f>+D115+D117+D119</f>
        <v>114393325</v>
      </c>
    </row>
    <row r="115" spans="1:4" ht="12" customHeight="1">
      <c r="A115" s="261" t="s">
        <v>36</v>
      </c>
      <c r="B115" s="57" t="s">
        <v>226</v>
      </c>
      <c r="C115" s="22">
        <v>84643424</v>
      </c>
      <c r="D115" s="22">
        <v>84594107</v>
      </c>
    </row>
    <row r="116" spans="1:4" ht="12" customHeight="1">
      <c r="A116" s="261" t="s">
        <v>38</v>
      </c>
      <c r="B116" s="70" t="s">
        <v>227</v>
      </c>
      <c r="C116" s="22"/>
      <c r="D116" s="22"/>
    </row>
    <row r="117" spans="1:4" ht="12" customHeight="1">
      <c r="A117" s="261" t="s">
        <v>40</v>
      </c>
      <c r="B117" s="70" t="s">
        <v>228</v>
      </c>
      <c r="C117" s="25"/>
      <c r="D117" s="25">
        <v>21799217</v>
      </c>
    </row>
    <row r="118" spans="1:4" ht="12" customHeight="1">
      <c r="A118" s="261" t="s">
        <v>42</v>
      </c>
      <c r="B118" s="70" t="s">
        <v>229</v>
      </c>
      <c r="C118" s="71"/>
      <c r="D118" s="71"/>
    </row>
    <row r="119" spans="1:4" ht="12" customHeight="1">
      <c r="A119" s="261" t="s">
        <v>44</v>
      </c>
      <c r="B119" s="28" t="s">
        <v>230</v>
      </c>
      <c r="C119" s="71">
        <v>8000000</v>
      </c>
      <c r="D119" s="71">
        <v>8000001</v>
      </c>
    </row>
    <row r="120" spans="1:4" ht="12" customHeight="1">
      <c r="A120" s="261" t="s">
        <v>46</v>
      </c>
      <c r="B120" s="26" t="s">
        <v>231</v>
      </c>
      <c r="C120" s="71"/>
      <c r="D120" s="71"/>
    </row>
    <row r="121" spans="1:4" ht="12" customHeight="1">
      <c r="A121" s="261" t="s">
        <v>232</v>
      </c>
      <c r="B121" s="72" t="s">
        <v>233</v>
      </c>
      <c r="C121" s="71"/>
      <c r="D121" s="71"/>
    </row>
    <row r="122" spans="1:4" ht="12" customHeight="1">
      <c r="A122" s="261" t="s">
        <v>234</v>
      </c>
      <c r="B122" s="62" t="s">
        <v>206</v>
      </c>
      <c r="C122" s="71"/>
      <c r="D122" s="71"/>
    </row>
    <row r="123" spans="1:4" ht="12" customHeight="1">
      <c r="A123" s="261" t="s">
        <v>235</v>
      </c>
      <c r="B123" s="62" t="s">
        <v>236</v>
      </c>
      <c r="C123" s="71"/>
      <c r="D123" s="71"/>
    </row>
    <row r="124" spans="1:4" ht="12" customHeight="1">
      <c r="A124" s="261" t="s">
        <v>237</v>
      </c>
      <c r="B124" s="62" t="s">
        <v>238</v>
      </c>
      <c r="C124" s="71"/>
      <c r="D124" s="71"/>
    </row>
    <row r="125" spans="1:4" ht="12" customHeight="1">
      <c r="A125" s="261" t="s">
        <v>239</v>
      </c>
      <c r="B125" s="62" t="s">
        <v>212</v>
      </c>
      <c r="C125" s="71"/>
      <c r="D125" s="71"/>
    </row>
    <row r="126" spans="1:4" ht="12" customHeight="1">
      <c r="A126" s="261" t="s">
        <v>240</v>
      </c>
      <c r="B126" s="62" t="s">
        <v>241</v>
      </c>
      <c r="C126" s="71"/>
      <c r="D126" s="71"/>
    </row>
    <row r="127" spans="1:4" ht="12" customHeight="1" thickBot="1">
      <c r="A127" s="280" t="s">
        <v>242</v>
      </c>
      <c r="B127" s="62" t="s">
        <v>243</v>
      </c>
      <c r="C127" s="73"/>
      <c r="D127" s="73"/>
    </row>
    <row r="128" spans="1:4" ht="12" customHeight="1" thickBot="1">
      <c r="A128" s="48" t="s">
        <v>48</v>
      </c>
      <c r="B128" s="17" t="s">
        <v>244</v>
      </c>
      <c r="C128" s="18">
        <f>+C93+C114</f>
        <v>236132719</v>
      </c>
      <c r="D128" s="18">
        <f>+D93+D114</f>
        <v>537381678</v>
      </c>
    </row>
    <row r="129" spans="1:4" ht="12" customHeight="1" thickBot="1">
      <c r="A129" s="48" t="s">
        <v>245</v>
      </c>
      <c r="B129" s="17" t="s">
        <v>246</v>
      </c>
      <c r="C129" s="18">
        <f>+C130+C131+C132</f>
        <v>0</v>
      </c>
      <c r="D129" s="18">
        <f>+D130+D131+D132</f>
        <v>0</v>
      </c>
    </row>
    <row r="130" spans="1:4" s="278" customFormat="1" ht="12" customHeight="1">
      <c r="A130" s="261" t="s">
        <v>64</v>
      </c>
      <c r="B130" s="74" t="s">
        <v>428</v>
      </c>
      <c r="C130" s="71"/>
      <c r="D130" s="71"/>
    </row>
    <row r="131" spans="1:4" ht="12" customHeight="1">
      <c r="A131" s="261" t="s">
        <v>72</v>
      </c>
      <c r="B131" s="74" t="s">
        <v>248</v>
      </c>
      <c r="C131" s="71"/>
      <c r="D131" s="71"/>
    </row>
    <row r="132" spans="1:4" ht="12" customHeight="1" thickBot="1">
      <c r="A132" s="280" t="s">
        <v>74</v>
      </c>
      <c r="B132" s="75" t="s">
        <v>429</v>
      </c>
      <c r="C132" s="71"/>
      <c r="D132" s="71"/>
    </row>
    <row r="133" spans="1:4" ht="12" customHeight="1" thickBot="1">
      <c r="A133" s="48" t="s">
        <v>78</v>
      </c>
      <c r="B133" s="17" t="s">
        <v>250</v>
      </c>
      <c r="C133" s="18">
        <f>+C134+C135+C136+C137+C138+C139</f>
        <v>0</v>
      </c>
      <c r="D133" s="18">
        <f>+D134+D135+D136+D137+D138+D139</f>
        <v>0</v>
      </c>
    </row>
    <row r="134" spans="1:4" ht="12" customHeight="1">
      <c r="A134" s="261" t="s">
        <v>80</v>
      </c>
      <c r="B134" s="74" t="s">
        <v>251</v>
      </c>
      <c r="C134" s="71"/>
      <c r="D134" s="71"/>
    </row>
    <row r="135" spans="1:4" ht="12" customHeight="1">
      <c r="A135" s="261" t="s">
        <v>82</v>
      </c>
      <c r="B135" s="74" t="s">
        <v>252</v>
      </c>
      <c r="C135" s="71"/>
      <c r="D135" s="71"/>
    </row>
    <row r="136" spans="1:4" ht="12" customHeight="1">
      <c r="A136" s="261" t="s">
        <v>84</v>
      </c>
      <c r="B136" s="74" t="s">
        <v>253</v>
      </c>
      <c r="C136" s="71"/>
      <c r="D136" s="71"/>
    </row>
    <row r="137" spans="1:4" ht="12" customHeight="1">
      <c r="A137" s="261" t="s">
        <v>86</v>
      </c>
      <c r="B137" s="74" t="s">
        <v>430</v>
      </c>
      <c r="C137" s="71"/>
      <c r="D137" s="71"/>
    </row>
    <row r="138" spans="1:4" ht="12" customHeight="1">
      <c r="A138" s="261" t="s">
        <v>88</v>
      </c>
      <c r="B138" s="74" t="s">
        <v>255</v>
      </c>
      <c r="C138" s="71"/>
      <c r="D138" s="71"/>
    </row>
    <row r="139" spans="1:4" s="278" customFormat="1" ht="12" customHeight="1" thickBot="1">
      <c r="A139" s="280" t="s">
        <v>90</v>
      </c>
      <c r="B139" s="75" t="s">
        <v>256</v>
      </c>
      <c r="C139" s="71"/>
      <c r="D139" s="71"/>
    </row>
    <row r="140" spans="1:11" ht="12" customHeight="1" thickBot="1">
      <c r="A140" s="48" t="s">
        <v>102</v>
      </c>
      <c r="B140" s="17" t="s">
        <v>431</v>
      </c>
      <c r="C140" s="18">
        <f>+C141+C142+C144+C145+C143</f>
        <v>115595604</v>
      </c>
      <c r="D140" s="18">
        <f>+D141+D142+D144+D145+D143</f>
        <v>124748380</v>
      </c>
      <c r="K140" s="283"/>
    </row>
    <row r="141" spans="1:4" ht="12.75">
      <c r="A141" s="261" t="s">
        <v>104</v>
      </c>
      <c r="B141" s="74" t="s">
        <v>258</v>
      </c>
      <c r="C141" s="71"/>
      <c r="D141" s="71"/>
    </row>
    <row r="142" spans="1:4" ht="12" customHeight="1">
      <c r="A142" s="261" t="s">
        <v>106</v>
      </c>
      <c r="B142" s="74" t="s">
        <v>259</v>
      </c>
      <c r="C142" s="71">
        <v>6154304</v>
      </c>
      <c r="D142" s="71">
        <v>12163117</v>
      </c>
    </row>
    <row r="143" spans="1:4" ht="12" customHeight="1">
      <c r="A143" s="261" t="s">
        <v>108</v>
      </c>
      <c r="B143" s="74" t="s">
        <v>432</v>
      </c>
      <c r="C143" s="71">
        <v>108322000</v>
      </c>
      <c r="D143" s="71">
        <v>111465963</v>
      </c>
    </row>
    <row r="144" spans="1:4" s="278" customFormat="1" ht="12" customHeight="1">
      <c r="A144" s="261" t="s">
        <v>110</v>
      </c>
      <c r="B144" s="74" t="s">
        <v>260</v>
      </c>
      <c r="C144" s="71"/>
      <c r="D144" s="71"/>
    </row>
    <row r="145" spans="1:4" s="278" customFormat="1" ht="12" customHeight="1" thickBot="1">
      <c r="A145" s="280" t="s">
        <v>112</v>
      </c>
      <c r="B145" s="75" t="s">
        <v>261</v>
      </c>
      <c r="C145" s="71">
        <v>1119300</v>
      </c>
      <c r="D145" s="71">
        <v>1119300</v>
      </c>
    </row>
    <row r="146" spans="1:4" s="278" customFormat="1" ht="12" customHeight="1" thickBot="1">
      <c r="A146" s="48" t="s">
        <v>262</v>
      </c>
      <c r="B146" s="17" t="s">
        <v>263</v>
      </c>
      <c r="C146" s="76">
        <f>+C147+C148+C149+C150+C151</f>
        <v>0</v>
      </c>
      <c r="D146" s="76">
        <f>+D147+D148+D149+D150+D151</f>
        <v>0</v>
      </c>
    </row>
    <row r="147" spans="1:4" s="278" customFormat="1" ht="12" customHeight="1">
      <c r="A147" s="261" t="s">
        <v>116</v>
      </c>
      <c r="B147" s="74" t="s">
        <v>264</v>
      </c>
      <c r="C147" s="71"/>
      <c r="D147" s="71"/>
    </row>
    <row r="148" spans="1:4" s="278" customFormat="1" ht="12" customHeight="1">
      <c r="A148" s="261" t="s">
        <v>118</v>
      </c>
      <c r="B148" s="74" t="s">
        <v>265</v>
      </c>
      <c r="C148" s="71"/>
      <c r="D148" s="71"/>
    </row>
    <row r="149" spans="1:4" s="278" customFormat="1" ht="12" customHeight="1">
      <c r="A149" s="261" t="s">
        <v>120</v>
      </c>
      <c r="B149" s="74" t="s">
        <v>266</v>
      </c>
      <c r="C149" s="71"/>
      <c r="D149" s="71"/>
    </row>
    <row r="150" spans="1:4" s="278" customFormat="1" ht="12" customHeight="1">
      <c r="A150" s="261" t="s">
        <v>122</v>
      </c>
      <c r="B150" s="74" t="s">
        <v>433</v>
      </c>
      <c r="C150" s="71"/>
      <c r="D150" s="71"/>
    </row>
    <row r="151" spans="1:4" ht="12.75" customHeight="1" thickBot="1">
      <c r="A151" s="280" t="s">
        <v>268</v>
      </c>
      <c r="B151" s="75" t="s">
        <v>269</v>
      </c>
      <c r="C151" s="73"/>
      <c r="D151" s="73"/>
    </row>
    <row r="152" spans="1:4" ht="12.75" customHeight="1" thickBot="1">
      <c r="A152" s="284" t="s">
        <v>124</v>
      </c>
      <c r="B152" s="17" t="s">
        <v>270</v>
      </c>
      <c r="C152" s="76"/>
      <c r="D152" s="76"/>
    </row>
    <row r="153" spans="1:4" ht="12.75" customHeight="1" thickBot="1">
      <c r="A153" s="284" t="s">
        <v>271</v>
      </c>
      <c r="B153" s="17" t="s">
        <v>272</v>
      </c>
      <c r="C153" s="76"/>
      <c r="D153" s="76"/>
    </row>
    <row r="154" spans="1:4" ht="12" customHeight="1" thickBot="1">
      <c r="A154" s="48" t="s">
        <v>273</v>
      </c>
      <c r="B154" s="17" t="s">
        <v>274</v>
      </c>
      <c r="C154" s="78">
        <f>+C129+C133+C140+C146+C152+C153</f>
        <v>115595604</v>
      </c>
      <c r="D154" s="78">
        <f>+D129+D133+D140+D146+D152+D153</f>
        <v>124748380</v>
      </c>
    </row>
    <row r="155" spans="1:4" ht="15" customHeight="1" thickBot="1">
      <c r="A155" s="285" t="s">
        <v>275</v>
      </c>
      <c r="B155" s="82" t="s">
        <v>276</v>
      </c>
      <c r="C155" s="78">
        <f>+C128+C154</f>
        <v>351728323</v>
      </c>
      <c r="D155" s="78">
        <f>+D128+D154</f>
        <v>662130058</v>
      </c>
    </row>
    <row r="156" ht="13.5" thickBot="1"/>
    <row r="157" spans="1:4" ht="15" customHeight="1" thickBot="1">
      <c r="A157" s="286" t="s">
        <v>434</v>
      </c>
      <c r="B157" s="287"/>
      <c r="C157" s="288">
        <v>12</v>
      </c>
      <c r="D157" s="288">
        <v>12</v>
      </c>
    </row>
    <row r="158" spans="1:4" ht="14.25" customHeight="1" thickBot="1">
      <c r="A158" s="286" t="s">
        <v>435</v>
      </c>
      <c r="B158" s="287"/>
      <c r="C158" s="288">
        <v>16</v>
      </c>
      <c r="D158" s="288">
        <v>16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7" r:id="rId1"/>
  <rowBreaks count="2" manualBreakCount="2">
    <brk id="54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K158"/>
  <sheetViews>
    <sheetView zoomScale="150" zoomScaleNormal="150" zoomScaleSheetLayoutView="85" zoomScalePageLayoutView="0" workbookViewId="0" topLeftCell="A1">
      <selection activeCell="D1" sqref="D1"/>
    </sheetView>
  </sheetViews>
  <sheetFormatPr defaultColWidth="9.00390625" defaultRowHeight="12.75"/>
  <cols>
    <col min="1" max="1" width="19.50390625" style="233" customWidth="1"/>
    <col min="2" max="2" width="72.00390625" style="234" customWidth="1"/>
    <col min="3" max="4" width="25.00390625" style="235" customWidth="1"/>
    <col min="5" max="16384" width="9.375" style="236" customWidth="1"/>
  </cols>
  <sheetData>
    <row r="1" spans="1:4" s="240" customFormat="1" ht="16.5" customHeight="1" thickBot="1">
      <c r="A1" s="237"/>
      <c r="B1" s="238"/>
      <c r="D1" s="239" t="str">
        <f>+CONCATENATE("9.1.1. melléklet a 7/",LEFT(ÖSSZEFÜGGÉSEK!A5,4),". (V.28.) önkormányzati rendelethez")</f>
        <v>9.1.1. melléklet a 7/2019. (V.28.) önkormányzati rendelethez</v>
      </c>
    </row>
    <row r="2" spans="1:4" s="244" customFormat="1" ht="21" customHeight="1">
      <c r="A2" s="241" t="s">
        <v>284</v>
      </c>
      <c r="B2" s="242" t="s">
        <v>410</v>
      </c>
      <c r="C2" s="243" t="s">
        <v>411</v>
      </c>
      <c r="D2" s="243" t="s">
        <v>411</v>
      </c>
    </row>
    <row r="3" spans="1:4" s="244" customFormat="1" ht="16.5" thickBot="1">
      <c r="A3" s="245" t="s">
        <v>412</v>
      </c>
      <c r="B3" s="246" t="s">
        <v>436</v>
      </c>
      <c r="C3" s="247" t="s">
        <v>437</v>
      </c>
      <c r="D3" s="247" t="s">
        <v>437</v>
      </c>
    </row>
    <row r="4" spans="1:4" s="250" customFormat="1" ht="15.75" customHeight="1" thickBot="1">
      <c r="A4" s="248"/>
      <c r="B4" s="248"/>
      <c r="C4" s="249"/>
      <c r="D4" s="249" t="s">
        <v>486</v>
      </c>
    </row>
    <row r="5" spans="1:4" ht="13.5" thickBot="1">
      <c r="A5" s="251" t="s">
        <v>414</v>
      </c>
      <c r="B5" s="252" t="s">
        <v>415</v>
      </c>
      <c r="C5" s="253" t="s">
        <v>487</v>
      </c>
      <c r="D5" s="253" t="s">
        <v>488</v>
      </c>
    </row>
    <row r="6" spans="1:4" s="257" customFormat="1" ht="12.75" customHeight="1" thickBot="1">
      <c r="A6" s="254" t="s">
        <v>17</v>
      </c>
      <c r="B6" s="255" t="s">
        <v>18</v>
      </c>
      <c r="C6" s="256" t="s">
        <v>19</v>
      </c>
      <c r="D6" s="256" t="s">
        <v>285</v>
      </c>
    </row>
    <row r="7" spans="1:4" s="257" customFormat="1" ht="15.75" customHeight="1" thickBot="1">
      <c r="A7" s="258"/>
      <c r="B7" s="259" t="s">
        <v>282</v>
      </c>
      <c r="C7" s="260"/>
      <c r="D7" s="260"/>
    </row>
    <row r="8" spans="1:4" s="257" customFormat="1" ht="12" customHeight="1" thickBot="1">
      <c r="A8" s="48" t="s">
        <v>20</v>
      </c>
      <c r="B8" s="17" t="s">
        <v>21</v>
      </c>
      <c r="C8" s="18">
        <f>+C9+C10+C11+C12+C13+C14</f>
        <v>166380745</v>
      </c>
      <c r="D8" s="18">
        <f>+D9+D10+D11+D12+D13+D14</f>
        <v>175101247</v>
      </c>
    </row>
    <row r="9" spans="1:4" s="262" customFormat="1" ht="12" customHeight="1">
      <c r="A9" s="261" t="s">
        <v>22</v>
      </c>
      <c r="B9" s="21" t="s">
        <v>23</v>
      </c>
      <c r="C9" s="22">
        <v>93535330</v>
      </c>
      <c r="D9" s="22">
        <v>93751392</v>
      </c>
    </row>
    <row r="10" spans="1:4" s="264" customFormat="1" ht="12" customHeight="1">
      <c r="A10" s="263" t="s">
        <v>24</v>
      </c>
      <c r="B10" s="24" t="s">
        <v>25</v>
      </c>
      <c r="C10" s="25">
        <v>37067066</v>
      </c>
      <c r="D10" s="25">
        <v>37617900</v>
      </c>
    </row>
    <row r="11" spans="1:4" s="264" customFormat="1" ht="12" customHeight="1">
      <c r="A11" s="263" t="s">
        <v>26</v>
      </c>
      <c r="B11" s="24" t="s">
        <v>27</v>
      </c>
      <c r="C11" s="25">
        <v>33968189</v>
      </c>
      <c r="D11" s="25">
        <v>32431296</v>
      </c>
    </row>
    <row r="12" spans="1:4" s="264" customFormat="1" ht="12" customHeight="1">
      <c r="A12" s="263" t="s">
        <v>28</v>
      </c>
      <c r="B12" s="24" t="s">
        <v>29</v>
      </c>
      <c r="C12" s="25">
        <v>1810160</v>
      </c>
      <c r="D12" s="25">
        <v>2521690</v>
      </c>
    </row>
    <row r="13" spans="1:4" s="264" customFormat="1" ht="12" customHeight="1">
      <c r="A13" s="263" t="s">
        <v>30</v>
      </c>
      <c r="B13" s="24" t="s">
        <v>416</v>
      </c>
      <c r="C13" s="25"/>
      <c r="D13" s="25">
        <v>8778969</v>
      </c>
    </row>
    <row r="14" spans="1:4" s="262" customFormat="1" ht="12" customHeight="1" thickBot="1">
      <c r="A14" s="265" t="s">
        <v>32</v>
      </c>
      <c r="B14" s="31" t="s">
        <v>33</v>
      </c>
      <c r="C14" s="25"/>
      <c r="D14" s="25"/>
    </row>
    <row r="15" spans="1:4" s="262" customFormat="1" ht="12" customHeight="1" thickBot="1">
      <c r="A15" s="48" t="s">
        <v>34</v>
      </c>
      <c r="B15" s="29" t="s">
        <v>35</v>
      </c>
      <c r="C15" s="18">
        <f>+C16+C17+C18+C19+C20</f>
        <v>45822725</v>
      </c>
      <c r="D15" s="18">
        <f>+D16+D17+D18+D19+D20</f>
        <v>85028175</v>
      </c>
    </row>
    <row r="16" spans="1:4" s="262" customFormat="1" ht="12" customHeight="1">
      <c r="A16" s="261" t="s">
        <v>36</v>
      </c>
      <c r="B16" s="21" t="s">
        <v>37</v>
      </c>
      <c r="C16" s="22"/>
      <c r="D16" s="22"/>
    </row>
    <row r="17" spans="1:4" s="262" customFormat="1" ht="12" customHeight="1">
      <c r="A17" s="263" t="s">
        <v>38</v>
      </c>
      <c r="B17" s="24" t="s">
        <v>39</v>
      </c>
      <c r="C17" s="25"/>
      <c r="D17" s="25"/>
    </row>
    <row r="18" spans="1:4" s="262" customFormat="1" ht="12" customHeight="1">
      <c r="A18" s="263" t="s">
        <v>40</v>
      </c>
      <c r="B18" s="24" t="s">
        <v>41</v>
      </c>
      <c r="C18" s="25"/>
      <c r="D18" s="25"/>
    </row>
    <row r="19" spans="1:4" s="262" customFormat="1" ht="12" customHeight="1">
      <c r="A19" s="263" t="s">
        <v>42</v>
      </c>
      <c r="B19" s="24" t="s">
        <v>43</v>
      </c>
      <c r="C19" s="25"/>
      <c r="D19" s="25"/>
    </row>
    <row r="20" spans="1:4" s="262" customFormat="1" ht="12" customHeight="1">
      <c r="A20" s="263" t="s">
        <v>44</v>
      </c>
      <c r="B20" s="24" t="s">
        <v>45</v>
      </c>
      <c r="C20" s="25">
        <v>45822725</v>
      </c>
      <c r="D20" s="25">
        <v>85028175</v>
      </c>
    </row>
    <row r="21" spans="1:4" s="264" customFormat="1" ht="12" customHeight="1" thickBot="1">
      <c r="A21" s="265" t="s">
        <v>46</v>
      </c>
      <c r="B21" s="31" t="s">
        <v>47</v>
      </c>
      <c r="C21" s="30"/>
      <c r="D21" s="30">
        <v>7146517</v>
      </c>
    </row>
    <row r="22" spans="1:4" s="264" customFormat="1" ht="12" customHeight="1" thickBot="1">
      <c r="A22" s="48" t="s">
        <v>48</v>
      </c>
      <c r="B22" s="17" t="s">
        <v>49</v>
      </c>
      <c r="C22" s="18">
        <f>+C23+C24+C25+C26+C27</f>
        <v>0</v>
      </c>
      <c r="D22" s="18">
        <f>+D23+D24+D25+D26+D27</f>
        <v>190012684</v>
      </c>
    </row>
    <row r="23" spans="1:4" s="264" customFormat="1" ht="12" customHeight="1">
      <c r="A23" s="261" t="s">
        <v>50</v>
      </c>
      <c r="B23" s="21" t="s">
        <v>51</v>
      </c>
      <c r="C23" s="22"/>
      <c r="D23" s="22"/>
    </row>
    <row r="24" spans="1:4" s="262" customFormat="1" ht="12" customHeight="1">
      <c r="A24" s="263" t="s">
        <v>52</v>
      </c>
      <c r="B24" s="24" t="s">
        <v>53</v>
      </c>
      <c r="C24" s="25"/>
      <c r="D24" s="25"/>
    </row>
    <row r="25" spans="1:4" s="264" customFormat="1" ht="12" customHeight="1">
      <c r="A25" s="263" t="s">
        <v>54</v>
      </c>
      <c r="B25" s="24" t="s">
        <v>55</v>
      </c>
      <c r="C25" s="25"/>
      <c r="D25" s="25"/>
    </row>
    <row r="26" spans="1:4" s="264" customFormat="1" ht="12" customHeight="1">
      <c r="A26" s="263" t="s">
        <v>56</v>
      </c>
      <c r="B26" s="24" t="s">
        <v>57</v>
      </c>
      <c r="C26" s="25"/>
      <c r="D26" s="25"/>
    </row>
    <row r="27" spans="1:4" s="264" customFormat="1" ht="12" customHeight="1">
      <c r="A27" s="263" t="s">
        <v>58</v>
      </c>
      <c r="B27" s="24" t="s">
        <v>59</v>
      </c>
      <c r="C27" s="25"/>
      <c r="D27" s="25">
        <v>190012684</v>
      </c>
    </row>
    <row r="28" spans="1:4" s="264" customFormat="1" ht="12" customHeight="1" thickBot="1">
      <c r="A28" s="265" t="s">
        <v>60</v>
      </c>
      <c r="B28" s="31" t="s">
        <v>61</v>
      </c>
      <c r="C28" s="30"/>
      <c r="D28" s="30">
        <v>189203635</v>
      </c>
    </row>
    <row r="29" spans="1:4" s="264" customFormat="1" ht="12" customHeight="1" thickBot="1">
      <c r="A29" s="48" t="s">
        <v>62</v>
      </c>
      <c r="B29" s="17" t="s">
        <v>63</v>
      </c>
      <c r="C29" s="18">
        <f>+C30+C34+C35+C36</f>
        <v>17000000</v>
      </c>
      <c r="D29" s="18">
        <f>+D30+D34+D35+D36</f>
        <v>25334755</v>
      </c>
    </row>
    <row r="30" spans="1:4" s="264" customFormat="1" ht="12" customHeight="1">
      <c r="A30" s="261" t="s">
        <v>64</v>
      </c>
      <c r="B30" s="21" t="s">
        <v>417</v>
      </c>
      <c r="C30" s="32">
        <v>13000000</v>
      </c>
      <c r="D30" s="32">
        <f>SUM(D31:D33)</f>
        <v>21334755</v>
      </c>
    </row>
    <row r="31" spans="1:4" s="264" customFormat="1" ht="12" customHeight="1">
      <c r="A31" s="263" t="s">
        <v>66</v>
      </c>
      <c r="B31" s="24" t="s">
        <v>67</v>
      </c>
      <c r="C31" s="25">
        <v>3000000</v>
      </c>
      <c r="D31" s="25">
        <v>3000000</v>
      </c>
    </row>
    <row r="32" spans="1:4" s="264" customFormat="1" ht="12" customHeight="1">
      <c r="A32" s="263" t="s">
        <v>68</v>
      </c>
      <c r="B32" s="24" t="s">
        <v>69</v>
      </c>
      <c r="C32" s="25">
        <v>0</v>
      </c>
      <c r="D32" s="25"/>
    </row>
    <row r="33" spans="1:4" s="264" customFormat="1" ht="12" customHeight="1">
      <c r="A33" s="263" t="s">
        <v>70</v>
      </c>
      <c r="B33" s="24" t="s">
        <v>71</v>
      </c>
      <c r="C33" s="25">
        <v>10000000</v>
      </c>
      <c r="D33" s="25">
        <v>18334755</v>
      </c>
    </row>
    <row r="34" spans="1:4" s="264" customFormat="1" ht="12" customHeight="1">
      <c r="A34" s="263" t="s">
        <v>72</v>
      </c>
      <c r="B34" s="24" t="s">
        <v>73</v>
      </c>
      <c r="C34" s="25">
        <v>4000000</v>
      </c>
      <c r="D34" s="25">
        <v>4000000</v>
      </c>
    </row>
    <row r="35" spans="1:4" s="264" customFormat="1" ht="12" customHeight="1">
      <c r="A35" s="263" t="s">
        <v>74</v>
      </c>
      <c r="B35" s="24" t="s">
        <v>75</v>
      </c>
      <c r="C35" s="25"/>
      <c r="D35" s="25"/>
    </row>
    <row r="36" spans="1:4" s="264" customFormat="1" ht="12" customHeight="1" thickBot="1">
      <c r="A36" s="265" t="s">
        <v>76</v>
      </c>
      <c r="B36" s="31" t="s">
        <v>77</v>
      </c>
      <c r="C36" s="30"/>
      <c r="D36" s="30"/>
    </row>
    <row r="37" spans="1:4" s="264" customFormat="1" ht="12" customHeight="1" thickBot="1">
      <c r="A37" s="48" t="s">
        <v>78</v>
      </c>
      <c r="B37" s="17" t="s">
        <v>79</v>
      </c>
      <c r="C37" s="18">
        <f>SUM(C38:C48)</f>
        <v>6694000</v>
      </c>
      <c r="D37" s="18">
        <f>SUM(D38:D48)</f>
        <v>7192126</v>
      </c>
    </row>
    <row r="38" spans="1:4" s="264" customFormat="1" ht="12" customHeight="1">
      <c r="A38" s="261" t="s">
        <v>80</v>
      </c>
      <c r="B38" s="21" t="s">
        <v>81</v>
      </c>
      <c r="C38" s="22">
        <v>0</v>
      </c>
      <c r="D38" s="22">
        <v>0</v>
      </c>
    </row>
    <row r="39" spans="1:4" s="264" customFormat="1" ht="12" customHeight="1">
      <c r="A39" s="263" t="s">
        <v>82</v>
      </c>
      <c r="B39" s="24" t="s">
        <v>83</v>
      </c>
      <c r="C39" s="25">
        <v>2748000</v>
      </c>
      <c r="D39" s="25">
        <v>2748000</v>
      </c>
    </row>
    <row r="40" spans="1:4" s="264" customFormat="1" ht="12" customHeight="1">
      <c r="A40" s="263" t="s">
        <v>84</v>
      </c>
      <c r="B40" s="24" t="s">
        <v>85</v>
      </c>
      <c r="C40" s="25"/>
      <c r="D40" s="25"/>
    </row>
    <row r="41" spans="1:4" s="264" customFormat="1" ht="12" customHeight="1">
      <c r="A41" s="263" t="s">
        <v>86</v>
      </c>
      <c r="B41" s="24" t="s">
        <v>87</v>
      </c>
      <c r="C41" s="25">
        <v>0</v>
      </c>
      <c r="D41" s="25">
        <v>392225</v>
      </c>
    </row>
    <row r="42" spans="1:4" s="264" customFormat="1" ht="12" customHeight="1">
      <c r="A42" s="263" t="s">
        <v>88</v>
      </c>
      <c r="B42" s="24" t="s">
        <v>89</v>
      </c>
      <c r="C42" s="25">
        <v>2522000</v>
      </c>
      <c r="D42" s="25">
        <v>2522000</v>
      </c>
    </row>
    <row r="43" spans="1:4" s="264" customFormat="1" ht="12" customHeight="1">
      <c r="A43" s="263" t="s">
        <v>90</v>
      </c>
      <c r="B43" s="24" t="s">
        <v>91</v>
      </c>
      <c r="C43" s="25">
        <v>1424000</v>
      </c>
      <c r="D43" s="25">
        <v>1529901</v>
      </c>
    </row>
    <row r="44" spans="1:4" s="264" customFormat="1" ht="12" customHeight="1">
      <c r="A44" s="263" t="s">
        <v>92</v>
      </c>
      <c r="B44" s="24" t="s">
        <v>93</v>
      </c>
      <c r="C44" s="25"/>
      <c r="D44" s="25"/>
    </row>
    <row r="45" spans="1:4" s="264" customFormat="1" ht="12" customHeight="1">
      <c r="A45" s="263" t="s">
        <v>94</v>
      </c>
      <c r="B45" s="24" t="s">
        <v>95</v>
      </c>
      <c r="C45" s="25"/>
      <c r="D45" s="25"/>
    </row>
    <row r="46" spans="1:4" s="264" customFormat="1" ht="12" customHeight="1">
      <c r="A46" s="263" t="s">
        <v>96</v>
      </c>
      <c r="B46" s="24" t="s">
        <v>97</v>
      </c>
      <c r="C46" s="25"/>
      <c r="D46" s="25"/>
    </row>
    <row r="47" spans="1:4" s="264" customFormat="1" ht="12" customHeight="1">
      <c r="A47" s="265" t="s">
        <v>98</v>
      </c>
      <c r="B47" s="31" t="s">
        <v>99</v>
      </c>
      <c r="C47" s="30"/>
      <c r="D47" s="30"/>
    </row>
    <row r="48" spans="1:4" s="264" customFormat="1" ht="12" customHeight="1" thickBot="1">
      <c r="A48" s="265" t="s">
        <v>100</v>
      </c>
      <c r="B48" s="31" t="s">
        <v>101</v>
      </c>
      <c r="C48" s="30"/>
      <c r="D48" s="30"/>
    </row>
    <row r="49" spans="1:4" s="264" customFormat="1" ht="12" customHeight="1" thickBot="1">
      <c r="A49" s="48" t="s">
        <v>102</v>
      </c>
      <c r="B49" s="17" t="s">
        <v>103</v>
      </c>
      <c r="C49" s="18">
        <f>SUM(C50:C54)</f>
        <v>14695865</v>
      </c>
      <c r="D49" s="18">
        <f>SUM(D50:D54)</f>
        <v>8745865</v>
      </c>
    </row>
    <row r="50" spans="1:4" s="264" customFormat="1" ht="12" customHeight="1">
      <c r="A50" s="261" t="s">
        <v>104</v>
      </c>
      <c r="B50" s="21" t="s">
        <v>105</v>
      </c>
      <c r="C50" s="22"/>
      <c r="D50" s="22"/>
    </row>
    <row r="51" spans="1:4" s="264" customFormat="1" ht="12" customHeight="1">
      <c r="A51" s="263" t="s">
        <v>106</v>
      </c>
      <c r="B51" s="24" t="s">
        <v>107</v>
      </c>
      <c r="C51" s="25">
        <v>14695865</v>
      </c>
      <c r="D51" s="25">
        <v>8745865</v>
      </c>
    </row>
    <row r="52" spans="1:4" s="264" customFormat="1" ht="12" customHeight="1">
      <c r="A52" s="263" t="s">
        <v>108</v>
      </c>
      <c r="B52" s="24" t="s">
        <v>109</v>
      </c>
      <c r="C52" s="25"/>
      <c r="D52" s="25"/>
    </row>
    <row r="53" spans="1:4" s="264" customFormat="1" ht="12" customHeight="1">
      <c r="A53" s="263" t="s">
        <v>110</v>
      </c>
      <c r="B53" s="24" t="s">
        <v>111</v>
      </c>
      <c r="C53" s="25"/>
      <c r="D53" s="25"/>
    </row>
    <row r="54" spans="1:4" s="264" customFormat="1" ht="12" customHeight="1" thickBot="1">
      <c r="A54" s="265" t="s">
        <v>112</v>
      </c>
      <c r="B54" s="31" t="s">
        <v>113</v>
      </c>
      <c r="C54" s="30"/>
      <c r="D54" s="30"/>
    </row>
    <row r="55" spans="1:4" s="264" customFormat="1" ht="12" customHeight="1" thickBot="1">
      <c r="A55" s="48" t="s">
        <v>114</v>
      </c>
      <c r="B55" s="17" t="s">
        <v>115</v>
      </c>
      <c r="C55" s="18">
        <f>SUM(C56:C58)</f>
        <v>0</v>
      </c>
      <c r="D55" s="18">
        <f>SUM(D56:D58)</f>
        <v>1000000</v>
      </c>
    </row>
    <row r="56" spans="1:4" s="264" customFormat="1" ht="12" customHeight="1">
      <c r="A56" s="261" t="s">
        <v>116</v>
      </c>
      <c r="B56" s="21" t="s">
        <v>117</v>
      </c>
      <c r="C56" s="22"/>
      <c r="D56" s="22"/>
    </row>
    <row r="57" spans="1:4" s="264" customFormat="1" ht="12" customHeight="1">
      <c r="A57" s="263" t="s">
        <v>118</v>
      </c>
      <c r="B57" s="24" t="s">
        <v>119</v>
      </c>
      <c r="C57" s="25"/>
      <c r="D57" s="25"/>
    </row>
    <row r="58" spans="1:4" s="264" customFormat="1" ht="12" customHeight="1">
      <c r="A58" s="263" t="s">
        <v>120</v>
      </c>
      <c r="B58" s="24" t="s">
        <v>121</v>
      </c>
      <c r="C58" s="25"/>
      <c r="D58" s="25">
        <v>1000000</v>
      </c>
    </row>
    <row r="59" spans="1:4" s="264" customFormat="1" ht="12" customHeight="1" thickBot="1">
      <c r="A59" s="265" t="s">
        <v>122</v>
      </c>
      <c r="B59" s="31" t="s">
        <v>123</v>
      </c>
      <c r="C59" s="30"/>
      <c r="D59" s="30"/>
    </row>
    <row r="60" spans="1:4" s="264" customFormat="1" ht="12" customHeight="1" thickBot="1">
      <c r="A60" s="48" t="s">
        <v>124</v>
      </c>
      <c r="B60" s="29" t="s">
        <v>125</v>
      </c>
      <c r="C60" s="18">
        <f>SUM(C61:C63)</f>
        <v>8000000</v>
      </c>
      <c r="D60" s="18">
        <f>SUM(D61:D63)</f>
        <v>27846588</v>
      </c>
    </row>
    <row r="61" spans="1:4" s="264" customFormat="1" ht="12" customHeight="1">
      <c r="A61" s="261" t="s">
        <v>126</v>
      </c>
      <c r="B61" s="21" t="s">
        <v>127</v>
      </c>
      <c r="C61" s="25"/>
      <c r="D61" s="25"/>
    </row>
    <row r="62" spans="1:4" s="264" customFormat="1" ht="12" customHeight="1">
      <c r="A62" s="263" t="s">
        <v>128</v>
      </c>
      <c r="B62" s="24" t="s">
        <v>129</v>
      </c>
      <c r="C62" s="25"/>
      <c r="D62" s="25"/>
    </row>
    <row r="63" spans="1:4" s="264" customFormat="1" ht="12" customHeight="1">
      <c r="A63" s="263" t="s">
        <v>130</v>
      </c>
      <c r="B63" s="24" t="s">
        <v>131</v>
      </c>
      <c r="C63" s="25">
        <v>8000000</v>
      </c>
      <c r="D63" s="25">
        <v>27846588</v>
      </c>
    </row>
    <row r="64" spans="1:4" s="264" customFormat="1" ht="12" customHeight="1" thickBot="1">
      <c r="A64" s="265" t="s">
        <v>132</v>
      </c>
      <c r="B64" s="31" t="s">
        <v>133</v>
      </c>
      <c r="C64" s="25"/>
      <c r="D64" s="25"/>
    </row>
    <row r="65" spans="1:4" s="264" customFormat="1" ht="12" customHeight="1" thickBot="1">
      <c r="A65" s="48" t="s">
        <v>271</v>
      </c>
      <c r="B65" s="17" t="s">
        <v>135</v>
      </c>
      <c r="C65" s="18">
        <f>+C8+C15+C22+C29+C37+C49+C55+C60</f>
        <v>258593335</v>
      </c>
      <c r="D65" s="18">
        <f>+D8+D15+D22+D29+D37+D49+D55+D60</f>
        <v>520261440</v>
      </c>
    </row>
    <row r="66" spans="1:4" s="264" customFormat="1" ht="12" customHeight="1" thickBot="1">
      <c r="A66" s="266" t="s">
        <v>418</v>
      </c>
      <c r="B66" s="29" t="s">
        <v>137</v>
      </c>
      <c r="C66" s="18">
        <f>SUM(C67:C69)</f>
        <v>0</v>
      </c>
      <c r="D66" s="18">
        <f>SUM(D67:D69)</f>
        <v>0</v>
      </c>
    </row>
    <row r="67" spans="1:4" s="264" customFormat="1" ht="12" customHeight="1">
      <c r="A67" s="261" t="s">
        <v>138</v>
      </c>
      <c r="B67" s="21" t="s">
        <v>139</v>
      </c>
      <c r="C67" s="25"/>
      <c r="D67" s="25"/>
    </row>
    <row r="68" spans="1:4" s="264" customFormat="1" ht="12" customHeight="1">
      <c r="A68" s="263" t="s">
        <v>140</v>
      </c>
      <c r="B68" s="24" t="s">
        <v>141</v>
      </c>
      <c r="C68" s="25"/>
      <c r="D68" s="25"/>
    </row>
    <row r="69" spans="1:4" s="264" customFormat="1" ht="12" customHeight="1" thickBot="1">
      <c r="A69" s="265" t="s">
        <v>142</v>
      </c>
      <c r="B69" s="267" t="s">
        <v>419</v>
      </c>
      <c r="C69" s="25"/>
      <c r="D69" s="25"/>
    </row>
    <row r="70" spans="1:4" s="264" customFormat="1" ht="12" customHeight="1" thickBot="1">
      <c r="A70" s="266" t="s">
        <v>144</v>
      </c>
      <c r="B70" s="29" t="s">
        <v>145</v>
      </c>
      <c r="C70" s="18">
        <f>SUM(C71:C74)</f>
        <v>0</v>
      </c>
      <c r="D70" s="18">
        <f>SUM(D71:D74)</f>
        <v>0</v>
      </c>
    </row>
    <row r="71" spans="1:4" s="264" customFormat="1" ht="12" customHeight="1">
      <c r="A71" s="261" t="s">
        <v>146</v>
      </c>
      <c r="B71" s="21" t="s">
        <v>147</v>
      </c>
      <c r="C71" s="25"/>
      <c r="D71" s="25"/>
    </row>
    <row r="72" spans="1:4" s="264" customFormat="1" ht="12" customHeight="1">
      <c r="A72" s="263" t="s">
        <v>148</v>
      </c>
      <c r="B72" s="24" t="s">
        <v>149</v>
      </c>
      <c r="C72" s="25"/>
      <c r="D72" s="25"/>
    </row>
    <row r="73" spans="1:4" s="264" customFormat="1" ht="12" customHeight="1">
      <c r="A73" s="263" t="s">
        <v>150</v>
      </c>
      <c r="B73" s="24" t="s">
        <v>151</v>
      </c>
      <c r="C73" s="25"/>
      <c r="D73" s="25"/>
    </row>
    <row r="74" spans="1:4" s="264" customFormat="1" ht="12" customHeight="1" thickBot="1">
      <c r="A74" s="265" t="s">
        <v>152</v>
      </c>
      <c r="B74" s="31" t="s">
        <v>153</v>
      </c>
      <c r="C74" s="25"/>
      <c r="D74" s="25"/>
    </row>
    <row r="75" spans="1:4" s="264" customFormat="1" ht="12" customHeight="1" thickBot="1">
      <c r="A75" s="266" t="s">
        <v>154</v>
      </c>
      <c r="B75" s="29" t="s">
        <v>155</v>
      </c>
      <c r="C75" s="18">
        <f>SUM(C76:C77)</f>
        <v>93134988</v>
      </c>
      <c r="D75" s="18">
        <f>SUM(D76:D77)</f>
        <v>135859805</v>
      </c>
    </row>
    <row r="76" spans="1:4" s="264" customFormat="1" ht="12" customHeight="1">
      <c r="A76" s="261" t="s">
        <v>156</v>
      </c>
      <c r="B76" s="21" t="s">
        <v>157</v>
      </c>
      <c r="C76" s="25">
        <v>93134988</v>
      </c>
      <c r="D76" s="25">
        <v>135859805</v>
      </c>
    </row>
    <row r="77" spans="1:4" s="264" customFormat="1" ht="12" customHeight="1" thickBot="1">
      <c r="A77" s="265" t="s">
        <v>158</v>
      </c>
      <c r="B77" s="31" t="s">
        <v>159</v>
      </c>
      <c r="C77" s="25"/>
      <c r="D77" s="25"/>
    </row>
    <row r="78" spans="1:4" s="262" customFormat="1" ht="12" customHeight="1" thickBot="1">
      <c r="A78" s="266" t="s">
        <v>160</v>
      </c>
      <c r="B78" s="29" t="s">
        <v>161</v>
      </c>
      <c r="C78" s="18">
        <f>SUM(C79:C81)</f>
        <v>0</v>
      </c>
      <c r="D78" s="18">
        <f>SUM(D79:D81)</f>
        <v>6008813</v>
      </c>
    </row>
    <row r="79" spans="1:4" s="264" customFormat="1" ht="12" customHeight="1">
      <c r="A79" s="261" t="s">
        <v>162</v>
      </c>
      <c r="B79" s="21" t="s">
        <v>163</v>
      </c>
      <c r="C79" s="25"/>
      <c r="D79" s="25">
        <v>6008813</v>
      </c>
    </row>
    <row r="80" spans="1:4" s="264" customFormat="1" ht="12" customHeight="1">
      <c r="A80" s="263" t="s">
        <v>164</v>
      </c>
      <c r="B80" s="24" t="s">
        <v>165</v>
      </c>
      <c r="C80" s="25"/>
      <c r="D80" s="25"/>
    </row>
    <row r="81" spans="1:4" s="264" customFormat="1" ht="12" customHeight="1" thickBot="1">
      <c r="A81" s="265" t="s">
        <v>166</v>
      </c>
      <c r="B81" s="31" t="s">
        <v>167</v>
      </c>
      <c r="C81" s="25"/>
      <c r="D81" s="25"/>
    </row>
    <row r="82" spans="1:4" s="264" customFormat="1" ht="12" customHeight="1" thickBot="1">
      <c r="A82" s="266" t="s">
        <v>168</v>
      </c>
      <c r="B82" s="29" t="s">
        <v>169</v>
      </c>
      <c r="C82" s="18">
        <f>SUM(C83:C86)</f>
        <v>0</v>
      </c>
      <c r="D82" s="18">
        <f>SUM(D83:D86)</f>
        <v>0</v>
      </c>
    </row>
    <row r="83" spans="1:4" s="264" customFormat="1" ht="12" customHeight="1">
      <c r="A83" s="268" t="s">
        <v>170</v>
      </c>
      <c r="B83" s="21" t="s">
        <v>171</v>
      </c>
      <c r="C83" s="25"/>
      <c r="D83" s="25"/>
    </row>
    <row r="84" spans="1:4" s="264" customFormat="1" ht="12" customHeight="1">
      <c r="A84" s="269" t="s">
        <v>172</v>
      </c>
      <c r="B84" s="24" t="s">
        <v>173</v>
      </c>
      <c r="C84" s="25"/>
      <c r="D84" s="25"/>
    </row>
    <row r="85" spans="1:4" s="264" customFormat="1" ht="12" customHeight="1">
      <c r="A85" s="269" t="s">
        <v>174</v>
      </c>
      <c r="B85" s="24" t="s">
        <v>175</v>
      </c>
      <c r="C85" s="25"/>
      <c r="D85" s="25"/>
    </row>
    <row r="86" spans="1:4" s="262" customFormat="1" ht="12" customHeight="1" thickBot="1">
      <c r="A86" s="270" t="s">
        <v>176</v>
      </c>
      <c r="B86" s="31" t="s">
        <v>177</v>
      </c>
      <c r="C86" s="25"/>
      <c r="D86" s="25"/>
    </row>
    <row r="87" spans="1:4" s="262" customFormat="1" ht="12" customHeight="1" thickBot="1">
      <c r="A87" s="266" t="s">
        <v>178</v>
      </c>
      <c r="B87" s="29" t="s">
        <v>179</v>
      </c>
      <c r="C87" s="39"/>
      <c r="D87" s="39"/>
    </row>
    <row r="88" spans="1:4" s="262" customFormat="1" ht="12" customHeight="1" thickBot="1">
      <c r="A88" s="266" t="s">
        <v>420</v>
      </c>
      <c r="B88" s="29" t="s">
        <v>181</v>
      </c>
      <c r="C88" s="39"/>
      <c r="D88" s="39"/>
    </row>
    <row r="89" spans="1:4" s="262" customFormat="1" ht="12" customHeight="1" thickBot="1">
      <c r="A89" s="266" t="s">
        <v>421</v>
      </c>
      <c r="B89" s="40" t="s">
        <v>183</v>
      </c>
      <c r="C89" s="18">
        <f>+C66+C70+C75+C78+C82+C88+C87</f>
        <v>93134988</v>
      </c>
      <c r="D89" s="18">
        <f>+D66+D70+D75+D78+D82+D88+D87</f>
        <v>141868618</v>
      </c>
    </row>
    <row r="90" spans="1:4" s="262" customFormat="1" ht="12" customHeight="1" thickBot="1">
      <c r="A90" s="271" t="s">
        <v>422</v>
      </c>
      <c r="B90" s="42" t="s">
        <v>423</v>
      </c>
      <c r="C90" s="18">
        <f>+C65+C89</f>
        <v>351728323</v>
      </c>
      <c r="D90" s="18">
        <f>+D65+D89</f>
        <v>662130058</v>
      </c>
    </row>
    <row r="91" spans="1:4" s="264" customFormat="1" ht="15" customHeight="1" thickBot="1">
      <c r="A91" s="272"/>
      <c r="B91" s="273"/>
      <c r="C91" s="274"/>
      <c r="D91" s="274"/>
    </row>
    <row r="92" spans="1:4" s="257" customFormat="1" ht="16.5" customHeight="1" thickBot="1">
      <c r="A92" s="275"/>
      <c r="B92" s="276" t="s">
        <v>283</v>
      </c>
      <c r="C92" s="277"/>
      <c r="D92" s="277"/>
    </row>
    <row r="93" spans="1:4" s="278" customFormat="1" ht="12" customHeight="1" thickBot="1">
      <c r="A93" s="12" t="s">
        <v>20</v>
      </c>
      <c r="B93" s="52" t="s">
        <v>424</v>
      </c>
      <c r="C93" s="53">
        <f>+C94+C95+C96+C97+C98+C111</f>
        <v>143489295</v>
      </c>
      <c r="D93" s="53">
        <f>+D94+D95+D96+D97+D98+D111</f>
        <v>422988353</v>
      </c>
    </row>
    <row r="94" spans="1:4" ht="12" customHeight="1">
      <c r="A94" s="279" t="s">
        <v>22</v>
      </c>
      <c r="B94" s="55" t="s">
        <v>190</v>
      </c>
      <c r="C94" s="56">
        <v>56996000</v>
      </c>
      <c r="D94" s="56">
        <v>71016767</v>
      </c>
    </row>
    <row r="95" spans="1:4" ht="12" customHeight="1">
      <c r="A95" s="263" t="s">
        <v>24</v>
      </c>
      <c r="B95" s="57" t="s">
        <v>191</v>
      </c>
      <c r="C95" s="25">
        <v>10473600</v>
      </c>
      <c r="D95" s="25">
        <v>12315572</v>
      </c>
    </row>
    <row r="96" spans="1:4" ht="12" customHeight="1">
      <c r="A96" s="263" t="s">
        <v>26</v>
      </c>
      <c r="B96" s="57" t="s">
        <v>192</v>
      </c>
      <c r="C96" s="30">
        <v>66434695</v>
      </c>
      <c r="D96" s="30">
        <v>102802373</v>
      </c>
    </row>
    <row r="97" spans="1:4" ht="12" customHeight="1">
      <c r="A97" s="263" t="s">
        <v>28</v>
      </c>
      <c r="B97" s="58" t="s">
        <v>193</v>
      </c>
      <c r="C97" s="30">
        <v>600000</v>
      </c>
      <c r="D97" s="30">
        <v>2435500</v>
      </c>
    </row>
    <row r="98" spans="1:4" ht="12" customHeight="1">
      <c r="A98" s="263" t="s">
        <v>194</v>
      </c>
      <c r="B98" s="59" t="s">
        <v>195</v>
      </c>
      <c r="C98" s="30">
        <v>8985000</v>
      </c>
      <c r="D98" s="30">
        <v>11356903</v>
      </c>
    </row>
    <row r="99" spans="1:4" ht="12" customHeight="1">
      <c r="A99" s="263" t="s">
        <v>32</v>
      </c>
      <c r="B99" s="57" t="s">
        <v>425</v>
      </c>
      <c r="C99" s="30"/>
      <c r="D99" s="30">
        <v>1787913</v>
      </c>
    </row>
    <row r="100" spans="1:4" ht="12" customHeight="1">
      <c r="A100" s="263" t="s">
        <v>197</v>
      </c>
      <c r="B100" s="61" t="s">
        <v>198</v>
      </c>
      <c r="C100" s="30"/>
      <c r="D100" s="30"/>
    </row>
    <row r="101" spans="1:4" ht="12" customHeight="1">
      <c r="A101" s="263" t="s">
        <v>199</v>
      </c>
      <c r="B101" s="61" t="s">
        <v>200</v>
      </c>
      <c r="C101" s="30"/>
      <c r="D101" s="30">
        <v>49990</v>
      </c>
    </row>
    <row r="102" spans="1:4" ht="12" customHeight="1">
      <c r="A102" s="263" t="s">
        <v>201</v>
      </c>
      <c r="B102" s="61" t="s">
        <v>202</v>
      </c>
      <c r="C102" s="30"/>
      <c r="D102" s="30"/>
    </row>
    <row r="103" spans="1:4" ht="12" customHeight="1">
      <c r="A103" s="263" t="s">
        <v>203</v>
      </c>
      <c r="B103" s="62" t="s">
        <v>204</v>
      </c>
      <c r="C103" s="30"/>
      <c r="D103" s="30"/>
    </row>
    <row r="104" spans="1:4" ht="12" customHeight="1">
      <c r="A104" s="263" t="s">
        <v>205</v>
      </c>
      <c r="B104" s="62" t="s">
        <v>206</v>
      </c>
      <c r="C104" s="30"/>
      <c r="D104" s="30"/>
    </row>
    <row r="105" spans="1:4" ht="12" customHeight="1">
      <c r="A105" s="263" t="s">
        <v>207</v>
      </c>
      <c r="B105" s="61" t="s">
        <v>208</v>
      </c>
      <c r="C105" s="30">
        <v>6985000</v>
      </c>
      <c r="D105" s="30">
        <v>7519000</v>
      </c>
    </row>
    <row r="106" spans="1:4" ht="12" customHeight="1">
      <c r="A106" s="263" t="s">
        <v>209</v>
      </c>
      <c r="B106" s="61" t="s">
        <v>210</v>
      </c>
      <c r="C106" s="30"/>
      <c r="D106" s="30"/>
    </row>
    <row r="107" spans="1:4" ht="12" customHeight="1">
      <c r="A107" s="263" t="s">
        <v>211</v>
      </c>
      <c r="B107" s="62" t="s">
        <v>212</v>
      </c>
      <c r="C107" s="30"/>
      <c r="D107" s="30"/>
    </row>
    <row r="108" spans="1:4" ht="12" customHeight="1">
      <c r="A108" s="280" t="s">
        <v>213</v>
      </c>
      <c r="B108" s="60" t="s">
        <v>214</v>
      </c>
      <c r="C108" s="30"/>
      <c r="D108" s="30"/>
    </row>
    <row r="109" spans="1:4" ht="12" customHeight="1">
      <c r="A109" s="263" t="s">
        <v>215</v>
      </c>
      <c r="B109" s="60" t="s">
        <v>216</v>
      </c>
      <c r="C109" s="30"/>
      <c r="D109" s="30"/>
    </row>
    <row r="110" spans="1:4" ht="12" customHeight="1">
      <c r="A110" s="263" t="s">
        <v>217</v>
      </c>
      <c r="B110" s="62" t="s">
        <v>218</v>
      </c>
      <c r="C110" s="25">
        <v>2000000</v>
      </c>
      <c r="D110" s="25">
        <v>2000000</v>
      </c>
    </row>
    <row r="111" spans="1:4" ht="12" customHeight="1">
      <c r="A111" s="263" t="s">
        <v>219</v>
      </c>
      <c r="B111" s="58" t="s">
        <v>220</v>
      </c>
      <c r="C111" s="25"/>
      <c r="D111" s="25">
        <v>223061238</v>
      </c>
    </row>
    <row r="112" spans="1:4" ht="12" customHeight="1">
      <c r="A112" s="265" t="s">
        <v>221</v>
      </c>
      <c r="B112" s="57" t="s">
        <v>426</v>
      </c>
      <c r="C112" s="30"/>
      <c r="D112" s="30"/>
    </row>
    <row r="113" spans="1:4" ht="12" customHeight="1" thickBot="1">
      <c r="A113" s="281" t="s">
        <v>223</v>
      </c>
      <c r="B113" s="282" t="s">
        <v>427</v>
      </c>
      <c r="C113" s="66"/>
      <c r="D113" s="66"/>
    </row>
    <row r="114" spans="1:4" ht="12" customHeight="1" thickBot="1">
      <c r="A114" s="48" t="s">
        <v>34</v>
      </c>
      <c r="B114" s="83" t="s">
        <v>225</v>
      </c>
      <c r="C114" s="18">
        <f>+C115+C117+C119</f>
        <v>92643424</v>
      </c>
      <c r="D114" s="18">
        <f>+D115+D117+D119</f>
        <v>114393325</v>
      </c>
    </row>
    <row r="115" spans="1:4" ht="12" customHeight="1">
      <c r="A115" s="261" t="s">
        <v>36</v>
      </c>
      <c r="B115" s="57" t="s">
        <v>226</v>
      </c>
      <c r="C115" s="22">
        <v>84643424</v>
      </c>
      <c r="D115" s="22">
        <v>84594107</v>
      </c>
    </row>
    <row r="116" spans="1:4" ht="12" customHeight="1">
      <c r="A116" s="261" t="s">
        <v>38</v>
      </c>
      <c r="B116" s="70" t="s">
        <v>227</v>
      </c>
      <c r="C116" s="22"/>
      <c r="D116" s="22"/>
    </row>
    <row r="117" spans="1:4" ht="12" customHeight="1">
      <c r="A117" s="261" t="s">
        <v>40</v>
      </c>
      <c r="B117" s="70" t="s">
        <v>228</v>
      </c>
      <c r="C117" s="25"/>
      <c r="D117" s="25">
        <v>21799217</v>
      </c>
    </row>
    <row r="118" spans="1:4" ht="12" customHeight="1">
      <c r="A118" s="261" t="s">
        <v>42</v>
      </c>
      <c r="B118" s="70" t="s">
        <v>229</v>
      </c>
      <c r="C118" s="71"/>
      <c r="D118" s="71"/>
    </row>
    <row r="119" spans="1:4" ht="12" customHeight="1">
      <c r="A119" s="261" t="s">
        <v>44</v>
      </c>
      <c r="B119" s="28" t="s">
        <v>230</v>
      </c>
      <c r="C119" s="71">
        <v>8000000</v>
      </c>
      <c r="D119" s="71">
        <v>8000001</v>
      </c>
    </row>
    <row r="120" spans="1:4" ht="12" customHeight="1">
      <c r="A120" s="261" t="s">
        <v>46</v>
      </c>
      <c r="B120" s="26" t="s">
        <v>231</v>
      </c>
      <c r="C120" s="71"/>
      <c r="D120" s="71"/>
    </row>
    <row r="121" spans="1:4" ht="12" customHeight="1">
      <c r="A121" s="261" t="s">
        <v>232</v>
      </c>
      <c r="B121" s="72" t="s">
        <v>233</v>
      </c>
      <c r="C121" s="71"/>
      <c r="D121" s="71"/>
    </row>
    <row r="122" spans="1:4" ht="12" customHeight="1">
      <c r="A122" s="261" t="s">
        <v>234</v>
      </c>
      <c r="B122" s="62" t="s">
        <v>206</v>
      </c>
      <c r="C122" s="71"/>
      <c r="D122" s="71"/>
    </row>
    <row r="123" spans="1:4" ht="12" customHeight="1">
      <c r="A123" s="261" t="s">
        <v>235</v>
      </c>
      <c r="B123" s="62" t="s">
        <v>236</v>
      </c>
      <c r="C123" s="71">
        <v>8000000</v>
      </c>
      <c r="D123" s="71"/>
    </row>
    <row r="124" spans="1:4" ht="12" customHeight="1">
      <c r="A124" s="261" t="s">
        <v>237</v>
      </c>
      <c r="B124" s="62" t="s">
        <v>238</v>
      </c>
      <c r="C124" s="71"/>
      <c r="D124" s="71"/>
    </row>
    <row r="125" spans="1:4" ht="12" customHeight="1">
      <c r="A125" s="261" t="s">
        <v>239</v>
      </c>
      <c r="B125" s="62" t="s">
        <v>212</v>
      </c>
      <c r="C125" s="71"/>
      <c r="D125" s="71"/>
    </row>
    <row r="126" spans="1:4" ht="12" customHeight="1">
      <c r="A126" s="261" t="s">
        <v>240</v>
      </c>
      <c r="B126" s="62" t="s">
        <v>241</v>
      </c>
      <c r="C126" s="71"/>
      <c r="D126" s="71"/>
    </row>
    <row r="127" spans="1:4" ht="12" customHeight="1" thickBot="1">
      <c r="A127" s="280" t="s">
        <v>242</v>
      </c>
      <c r="B127" s="62" t="s">
        <v>243</v>
      </c>
      <c r="C127" s="73"/>
      <c r="D127" s="73"/>
    </row>
    <row r="128" spans="1:4" ht="12" customHeight="1" thickBot="1">
      <c r="A128" s="48" t="s">
        <v>48</v>
      </c>
      <c r="B128" s="17" t="s">
        <v>244</v>
      </c>
      <c r="C128" s="18">
        <f>+C93+C114</f>
        <v>236132719</v>
      </c>
      <c r="D128" s="18">
        <f>+D93+D114</f>
        <v>537381678</v>
      </c>
    </row>
    <row r="129" spans="1:4" ht="12" customHeight="1" thickBot="1">
      <c r="A129" s="48" t="s">
        <v>245</v>
      </c>
      <c r="B129" s="17" t="s">
        <v>246</v>
      </c>
      <c r="C129" s="18">
        <f>+C130+C131+C132</f>
        <v>0</v>
      </c>
      <c r="D129" s="18">
        <f>+D130+D131+D132</f>
        <v>0</v>
      </c>
    </row>
    <row r="130" spans="1:4" s="278" customFormat="1" ht="12" customHeight="1">
      <c r="A130" s="261" t="s">
        <v>64</v>
      </c>
      <c r="B130" s="74" t="s">
        <v>428</v>
      </c>
      <c r="C130" s="71"/>
      <c r="D130" s="71"/>
    </row>
    <row r="131" spans="1:4" ht="12" customHeight="1">
      <c r="A131" s="261" t="s">
        <v>72</v>
      </c>
      <c r="B131" s="74" t="s">
        <v>248</v>
      </c>
      <c r="C131" s="71"/>
      <c r="D131" s="71"/>
    </row>
    <row r="132" spans="1:4" ht="12" customHeight="1" thickBot="1">
      <c r="A132" s="280" t="s">
        <v>74</v>
      </c>
      <c r="B132" s="75" t="s">
        <v>429</v>
      </c>
      <c r="C132" s="71"/>
      <c r="D132" s="71"/>
    </row>
    <row r="133" spans="1:4" ht="12" customHeight="1" thickBot="1">
      <c r="A133" s="48" t="s">
        <v>78</v>
      </c>
      <c r="B133" s="17" t="s">
        <v>250</v>
      </c>
      <c r="C133" s="18">
        <f>+C134+C135+C136+C137+C138+C139</f>
        <v>0</v>
      </c>
      <c r="D133" s="18">
        <f>+D134+D135+D136+D137+D138+D139</f>
        <v>0</v>
      </c>
    </row>
    <row r="134" spans="1:4" ht="12" customHeight="1">
      <c r="A134" s="261" t="s">
        <v>80</v>
      </c>
      <c r="B134" s="74" t="s">
        <v>251</v>
      </c>
      <c r="C134" s="71"/>
      <c r="D134" s="71"/>
    </row>
    <row r="135" spans="1:4" ht="12" customHeight="1">
      <c r="A135" s="261" t="s">
        <v>82</v>
      </c>
      <c r="B135" s="74" t="s">
        <v>252</v>
      </c>
      <c r="C135" s="71"/>
      <c r="D135" s="71"/>
    </row>
    <row r="136" spans="1:4" ht="12" customHeight="1">
      <c r="A136" s="261" t="s">
        <v>84</v>
      </c>
      <c r="B136" s="74" t="s">
        <v>253</v>
      </c>
      <c r="C136" s="71"/>
      <c r="D136" s="71"/>
    </row>
    <row r="137" spans="1:4" ht="12" customHeight="1">
      <c r="A137" s="261" t="s">
        <v>86</v>
      </c>
      <c r="B137" s="74" t="s">
        <v>430</v>
      </c>
      <c r="C137" s="71"/>
      <c r="D137" s="71"/>
    </row>
    <row r="138" spans="1:4" ht="12" customHeight="1">
      <c r="A138" s="261" t="s">
        <v>88</v>
      </c>
      <c r="B138" s="74" t="s">
        <v>255</v>
      </c>
      <c r="C138" s="71"/>
      <c r="D138" s="71"/>
    </row>
    <row r="139" spans="1:4" s="278" customFormat="1" ht="12" customHeight="1" thickBot="1">
      <c r="A139" s="280" t="s">
        <v>90</v>
      </c>
      <c r="B139" s="75" t="s">
        <v>256</v>
      </c>
      <c r="C139" s="71"/>
      <c r="D139" s="71"/>
    </row>
    <row r="140" spans="1:11" ht="12" customHeight="1" thickBot="1">
      <c r="A140" s="48" t="s">
        <v>102</v>
      </c>
      <c r="B140" s="17" t="s">
        <v>431</v>
      </c>
      <c r="C140" s="18">
        <f>+C141+C142+C144+C145+C143</f>
        <v>115595604</v>
      </c>
      <c r="D140" s="18">
        <f>+D141+D142+D144+D145+D143</f>
        <v>124748380</v>
      </c>
      <c r="K140" s="283"/>
    </row>
    <row r="141" spans="1:4" ht="12.75">
      <c r="A141" s="261" t="s">
        <v>104</v>
      </c>
      <c r="B141" s="74" t="s">
        <v>258</v>
      </c>
      <c r="C141" s="71"/>
      <c r="D141" s="71"/>
    </row>
    <row r="142" spans="1:4" ht="12" customHeight="1">
      <c r="A142" s="261" t="s">
        <v>106</v>
      </c>
      <c r="B142" s="74" t="s">
        <v>259</v>
      </c>
      <c r="C142" s="71">
        <v>6154304</v>
      </c>
      <c r="D142" s="71">
        <v>12163117</v>
      </c>
    </row>
    <row r="143" spans="1:4" s="278" customFormat="1" ht="12" customHeight="1">
      <c r="A143" s="261" t="s">
        <v>108</v>
      </c>
      <c r="B143" s="74" t="s">
        <v>432</v>
      </c>
      <c r="C143" s="71">
        <v>108322000</v>
      </c>
      <c r="D143" s="71">
        <v>111465963</v>
      </c>
    </row>
    <row r="144" spans="1:4" s="278" customFormat="1" ht="12" customHeight="1">
      <c r="A144" s="261" t="s">
        <v>110</v>
      </c>
      <c r="B144" s="74" t="s">
        <v>260</v>
      </c>
      <c r="C144" s="71"/>
      <c r="D144" s="71"/>
    </row>
    <row r="145" spans="1:4" s="278" customFormat="1" ht="12" customHeight="1" thickBot="1">
      <c r="A145" s="280" t="s">
        <v>112</v>
      </c>
      <c r="B145" s="75" t="s">
        <v>261</v>
      </c>
      <c r="C145" s="71">
        <v>1119300</v>
      </c>
      <c r="D145" s="71">
        <v>1119300</v>
      </c>
    </row>
    <row r="146" spans="1:4" s="278" customFormat="1" ht="12" customHeight="1" thickBot="1">
      <c r="A146" s="48" t="s">
        <v>262</v>
      </c>
      <c r="B146" s="17" t="s">
        <v>263</v>
      </c>
      <c r="C146" s="76">
        <f>+C147+C148+C149+C150+C151</f>
        <v>0</v>
      </c>
      <c r="D146" s="76">
        <f>+D147+D148+D149+D150+D151</f>
        <v>0</v>
      </c>
    </row>
    <row r="147" spans="1:4" s="278" customFormat="1" ht="12" customHeight="1">
      <c r="A147" s="261" t="s">
        <v>116</v>
      </c>
      <c r="B147" s="74" t="s">
        <v>264</v>
      </c>
      <c r="C147" s="71"/>
      <c r="D147" s="71"/>
    </row>
    <row r="148" spans="1:4" s="278" customFormat="1" ht="12" customHeight="1">
      <c r="A148" s="261" t="s">
        <v>118</v>
      </c>
      <c r="B148" s="74" t="s">
        <v>265</v>
      </c>
      <c r="C148" s="71"/>
      <c r="D148" s="71"/>
    </row>
    <row r="149" spans="1:4" s="278" customFormat="1" ht="12" customHeight="1">
      <c r="A149" s="261" t="s">
        <v>120</v>
      </c>
      <c r="B149" s="74" t="s">
        <v>266</v>
      </c>
      <c r="C149" s="71"/>
      <c r="D149" s="71"/>
    </row>
    <row r="150" spans="1:4" ht="12.75" customHeight="1">
      <c r="A150" s="261" t="s">
        <v>122</v>
      </c>
      <c r="B150" s="74" t="s">
        <v>433</v>
      </c>
      <c r="C150" s="71"/>
      <c r="D150" s="71"/>
    </row>
    <row r="151" spans="1:4" ht="12.75" customHeight="1" thickBot="1">
      <c r="A151" s="280" t="s">
        <v>268</v>
      </c>
      <c r="B151" s="75" t="s">
        <v>269</v>
      </c>
      <c r="C151" s="73"/>
      <c r="D151" s="73"/>
    </row>
    <row r="152" spans="1:4" ht="12.75" customHeight="1" thickBot="1">
      <c r="A152" s="284" t="s">
        <v>124</v>
      </c>
      <c r="B152" s="17" t="s">
        <v>270</v>
      </c>
      <c r="C152" s="76"/>
      <c r="D152" s="76"/>
    </row>
    <row r="153" spans="1:4" ht="12" customHeight="1" thickBot="1">
      <c r="A153" s="284" t="s">
        <v>271</v>
      </c>
      <c r="B153" s="17" t="s">
        <v>272</v>
      </c>
      <c r="C153" s="76"/>
      <c r="D153" s="76"/>
    </row>
    <row r="154" spans="1:4" ht="15" customHeight="1" thickBot="1">
      <c r="A154" s="48" t="s">
        <v>273</v>
      </c>
      <c r="B154" s="17" t="s">
        <v>274</v>
      </c>
      <c r="C154" s="78">
        <f>+C129+C133+C140+C146+C152+C153</f>
        <v>115595604</v>
      </c>
      <c r="D154" s="78">
        <f>+D129+D133+D140+D146+D152+D153</f>
        <v>124748380</v>
      </c>
    </row>
    <row r="155" spans="1:4" ht="13.5" thickBot="1">
      <c r="A155" s="285" t="s">
        <v>275</v>
      </c>
      <c r="B155" s="82" t="s">
        <v>276</v>
      </c>
      <c r="C155" s="78">
        <f>+C128+C154</f>
        <v>351728323</v>
      </c>
      <c r="D155" s="78">
        <f>+D128+D154</f>
        <v>662130058</v>
      </c>
    </row>
    <row r="156" ht="15" customHeight="1" thickBot="1"/>
    <row r="157" spans="1:4" ht="14.25" customHeight="1" thickBot="1">
      <c r="A157" s="286" t="s">
        <v>434</v>
      </c>
      <c r="B157" s="287"/>
      <c r="C157" s="288">
        <v>12</v>
      </c>
      <c r="D157" s="288">
        <v>12</v>
      </c>
    </row>
    <row r="158" spans="1:4" ht="13.5" thickBot="1">
      <c r="A158" s="286" t="s">
        <v>435</v>
      </c>
      <c r="B158" s="287"/>
      <c r="C158" s="288">
        <v>16</v>
      </c>
      <c r="D158" s="288">
        <v>16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7" r:id="rId1"/>
  <rowBreaks count="2" manualBreakCount="2">
    <brk id="54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view="pageBreakPreview" zoomScale="60" zoomScaleNormal="150" workbookViewId="0" topLeftCell="A1">
      <selection activeCell="D1" sqref="D1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4" width="25.00390625" style="290" customWidth="1"/>
    <col min="5" max="16384" width="9.375" style="290" customWidth="1"/>
  </cols>
  <sheetData>
    <row r="1" spans="1:4" s="292" customFormat="1" ht="21" customHeight="1" thickBot="1">
      <c r="A1" s="237"/>
      <c r="B1" s="238"/>
      <c r="D1" s="291" t="str">
        <f>+CONCATENATE("9.2. melléklet a 7/",LEFT(ÖSSZEFÜGGÉSEK!A5,4),". (V.28.) önkormányzati rendelethez")</f>
        <v>9.2. melléklet a 7/2019. (V.28.) önkormányzati rendelethez</v>
      </c>
    </row>
    <row r="2" spans="1:4" s="294" customFormat="1" ht="25.5" customHeight="1">
      <c r="A2" s="241" t="s">
        <v>438</v>
      </c>
      <c r="B2" s="242" t="s">
        <v>439</v>
      </c>
      <c r="C2" s="293" t="s">
        <v>437</v>
      </c>
      <c r="D2" s="293" t="s">
        <v>437</v>
      </c>
    </row>
    <row r="3" spans="1:4" s="294" customFormat="1" ht="24.75" thickBot="1">
      <c r="A3" s="295" t="s">
        <v>412</v>
      </c>
      <c r="B3" s="246" t="s">
        <v>413</v>
      </c>
      <c r="C3" s="296" t="s">
        <v>411</v>
      </c>
      <c r="D3" s="296" t="s">
        <v>411</v>
      </c>
    </row>
    <row r="4" spans="1:4" s="297" customFormat="1" ht="15.75" customHeight="1" thickBot="1">
      <c r="A4" s="248"/>
      <c r="B4" s="248"/>
      <c r="C4" s="249"/>
      <c r="D4" s="249" t="s">
        <v>486</v>
      </c>
    </row>
    <row r="5" spans="1:4" ht="13.5" thickBot="1">
      <c r="A5" s="251" t="s">
        <v>414</v>
      </c>
      <c r="B5" s="252" t="s">
        <v>415</v>
      </c>
      <c r="C5" s="298" t="s">
        <v>487</v>
      </c>
      <c r="D5" s="298" t="s">
        <v>488</v>
      </c>
    </row>
    <row r="6" spans="1:4" s="299" customFormat="1" ht="12.75" customHeight="1" thickBot="1">
      <c r="A6" s="254" t="s">
        <v>17</v>
      </c>
      <c r="B6" s="255" t="s">
        <v>18</v>
      </c>
      <c r="C6" s="256" t="s">
        <v>19</v>
      </c>
      <c r="D6" s="256" t="s">
        <v>285</v>
      </c>
    </row>
    <row r="7" spans="1:4" s="299" customFormat="1" ht="15.75" customHeight="1" thickBot="1">
      <c r="A7" s="258"/>
      <c r="B7" s="259" t="s">
        <v>282</v>
      </c>
      <c r="C7" s="300"/>
      <c r="D7" s="300"/>
    </row>
    <row r="8" spans="1:4" s="302" customFormat="1" ht="12" customHeight="1" thickBot="1">
      <c r="A8" s="254" t="s">
        <v>20</v>
      </c>
      <c r="B8" s="301" t="s">
        <v>440</v>
      </c>
      <c r="C8" s="114">
        <f>SUM(C9:C19)</f>
        <v>0</v>
      </c>
      <c r="D8" s="114">
        <f>SUM(D9:D19)</f>
        <v>0</v>
      </c>
    </row>
    <row r="9" spans="1:4" s="302" customFormat="1" ht="12" customHeight="1">
      <c r="A9" s="303" t="s">
        <v>22</v>
      </c>
      <c r="B9" s="55" t="s">
        <v>81</v>
      </c>
      <c r="C9" s="304"/>
      <c r="D9" s="304"/>
    </row>
    <row r="10" spans="1:4" s="302" customFormat="1" ht="12" customHeight="1">
      <c r="A10" s="305" t="s">
        <v>24</v>
      </c>
      <c r="B10" s="57" t="s">
        <v>83</v>
      </c>
      <c r="C10" s="103"/>
      <c r="D10" s="103"/>
    </row>
    <row r="11" spans="1:4" s="302" customFormat="1" ht="12" customHeight="1">
      <c r="A11" s="305" t="s">
        <v>26</v>
      </c>
      <c r="B11" s="57" t="s">
        <v>85</v>
      </c>
      <c r="C11" s="103"/>
      <c r="D11" s="103"/>
    </row>
    <row r="12" spans="1:4" s="302" customFormat="1" ht="12" customHeight="1">
      <c r="A12" s="305" t="s">
        <v>28</v>
      </c>
      <c r="B12" s="57" t="s">
        <v>87</v>
      </c>
      <c r="C12" s="103"/>
      <c r="D12" s="103"/>
    </row>
    <row r="13" spans="1:4" s="302" customFormat="1" ht="12" customHeight="1">
      <c r="A13" s="305" t="s">
        <v>30</v>
      </c>
      <c r="B13" s="57" t="s">
        <v>89</v>
      </c>
      <c r="C13" s="103"/>
      <c r="D13" s="103"/>
    </row>
    <row r="14" spans="1:4" s="302" customFormat="1" ht="12" customHeight="1">
      <c r="A14" s="305" t="s">
        <v>32</v>
      </c>
      <c r="B14" s="57" t="s">
        <v>441</v>
      </c>
      <c r="C14" s="103"/>
      <c r="D14" s="103"/>
    </row>
    <row r="15" spans="1:4" s="302" customFormat="1" ht="12" customHeight="1">
      <c r="A15" s="305" t="s">
        <v>197</v>
      </c>
      <c r="B15" s="75" t="s">
        <v>442</v>
      </c>
      <c r="C15" s="103"/>
      <c r="D15" s="103"/>
    </row>
    <row r="16" spans="1:4" s="302" customFormat="1" ht="12" customHeight="1">
      <c r="A16" s="305" t="s">
        <v>199</v>
      </c>
      <c r="B16" s="57" t="s">
        <v>95</v>
      </c>
      <c r="C16" s="118"/>
      <c r="D16" s="118"/>
    </row>
    <row r="17" spans="1:4" s="306" customFormat="1" ht="12" customHeight="1">
      <c r="A17" s="305" t="s">
        <v>201</v>
      </c>
      <c r="B17" s="57" t="s">
        <v>97</v>
      </c>
      <c r="C17" s="103"/>
      <c r="D17" s="103"/>
    </row>
    <row r="18" spans="1:4" s="306" customFormat="1" ht="12" customHeight="1">
      <c r="A18" s="305" t="s">
        <v>203</v>
      </c>
      <c r="B18" s="57" t="s">
        <v>99</v>
      </c>
      <c r="C18" s="110"/>
      <c r="D18" s="110"/>
    </row>
    <row r="19" spans="1:4" s="306" customFormat="1" ht="12" customHeight="1" thickBot="1">
      <c r="A19" s="305" t="s">
        <v>205</v>
      </c>
      <c r="B19" s="75" t="s">
        <v>101</v>
      </c>
      <c r="C19" s="110"/>
      <c r="D19" s="110"/>
    </row>
    <row r="20" spans="1:4" s="302" customFormat="1" ht="12" customHeight="1" thickBot="1">
      <c r="A20" s="254" t="s">
        <v>34</v>
      </c>
      <c r="B20" s="301" t="s">
        <v>443</v>
      </c>
      <c r="C20" s="114">
        <f>SUM(C21:C23)</f>
        <v>0</v>
      </c>
      <c r="D20" s="114">
        <f>SUM(D21:D23)</f>
        <v>2796231</v>
      </c>
    </row>
    <row r="21" spans="1:4" s="306" customFormat="1" ht="12" customHeight="1">
      <c r="A21" s="305" t="s">
        <v>36</v>
      </c>
      <c r="B21" s="74" t="s">
        <v>37</v>
      </c>
      <c r="C21" s="103"/>
      <c r="D21" s="103"/>
    </row>
    <row r="22" spans="1:4" s="306" customFormat="1" ht="12" customHeight="1">
      <c r="A22" s="305" t="s">
        <v>38</v>
      </c>
      <c r="B22" s="57" t="s">
        <v>444</v>
      </c>
      <c r="C22" s="103"/>
      <c r="D22" s="103"/>
    </row>
    <row r="23" spans="1:4" s="306" customFormat="1" ht="12" customHeight="1">
      <c r="A23" s="305" t="s">
        <v>40</v>
      </c>
      <c r="B23" s="57" t="s">
        <v>445</v>
      </c>
      <c r="C23" s="103"/>
      <c r="D23" s="103">
        <v>2796231</v>
      </c>
    </row>
    <row r="24" spans="1:4" s="306" customFormat="1" ht="12" customHeight="1" thickBot="1">
      <c r="A24" s="305" t="s">
        <v>42</v>
      </c>
      <c r="B24" s="57" t="s">
        <v>446</v>
      </c>
      <c r="C24" s="103"/>
      <c r="D24" s="103"/>
    </row>
    <row r="25" spans="1:4" s="306" customFormat="1" ht="12" customHeight="1" thickBot="1">
      <c r="A25" s="254" t="s">
        <v>48</v>
      </c>
      <c r="B25" s="17" t="s">
        <v>292</v>
      </c>
      <c r="C25" s="307"/>
      <c r="D25" s="307"/>
    </row>
    <row r="26" spans="1:4" s="306" customFormat="1" ht="12" customHeight="1" thickBot="1">
      <c r="A26" s="254" t="s">
        <v>245</v>
      </c>
      <c r="B26" s="17" t="s">
        <v>447</v>
      </c>
      <c r="C26" s="114">
        <f>+C27+C28+C29</f>
        <v>0</v>
      </c>
      <c r="D26" s="114">
        <f>+D27+D28+D29</f>
        <v>0</v>
      </c>
    </row>
    <row r="27" spans="1:4" s="306" customFormat="1" ht="12" customHeight="1">
      <c r="A27" s="308" t="s">
        <v>64</v>
      </c>
      <c r="B27" s="74" t="s">
        <v>51</v>
      </c>
      <c r="C27" s="99"/>
      <c r="D27" s="99"/>
    </row>
    <row r="28" spans="1:4" s="306" customFormat="1" ht="12" customHeight="1">
      <c r="A28" s="308" t="s">
        <v>72</v>
      </c>
      <c r="B28" s="74" t="s">
        <v>444</v>
      </c>
      <c r="C28" s="103"/>
      <c r="D28" s="103"/>
    </row>
    <row r="29" spans="1:4" s="306" customFormat="1" ht="12" customHeight="1">
      <c r="A29" s="308" t="s">
        <v>74</v>
      </c>
      <c r="B29" s="57" t="s">
        <v>448</v>
      </c>
      <c r="C29" s="103"/>
      <c r="D29" s="103"/>
    </row>
    <row r="30" spans="1:4" s="306" customFormat="1" ht="12" customHeight="1" thickBot="1">
      <c r="A30" s="305" t="s">
        <v>76</v>
      </c>
      <c r="B30" s="309" t="s">
        <v>449</v>
      </c>
      <c r="C30" s="310"/>
      <c r="D30" s="310"/>
    </row>
    <row r="31" spans="1:4" s="306" customFormat="1" ht="12" customHeight="1" thickBot="1">
      <c r="A31" s="254" t="s">
        <v>78</v>
      </c>
      <c r="B31" s="17" t="s">
        <v>450</v>
      </c>
      <c r="C31" s="114">
        <f>+C32+C33+C34</f>
        <v>0</v>
      </c>
      <c r="D31" s="114">
        <f>+D32+D33+D34</f>
        <v>0</v>
      </c>
    </row>
    <row r="32" spans="1:4" s="306" customFormat="1" ht="12" customHeight="1">
      <c r="A32" s="308" t="s">
        <v>80</v>
      </c>
      <c r="B32" s="74" t="s">
        <v>105</v>
      </c>
      <c r="C32" s="99"/>
      <c r="D32" s="99"/>
    </row>
    <row r="33" spans="1:4" s="306" customFormat="1" ht="12" customHeight="1">
      <c r="A33" s="308" t="s">
        <v>82</v>
      </c>
      <c r="B33" s="57" t="s">
        <v>107</v>
      </c>
      <c r="C33" s="118"/>
      <c r="D33" s="118"/>
    </row>
    <row r="34" spans="1:4" s="306" customFormat="1" ht="12" customHeight="1" thickBot="1">
      <c r="A34" s="305" t="s">
        <v>84</v>
      </c>
      <c r="B34" s="309" t="s">
        <v>109</v>
      </c>
      <c r="C34" s="310"/>
      <c r="D34" s="310"/>
    </row>
    <row r="35" spans="1:4" s="302" customFormat="1" ht="12" customHeight="1" thickBot="1">
      <c r="A35" s="254" t="s">
        <v>102</v>
      </c>
      <c r="B35" s="17" t="s">
        <v>294</v>
      </c>
      <c r="C35" s="307"/>
      <c r="D35" s="307"/>
    </row>
    <row r="36" spans="1:4" s="302" customFormat="1" ht="12" customHeight="1" thickBot="1">
      <c r="A36" s="254" t="s">
        <v>262</v>
      </c>
      <c r="B36" s="17" t="s">
        <v>451</v>
      </c>
      <c r="C36" s="311"/>
      <c r="D36" s="311"/>
    </row>
    <row r="37" spans="1:4" s="302" customFormat="1" ht="12" customHeight="1" thickBot="1">
      <c r="A37" s="254" t="s">
        <v>124</v>
      </c>
      <c r="B37" s="17" t="s">
        <v>452</v>
      </c>
      <c r="C37" s="277">
        <f>+C8+C20+C25+C26+C31+C35+C36</f>
        <v>0</v>
      </c>
      <c r="D37" s="277">
        <f>+D8+D20+D25+D26+D31+D35+D36</f>
        <v>2796231</v>
      </c>
    </row>
    <row r="38" spans="1:4" s="302" customFormat="1" ht="12" customHeight="1" thickBot="1">
      <c r="A38" s="312" t="s">
        <v>271</v>
      </c>
      <c r="B38" s="17" t="s">
        <v>453</v>
      </c>
      <c r="C38" s="277">
        <f>+C39+C40+C41</f>
        <v>72547000</v>
      </c>
      <c r="D38" s="277">
        <f>+D39+D40+D41</f>
        <v>75158697</v>
      </c>
    </row>
    <row r="39" spans="1:4" s="302" customFormat="1" ht="12" customHeight="1">
      <c r="A39" s="308" t="s">
        <v>454</v>
      </c>
      <c r="B39" s="74" t="s">
        <v>348</v>
      </c>
      <c r="C39" s="99"/>
      <c r="D39" s="99">
        <v>241492</v>
      </c>
    </row>
    <row r="40" spans="1:4" s="302" customFormat="1" ht="12" customHeight="1">
      <c r="A40" s="308" t="s">
        <v>455</v>
      </c>
      <c r="B40" s="57" t="s">
        <v>456</v>
      </c>
      <c r="C40" s="118"/>
      <c r="D40" s="118"/>
    </row>
    <row r="41" spans="1:4" s="306" customFormat="1" ht="12" customHeight="1" thickBot="1">
      <c r="A41" s="305" t="s">
        <v>457</v>
      </c>
      <c r="B41" s="309" t="s">
        <v>458</v>
      </c>
      <c r="C41" s="310">
        <v>72547000</v>
      </c>
      <c r="D41" s="310">
        <v>74917205</v>
      </c>
    </row>
    <row r="42" spans="1:4" s="306" customFormat="1" ht="15" customHeight="1" thickBot="1">
      <c r="A42" s="312" t="s">
        <v>273</v>
      </c>
      <c r="B42" s="313" t="s">
        <v>459</v>
      </c>
      <c r="C42" s="277">
        <f>+C37+C38</f>
        <v>72547000</v>
      </c>
      <c r="D42" s="277">
        <f>+D37+D38</f>
        <v>77954928</v>
      </c>
    </row>
    <row r="43" spans="1:4" s="306" customFormat="1" ht="15" customHeight="1">
      <c r="A43" s="272"/>
      <c r="B43" s="273"/>
      <c r="C43" s="274"/>
      <c r="D43" s="274"/>
    </row>
    <row r="44" spans="1:4" ht="13.5" thickBot="1">
      <c r="A44" s="314"/>
      <c r="B44" s="315"/>
      <c r="C44" s="316"/>
      <c r="D44" s="316"/>
    </row>
    <row r="45" spans="1:4" s="299" customFormat="1" ht="16.5" customHeight="1" thickBot="1">
      <c r="A45" s="275"/>
      <c r="B45" s="276" t="s">
        <v>283</v>
      </c>
      <c r="C45" s="277"/>
      <c r="D45" s="277"/>
    </row>
    <row r="46" spans="1:4" s="317" customFormat="1" ht="12" customHeight="1" thickBot="1">
      <c r="A46" s="254" t="s">
        <v>20</v>
      </c>
      <c r="B46" s="17" t="s">
        <v>460</v>
      </c>
      <c r="C46" s="114">
        <f>SUM(C47:C51)</f>
        <v>72547000</v>
      </c>
      <c r="D46" s="114">
        <f>SUM(D47:D51)</f>
        <v>77662928</v>
      </c>
    </row>
    <row r="47" spans="1:4" ht="12" customHeight="1">
      <c r="A47" s="305" t="s">
        <v>22</v>
      </c>
      <c r="B47" s="74" t="s">
        <v>190</v>
      </c>
      <c r="C47" s="99">
        <v>53184700</v>
      </c>
      <c r="D47" s="99">
        <v>57507560</v>
      </c>
    </row>
    <row r="48" spans="1:4" ht="12" customHeight="1">
      <c r="A48" s="305" t="s">
        <v>24</v>
      </c>
      <c r="B48" s="57" t="s">
        <v>191</v>
      </c>
      <c r="C48" s="103">
        <v>10716700</v>
      </c>
      <c r="D48" s="103">
        <v>11620924</v>
      </c>
    </row>
    <row r="49" spans="1:4" ht="12" customHeight="1">
      <c r="A49" s="305" t="s">
        <v>26</v>
      </c>
      <c r="B49" s="57" t="s">
        <v>192</v>
      </c>
      <c r="C49" s="103">
        <v>8645600</v>
      </c>
      <c r="D49" s="103">
        <v>8534444</v>
      </c>
    </row>
    <row r="50" spans="1:4" ht="12" customHeight="1">
      <c r="A50" s="305" t="s">
        <v>28</v>
      </c>
      <c r="B50" s="57" t="s">
        <v>193</v>
      </c>
      <c r="C50" s="103"/>
      <c r="D50" s="103"/>
    </row>
    <row r="51" spans="1:4" ht="12" customHeight="1" thickBot="1">
      <c r="A51" s="305" t="s">
        <v>30</v>
      </c>
      <c r="B51" s="57" t="s">
        <v>195</v>
      </c>
      <c r="C51" s="103"/>
      <c r="D51" s="103"/>
    </row>
    <row r="52" spans="1:4" ht="12" customHeight="1" thickBot="1">
      <c r="A52" s="254" t="s">
        <v>34</v>
      </c>
      <c r="B52" s="17" t="s">
        <v>461</v>
      </c>
      <c r="C52" s="114">
        <f>SUM(C53:C55)</f>
        <v>0</v>
      </c>
      <c r="D52" s="114">
        <f>SUM(D53:D55)</f>
        <v>292000</v>
      </c>
    </row>
    <row r="53" spans="1:4" s="317" customFormat="1" ht="12" customHeight="1">
      <c r="A53" s="305" t="s">
        <v>36</v>
      </c>
      <c r="B53" s="74" t="s">
        <v>226</v>
      </c>
      <c r="C53" s="99"/>
      <c r="D53" s="99">
        <v>292000</v>
      </c>
    </row>
    <row r="54" spans="1:4" ht="12" customHeight="1">
      <c r="A54" s="305" t="s">
        <v>38</v>
      </c>
      <c r="B54" s="57" t="s">
        <v>228</v>
      </c>
      <c r="C54" s="103"/>
      <c r="D54" s="103"/>
    </row>
    <row r="55" spans="1:4" ht="12" customHeight="1">
      <c r="A55" s="305" t="s">
        <v>40</v>
      </c>
      <c r="B55" s="57" t="s">
        <v>462</v>
      </c>
      <c r="C55" s="103"/>
      <c r="D55" s="103"/>
    </row>
    <row r="56" spans="1:4" ht="12" customHeight="1" thickBot="1">
      <c r="A56" s="305" t="s">
        <v>42</v>
      </c>
      <c r="B56" s="57" t="s">
        <v>463</v>
      </c>
      <c r="C56" s="103"/>
      <c r="D56" s="103"/>
    </row>
    <row r="57" spans="1:4" ht="12" customHeight="1" thickBot="1">
      <c r="A57" s="254" t="s">
        <v>48</v>
      </c>
      <c r="B57" s="17" t="s">
        <v>464</v>
      </c>
      <c r="C57" s="307"/>
      <c r="D57" s="307"/>
    </row>
    <row r="58" spans="1:4" ht="15" customHeight="1" thickBot="1">
      <c r="A58" s="254" t="s">
        <v>245</v>
      </c>
      <c r="B58" s="318" t="s">
        <v>465</v>
      </c>
      <c r="C58" s="114">
        <f>+C46+C52+C57</f>
        <v>72547000</v>
      </c>
      <c r="D58" s="114">
        <f>+D46+D52+D57</f>
        <v>77954928</v>
      </c>
    </row>
    <row r="59" spans="3:4" ht="13.5" thickBot="1">
      <c r="C59" s="319"/>
      <c r="D59" s="319"/>
    </row>
    <row r="60" spans="1:4" ht="15" customHeight="1" thickBot="1">
      <c r="A60" s="286" t="s">
        <v>434</v>
      </c>
      <c r="B60" s="287"/>
      <c r="C60" s="288">
        <v>18</v>
      </c>
      <c r="D60" s="288">
        <v>18</v>
      </c>
    </row>
    <row r="61" spans="1:4" ht="14.25" customHeight="1" thickBot="1">
      <c r="A61" s="286" t="s">
        <v>435</v>
      </c>
      <c r="B61" s="287"/>
      <c r="C61" s="288">
        <v>0</v>
      </c>
      <c r="D61" s="288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view="pageBreakPreview" zoomScale="60" zoomScaleNormal="150" zoomScalePageLayoutView="0" workbookViewId="0" topLeftCell="A1">
      <selection activeCell="D38" sqref="D38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4" width="25.00390625" style="290" customWidth="1"/>
    <col min="5" max="16384" width="9.375" style="290" customWidth="1"/>
  </cols>
  <sheetData>
    <row r="1" spans="1:4" s="292" customFormat="1" ht="21" customHeight="1" thickBot="1">
      <c r="A1" s="237"/>
      <c r="B1" s="238"/>
      <c r="D1" s="291" t="str">
        <f>+CONCATENATE("9.2.1. melléklet a 7/",LEFT(ÖSSZEFÜGGÉSEK!A5,4),". (V.28.) önkormányzati rendelethez")</f>
        <v>9.2.1. melléklet a 7/2019. (V.28.) önkormányzati rendelethez</v>
      </c>
    </row>
    <row r="2" spans="1:4" s="294" customFormat="1" ht="25.5" customHeight="1">
      <c r="A2" s="320" t="s">
        <v>438</v>
      </c>
      <c r="B2" s="242" t="s">
        <v>439</v>
      </c>
      <c r="C2" s="293" t="s">
        <v>437</v>
      </c>
      <c r="D2" s="293" t="s">
        <v>437</v>
      </c>
    </row>
    <row r="3" spans="1:4" s="294" customFormat="1" ht="24.75" thickBot="1">
      <c r="A3" s="295" t="s">
        <v>412</v>
      </c>
      <c r="B3" s="246" t="s">
        <v>466</v>
      </c>
      <c r="C3" s="296" t="s">
        <v>437</v>
      </c>
      <c r="D3" s="296" t="s">
        <v>437</v>
      </c>
    </row>
    <row r="4" spans="1:4" s="297" customFormat="1" ht="15.75" customHeight="1" thickBot="1">
      <c r="A4" s="248"/>
      <c r="B4" s="248"/>
      <c r="C4" s="249"/>
      <c r="D4" s="249" t="s">
        <v>486</v>
      </c>
    </row>
    <row r="5" spans="1:4" ht="13.5" thickBot="1">
      <c r="A5" s="251" t="s">
        <v>414</v>
      </c>
      <c r="B5" s="252" t="s">
        <v>415</v>
      </c>
      <c r="C5" s="298" t="s">
        <v>487</v>
      </c>
      <c r="D5" s="298" t="s">
        <v>488</v>
      </c>
    </row>
    <row r="6" spans="1:4" s="299" customFormat="1" ht="12.75" customHeight="1" thickBot="1">
      <c r="A6" s="254" t="s">
        <v>17</v>
      </c>
      <c r="B6" s="255" t="s">
        <v>18</v>
      </c>
      <c r="C6" s="256" t="s">
        <v>19</v>
      </c>
      <c r="D6" s="256" t="s">
        <v>285</v>
      </c>
    </row>
    <row r="7" spans="1:4" s="299" customFormat="1" ht="15.75" customHeight="1" thickBot="1">
      <c r="A7" s="258"/>
      <c r="B7" s="259" t="s">
        <v>282</v>
      </c>
      <c r="C7" s="300"/>
      <c r="D7" s="300"/>
    </row>
    <row r="8" spans="1:4" s="302" customFormat="1" ht="12" customHeight="1" thickBot="1">
      <c r="A8" s="254" t="s">
        <v>20</v>
      </c>
      <c r="B8" s="301" t="s">
        <v>440</v>
      </c>
      <c r="C8" s="114">
        <f>SUM(C9:C19)</f>
        <v>0</v>
      </c>
      <c r="D8" s="114">
        <f>SUM(D9:D19)</f>
        <v>0</v>
      </c>
    </row>
    <row r="9" spans="1:4" s="302" customFormat="1" ht="12" customHeight="1">
      <c r="A9" s="303" t="s">
        <v>22</v>
      </c>
      <c r="B9" s="55" t="s">
        <v>81</v>
      </c>
      <c r="C9" s="304"/>
      <c r="D9" s="304"/>
    </row>
    <row r="10" spans="1:4" s="302" customFormat="1" ht="12" customHeight="1">
      <c r="A10" s="305" t="s">
        <v>24</v>
      </c>
      <c r="B10" s="57" t="s">
        <v>83</v>
      </c>
      <c r="C10" s="103"/>
      <c r="D10" s="103"/>
    </row>
    <row r="11" spans="1:4" s="302" customFormat="1" ht="12" customHeight="1">
      <c r="A11" s="305" t="s">
        <v>26</v>
      </c>
      <c r="B11" s="57" t="s">
        <v>85</v>
      </c>
      <c r="C11" s="103"/>
      <c r="D11" s="103"/>
    </row>
    <row r="12" spans="1:4" s="302" customFormat="1" ht="12" customHeight="1">
      <c r="A12" s="305" t="s">
        <v>28</v>
      </c>
      <c r="B12" s="57" t="s">
        <v>87</v>
      </c>
      <c r="C12" s="103"/>
      <c r="D12" s="103"/>
    </row>
    <row r="13" spans="1:4" s="302" customFormat="1" ht="12" customHeight="1">
      <c r="A13" s="305" t="s">
        <v>30</v>
      </c>
      <c r="B13" s="57" t="s">
        <v>89</v>
      </c>
      <c r="C13" s="103"/>
      <c r="D13" s="103"/>
    </row>
    <row r="14" spans="1:4" s="302" customFormat="1" ht="12" customHeight="1">
      <c r="A14" s="305" t="s">
        <v>32</v>
      </c>
      <c r="B14" s="57" t="s">
        <v>441</v>
      </c>
      <c r="C14" s="103"/>
      <c r="D14" s="103"/>
    </row>
    <row r="15" spans="1:4" s="302" customFormat="1" ht="12" customHeight="1">
      <c r="A15" s="305" t="s">
        <v>197</v>
      </c>
      <c r="B15" s="75" t="s">
        <v>442</v>
      </c>
      <c r="C15" s="103"/>
      <c r="D15" s="103"/>
    </row>
    <row r="16" spans="1:4" s="302" customFormat="1" ht="12" customHeight="1">
      <c r="A16" s="305" t="s">
        <v>199</v>
      </c>
      <c r="B16" s="57" t="s">
        <v>95</v>
      </c>
      <c r="C16" s="118"/>
      <c r="D16" s="118"/>
    </row>
    <row r="17" spans="1:4" s="306" customFormat="1" ht="12" customHeight="1">
      <c r="A17" s="305" t="s">
        <v>201</v>
      </c>
      <c r="B17" s="57" t="s">
        <v>97</v>
      </c>
      <c r="C17" s="103"/>
      <c r="D17" s="103"/>
    </row>
    <row r="18" spans="1:4" s="306" customFormat="1" ht="12" customHeight="1">
      <c r="A18" s="305" t="s">
        <v>203</v>
      </c>
      <c r="B18" s="57" t="s">
        <v>99</v>
      </c>
      <c r="C18" s="110"/>
      <c r="D18" s="110"/>
    </row>
    <row r="19" spans="1:4" s="306" customFormat="1" ht="12" customHeight="1" thickBot="1">
      <c r="A19" s="305" t="s">
        <v>205</v>
      </c>
      <c r="B19" s="75" t="s">
        <v>101</v>
      </c>
      <c r="C19" s="110"/>
      <c r="D19" s="110"/>
    </row>
    <row r="20" spans="1:4" s="302" customFormat="1" ht="12" customHeight="1" thickBot="1">
      <c r="A20" s="254" t="s">
        <v>34</v>
      </c>
      <c r="B20" s="301" t="s">
        <v>443</v>
      </c>
      <c r="C20" s="114">
        <f>SUM(C21:C23)</f>
        <v>0</v>
      </c>
      <c r="D20" s="114">
        <f>SUM(D21:D23)</f>
        <v>2796231</v>
      </c>
    </row>
    <row r="21" spans="1:4" s="306" customFormat="1" ht="12" customHeight="1">
      <c r="A21" s="305" t="s">
        <v>36</v>
      </c>
      <c r="B21" s="74" t="s">
        <v>37</v>
      </c>
      <c r="C21" s="103"/>
      <c r="D21" s="103"/>
    </row>
    <row r="22" spans="1:4" s="306" customFormat="1" ht="12" customHeight="1">
      <c r="A22" s="305" t="s">
        <v>38</v>
      </c>
      <c r="B22" s="57" t="s">
        <v>444</v>
      </c>
      <c r="C22" s="103"/>
      <c r="D22" s="103"/>
    </row>
    <row r="23" spans="1:4" s="306" customFormat="1" ht="12" customHeight="1">
      <c r="A23" s="305" t="s">
        <v>40</v>
      </c>
      <c r="B23" s="57" t="s">
        <v>445</v>
      </c>
      <c r="C23" s="103"/>
      <c r="D23" s="103">
        <v>2796231</v>
      </c>
    </row>
    <row r="24" spans="1:4" s="306" customFormat="1" ht="12" customHeight="1" thickBot="1">
      <c r="A24" s="305" t="s">
        <v>42</v>
      </c>
      <c r="B24" s="57" t="s">
        <v>446</v>
      </c>
      <c r="C24" s="103"/>
      <c r="D24" s="103"/>
    </row>
    <row r="25" spans="1:4" s="306" customFormat="1" ht="12" customHeight="1" thickBot="1">
      <c r="A25" s="254" t="s">
        <v>48</v>
      </c>
      <c r="B25" s="17" t="s">
        <v>292</v>
      </c>
      <c r="C25" s="307"/>
      <c r="D25" s="307"/>
    </row>
    <row r="26" spans="1:4" s="306" customFormat="1" ht="12" customHeight="1" thickBot="1">
      <c r="A26" s="254" t="s">
        <v>245</v>
      </c>
      <c r="B26" s="17" t="s">
        <v>447</v>
      </c>
      <c r="C26" s="114">
        <f>+C27+C28+C29</f>
        <v>0</v>
      </c>
      <c r="D26" s="114">
        <f>+D27+D28+D29</f>
        <v>0</v>
      </c>
    </row>
    <row r="27" spans="1:4" s="306" customFormat="1" ht="12" customHeight="1">
      <c r="A27" s="308" t="s">
        <v>64</v>
      </c>
      <c r="B27" s="74" t="s">
        <v>51</v>
      </c>
      <c r="C27" s="99"/>
      <c r="D27" s="99"/>
    </row>
    <row r="28" spans="1:4" s="306" customFormat="1" ht="12" customHeight="1">
      <c r="A28" s="308" t="s">
        <v>72</v>
      </c>
      <c r="B28" s="74" t="s">
        <v>444</v>
      </c>
      <c r="C28" s="103"/>
      <c r="D28" s="103"/>
    </row>
    <row r="29" spans="1:4" s="306" customFormat="1" ht="12" customHeight="1">
      <c r="A29" s="308" t="s">
        <v>74</v>
      </c>
      <c r="B29" s="57" t="s">
        <v>448</v>
      </c>
      <c r="C29" s="103"/>
      <c r="D29" s="103"/>
    </row>
    <row r="30" spans="1:4" s="306" customFormat="1" ht="12" customHeight="1" thickBot="1">
      <c r="A30" s="305" t="s">
        <v>76</v>
      </c>
      <c r="B30" s="309" t="s">
        <v>449</v>
      </c>
      <c r="C30" s="310"/>
      <c r="D30" s="310"/>
    </row>
    <row r="31" spans="1:4" s="306" customFormat="1" ht="12" customHeight="1" thickBot="1">
      <c r="A31" s="254" t="s">
        <v>78</v>
      </c>
      <c r="B31" s="17" t="s">
        <v>450</v>
      </c>
      <c r="C31" s="114">
        <f>+C32+C33+C34</f>
        <v>0</v>
      </c>
      <c r="D31" s="114">
        <f>+D32+D33+D34</f>
        <v>0</v>
      </c>
    </row>
    <row r="32" spans="1:4" s="306" customFormat="1" ht="12" customHeight="1">
      <c r="A32" s="308" t="s">
        <v>80</v>
      </c>
      <c r="B32" s="74" t="s">
        <v>105</v>
      </c>
      <c r="C32" s="99"/>
      <c r="D32" s="99"/>
    </row>
    <row r="33" spans="1:4" s="306" customFormat="1" ht="12" customHeight="1">
      <c r="A33" s="308" t="s">
        <v>82</v>
      </c>
      <c r="B33" s="57" t="s">
        <v>107</v>
      </c>
      <c r="C33" s="118"/>
      <c r="D33" s="118"/>
    </row>
    <row r="34" spans="1:4" s="306" customFormat="1" ht="12" customHeight="1" thickBot="1">
      <c r="A34" s="305" t="s">
        <v>84</v>
      </c>
      <c r="B34" s="309" t="s">
        <v>109</v>
      </c>
      <c r="C34" s="310"/>
      <c r="D34" s="310"/>
    </row>
    <row r="35" spans="1:4" s="302" customFormat="1" ht="12" customHeight="1" thickBot="1">
      <c r="A35" s="254" t="s">
        <v>102</v>
      </c>
      <c r="B35" s="17" t="s">
        <v>294</v>
      </c>
      <c r="C35" s="307"/>
      <c r="D35" s="307"/>
    </row>
    <row r="36" spans="1:4" s="302" customFormat="1" ht="12" customHeight="1" thickBot="1">
      <c r="A36" s="254" t="s">
        <v>262</v>
      </c>
      <c r="B36" s="17" t="s">
        <v>451</v>
      </c>
      <c r="C36" s="311"/>
      <c r="D36" s="311"/>
    </row>
    <row r="37" spans="1:4" s="302" customFormat="1" ht="12" customHeight="1" thickBot="1">
      <c r="A37" s="254" t="s">
        <v>124</v>
      </c>
      <c r="B37" s="17" t="s">
        <v>452</v>
      </c>
      <c r="C37" s="277">
        <f>+C8+C20+C25+C26+C31+C35+C36</f>
        <v>0</v>
      </c>
      <c r="D37" s="277">
        <f>+D8+D20+D25+D26+D31+D35+D36</f>
        <v>2796231</v>
      </c>
    </row>
    <row r="38" spans="1:4" s="302" customFormat="1" ht="12" customHeight="1" thickBot="1">
      <c r="A38" s="312" t="s">
        <v>271</v>
      </c>
      <c r="B38" s="17" t="s">
        <v>453</v>
      </c>
      <c r="C38" s="277">
        <f>+C39+C40+C41</f>
        <v>72547000</v>
      </c>
      <c r="D38" s="277">
        <f>+D39+D40+D41</f>
        <v>75158697</v>
      </c>
    </row>
    <row r="39" spans="1:4" s="302" customFormat="1" ht="12" customHeight="1">
      <c r="A39" s="308" t="s">
        <v>454</v>
      </c>
      <c r="B39" s="74" t="s">
        <v>348</v>
      </c>
      <c r="C39" s="99"/>
      <c r="D39" s="99">
        <v>241492</v>
      </c>
    </row>
    <row r="40" spans="1:4" s="302" customFormat="1" ht="12" customHeight="1">
      <c r="A40" s="308" t="s">
        <v>455</v>
      </c>
      <c r="B40" s="57" t="s">
        <v>456</v>
      </c>
      <c r="C40" s="118"/>
      <c r="D40" s="118"/>
    </row>
    <row r="41" spans="1:4" s="306" customFormat="1" ht="12" customHeight="1" thickBot="1">
      <c r="A41" s="305" t="s">
        <v>457</v>
      </c>
      <c r="B41" s="309" t="s">
        <v>458</v>
      </c>
      <c r="C41" s="310">
        <v>72547000</v>
      </c>
      <c r="D41" s="310">
        <v>74917205</v>
      </c>
    </row>
    <row r="42" spans="1:4" s="306" customFormat="1" ht="15" customHeight="1" thickBot="1">
      <c r="A42" s="312" t="s">
        <v>273</v>
      </c>
      <c r="B42" s="313" t="s">
        <v>459</v>
      </c>
      <c r="C42" s="277">
        <f>+C37+C38</f>
        <v>72547000</v>
      </c>
      <c r="D42" s="277">
        <f>+D37+D38</f>
        <v>77954928</v>
      </c>
    </row>
    <row r="43" spans="1:4" s="306" customFormat="1" ht="15" customHeight="1">
      <c r="A43" s="272"/>
      <c r="B43" s="273"/>
      <c r="C43" s="274"/>
      <c r="D43" s="274"/>
    </row>
    <row r="44" spans="1:4" ht="13.5" thickBot="1">
      <c r="A44" s="314"/>
      <c r="B44" s="315"/>
      <c r="C44" s="316"/>
      <c r="D44" s="316"/>
    </row>
    <row r="45" spans="1:4" s="299" customFormat="1" ht="16.5" customHeight="1" thickBot="1">
      <c r="A45" s="275"/>
      <c r="B45" s="276" t="s">
        <v>283</v>
      </c>
      <c r="C45" s="277"/>
      <c r="D45" s="277"/>
    </row>
    <row r="46" spans="1:4" s="317" customFormat="1" ht="12" customHeight="1" thickBot="1">
      <c r="A46" s="254" t="s">
        <v>20</v>
      </c>
      <c r="B46" s="17" t="s">
        <v>460</v>
      </c>
      <c r="C46" s="114">
        <f>SUM(C47:C51)</f>
        <v>72547000</v>
      </c>
      <c r="D46" s="114">
        <f>SUM(D47:D51)</f>
        <v>77662928</v>
      </c>
    </row>
    <row r="47" spans="1:4" ht="12" customHeight="1">
      <c r="A47" s="305" t="s">
        <v>22</v>
      </c>
      <c r="B47" s="74" t="s">
        <v>190</v>
      </c>
      <c r="C47" s="99">
        <v>53184700</v>
      </c>
      <c r="D47" s="99">
        <v>57507560</v>
      </c>
    </row>
    <row r="48" spans="1:4" ht="12" customHeight="1">
      <c r="A48" s="305" t="s">
        <v>24</v>
      </c>
      <c r="B48" s="57" t="s">
        <v>191</v>
      </c>
      <c r="C48" s="103">
        <v>10716700</v>
      </c>
      <c r="D48" s="103">
        <v>11620924</v>
      </c>
    </row>
    <row r="49" spans="1:4" ht="12" customHeight="1">
      <c r="A49" s="305" t="s">
        <v>26</v>
      </c>
      <c r="B49" s="57" t="s">
        <v>192</v>
      </c>
      <c r="C49" s="103">
        <v>8645600</v>
      </c>
      <c r="D49" s="103">
        <v>8534444</v>
      </c>
    </row>
    <row r="50" spans="1:4" ht="12" customHeight="1">
      <c r="A50" s="305" t="s">
        <v>28</v>
      </c>
      <c r="B50" s="57" t="s">
        <v>193</v>
      </c>
      <c r="C50" s="103"/>
      <c r="D50" s="103"/>
    </row>
    <row r="51" spans="1:4" ht="12" customHeight="1" thickBot="1">
      <c r="A51" s="305" t="s">
        <v>30</v>
      </c>
      <c r="B51" s="57" t="s">
        <v>195</v>
      </c>
      <c r="C51" s="103"/>
      <c r="D51" s="103"/>
    </row>
    <row r="52" spans="1:4" ht="12" customHeight="1" thickBot="1">
      <c r="A52" s="254" t="s">
        <v>34</v>
      </c>
      <c r="B52" s="17" t="s">
        <v>461</v>
      </c>
      <c r="C52" s="114">
        <f>SUM(C53:C55)</f>
        <v>0</v>
      </c>
      <c r="D52" s="114">
        <f>SUM(D53:D55)</f>
        <v>292000</v>
      </c>
    </row>
    <row r="53" spans="1:4" s="317" customFormat="1" ht="12" customHeight="1">
      <c r="A53" s="305" t="s">
        <v>36</v>
      </c>
      <c r="B53" s="74" t="s">
        <v>226</v>
      </c>
      <c r="C53" s="99"/>
      <c r="D53" s="99">
        <v>292000</v>
      </c>
    </row>
    <row r="54" spans="1:4" ht="12" customHeight="1">
      <c r="A54" s="305" t="s">
        <v>38</v>
      </c>
      <c r="B54" s="57" t="s">
        <v>228</v>
      </c>
      <c r="C54" s="103"/>
      <c r="D54" s="103"/>
    </row>
    <row r="55" spans="1:4" ht="12" customHeight="1">
      <c r="A55" s="305" t="s">
        <v>40</v>
      </c>
      <c r="B55" s="57" t="s">
        <v>462</v>
      </c>
      <c r="C55" s="103"/>
      <c r="D55" s="103"/>
    </row>
    <row r="56" spans="1:4" ht="12" customHeight="1" thickBot="1">
      <c r="A56" s="305" t="s">
        <v>42</v>
      </c>
      <c r="B56" s="57" t="s">
        <v>463</v>
      </c>
      <c r="C56" s="103"/>
      <c r="D56" s="103"/>
    </row>
    <row r="57" spans="1:4" ht="15" customHeight="1" thickBot="1">
      <c r="A57" s="254" t="s">
        <v>48</v>
      </c>
      <c r="B57" s="17" t="s">
        <v>464</v>
      </c>
      <c r="C57" s="307"/>
      <c r="D57" s="307"/>
    </row>
    <row r="58" spans="1:4" ht="13.5" thickBot="1">
      <c r="A58" s="254" t="s">
        <v>245</v>
      </c>
      <c r="B58" s="318" t="s">
        <v>465</v>
      </c>
      <c r="C58" s="114">
        <f>+C46+C52+C57</f>
        <v>72547000</v>
      </c>
      <c r="D58" s="114">
        <f>+D46+D52+D57</f>
        <v>77954928</v>
      </c>
    </row>
    <row r="59" spans="3:4" ht="15" customHeight="1" thickBot="1">
      <c r="C59" s="319"/>
      <c r="D59" s="319"/>
    </row>
    <row r="60" spans="1:4" ht="14.25" customHeight="1" thickBot="1">
      <c r="A60" s="286" t="s">
        <v>434</v>
      </c>
      <c r="B60" s="287"/>
      <c r="C60" s="288">
        <v>18</v>
      </c>
      <c r="D60" s="288">
        <v>18</v>
      </c>
    </row>
    <row r="61" spans="1:4" ht="13.5" thickBot="1">
      <c r="A61" s="286" t="s">
        <v>435</v>
      </c>
      <c r="B61" s="287"/>
      <c r="C61" s="288">
        <v>0</v>
      </c>
      <c r="D61" s="288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zoomScale="150" zoomScaleNormal="150" zoomScalePageLayoutView="0" workbookViewId="0" topLeftCell="A1">
      <selection activeCell="D22" sqref="D22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4" width="25.00390625" style="290" customWidth="1"/>
    <col min="5" max="16384" width="9.375" style="290" customWidth="1"/>
  </cols>
  <sheetData>
    <row r="1" spans="1:4" s="292" customFormat="1" ht="21" customHeight="1" thickBot="1">
      <c r="A1" s="237"/>
      <c r="B1" s="238"/>
      <c r="D1" s="291" t="str">
        <f>+CONCATENATE("9.2. melléklet a 7/",LEFT(ÖSSZEFÜGGÉSEK!A5,4),". (V..28.) önkormányzati rendelethez")</f>
        <v>9.2. melléklet a 7/2019. (V..28.) önkormányzati rendelethez</v>
      </c>
    </row>
    <row r="2" spans="1:4" s="294" customFormat="1" ht="25.5" customHeight="1">
      <c r="A2" s="241" t="s">
        <v>438</v>
      </c>
      <c r="B2" s="242" t="s">
        <v>497</v>
      </c>
      <c r="C2" s="293" t="s">
        <v>437</v>
      </c>
      <c r="D2" s="293" t="s">
        <v>437</v>
      </c>
    </row>
    <row r="3" spans="1:4" s="294" customFormat="1" ht="24.75" thickBot="1">
      <c r="A3" s="295" t="s">
        <v>412</v>
      </c>
      <c r="B3" s="246" t="s">
        <v>413</v>
      </c>
      <c r="C3" s="296" t="s">
        <v>411</v>
      </c>
      <c r="D3" s="296" t="s">
        <v>411</v>
      </c>
    </row>
    <row r="4" spans="1:4" s="297" customFormat="1" ht="15.75" customHeight="1" thickBot="1">
      <c r="A4" s="248"/>
      <c r="B4" s="248"/>
      <c r="C4" s="249"/>
      <c r="D4" s="249" t="s">
        <v>486</v>
      </c>
    </row>
    <row r="5" spans="1:4" ht="13.5" thickBot="1">
      <c r="A5" s="251" t="s">
        <v>414</v>
      </c>
      <c r="B5" s="252" t="s">
        <v>415</v>
      </c>
      <c r="C5" s="298" t="s">
        <v>487</v>
      </c>
      <c r="D5" s="298" t="s">
        <v>488</v>
      </c>
    </row>
    <row r="6" spans="1:4" s="299" customFormat="1" ht="12.75" customHeight="1" thickBot="1">
      <c r="A6" s="254" t="s">
        <v>17</v>
      </c>
      <c r="B6" s="255" t="s">
        <v>18</v>
      </c>
      <c r="C6" s="256" t="s">
        <v>19</v>
      </c>
      <c r="D6" s="256" t="s">
        <v>285</v>
      </c>
    </row>
    <row r="7" spans="1:4" s="299" customFormat="1" ht="15.75" customHeight="1" thickBot="1">
      <c r="A7" s="258"/>
      <c r="B7" s="259" t="s">
        <v>282</v>
      </c>
      <c r="C7" s="300"/>
      <c r="D7" s="300"/>
    </row>
    <row r="8" spans="1:4" s="302" customFormat="1" ht="12" customHeight="1" thickBot="1">
      <c r="A8" s="254" t="s">
        <v>20</v>
      </c>
      <c r="B8" s="301" t="s">
        <v>440</v>
      </c>
      <c r="C8" s="114">
        <f>SUM(C9:C19)</f>
        <v>0</v>
      </c>
      <c r="D8" s="114">
        <f>SUM(D9:D19)</f>
        <v>12000</v>
      </c>
    </row>
    <row r="9" spans="1:4" s="302" customFormat="1" ht="12" customHeight="1">
      <c r="A9" s="303" t="s">
        <v>22</v>
      </c>
      <c r="B9" s="55" t="s">
        <v>81</v>
      </c>
      <c r="C9" s="304"/>
      <c r="D9" s="304"/>
    </row>
    <row r="10" spans="1:4" s="302" customFormat="1" ht="12" customHeight="1">
      <c r="A10" s="305" t="s">
        <v>24</v>
      </c>
      <c r="B10" s="57" t="s">
        <v>83</v>
      </c>
      <c r="C10" s="103"/>
      <c r="D10" s="103">
        <v>12000</v>
      </c>
    </row>
    <row r="11" spans="1:4" s="302" customFormat="1" ht="12" customHeight="1">
      <c r="A11" s="305" t="s">
        <v>26</v>
      </c>
      <c r="B11" s="57" t="s">
        <v>85</v>
      </c>
      <c r="C11" s="103"/>
      <c r="D11" s="103"/>
    </row>
    <row r="12" spans="1:4" s="302" customFormat="1" ht="12" customHeight="1">
      <c r="A12" s="305" t="s">
        <v>28</v>
      </c>
      <c r="B12" s="57" t="s">
        <v>87</v>
      </c>
      <c r="C12" s="103"/>
      <c r="D12" s="103"/>
    </row>
    <row r="13" spans="1:4" s="302" customFormat="1" ht="12" customHeight="1">
      <c r="A13" s="305" t="s">
        <v>30</v>
      </c>
      <c r="B13" s="57" t="s">
        <v>89</v>
      </c>
      <c r="C13" s="103"/>
      <c r="D13" s="103"/>
    </row>
    <row r="14" spans="1:4" s="302" customFormat="1" ht="12" customHeight="1">
      <c r="A14" s="305" t="s">
        <v>32</v>
      </c>
      <c r="B14" s="57" t="s">
        <v>441</v>
      </c>
      <c r="C14" s="103"/>
      <c r="D14" s="103"/>
    </row>
    <row r="15" spans="1:4" s="302" customFormat="1" ht="12" customHeight="1">
      <c r="A15" s="305" t="s">
        <v>197</v>
      </c>
      <c r="B15" s="75" t="s">
        <v>442</v>
      </c>
      <c r="C15" s="103"/>
      <c r="D15" s="103"/>
    </row>
    <row r="16" spans="1:4" s="302" customFormat="1" ht="12" customHeight="1">
      <c r="A16" s="305" t="s">
        <v>199</v>
      </c>
      <c r="B16" s="57" t="s">
        <v>95</v>
      </c>
      <c r="C16" s="118"/>
      <c r="D16" s="118"/>
    </row>
    <row r="17" spans="1:4" s="306" customFormat="1" ht="12" customHeight="1">
      <c r="A17" s="305" t="s">
        <v>201</v>
      </c>
      <c r="B17" s="57" t="s">
        <v>97</v>
      </c>
      <c r="C17" s="103"/>
      <c r="D17" s="103"/>
    </row>
    <row r="18" spans="1:4" s="306" customFormat="1" ht="12" customHeight="1">
      <c r="A18" s="305" t="s">
        <v>203</v>
      </c>
      <c r="B18" s="57" t="s">
        <v>99</v>
      </c>
      <c r="C18" s="110"/>
      <c r="D18" s="110"/>
    </row>
    <row r="19" spans="1:4" s="306" customFormat="1" ht="12" customHeight="1" thickBot="1">
      <c r="A19" s="305" t="s">
        <v>205</v>
      </c>
      <c r="B19" s="75" t="s">
        <v>101</v>
      </c>
      <c r="C19" s="110"/>
      <c r="D19" s="110"/>
    </row>
    <row r="20" spans="1:4" s="302" customFormat="1" ht="12" customHeight="1" thickBot="1">
      <c r="A20" s="254" t="s">
        <v>34</v>
      </c>
      <c r="B20" s="301" t="s">
        <v>443</v>
      </c>
      <c r="C20" s="114">
        <f>SUM(C21:C23)</f>
        <v>0</v>
      </c>
      <c r="D20" s="114">
        <f>SUM(D21:D23)</f>
        <v>0</v>
      </c>
    </row>
    <row r="21" spans="1:4" s="306" customFormat="1" ht="12" customHeight="1">
      <c r="A21" s="305" t="s">
        <v>36</v>
      </c>
      <c r="B21" s="74" t="s">
        <v>37</v>
      </c>
      <c r="C21" s="103"/>
      <c r="D21" s="103"/>
    </row>
    <row r="22" spans="1:4" s="306" customFormat="1" ht="12" customHeight="1">
      <c r="A22" s="305" t="s">
        <v>38</v>
      </c>
      <c r="B22" s="57" t="s">
        <v>444</v>
      </c>
      <c r="C22" s="103"/>
      <c r="D22" s="103"/>
    </row>
    <row r="23" spans="1:4" s="306" customFormat="1" ht="12" customHeight="1">
      <c r="A23" s="305" t="s">
        <v>40</v>
      </c>
      <c r="B23" s="57" t="s">
        <v>445</v>
      </c>
      <c r="C23" s="103"/>
      <c r="D23" s="103"/>
    </row>
    <row r="24" spans="1:4" s="306" customFormat="1" ht="12" customHeight="1" thickBot="1">
      <c r="A24" s="305" t="s">
        <v>42</v>
      </c>
      <c r="B24" s="57" t="s">
        <v>446</v>
      </c>
      <c r="C24" s="103"/>
      <c r="D24" s="103"/>
    </row>
    <row r="25" spans="1:4" s="306" customFormat="1" ht="12" customHeight="1" thickBot="1">
      <c r="A25" s="254" t="s">
        <v>48</v>
      </c>
      <c r="B25" s="17" t="s">
        <v>292</v>
      </c>
      <c r="C25" s="307"/>
      <c r="D25" s="307"/>
    </row>
    <row r="26" spans="1:4" s="306" customFormat="1" ht="12" customHeight="1" thickBot="1">
      <c r="A26" s="254" t="s">
        <v>245</v>
      </c>
      <c r="B26" s="17" t="s">
        <v>447</v>
      </c>
      <c r="C26" s="114">
        <f>+C27+C28+C29</f>
        <v>0</v>
      </c>
      <c r="D26" s="114">
        <f>+D27+D28+D29</f>
        <v>0</v>
      </c>
    </row>
    <row r="27" spans="1:4" s="306" customFormat="1" ht="12" customHeight="1">
      <c r="A27" s="308" t="s">
        <v>64</v>
      </c>
      <c r="B27" s="74" t="s">
        <v>51</v>
      </c>
      <c r="C27" s="99"/>
      <c r="D27" s="99"/>
    </row>
    <row r="28" spans="1:4" s="306" customFormat="1" ht="12" customHeight="1">
      <c r="A28" s="308" t="s">
        <v>72</v>
      </c>
      <c r="B28" s="74" t="s">
        <v>444</v>
      </c>
      <c r="C28" s="103"/>
      <c r="D28" s="103"/>
    </row>
    <row r="29" spans="1:4" s="306" customFormat="1" ht="12" customHeight="1">
      <c r="A29" s="308" t="s">
        <v>74</v>
      </c>
      <c r="B29" s="57" t="s">
        <v>448</v>
      </c>
      <c r="C29" s="103"/>
      <c r="D29" s="103"/>
    </row>
    <row r="30" spans="1:4" s="306" customFormat="1" ht="12" customHeight="1" thickBot="1">
      <c r="A30" s="305" t="s">
        <v>76</v>
      </c>
      <c r="B30" s="309" t="s">
        <v>449</v>
      </c>
      <c r="C30" s="310"/>
      <c r="D30" s="310"/>
    </row>
    <row r="31" spans="1:4" s="306" customFormat="1" ht="12" customHeight="1" thickBot="1">
      <c r="A31" s="254" t="s">
        <v>78</v>
      </c>
      <c r="B31" s="17" t="s">
        <v>450</v>
      </c>
      <c r="C31" s="114">
        <f>+C32+C33+C34</f>
        <v>0</v>
      </c>
      <c r="D31" s="114">
        <f>+D32+D33+D34</f>
        <v>0</v>
      </c>
    </row>
    <row r="32" spans="1:4" s="306" customFormat="1" ht="12" customHeight="1">
      <c r="A32" s="308" t="s">
        <v>80</v>
      </c>
      <c r="B32" s="74" t="s">
        <v>105</v>
      </c>
      <c r="C32" s="99"/>
      <c r="D32" s="99"/>
    </row>
    <row r="33" spans="1:4" s="306" customFormat="1" ht="12" customHeight="1">
      <c r="A33" s="308" t="s">
        <v>82</v>
      </c>
      <c r="B33" s="57" t="s">
        <v>107</v>
      </c>
      <c r="C33" s="118"/>
      <c r="D33" s="118"/>
    </row>
    <row r="34" spans="1:4" s="306" customFormat="1" ht="12" customHeight="1" thickBot="1">
      <c r="A34" s="305" t="s">
        <v>84</v>
      </c>
      <c r="B34" s="309" t="s">
        <v>109</v>
      </c>
      <c r="C34" s="310"/>
      <c r="D34" s="310"/>
    </row>
    <row r="35" spans="1:4" s="302" customFormat="1" ht="12" customHeight="1" thickBot="1">
      <c r="A35" s="254" t="s">
        <v>102</v>
      </c>
      <c r="B35" s="17" t="s">
        <v>294</v>
      </c>
      <c r="C35" s="307"/>
      <c r="D35" s="307"/>
    </row>
    <row r="36" spans="1:4" s="302" customFormat="1" ht="12" customHeight="1" thickBot="1">
      <c r="A36" s="254" t="s">
        <v>262</v>
      </c>
      <c r="B36" s="17" t="s">
        <v>451</v>
      </c>
      <c r="C36" s="311"/>
      <c r="D36" s="311"/>
    </row>
    <row r="37" spans="1:4" s="302" customFormat="1" ht="12" customHeight="1" thickBot="1">
      <c r="A37" s="254" t="s">
        <v>124</v>
      </c>
      <c r="B37" s="17" t="s">
        <v>452</v>
      </c>
      <c r="C37" s="277">
        <f>+C8+C20+C25+C26+C31+C35+C36</f>
        <v>0</v>
      </c>
      <c r="D37" s="277">
        <f>+D8+D20+D25+D26+D31+D35+D36</f>
        <v>12000</v>
      </c>
    </row>
    <row r="38" spans="1:4" s="302" customFormat="1" ht="12" customHeight="1" thickBot="1">
      <c r="A38" s="312" t="s">
        <v>271</v>
      </c>
      <c r="B38" s="17" t="s">
        <v>453</v>
      </c>
      <c r="C38" s="277">
        <f>+C39+C40+C41</f>
        <v>35775000</v>
      </c>
      <c r="D38" s="277">
        <f>+D39+D40+D41</f>
        <v>36680471</v>
      </c>
    </row>
    <row r="39" spans="1:4" s="302" customFormat="1" ht="12" customHeight="1">
      <c r="A39" s="308" t="s">
        <v>454</v>
      </c>
      <c r="B39" s="74" t="s">
        <v>348</v>
      </c>
      <c r="C39" s="99"/>
      <c r="D39" s="99">
        <v>131713</v>
      </c>
    </row>
    <row r="40" spans="1:4" s="302" customFormat="1" ht="12" customHeight="1">
      <c r="A40" s="308" t="s">
        <v>455</v>
      </c>
      <c r="B40" s="57" t="s">
        <v>456</v>
      </c>
      <c r="C40" s="118"/>
      <c r="D40" s="118"/>
    </row>
    <row r="41" spans="1:4" s="306" customFormat="1" ht="12" customHeight="1" thickBot="1">
      <c r="A41" s="305" t="s">
        <v>457</v>
      </c>
      <c r="B41" s="309" t="s">
        <v>458</v>
      </c>
      <c r="C41" s="310">
        <v>35775000</v>
      </c>
      <c r="D41" s="310">
        <v>36548758</v>
      </c>
    </row>
    <row r="42" spans="1:4" s="306" customFormat="1" ht="15" customHeight="1" thickBot="1">
      <c r="A42" s="312" t="s">
        <v>273</v>
      </c>
      <c r="B42" s="313" t="s">
        <v>459</v>
      </c>
      <c r="C42" s="277">
        <f>C37+C38</f>
        <v>35775000</v>
      </c>
      <c r="D42" s="277">
        <f>+D37+D38</f>
        <v>36692471</v>
      </c>
    </row>
    <row r="43" spans="1:4" s="306" customFormat="1" ht="15" customHeight="1">
      <c r="A43" s="272"/>
      <c r="B43" s="273"/>
      <c r="C43" s="274"/>
      <c r="D43" s="274"/>
    </row>
    <row r="44" spans="1:4" ht="13.5" thickBot="1">
      <c r="A44" s="314"/>
      <c r="B44" s="315"/>
      <c r="C44" s="316"/>
      <c r="D44" s="316"/>
    </row>
    <row r="45" spans="1:4" s="299" customFormat="1" ht="16.5" customHeight="1" thickBot="1">
      <c r="A45" s="275"/>
      <c r="B45" s="276" t="s">
        <v>283</v>
      </c>
      <c r="C45" s="277"/>
      <c r="D45" s="277"/>
    </row>
    <row r="46" spans="1:4" s="317" customFormat="1" ht="12" customHeight="1" thickBot="1">
      <c r="A46" s="254" t="s">
        <v>20</v>
      </c>
      <c r="B46" s="17" t="s">
        <v>460</v>
      </c>
      <c r="C46" s="114">
        <f>SUM(C47:C51)</f>
        <v>35678000</v>
      </c>
      <c r="D46" s="114">
        <f>SUM(D47:D51)</f>
        <v>35869231</v>
      </c>
    </row>
    <row r="47" spans="1:4" ht="12" customHeight="1">
      <c r="A47" s="305" t="s">
        <v>22</v>
      </c>
      <c r="B47" s="74" t="s">
        <v>190</v>
      </c>
      <c r="C47" s="99">
        <v>28418000</v>
      </c>
      <c r="D47" s="99">
        <v>27481000</v>
      </c>
    </row>
    <row r="48" spans="1:4" ht="12" customHeight="1">
      <c r="A48" s="305" t="s">
        <v>24</v>
      </c>
      <c r="B48" s="57" t="s">
        <v>191</v>
      </c>
      <c r="C48" s="103">
        <v>5598000</v>
      </c>
      <c r="D48" s="103">
        <v>5626758</v>
      </c>
    </row>
    <row r="49" spans="1:4" ht="12" customHeight="1">
      <c r="A49" s="305" t="s">
        <v>26</v>
      </c>
      <c r="B49" s="57" t="s">
        <v>192</v>
      </c>
      <c r="C49" s="103">
        <v>1662000</v>
      </c>
      <c r="D49" s="103">
        <v>2761473</v>
      </c>
    </row>
    <row r="50" spans="1:4" ht="12" customHeight="1">
      <c r="A50" s="305" t="s">
        <v>28</v>
      </c>
      <c r="B50" s="57" t="s">
        <v>193</v>
      </c>
      <c r="C50" s="103"/>
      <c r="D50" s="103"/>
    </row>
    <row r="51" spans="1:4" ht="12" customHeight="1" thickBot="1">
      <c r="A51" s="305" t="s">
        <v>30</v>
      </c>
      <c r="B51" s="57" t="s">
        <v>195</v>
      </c>
      <c r="C51" s="103"/>
      <c r="D51" s="103"/>
    </row>
    <row r="52" spans="1:4" ht="12" customHeight="1" thickBot="1">
      <c r="A52" s="254" t="s">
        <v>34</v>
      </c>
      <c r="B52" s="17" t="s">
        <v>461</v>
      </c>
      <c r="C52" s="114">
        <f>SUM(C53:C55)</f>
        <v>97000</v>
      </c>
      <c r="D52" s="114">
        <f>SUM(D53:D55)</f>
        <v>823240</v>
      </c>
    </row>
    <row r="53" spans="1:4" s="317" customFormat="1" ht="12" customHeight="1">
      <c r="A53" s="305" t="s">
        <v>36</v>
      </c>
      <c r="B53" s="74" t="s">
        <v>226</v>
      </c>
      <c r="C53" s="99">
        <v>97000</v>
      </c>
      <c r="D53" s="99">
        <v>823240</v>
      </c>
    </row>
    <row r="54" spans="1:4" ht="12" customHeight="1">
      <c r="A54" s="305" t="s">
        <v>38</v>
      </c>
      <c r="B54" s="57" t="s">
        <v>228</v>
      </c>
      <c r="C54" s="103"/>
      <c r="D54" s="103"/>
    </row>
    <row r="55" spans="1:4" ht="12" customHeight="1">
      <c r="A55" s="305" t="s">
        <v>40</v>
      </c>
      <c r="B55" s="57" t="s">
        <v>462</v>
      </c>
      <c r="C55" s="103"/>
      <c r="D55" s="103"/>
    </row>
    <row r="56" spans="1:4" ht="12" customHeight="1" thickBot="1">
      <c r="A56" s="305" t="s">
        <v>42</v>
      </c>
      <c r="B56" s="57" t="s">
        <v>463</v>
      </c>
      <c r="C56" s="103"/>
      <c r="D56" s="103"/>
    </row>
    <row r="57" spans="1:4" ht="12" customHeight="1" thickBot="1">
      <c r="A57" s="254" t="s">
        <v>48</v>
      </c>
      <c r="B57" s="17" t="s">
        <v>464</v>
      </c>
      <c r="C57" s="307"/>
      <c r="D57" s="307"/>
    </row>
    <row r="58" spans="1:4" ht="15" customHeight="1" thickBot="1">
      <c r="A58" s="254" t="s">
        <v>245</v>
      </c>
      <c r="B58" s="318" t="s">
        <v>465</v>
      </c>
      <c r="C58" s="114">
        <f>+C46+C52+C57</f>
        <v>35775000</v>
      </c>
      <c r="D58" s="114">
        <f>+D46+D52+D57</f>
        <v>36692471</v>
      </c>
    </row>
    <row r="59" spans="3:4" ht="13.5" thickBot="1">
      <c r="C59" s="319"/>
      <c r="D59" s="319"/>
    </row>
    <row r="60" spans="1:4" ht="15" customHeight="1" thickBot="1">
      <c r="A60" s="286" t="s">
        <v>434</v>
      </c>
      <c r="B60" s="287"/>
      <c r="C60" s="288">
        <v>9</v>
      </c>
      <c r="D60" s="288">
        <v>9</v>
      </c>
    </row>
    <row r="61" spans="1:4" ht="14.25" customHeight="1" thickBot="1">
      <c r="A61" s="286" t="s">
        <v>435</v>
      </c>
      <c r="B61" s="287"/>
      <c r="C61" s="288">
        <v>0</v>
      </c>
      <c r="D61" s="288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D61"/>
  <sheetViews>
    <sheetView zoomScale="150" zoomScaleNormal="150" zoomScalePageLayoutView="0" workbookViewId="0" topLeftCell="A1">
      <selection activeCell="B6" sqref="B6"/>
    </sheetView>
  </sheetViews>
  <sheetFormatPr defaultColWidth="9.00390625" defaultRowHeight="12.75"/>
  <cols>
    <col min="1" max="1" width="13.875" style="289" customWidth="1"/>
    <col min="2" max="2" width="79.125" style="290" customWidth="1"/>
    <col min="3" max="4" width="25.00390625" style="290" customWidth="1"/>
    <col min="5" max="16384" width="9.375" style="290" customWidth="1"/>
  </cols>
  <sheetData>
    <row r="1" spans="1:4" s="292" customFormat="1" ht="21" customHeight="1" thickBot="1">
      <c r="A1" s="237"/>
      <c r="B1" s="238"/>
      <c r="D1" s="291" t="str">
        <f>+CONCATENATE("9.2.1. melléklet a 7/",LEFT(ÖSSZEFÜGGÉSEK!A5,4),". (V.28.) önkormányzati rendelethez")</f>
        <v>9.2.1. melléklet a 7/2019. (V.28.) önkormányzati rendelethez</v>
      </c>
    </row>
    <row r="2" spans="1:4" s="294" customFormat="1" ht="25.5" customHeight="1">
      <c r="A2" s="320" t="s">
        <v>438</v>
      </c>
      <c r="B2" s="242" t="s">
        <v>497</v>
      </c>
      <c r="C2" s="293" t="s">
        <v>437</v>
      </c>
      <c r="D2" s="293" t="s">
        <v>437</v>
      </c>
    </row>
    <row r="3" spans="1:4" s="294" customFormat="1" ht="24.75" thickBot="1">
      <c r="A3" s="295" t="s">
        <v>412</v>
      </c>
      <c r="B3" s="246" t="s">
        <v>466</v>
      </c>
      <c r="C3" s="296" t="s">
        <v>437</v>
      </c>
      <c r="D3" s="296" t="s">
        <v>437</v>
      </c>
    </row>
    <row r="4" spans="1:4" s="297" customFormat="1" ht="15.75" customHeight="1" thickBot="1">
      <c r="A4" s="248"/>
      <c r="B4" s="248"/>
      <c r="C4" s="249"/>
      <c r="D4" s="249" t="s">
        <v>486</v>
      </c>
    </row>
    <row r="5" spans="1:4" ht="13.5" thickBot="1">
      <c r="A5" s="251" t="s">
        <v>414</v>
      </c>
      <c r="B5" s="252" t="s">
        <v>415</v>
      </c>
      <c r="C5" s="298" t="s">
        <v>487</v>
      </c>
      <c r="D5" s="298" t="s">
        <v>488</v>
      </c>
    </row>
    <row r="6" spans="1:4" s="299" customFormat="1" ht="12.75" customHeight="1" thickBot="1">
      <c r="A6" s="254" t="s">
        <v>17</v>
      </c>
      <c r="B6" s="255" t="s">
        <v>18</v>
      </c>
      <c r="C6" s="256" t="s">
        <v>19</v>
      </c>
      <c r="D6" s="256" t="s">
        <v>285</v>
      </c>
    </row>
    <row r="7" spans="1:4" s="299" customFormat="1" ht="15.75" customHeight="1" thickBot="1">
      <c r="A7" s="258"/>
      <c r="B7" s="259" t="s">
        <v>282</v>
      </c>
      <c r="C7" s="300"/>
      <c r="D7" s="300"/>
    </row>
    <row r="8" spans="1:4" s="302" customFormat="1" ht="12" customHeight="1" thickBot="1">
      <c r="A8" s="254" t="s">
        <v>20</v>
      </c>
      <c r="B8" s="301" t="s">
        <v>440</v>
      </c>
      <c r="C8" s="114">
        <f>SUM(C9:C19)</f>
        <v>0</v>
      </c>
      <c r="D8" s="114">
        <f>SUM(D9:D19)</f>
        <v>12000</v>
      </c>
    </row>
    <row r="9" spans="1:4" s="302" customFormat="1" ht="12" customHeight="1">
      <c r="A9" s="303" t="s">
        <v>22</v>
      </c>
      <c r="B9" s="55" t="s">
        <v>81</v>
      </c>
      <c r="C9" s="304"/>
      <c r="D9" s="304"/>
    </row>
    <row r="10" spans="1:4" s="302" customFormat="1" ht="12" customHeight="1">
      <c r="A10" s="305" t="s">
        <v>24</v>
      </c>
      <c r="B10" s="57" t="s">
        <v>83</v>
      </c>
      <c r="C10" s="103"/>
      <c r="D10" s="103">
        <v>12000</v>
      </c>
    </row>
    <row r="11" spans="1:4" s="302" customFormat="1" ht="12" customHeight="1">
      <c r="A11" s="305" t="s">
        <v>26</v>
      </c>
      <c r="B11" s="57" t="s">
        <v>85</v>
      </c>
      <c r="C11" s="103"/>
      <c r="D11" s="103"/>
    </row>
    <row r="12" spans="1:4" s="302" customFormat="1" ht="12" customHeight="1">
      <c r="A12" s="305" t="s">
        <v>28</v>
      </c>
      <c r="B12" s="57" t="s">
        <v>87</v>
      </c>
      <c r="C12" s="103"/>
      <c r="D12" s="103"/>
    </row>
    <row r="13" spans="1:4" s="302" customFormat="1" ht="12" customHeight="1">
      <c r="A13" s="305" t="s">
        <v>30</v>
      </c>
      <c r="B13" s="57" t="s">
        <v>89</v>
      </c>
      <c r="C13" s="103"/>
      <c r="D13" s="103"/>
    </row>
    <row r="14" spans="1:4" s="302" customFormat="1" ht="12" customHeight="1">
      <c r="A14" s="305" t="s">
        <v>32</v>
      </c>
      <c r="B14" s="57" t="s">
        <v>441</v>
      </c>
      <c r="C14" s="103"/>
      <c r="D14" s="103"/>
    </row>
    <row r="15" spans="1:4" s="302" customFormat="1" ht="12" customHeight="1">
      <c r="A15" s="305" t="s">
        <v>197</v>
      </c>
      <c r="B15" s="75" t="s">
        <v>442</v>
      </c>
      <c r="C15" s="103"/>
      <c r="D15" s="103"/>
    </row>
    <row r="16" spans="1:4" s="302" customFormat="1" ht="12" customHeight="1">
      <c r="A16" s="305" t="s">
        <v>199</v>
      </c>
      <c r="B16" s="57" t="s">
        <v>95</v>
      </c>
      <c r="C16" s="118"/>
      <c r="D16" s="118"/>
    </row>
    <row r="17" spans="1:4" s="306" customFormat="1" ht="12" customHeight="1">
      <c r="A17" s="305" t="s">
        <v>201</v>
      </c>
      <c r="B17" s="57" t="s">
        <v>97</v>
      </c>
      <c r="C17" s="103"/>
      <c r="D17" s="103"/>
    </row>
    <row r="18" spans="1:4" s="306" customFormat="1" ht="12" customHeight="1">
      <c r="A18" s="305" t="s">
        <v>203</v>
      </c>
      <c r="B18" s="57" t="s">
        <v>99</v>
      </c>
      <c r="C18" s="110"/>
      <c r="D18" s="110"/>
    </row>
    <row r="19" spans="1:4" s="306" customFormat="1" ht="12" customHeight="1" thickBot="1">
      <c r="A19" s="305" t="s">
        <v>205</v>
      </c>
      <c r="B19" s="75" t="s">
        <v>101</v>
      </c>
      <c r="C19" s="110"/>
      <c r="D19" s="110"/>
    </row>
    <row r="20" spans="1:4" s="302" customFormat="1" ht="12" customHeight="1" thickBot="1">
      <c r="A20" s="254" t="s">
        <v>34</v>
      </c>
      <c r="B20" s="301" t="s">
        <v>443</v>
      </c>
      <c r="C20" s="114">
        <f>SUM(C21:C23)</f>
        <v>0</v>
      </c>
      <c r="D20" s="114">
        <f>SUM(D21:D23)</f>
        <v>0</v>
      </c>
    </row>
    <row r="21" spans="1:4" s="306" customFormat="1" ht="12" customHeight="1">
      <c r="A21" s="305" t="s">
        <v>36</v>
      </c>
      <c r="B21" s="74" t="s">
        <v>37</v>
      </c>
      <c r="C21" s="103"/>
      <c r="D21" s="103"/>
    </row>
    <row r="22" spans="1:4" s="306" customFormat="1" ht="12" customHeight="1">
      <c r="A22" s="305" t="s">
        <v>38</v>
      </c>
      <c r="B22" s="57" t="s">
        <v>444</v>
      </c>
      <c r="C22" s="103"/>
      <c r="D22" s="103"/>
    </row>
    <row r="23" spans="1:4" s="306" customFormat="1" ht="12" customHeight="1">
      <c r="A23" s="305" t="s">
        <v>40</v>
      </c>
      <c r="B23" s="57" t="s">
        <v>445</v>
      </c>
      <c r="C23" s="103"/>
      <c r="D23" s="103"/>
    </row>
    <row r="24" spans="1:4" s="306" customFormat="1" ht="12" customHeight="1" thickBot="1">
      <c r="A24" s="305" t="s">
        <v>42</v>
      </c>
      <c r="B24" s="57" t="s">
        <v>446</v>
      </c>
      <c r="C24" s="103"/>
      <c r="D24" s="103"/>
    </row>
    <row r="25" spans="1:4" s="306" customFormat="1" ht="12" customHeight="1" thickBot="1">
      <c r="A25" s="254" t="s">
        <v>48</v>
      </c>
      <c r="B25" s="17" t="s">
        <v>292</v>
      </c>
      <c r="C25" s="307"/>
      <c r="D25" s="307"/>
    </row>
    <row r="26" spans="1:4" s="306" customFormat="1" ht="12" customHeight="1" thickBot="1">
      <c r="A26" s="254" t="s">
        <v>245</v>
      </c>
      <c r="B26" s="17" t="s">
        <v>447</v>
      </c>
      <c r="C26" s="114">
        <f>+C27+C28+C29</f>
        <v>0</v>
      </c>
      <c r="D26" s="114">
        <f>+D27+D28+D29</f>
        <v>0</v>
      </c>
    </row>
    <row r="27" spans="1:4" s="306" customFormat="1" ht="12" customHeight="1">
      <c r="A27" s="308" t="s">
        <v>64</v>
      </c>
      <c r="B27" s="74" t="s">
        <v>51</v>
      </c>
      <c r="C27" s="99"/>
      <c r="D27" s="99"/>
    </row>
    <row r="28" spans="1:4" s="306" customFormat="1" ht="12" customHeight="1">
      <c r="A28" s="308" t="s">
        <v>72</v>
      </c>
      <c r="B28" s="74" t="s">
        <v>444</v>
      </c>
      <c r="C28" s="103"/>
      <c r="D28" s="103"/>
    </row>
    <row r="29" spans="1:4" s="306" customFormat="1" ht="12" customHeight="1">
      <c r="A29" s="308" t="s">
        <v>74</v>
      </c>
      <c r="B29" s="57" t="s">
        <v>448</v>
      </c>
      <c r="C29" s="103"/>
      <c r="D29" s="103"/>
    </row>
    <row r="30" spans="1:4" s="306" customFormat="1" ht="12" customHeight="1" thickBot="1">
      <c r="A30" s="305" t="s">
        <v>76</v>
      </c>
      <c r="B30" s="309" t="s">
        <v>449</v>
      </c>
      <c r="C30" s="310"/>
      <c r="D30" s="310"/>
    </row>
    <row r="31" spans="1:4" s="306" customFormat="1" ht="12" customHeight="1" thickBot="1">
      <c r="A31" s="254" t="s">
        <v>78</v>
      </c>
      <c r="B31" s="17" t="s">
        <v>450</v>
      </c>
      <c r="C31" s="114">
        <f>+C32+C33+C34</f>
        <v>0</v>
      </c>
      <c r="D31" s="114">
        <f>+D32+D33+D34</f>
        <v>0</v>
      </c>
    </row>
    <row r="32" spans="1:4" s="306" customFormat="1" ht="12" customHeight="1">
      <c r="A32" s="308" t="s">
        <v>80</v>
      </c>
      <c r="B32" s="74" t="s">
        <v>105</v>
      </c>
      <c r="C32" s="99"/>
      <c r="D32" s="99"/>
    </row>
    <row r="33" spans="1:4" s="306" customFormat="1" ht="12" customHeight="1">
      <c r="A33" s="308" t="s">
        <v>82</v>
      </c>
      <c r="B33" s="57" t="s">
        <v>107</v>
      </c>
      <c r="C33" s="118"/>
      <c r="D33" s="118"/>
    </row>
    <row r="34" spans="1:4" s="306" customFormat="1" ht="12" customHeight="1" thickBot="1">
      <c r="A34" s="305" t="s">
        <v>84</v>
      </c>
      <c r="B34" s="309" t="s">
        <v>109</v>
      </c>
      <c r="C34" s="310"/>
      <c r="D34" s="310"/>
    </row>
    <row r="35" spans="1:4" s="302" customFormat="1" ht="12" customHeight="1" thickBot="1">
      <c r="A35" s="254" t="s">
        <v>102</v>
      </c>
      <c r="B35" s="17" t="s">
        <v>294</v>
      </c>
      <c r="C35" s="307"/>
      <c r="D35" s="307"/>
    </row>
    <row r="36" spans="1:4" s="302" customFormat="1" ht="12" customHeight="1" thickBot="1">
      <c r="A36" s="254" t="s">
        <v>262</v>
      </c>
      <c r="B36" s="17" t="s">
        <v>451</v>
      </c>
      <c r="C36" s="311"/>
      <c r="D36" s="311"/>
    </row>
    <row r="37" spans="1:4" s="302" customFormat="1" ht="12" customHeight="1" thickBot="1">
      <c r="A37" s="254" t="s">
        <v>124</v>
      </c>
      <c r="B37" s="17" t="s">
        <v>452</v>
      </c>
      <c r="C37" s="277">
        <f>+C8+C20+C25+C26+C31+C35+C36</f>
        <v>0</v>
      </c>
      <c r="D37" s="277">
        <f>+D8+D20+D25+D26+D31+D35+D36</f>
        <v>12000</v>
      </c>
    </row>
    <row r="38" spans="1:4" s="302" customFormat="1" ht="12" customHeight="1" thickBot="1">
      <c r="A38" s="312" t="s">
        <v>271</v>
      </c>
      <c r="B38" s="17" t="s">
        <v>453</v>
      </c>
      <c r="C38" s="277">
        <f>+C39+C40+C41</f>
        <v>35775000</v>
      </c>
      <c r="D38" s="277">
        <f>+D39+D40+D41</f>
        <v>36680471</v>
      </c>
    </row>
    <row r="39" spans="1:4" s="302" customFormat="1" ht="12" customHeight="1">
      <c r="A39" s="308" t="s">
        <v>454</v>
      </c>
      <c r="B39" s="74" t="s">
        <v>348</v>
      </c>
      <c r="C39" s="99"/>
      <c r="D39" s="99">
        <v>131713</v>
      </c>
    </row>
    <row r="40" spans="1:4" s="302" customFormat="1" ht="12" customHeight="1">
      <c r="A40" s="308" t="s">
        <v>455</v>
      </c>
      <c r="B40" s="57" t="s">
        <v>456</v>
      </c>
      <c r="C40" s="118"/>
      <c r="D40" s="118"/>
    </row>
    <row r="41" spans="1:4" s="306" customFormat="1" ht="12" customHeight="1" thickBot="1">
      <c r="A41" s="305" t="s">
        <v>457</v>
      </c>
      <c r="B41" s="309" t="s">
        <v>458</v>
      </c>
      <c r="C41" s="310">
        <v>35775000</v>
      </c>
      <c r="D41" s="310">
        <v>36548758</v>
      </c>
    </row>
    <row r="42" spans="1:4" s="306" customFormat="1" ht="15" customHeight="1" thickBot="1">
      <c r="A42" s="312" t="s">
        <v>273</v>
      </c>
      <c r="B42" s="313" t="s">
        <v>459</v>
      </c>
      <c r="C42" s="277">
        <f>+C37+C38</f>
        <v>35775000</v>
      </c>
      <c r="D42" s="277">
        <f>+D37+D38</f>
        <v>36692471</v>
      </c>
    </row>
    <row r="43" spans="1:4" s="306" customFormat="1" ht="15" customHeight="1">
      <c r="A43" s="272"/>
      <c r="B43" s="273"/>
      <c r="C43" s="274"/>
      <c r="D43" s="274"/>
    </row>
    <row r="44" spans="1:4" ht="13.5" thickBot="1">
      <c r="A44" s="314"/>
      <c r="B44" s="315"/>
      <c r="C44" s="316"/>
      <c r="D44" s="316"/>
    </row>
    <row r="45" spans="1:4" s="299" customFormat="1" ht="16.5" customHeight="1" thickBot="1">
      <c r="A45" s="275"/>
      <c r="B45" s="276" t="s">
        <v>283</v>
      </c>
      <c r="C45" s="277"/>
      <c r="D45" s="277"/>
    </row>
    <row r="46" spans="1:4" s="317" customFormat="1" ht="12" customHeight="1" thickBot="1">
      <c r="A46" s="254" t="s">
        <v>20</v>
      </c>
      <c r="B46" s="17" t="s">
        <v>460</v>
      </c>
      <c r="C46" s="114">
        <f>SUM(C47:C51)</f>
        <v>35678000</v>
      </c>
      <c r="D46" s="114">
        <f>SUM(D47:D51)</f>
        <v>35869231</v>
      </c>
    </row>
    <row r="47" spans="1:4" ht="12" customHeight="1">
      <c r="A47" s="305" t="s">
        <v>22</v>
      </c>
      <c r="B47" s="74" t="s">
        <v>190</v>
      </c>
      <c r="C47" s="99">
        <v>28418000</v>
      </c>
      <c r="D47" s="99">
        <v>27481000</v>
      </c>
    </row>
    <row r="48" spans="1:4" ht="12" customHeight="1">
      <c r="A48" s="305" t="s">
        <v>24</v>
      </c>
      <c r="B48" s="57" t="s">
        <v>191</v>
      </c>
      <c r="C48" s="103">
        <v>5598000</v>
      </c>
      <c r="D48" s="103">
        <v>5626758</v>
      </c>
    </row>
    <row r="49" spans="1:4" ht="12" customHeight="1">
      <c r="A49" s="305" t="s">
        <v>26</v>
      </c>
      <c r="B49" s="57" t="s">
        <v>192</v>
      </c>
      <c r="C49" s="103">
        <v>1662000</v>
      </c>
      <c r="D49" s="103">
        <v>2761473</v>
      </c>
    </row>
    <row r="50" spans="1:4" ht="12" customHeight="1">
      <c r="A50" s="305" t="s">
        <v>28</v>
      </c>
      <c r="B50" s="57" t="s">
        <v>193</v>
      </c>
      <c r="C50" s="103"/>
      <c r="D50" s="103"/>
    </row>
    <row r="51" spans="1:4" ht="12" customHeight="1" thickBot="1">
      <c r="A51" s="305" t="s">
        <v>30</v>
      </c>
      <c r="B51" s="57" t="s">
        <v>195</v>
      </c>
      <c r="C51" s="103"/>
      <c r="D51" s="103"/>
    </row>
    <row r="52" spans="1:4" ht="12" customHeight="1" thickBot="1">
      <c r="A52" s="254" t="s">
        <v>34</v>
      </c>
      <c r="B52" s="17" t="s">
        <v>461</v>
      </c>
      <c r="C52" s="114">
        <f>SUM(C53:C55)</f>
        <v>97000</v>
      </c>
      <c r="D52" s="114">
        <f>SUM(D53:D55)</f>
        <v>823240</v>
      </c>
    </row>
    <row r="53" spans="1:4" s="317" customFormat="1" ht="12" customHeight="1">
      <c r="A53" s="305" t="s">
        <v>36</v>
      </c>
      <c r="B53" s="74" t="s">
        <v>226</v>
      </c>
      <c r="C53" s="99">
        <v>97000</v>
      </c>
      <c r="D53" s="99">
        <v>823240</v>
      </c>
    </row>
    <row r="54" spans="1:4" ht="12" customHeight="1">
      <c r="A54" s="305" t="s">
        <v>38</v>
      </c>
      <c r="B54" s="57" t="s">
        <v>228</v>
      </c>
      <c r="C54" s="103"/>
      <c r="D54" s="103"/>
    </row>
    <row r="55" spans="1:4" ht="12" customHeight="1">
      <c r="A55" s="305" t="s">
        <v>40</v>
      </c>
      <c r="B55" s="57" t="s">
        <v>462</v>
      </c>
      <c r="C55" s="103"/>
      <c r="D55" s="103"/>
    </row>
    <row r="56" spans="1:4" ht="12" customHeight="1" thickBot="1">
      <c r="A56" s="305" t="s">
        <v>42</v>
      </c>
      <c r="B56" s="57" t="s">
        <v>463</v>
      </c>
      <c r="C56" s="103"/>
      <c r="D56" s="103"/>
    </row>
    <row r="57" spans="1:4" ht="15" customHeight="1" thickBot="1">
      <c r="A57" s="254" t="s">
        <v>48</v>
      </c>
      <c r="B57" s="17" t="s">
        <v>464</v>
      </c>
      <c r="C57" s="307"/>
      <c r="D57" s="307"/>
    </row>
    <row r="58" spans="1:4" ht="13.5" thickBot="1">
      <c r="A58" s="254" t="s">
        <v>245</v>
      </c>
      <c r="B58" s="318" t="s">
        <v>465</v>
      </c>
      <c r="C58" s="114">
        <f>+C46+C52+C57</f>
        <v>35775000</v>
      </c>
      <c r="D58" s="114">
        <f>+D46+D52+D57</f>
        <v>36692471</v>
      </c>
    </row>
    <row r="59" spans="3:4" ht="15" customHeight="1" thickBot="1">
      <c r="C59" s="319"/>
      <c r="D59" s="319"/>
    </row>
    <row r="60" spans="1:4" ht="14.25" customHeight="1" thickBot="1">
      <c r="A60" s="286" t="s">
        <v>434</v>
      </c>
      <c r="B60" s="287"/>
      <c r="C60" s="288">
        <v>9</v>
      </c>
      <c r="D60" s="288">
        <v>9</v>
      </c>
    </row>
    <row r="61" spans="1:4" ht="13.5" thickBot="1">
      <c r="A61" s="286" t="s">
        <v>435</v>
      </c>
      <c r="B61" s="287"/>
      <c r="C61" s="288">
        <v>0</v>
      </c>
      <c r="D61" s="288">
        <v>0</v>
      </c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G26"/>
  <sheetViews>
    <sheetView view="pageLayout" zoomScaleNormal="150" workbookViewId="0" topLeftCell="A1">
      <selection activeCell="C3" sqref="C3:G3"/>
    </sheetView>
  </sheetViews>
  <sheetFormatPr defaultColWidth="9.00390625" defaultRowHeight="12.75"/>
  <cols>
    <col min="1" max="1" width="5.50390625" style="209" customWidth="1"/>
    <col min="2" max="2" width="33.125" style="209" customWidth="1"/>
    <col min="3" max="3" width="12.375" style="209" customWidth="1"/>
    <col min="4" max="4" width="11.50390625" style="209" customWidth="1"/>
    <col min="5" max="5" width="11.375" style="209" customWidth="1"/>
    <col min="6" max="6" width="11.00390625" style="209" customWidth="1"/>
    <col min="7" max="7" width="14.375" style="209" customWidth="1"/>
    <col min="8" max="16384" width="9.375" style="209" customWidth="1"/>
  </cols>
  <sheetData>
    <row r="1" spans="1:7" ht="43.5" customHeight="1">
      <c r="A1" s="412" t="s">
        <v>467</v>
      </c>
      <c r="B1" s="412"/>
      <c r="C1" s="412"/>
      <c r="D1" s="412"/>
      <c r="E1" s="412"/>
      <c r="F1" s="412"/>
      <c r="G1" s="412"/>
    </row>
    <row r="3" spans="1:7" s="323" customFormat="1" ht="27" customHeight="1">
      <c r="A3" s="321" t="s">
        <v>468</v>
      </c>
      <c r="B3" s="322"/>
      <c r="C3" s="413" t="s">
        <v>469</v>
      </c>
      <c r="D3" s="413"/>
      <c r="E3" s="413"/>
      <c r="F3" s="413"/>
      <c r="G3" s="413"/>
    </row>
    <row r="4" spans="1:7" s="323" customFormat="1" ht="15.75">
      <c r="A4" s="322"/>
      <c r="B4" s="322"/>
      <c r="C4" s="322"/>
      <c r="D4" s="322"/>
      <c r="E4" s="322"/>
      <c r="F4" s="322"/>
      <c r="G4" s="322"/>
    </row>
    <row r="5" spans="1:7" s="323" customFormat="1" ht="24.75" customHeight="1">
      <c r="A5" s="321" t="s">
        <v>470</v>
      </c>
      <c r="B5" s="322"/>
      <c r="C5" s="413" t="s">
        <v>469</v>
      </c>
      <c r="D5" s="413"/>
      <c r="E5" s="413"/>
      <c r="F5" s="413"/>
      <c r="G5" s="322"/>
    </row>
    <row r="6" spans="1:7" s="324" customFormat="1" ht="12.75">
      <c r="A6" s="210"/>
      <c r="B6" s="210"/>
      <c r="C6" s="210"/>
      <c r="D6" s="210"/>
      <c r="E6" s="210"/>
      <c r="F6" s="210"/>
      <c r="G6" s="210"/>
    </row>
    <row r="7" spans="1:7" s="328" customFormat="1" ht="15" customHeight="1">
      <c r="A7" s="325" t="s">
        <v>471</v>
      </c>
      <c r="B7" s="326"/>
      <c r="C7" s="326"/>
      <c r="D7" s="327"/>
      <c r="E7" s="327"/>
      <c r="F7" s="327"/>
      <c r="G7" s="327"/>
    </row>
    <row r="8" spans="1:7" s="328" customFormat="1" ht="15" customHeight="1">
      <c r="A8" s="325" t="s">
        <v>472</v>
      </c>
      <c r="B8" s="327"/>
      <c r="C8" s="327"/>
      <c r="D8" s="327"/>
      <c r="E8" s="327"/>
      <c r="F8" s="327"/>
      <c r="G8" s="327"/>
    </row>
    <row r="9" spans="1:7" s="332" customFormat="1" ht="42" customHeight="1">
      <c r="A9" s="329" t="s">
        <v>368</v>
      </c>
      <c r="B9" s="330" t="s">
        <v>473</v>
      </c>
      <c r="C9" s="330" t="s">
        <v>474</v>
      </c>
      <c r="D9" s="330" t="s">
        <v>475</v>
      </c>
      <c r="E9" s="330" t="s">
        <v>476</v>
      </c>
      <c r="F9" s="330" t="s">
        <v>477</v>
      </c>
      <c r="G9" s="331" t="s">
        <v>407</v>
      </c>
    </row>
    <row r="10" spans="1:7" ht="24" customHeight="1">
      <c r="A10" s="333" t="s">
        <v>20</v>
      </c>
      <c r="B10" s="334" t="s">
        <v>478</v>
      </c>
      <c r="C10" s="335"/>
      <c r="D10" s="335"/>
      <c r="E10" s="335"/>
      <c r="F10" s="335"/>
      <c r="G10" s="336">
        <f>SUM(C10:F10)</f>
        <v>0</v>
      </c>
    </row>
    <row r="11" spans="1:7" ht="24" customHeight="1">
      <c r="A11" s="337" t="s">
        <v>34</v>
      </c>
      <c r="B11" s="338" t="s">
        <v>479</v>
      </c>
      <c r="C11" s="339"/>
      <c r="D11" s="339"/>
      <c r="E11" s="339"/>
      <c r="F11" s="339"/>
      <c r="G11" s="340">
        <f aca="true" t="shared" si="0" ref="G11:G16">SUM(C11:F11)</f>
        <v>0</v>
      </c>
    </row>
    <row r="12" spans="1:7" ht="24" customHeight="1">
      <c r="A12" s="337" t="s">
        <v>48</v>
      </c>
      <c r="B12" s="338" t="s">
        <v>480</v>
      </c>
      <c r="C12" s="339"/>
      <c r="D12" s="339"/>
      <c r="E12" s="339"/>
      <c r="F12" s="339"/>
      <c r="G12" s="340">
        <f t="shared" si="0"/>
        <v>0</v>
      </c>
    </row>
    <row r="13" spans="1:7" ht="24" customHeight="1">
      <c r="A13" s="337" t="s">
        <v>245</v>
      </c>
      <c r="B13" s="338" t="s">
        <v>481</v>
      </c>
      <c r="C13" s="339"/>
      <c r="D13" s="339"/>
      <c r="E13" s="339"/>
      <c r="F13" s="339"/>
      <c r="G13" s="340">
        <f t="shared" si="0"/>
        <v>0</v>
      </c>
    </row>
    <row r="14" spans="1:7" ht="24" customHeight="1">
      <c r="A14" s="337" t="s">
        <v>78</v>
      </c>
      <c r="B14" s="338" t="s">
        <v>482</v>
      </c>
      <c r="C14" s="339"/>
      <c r="D14" s="339"/>
      <c r="E14" s="339"/>
      <c r="F14" s="339"/>
      <c r="G14" s="340">
        <f t="shared" si="0"/>
        <v>0</v>
      </c>
    </row>
    <row r="15" spans="1:7" ht="24" customHeight="1">
      <c r="A15" s="341" t="s">
        <v>102</v>
      </c>
      <c r="B15" s="342" t="s">
        <v>483</v>
      </c>
      <c r="C15" s="343"/>
      <c r="D15" s="343"/>
      <c r="E15" s="343"/>
      <c r="F15" s="343"/>
      <c r="G15" s="344">
        <f t="shared" si="0"/>
        <v>0</v>
      </c>
    </row>
    <row r="16" spans="1:7" s="349" customFormat="1" ht="24" customHeight="1">
      <c r="A16" s="345" t="s">
        <v>262</v>
      </c>
      <c r="B16" s="346" t="s">
        <v>407</v>
      </c>
      <c r="C16" s="347">
        <f>SUM(C10:C15)</f>
        <v>0</v>
      </c>
      <c r="D16" s="347">
        <f>SUM(D10:D15)</f>
        <v>0</v>
      </c>
      <c r="E16" s="347">
        <f>SUM(E10:E15)</f>
        <v>0</v>
      </c>
      <c r="F16" s="347">
        <f>SUM(F10:F15)</f>
        <v>0</v>
      </c>
      <c r="G16" s="348">
        <f t="shared" si="0"/>
        <v>0</v>
      </c>
    </row>
    <row r="17" spans="1:7" s="324" customFormat="1" ht="12.75">
      <c r="A17" s="210"/>
      <c r="B17" s="210"/>
      <c r="C17" s="210"/>
      <c r="D17" s="210"/>
      <c r="E17" s="210"/>
      <c r="F17" s="210"/>
      <c r="G17" s="210"/>
    </row>
    <row r="18" spans="1:7" s="324" customFormat="1" ht="12.75">
      <c r="A18" s="210"/>
      <c r="B18" s="210"/>
      <c r="C18" s="210"/>
      <c r="D18" s="210"/>
      <c r="E18" s="210"/>
      <c r="F18" s="210"/>
      <c r="G18" s="210"/>
    </row>
    <row r="19" spans="1:7" s="324" customFormat="1" ht="12.75">
      <c r="A19" s="210"/>
      <c r="B19" s="210"/>
      <c r="C19" s="210"/>
      <c r="D19" s="210"/>
      <c r="E19" s="210"/>
      <c r="F19" s="210"/>
      <c r="G19" s="210"/>
    </row>
    <row r="20" spans="1:7" s="324" customFormat="1" ht="15.75">
      <c r="A20" s="323" t="str">
        <f>+CONCATENATE("......................, ",LEFT(ÖSSZEFÜGGÉSEK!A5,4),". .......................... hó ..... nap")</f>
        <v>......................, 2019. .......................... hó ..... nap</v>
      </c>
      <c r="B20" s="210"/>
      <c r="C20" s="210"/>
      <c r="D20" s="210"/>
      <c r="E20" s="210"/>
      <c r="F20" s="210"/>
      <c r="G20" s="210"/>
    </row>
    <row r="21" spans="1:7" s="324" customFormat="1" ht="12.75">
      <c r="A21" s="210"/>
      <c r="B21" s="210"/>
      <c r="C21" s="210"/>
      <c r="D21" s="210"/>
      <c r="E21" s="210"/>
      <c r="F21" s="210"/>
      <c r="G21" s="210"/>
    </row>
    <row r="22" spans="1:7" ht="12.75">
      <c r="A22" s="210"/>
      <c r="B22" s="210"/>
      <c r="C22" s="210"/>
      <c r="D22" s="210"/>
      <c r="E22" s="210"/>
      <c r="F22" s="210"/>
      <c r="G22" s="210"/>
    </row>
    <row r="23" spans="1:7" ht="12.75">
      <c r="A23" s="210"/>
      <c r="B23" s="210"/>
      <c r="C23" s="324"/>
      <c r="D23" s="324"/>
      <c r="E23" s="324"/>
      <c r="F23" s="324"/>
      <c r="G23" s="210"/>
    </row>
    <row r="24" spans="1:7" ht="13.5">
      <c r="A24" s="210"/>
      <c r="B24" s="210"/>
      <c r="C24" s="350"/>
      <c r="D24" s="351" t="s">
        <v>484</v>
      </c>
      <c r="E24" s="351"/>
      <c r="F24" s="350"/>
      <c r="G24" s="210"/>
    </row>
    <row r="25" spans="3:6" ht="13.5">
      <c r="C25" s="352"/>
      <c r="D25" s="353"/>
      <c r="E25" s="353"/>
      <c r="F25" s="352"/>
    </row>
    <row r="26" spans="3:6" ht="13.5">
      <c r="C26" s="352"/>
      <c r="D26" s="353"/>
      <c r="E26" s="353"/>
      <c r="F26" s="352"/>
    </row>
  </sheetData>
  <sheetProtection sheet="1" objects="1" scenarios="1"/>
  <mergeCells count="3">
    <mergeCell ref="A1:G1"/>
    <mergeCell ref="C3:G3"/>
    <mergeCell ref="C5:F5"/>
  </mergeCells>
  <printOptions horizontalCentered="1"/>
  <pageMargins left="0.7875" right="0.7875" top="1.15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10. melléklet a 7/2019. (V.28.)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tabSelected="1" view="pageLayout" zoomScaleSheetLayoutView="100" workbookViewId="0" topLeftCell="A1">
      <selection activeCell="B12" sqref="B12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4" width="21.625" style="6" customWidth="1"/>
    <col min="5" max="16384" width="9.375" style="7" customWidth="1"/>
  </cols>
  <sheetData>
    <row r="1" spans="1:4" ht="15.75" customHeight="1">
      <c r="A1" s="369" t="s">
        <v>13</v>
      </c>
      <c r="B1" s="369"/>
      <c r="C1" s="369"/>
      <c r="D1" s="7"/>
    </row>
    <row r="2" spans="1:4" ht="15.75" customHeight="1" thickBot="1">
      <c r="A2" s="368" t="s">
        <v>14</v>
      </c>
      <c r="B2" s="368"/>
      <c r="C2" s="8"/>
      <c r="D2" s="8" t="s">
        <v>486</v>
      </c>
    </row>
    <row r="3" spans="1:4" ht="37.5" customHeight="1" thickBot="1">
      <c r="A3" s="9" t="s">
        <v>15</v>
      </c>
      <c r="B3" s="10" t="s">
        <v>16</v>
      </c>
      <c r="C3" s="11" t="s">
        <v>490</v>
      </c>
      <c r="D3" s="11" t="s">
        <v>489</v>
      </c>
    </row>
    <row r="4" spans="1:4" s="15" customFormat="1" ht="12" customHeight="1" thickBot="1">
      <c r="A4" s="12" t="s">
        <v>17</v>
      </c>
      <c r="B4" s="13" t="s">
        <v>18</v>
      </c>
      <c r="C4" s="14" t="s">
        <v>19</v>
      </c>
      <c r="D4" s="14" t="s">
        <v>285</v>
      </c>
    </row>
    <row r="5" spans="1:4" s="19" customFormat="1" ht="12" customHeight="1" thickBot="1">
      <c r="A5" s="16" t="s">
        <v>20</v>
      </c>
      <c r="B5" s="17" t="s">
        <v>21</v>
      </c>
      <c r="C5" s="18">
        <f>+C6+C7+C8+C9+C10+C11</f>
        <v>166380745</v>
      </c>
      <c r="D5" s="18">
        <f>+D6+D7+D8+D9+D10+D11</f>
        <v>175101247</v>
      </c>
    </row>
    <row r="6" spans="1:4" s="19" customFormat="1" ht="12" customHeight="1">
      <c r="A6" s="20" t="s">
        <v>22</v>
      </c>
      <c r="B6" s="21" t="s">
        <v>23</v>
      </c>
      <c r="C6" s="22">
        <v>93535330</v>
      </c>
      <c r="D6" s="22">
        <v>93751392</v>
      </c>
    </row>
    <row r="7" spans="1:4" s="19" customFormat="1" ht="12" customHeight="1">
      <c r="A7" s="23" t="s">
        <v>24</v>
      </c>
      <c r="B7" s="24" t="s">
        <v>25</v>
      </c>
      <c r="C7" s="25">
        <v>37067066</v>
      </c>
      <c r="D7" s="25">
        <v>37617900</v>
      </c>
    </row>
    <row r="8" spans="1:4" s="19" customFormat="1" ht="12" customHeight="1">
      <c r="A8" s="23" t="s">
        <v>26</v>
      </c>
      <c r="B8" s="24" t="s">
        <v>27</v>
      </c>
      <c r="C8" s="25">
        <v>33968189</v>
      </c>
      <c r="D8" s="25">
        <v>32431296</v>
      </c>
    </row>
    <row r="9" spans="1:4" s="19" customFormat="1" ht="12" customHeight="1">
      <c r="A9" s="23" t="s">
        <v>28</v>
      </c>
      <c r="B9" s="24" t="s">
        <v>29</v>
      </c>
      <c r="C9" s="25">
        <v>1810160</v>
      </c>
      <c r="D9" s="25">
        <v>2521690</v>
      </c>
    </row>
    <row r="10" spans="1:4" s="19" customFormat="1" ht="12" customHeight="1">
      <c r="A10" s="23" t="s">
        <v>30</v>
      </c>
      <c r="B10" s="26" t="s">
        <v>31</v>
      </c>
      <c r="C10" s="25">
        <v>0</v>
      </c>
      <c r="D10" s="25">
        <v>8778969</v>
      </c>
    </row>
    <row r="11" spans="1:4" s="19" customFormat="1" ht="12" customHeight="1" thickBot="1">
      <c r="A11" s="27" t="s">
        <v>32</v>
      </c>
      <c r="B11" s="28" t="s">
        <v>33</v>
      </c>
      <c r="C11" s="25"/>
      <c r="D11" s="25"/>
    </row>
    <row r="12" spans="1:4" s="19" customFormat="1" ht="12" customHeight="1" thickBot="1">
      <c r="A12" s="16" t="s">
        <v>34</v>
      </c>
      <c r="B12" s="29" t="s">
        <v>35</v>
      </c>
      <c r="C12" s="18">
        <f>+C13+C14+C15+C16+C17</f>
        <v>45822725</v>
      </c>
      <c r="D12" s="18">
        <f>+D13+D14+D15+D16+D17</f>
        <v>87824406</v>
      </c>
    </row>
    <row r="13" spans="1:4" s="19" customFormat="1" ht="12" customHeight="1">
      <c r="A13" s="20" t="s">
        <v>36</v>
      </c>
      <c r="B13" s="21" t="s">
        <v>37</v>
      </c>
      <c r="C13" s="22"/>
      <c r="D13" s="22"/>
    </row>
    <row r="14" spans="1:4" s="19" customFormat="1" ht="12" customHeight="1">
      <c r="A14" s="23" t="s">
        <v>38</v>
      </c>
      <c r="B14" s="24" t="s">
        <v>39</v>
      </c>
      <c r="C14" s="25"/>
      <c r="D14" s="25"/>
    </row>
    <row r="15" spans="1:4" s="19" customFormat="1" ht="12" customHeight="1">
      <c r="A15" s="23" t="s">
        <v>40</v>
      </c>
      <c r="B15" s="24" t="s">
        <v>41</v>
      </c>
      <c r="C15" s="25"/>
      <c r="D15" s="25"/>
    </row>
    <row r="16" spans="1:4" s="19" customFormat="1" ht="12" customHeight="1">
      <c r="A16" s="23" t="s">
        <v>42</v>
      </c>
      <c r="B16" s="24" t="s">
        <v>43</v>
      </c>
      <c r="C16" s="25"/>
      <c r="D16" s="25"/>
    </row>
    <row r="17" spans="1:4" s="19" customFormat="1" ht="12" customHeight="1">
      <c r="A17" s="23" t="s">
        <v>44</v>
      </c>
      <c r="B17" s="24" t="s">
        <v>45</v>
      </c>
      <c r="C17" s="25">
        <v>45822725</v>
      </c>
      <c r="D17" s="25">
        <v>87824406</v>
      </c>
    </row>
    <row r="18" spans="1:4" s="19" customFormat="1" ht="12" customHeight="1" thickBot="1">
      <c r="A18" s="27" t="s">
        <v>46</v>
      </c>
      <c r="B18" s="28" t="s">
        <v>47</v>
      </c>
      <c r="C18" s="30"/>
      <c r="D18" s="30">
        <v>7146517</v>
      </c>
    </row>
    <row r="19" spans="1:4" s="19" customFormat="1" ht="12" customHeight="1" thickBot="1">
      <c r="A19" s="16" t="s">
        <v>48</v>
      </c>
      <c r="B19" s="17" t="s">
        <v>49</v>
      </c>
      <c r="C19" s="18">
        <f>+C20+C21+C22+C23+C24</f>
        <v>0</v>
      </c>
      <c r="D19" s="18">
        <f>+D20+D21+D22+D23+D24</f>
        <v>190012684</v>
      </c>
    </row>
    <row r="20" spans="1:4" s="19" customFormat="1" ht="12" customHeight="1">
      <c r="A20" s="20" t="s">
        <v>50</v>
      </c>
      <c r="B20" s="21" t="s">
        <v>51</v>
      </c>
      <c r="C20" s="22"/>
      <c r="D20" s="22"/>
    </row>
    <row r="21" spans="1:4" s="19" customFormat="1" ht="12" customHeight="1">
      <c r="A21" s="23" t="s">
        <v>52</v>
      </c>
      <c r="B21" s="24" t="s">
        <v>53</v>
      </c>
      <c r="C21" s="25"/>
      <c r="D21" s="25"/>
    </row>
    <row r="22" spans="1:4" s="19" customFormat="1" ht="12" customHeight="1">
      <c r="A22" s="23" t="s">
        <v>54</v>
      </c>
      <c r="B22" s="24" t="s">
        <v>55</v>
      </c>
      <c r="C22" s="25"/>
      <c r="D22" s="25"/>
    </row>
    <row r="23" spans="1:4" s="19" customFormat="1" ht="12" customHeight="1">
      <c r="A23" s="23" t="s">
        <v>56</v>
      </c>
      <c r="B23" s="24" t="s">
        <v>57</v>
      </c>
      <c r="C23" s="25"/>
      <c r="D23" s="25"/>
    </row>
    <row r="24" spans="1:4" s="19" customFormat="1" ht="12" customHeight="1">
      <c r="A24" s="23" t="s">
        <v>58</v>
      </c>
      <c r="B24" s="24" t="s">
        <v>59</v>
      </c>
      <c r="C24" s="25"/>
      <c r="D24" s="25">
        <v>190012684</v>
      </c>
    </row>
    <row r="25" spans="1:4" s="19" customFormat="1" ht="12" customHeight="1" thickBot="1">
      <c r="A25" s="27" t="s">
        <v>60</v>
      </c>
      <c r="B25" s="31" t="s">
        <v>61</v>
      </c>
      <c r="C25" s="30"/>
      <c r="D25" s="30">
        <v>189203635</v>
      </c>
    </row>
    <row r="26" spans="1:4" s="19" customFormat="1" ht="12" customHeight="1" thickBot="1">
      <c r="A26" s="16" t="s">
        <v>62</v>
      </c>
      <c r="B26" s="17" t="s">
        <v>63</v>
      </c>
      <c r="C26" s="18">
        <f>+C27+C31+C32+C33</f>
        <v>17000000</v>
      </c>
      <c r="D26" s="18">
        <f>+D27+D31+D32+D33</f>
        <v>25334755</v>
      </c>
    </row>
    <row r="27" spans="1:4" s="19" customFormat="1" ht="12" customHeight="1">
      <c r="A27" s="20" t="s">
        <v>64</v>
      </c>
      <c r="B27" s="21" t="s">
        <v>65</v>
      </c>
      <c r="C27" s="32">
        <f>+C28+C29+C30</f>
        <v>13000000</v>
      </c>
      <c r="D27" s="32">
        <f>+D28+D29+D30</f>
        <v>21334755</v>
      </c>
    </row>
    <row r="28" spans="1:4" s="19" customFormat="1" ht="12" customHeight="1">
      <c r="A28" s="23" t="s">
        <v>66</v>
      </c>
      <c r="B28" s="24" t="s">
        <v>67</v>
      </c>
      <c r="C28" s="25">
        <v>3000000</v>
      </c>
      <c r="D28" s="25">
        <v>3000000</v>
      </c>
    </row>
    <row r="29" spans="1:4" s="19" customFormat="1" ht="12" customHeight="1">
      <c r="A29" s="23" t="s">
        <v>68</v>
      </c>
      <c r="B29" s="24" t="s">
        <v>69</v>
      </c>
      <c r="C29" s="25"/>
      <c r="D29" s="25"/>
    </row>
    <row r="30" spans="1:4" s="19" customFormat="1" ht="12" customHeight="1">
      <c r="A30" s="23" t="s">
        <v>70</v>
      </c>
      <c r="B30" s="24" t="s">
        <v>71</v>
      </c>
      <c r="C30" s="25">
        <v>10000000</v>
      </c>
      <c r="D30" s="25">
        <v>18334755</v>
      </c>
    </row>
    <row r="31" spans="1:4" s="19" customFormat="1" ht="12" customHeight="1">
      <c r="A31" s="23" t="s">
        <v>72</v>
      </c>
      <c r="B31" s="24" t="s">
        <v>73</v>
      </c>
      <c r="C31" s="25">
        <v>4000000</v>
      </c>
      <c r="D31" s="25">
        <v>4000000</v>
      </c>
    </row>
    <row r="32" spans="1:4" s="19" customFormat="1" ht="12" customHeight="1">
      <c r="A32" s="23" t="s">
        <v>74</v>
      </c>
      <c r="B32" s="24" t="s">
        <v>75</v>
      </c>
      <c r="C32" s="25"/>
      <c r="D32" s="25"/>
    </row>
    <row r="33" spans="1:4" s="19" customFormat="1" ht="12" customHeight="1" thickBot="1">
      <c r="A33" s="27" t="s">
        <v>76</v>
      </c>
      <c r="B33" s="31" t="s">
        <v>77</v>
      </c>
      <c r="C33" s="30"/>
      <c r="D33" s="30"/>
    </row>
    <row r="34" spans="1:4" s="19" customFormat="1" ht="12" customHeight="1" thickBot="1">
      <c r="A34" s="16" t="s">
        <v>78</v>
      </c>
      <c r="B34" s="17" t="s">
        <v>79</v>
      </c>
      <c r="C34" s="18">
        <f>SUM(C35:C45)</f>
        <v>6694000</v>
      </c>
      <c r="D34" s="18">
        <f>SUM(D35:D45)</f>
        <v>7204126</v>
      </c>
    </row>
    <row r="35" spans="1:4" s="19" customFormat="1" ht="12" customHeight="1">
      <c r="A35" s="20" t="s">
        <v>80</v>
      </c>
      <c r="B35" s="21" t="s">
        <v>81</v>
      </c>
      <c r="C35" s="22">
        <v>0</v>
      </c>
      <c r="D35" s="22">
        <v>0</v>
      </c>
    </row>
    <row r="36" spans="1:4" s="19" customFormat="1" ht="12" customHeight="1">
      <c r="A36" s="23" t="s">
        <v>82</v>
      </c>
      <c r="B36" s="24" t="s">
        <v>83</v>
      </c>
      <c r="C36" s="25">
        <v>2748000</v>
      </c>
      <c r="D36" s="25">
        <v>2760000</v>
      </c>
    </row>
    <row r="37" spans="1:4" s="19" customFormat="1" ht="12" customHeight="1">
      <c r="A37" s="23" t="s">
        <v>84</v>
      </c>
      <c r="B37" s="24" t="s">
        <v>85</v>
      </c>
      <c r="C37" s="25"/>
      <c r="D37" s="25"/>
    </row>
    <row r="38" spans="1:4" s="19" customFormat="1" ht="12" customHeight="1">
      <c r="A38" s="23" t="s">
        <v>86</v>
      </c>
      <c r="B38" s="24" t="s">
        <v>87</v>
      </c>
      <c r="C38" s="25">
        <v>0</v>
      </c>
      <c r="D38" s="25">
        <v>392225</v>
      </c>
    </row>
    <row r="39" spans="1:4" s="19" customFormat="1" ht="12" customHeight="1">
      <c r="A39" s="23" t="s">
        <v>88</v>
      </c>
      <c r="B39" s="24" t="s">
        <v>89</v>
      </c>
      <c r="C39" s="25">
        <v>2522000</v>
      </c>
      <c r="D39" s="25">
        <v>2522000</v>
      </c>
    </row>
    <row r="40" spans="1:4" s="19" customFormat="1" ht="12" customHeight="1">
      <c r="A40" s="23" t="s">
        <v>90</v>
      </c>
      <c r="B40" s="24" t="s">
        <v>91</v>
      </c>
      <c r="C40" s="25">
        <v>1424000</v>
      </c>
      <c r="D40" s="25">
        <v>1529901</v>
      </c>
    </row>
    <row r="41" spans="1:4" s="19" customFormat="1" ht="12" customHeight="1">
      <c r="A41" s="23" t="s">
        <v>92</v>
      </c>
      <c r="B41" s="24" t="s">
        <v>93</v>
      </c>
      <c r="C41" s="25"/>
      <c r="D41" s="25"/>
    </row>
    <row r="42" spans="1:4" s="19" customFormat="1" ht="12" customHeight="1">
      <c r="A42" s="23" t="s">
        <v>94</v>
      </c>
      <c r="B42" s="24" t="s">
        <v>95</v>
      </c>
      <c r="C42" s="25"/>
      <c r="D42" s="25"/>
    </row>
    <row r="43" spans="1:4" s="19" customFormat="1" ht="12" customHeight="1">
      <c r="A43" s="23" t="s">
        <v>96</v>
      </c>
      <c r="B43" s="24" t="s">
        <v>97</v>
      </c>
      <c r="C43" s="25"/>
      <c r="D43" s="25"/>
    </row>
    <row r="44" spans="1:4" s="19" customFormat="1" ht="12" customHeight="1">
      <c r="A44" s="27" t="s">
        <v>98</v>
      </c>
      <c r="B44" s="31" t="s">
        <v>99</v>
      </c>
      <c r="C44" s="30"/>
      <c r="D44" s="30"/>
    </row>
    <row r="45" spans="1:4" s="19" customFormat="1" ht="12" customHeight="1" thickBot="1">
      <c r="A45" s="27" t="s">
        <v>100</v>
      </c>
      <c r="B45" s="28" t="s">
        <v>101</v>
      </c>
      <c r="C45" s="30"/>
      <c r="D45" s="30"/>
    </row>
    <row r="46" spans="1:4" s="19" customFormat="1" ht="12" customHeight="1" thickBot="1">
      <c r="A46" s="16" t="s">
        <v>102</v>
      </c>
      <c r="B46" s="17" t="s">
        <v>103</v>
      </c>
      <c r="C46" s="18">
        <f>SUM(C47:C51)</f>
        <v>14695865</v>
      </c>
      <c r="D46" s="18">
        <f>SUM(D47:D51)</f>
        <v>8745865</v>
      </c>
    </row>
    <row r="47" spans="1:4" s="19" customFormat="1" ht="12" customHeight="1">
      <c r="A47" s="20" t="s">
        <v>104</v>
      </c>
      <c r="B47" s="21" t="s">
        <v>105</v>
      </c>
      <c r="C47" s="22"/>
      <c r="D47" s="22"/>
    </row>
    <row r="48" spans="1:4" s="19" customFormat="1" ht="12" customHeight="1">
      <c r="A48" s="23" t="s">
        <v>106</v>
      </c>
      <c r="B48" s="24" t="s">
        <v>107</v>
      </c>
      <c r="C48" s="25">
        <v>14695865</v>
      </c>
      <c r="D48" s="25">
        <v>8745865</v>
      </c>
    </row>
    <row r="49" spans="1:4" s="19" customFormat="1" ht="12" customHeight="1">
      <c r="A49" s="23" t="s">
        <v>108</v>
      </c>
      <c r="B49" s="24" t="s">
        <v>109</v>
      </c>
      <c r="C49" s="25"/>
      <c r="D49" s="25"/>
    </row>
    <row r="50" spans="1:4" s="19" customFormat="1" ht="12" customHeight="1">
      <c r="A50" s="23" t="s">
        <v>110</v>
      </c>
      <c r="B50" s="24" t="s">
        <v>111</v>
      </c>
      <c r="C50" s="25"/>
      <c r="D50" s="25"/>
    </row>
    <row r="51" spans="1:4" s="19" customFormat="1" ht="12" customHeight="1" thickBot="1">
      <c r="A51" s="27" t="s">
        <v>112</v>
      </c>
      <c r="B51" s="28" t="s">
        <v>113</v>
      </c>
      <c r="C51" s="30"/>
      <c r="D51" s="30"/>
    </row>
    <row r="52" spans="1:4" s="19" customFormat="1" ht="12" customHeight="1" thickBot="1">
      <c r="A52" s="16" t="s">
        <v>114</v>
      </c>
      <c r="B52" s="17" t="s">
        <v>115</v>
      </c>
      <c r="C52" s="18">
        <f>SUM(C53:C55)</f>
        <v>0</v>
      </c>
      <c r="D52" s="18">
        <f>SUM(D53:D55)</f>
        <v>1000000</v>
      </c>
    </row>
    <row r="53" spans="1:4" s="19" customFormat="1" ht="12" customHeight="1">
      <c r="A53" s="20" t="s">
        <v>116</v>
      </c>
      <c r="B53" s="21" t="s">
        <v>117</v>
      </c>
      <c r="C53" s="22"/>
      <c r="D53" s="22"/>
    </row>
    <row r="54" spans="1:4" s="19" customFormat="1" ht="12" customHeight="1">
      <c r="A54" s="23" t="s">
        <v>118</v>
      </c>
      <c r="B54" s="24" t="s">
        <v>119</v>
      </c>
      <c r="C54" s="25"/>
      <c r="D54" s="25"/>
    </row>
    <row r="55" spans="1:4" s="19" customFormat="1" ht="12" customHeight="1">
      <c r="A55" s="23" t="s">
        <v>120</v>
      </c>
      <c r="B55" s="24" t="s">
        <v>121</v>
      </c>
      <c r="C55" s="25"/>
      <c r="D55" s="25">
        <v>1000000</v>
      </c>
    </row>
    <row r="56" spans="1:4" s="19" customFormat="1" ht="12" customHeight="1" thickBot="1">
      <c r="A56" s="27" t="s">
        <v>122</v>
      </c>
      <c r="B56" s="28" t="s">
        <v>123</v>
      </c>
      <c r="C56" s="30"/>
      <c r="D56" s="30"/>
    </row>
    <row r="57" spans="1:4" s="19" customFormat="1" ht="12" customHeight="1" thickBot="1">
      <c r="A57" s="16" t="s">
        <v>124</v>
      </c>
      <c r="B57" s="29" t="s">
        <v>125</v>
      </c>
      <c r="C57" s="18">
        <f>SUM(C58:C60)</f>
        <v>8000000</v>
      </c>
      <c r="D57" s="18">
        <f>SUM(D58:D60)</f>
        <v>27846588</v>
      </c>
    </row>
    <row r="58" spans="1:4" s="19" customFormat="1" ht="12" customHeight="1">
      <c r="A58" s="20" t="s">
        <v>126</v>
      </c>
      <c r="B58" s="21" t="s">
        <v>127</v>
      </c>
      <c r="C58" s="25"/>
      <c r="D58" s="25"/>
    </row>
    <row r="59" spans="1:4" s="19" customFormat="1" ht="12" customHeight="1">
      <c r="A59" s="23" t="s">
        <v>128</v>
      </c>
      <c r="B59" s="24" t="s">
        <v>129</v>
      </c>
      <c r="C59" s="25"/>
      <c r="D59" s="25"/>
    </row>
    <row r="60" spans="1:4" s="19" customFormat="1" ht="12" customHeight="1">
      <c r="A60" s="23" t="s">
        <v>130</v>
      </c>
      <c r="B60" s="24" t="s">
        <v>131</v>
      </c>
      <c r="C60" s="25">
        <v>8000000</v>
      </c>
      <c r="D60" s="25">
        <v>27846588</v>
      </c>
    </row>
    <row r="61" spans="1:4" s="19" customFormat="1" ht="12" customHeight="1" thickBot="1">
      <c r="A61" s="27" t="s">
        <v>132</v>
      </c>
      <c r="B61" s="28" t="s">
        <v>133</v>
      </c>
      <c r="C61" s="25"/>
      <c r="D61" s="25"/>
    </row>
    <row r="62" spans="1:4" s="19" customFormat="1" ht="12" customHeight="1" thickBot="1">
      <c r="A62" s="33" t="s">
        <v>134</v>
      </c>
      <c r="B62" s="17" t="s">
        <v>135</v>
      </c>
      <c r="C62" s="18">
        <f>+C5+C12+C19+C26+C34+C46+C52+C57</f>
        <v>258593335</v>
      </c>
      <c r="D62" s="18">
        <f>+D5+D12+D19+D26+D34+D46+D52+D57</f>
        <v>523069671</v>
      </c>
    </row>
    <row r="63" spans="1:4" s="19" customFormat="1" ht="12" customHeight="1" thickBot="1">
      <c r="A63" s="34" t="s">
        <v>136</v>
      </c>
      <c r="B63" s="29" t="s">
        <v>137</v>
      </c>
      <c r="C63" s="18">
        <f>SUM(C64:C66)</f>
        <v>0</v>
      </c>
      <c r="D63" s="18">
        <f>SUM(D64:D66)</f>
        <v>0</v>
      </c>
    </row>
    <row r="64" spans="1:4" s="19" customFormat="1" ht="12" customHeight="1">
      <c r="A64" s="20" t="s">
        <v>138</v>
      </c>
      <c r="B64" s="21" t="s">
        <v>139</v>
      </c>
      <c r="C64" s="25"/>
      <c r="D64" s="25"/>
    </row>
    <row r="65" spans="1:4" s="19" customFormat="1" ht="12" customHeight="1">
      <c r="A65" s="23" t="s">
        <v>140</v>
      </c>
      <c r="B65" s="24" t="s">
        <v>141</v>
      </c>
      <c r="C65" s="25"/>
      <c r="D65" s="25"/>
    </row>
    <row r="66" spans="1:4" s="19" customFormat="1" ht="12" customHeight="1" thickBot="1">
      <c r="A66" s="27" t="s">
        <v>142</v>
      </c>
      <c r="B66" s="35" t="s">
        <v>143</v>
      </c>
      <c r="C66" s="25"/>
      <c r="D66" s="25"/>
    </row>
    <row r="67" spans="1:4" s="19" customFormat="1" ht="12" customHeight="1" thickBot="1">
      <c r="A67" s="34" t="s">
        <v>144</v>
      </c>
      <c r="B67" s="29" t="s">
        <v>145</v>
      </c>
      <c r="C67" s="18">
        <f>SUM(C68:C71)</f>
        <v>0</v>
      </c>
      <c r="D67" s="18">
        <f>SUM(D68:D71)</f>
        <v>0</v>
      </c>
    </row>
    <row r="68" spans="1:4" s="19" customFormat="1" ht="12" customHeight="1">
      <c r="A68" s="20" t="s">
        <v>146</v>
      </c>
      <c r="B68" s="21" t="s">
        <v>147</v>
      </c>
      <c r="C68" s="25"/>
      <c r="D68" s="25"/>
    </row>
    <row r="69" spans="1:4" s="19" customFormat="1" ht="12" customHeight="1">
      <c r="A69" s="23" t="s">
        <v>148</v>
      </c>
      <c r="B69" s="24" t="s">
        <v>149</v>
      </c>
      <c r="C69" s="25"/>
      <c r="D69" s="25"/>
    </row>
    <row r="70" spans="1:4" s="19" customFormat="1" ht="12" customHeight="1">
      <c r="A70" s="23" t="s">
        <v>150</v>
      </c>
      <c r="B70" s="24" t="s">
        <v>151</v>
      </c>
      <c r="C70" s="25"/>
      <c r="D70" s="25"/>
    </row>
    <row r="71" spans="1:4" s="19" customFormat="1" ht="12" customHeight="1" thickBot="1">
      <c r="A71" s="27" t="s">
        <v>152</v>
      </c>
      <c r="B71" s="28" t="s">
        <v>153</v>
      </c>
      <c r="C71" s="25"/>
      <c r="D71" s="25"/>
    </row>
    <row r="72" spans="1:4" s="19" customFormat="1" ht="12" customHeight="1" thickBot="1">
      <c r="A72" s="34" t="s">
        <v>154</v>
      </c>
      <c r="B72" s="29" t="s">
        <v>155</v>
      </c>
      <c r="C72" s="18">
        <f>SUM(C73:C74)</f>
        <v>93134988</v>
      </c>
      <c r="D72" s="18">
        <f>SUM(D73:D74)</f>
        <v>136233010</v>
      </c>
    </row>
    <row r="73" spans="1:4" s="19" customFormat="1" ht="12" customHeight="1">
      <c r="A73" s="20" t="s">
        <v>156</v>
      </c>
      <c r="B73" s="21" t="s">
        <v>157</v>
      </c>
      <c r="C73" s="25">
        <v>93134988</v>
      </c>
      <c r="D73" s="25">
        <v>136233010</v>
      </c>
    </row>
    <row r="74" spans="1:4" s="19" customFormat="1" ht="12" customHeight="1" thickBot="1">
      <c r="A74" s="27" t="s">
        <v>158</v>
      </c>
      <c r="B74" s="28" t="s">
        <v>159</v>
      </c>
      <c r="C74" s="25"/>
      <c r="D74" s="25"/>
    </row>
    <row r="75" spans="1:4" s="19" customFormat="1" ht="12" customHeight="1" thickBot="1">
      <c r="A75" s="34" t="s">
        <v>160</v>
      </c>
      <c r="B75" s="29" t="s">
        <v>161</v>
      </c>
      <c r="C75" s="18">
        <f>SUM(C76:C78)</f>
        <v>0</v>
      </c>
      <c r="D75" s="18">
        <f>SUM(D76:D78)</f>
        <v>6008813</v>
      </c>
    </row>
    <row r="76" spans="1:4" s="19" customFormat="1" ht="12" customHeight="1">
      <c r="A76" s="20" t="s">
        <v>162</v>
      </c>
      <c r="B76" s="21" t="s">
        <v>163</v>
      </c>
      <c r="C76" s="25"/>
      <c r="D76" s="25">
        <v>6008813</v>
      </c>
    </row>
    <row r="77" spans="1:4" s="19" customFormat="1" ht="12" customHeight="1">
      <c r="A77" s="23" t="s">
        <v>164</v>
      </c>
      <c r="B77" s="24" t="s">
        <v>165</v>
      </c>
      <c r="C77" s="25"/>
      <c r="D77" s="25"/>
    </row>
    <row r="78" spans="1:4" s="19" customFormat="1" ht="12" customHeight="1" thickBot="1">
      <c r="A78" s="27" t="s">
        <v>166</v>
      </c>
      <c r="B78" s="28" t="s">
        <v>167</v>
      </c>
      <c r="C78" s="25"/>
      <c r="D78" s="25"/>
    </row>
    <row r="79" spans="1:4" s="19" customFormat="1" ht="12" customHeight="1" thickBot="1">
      <c r="A79" s="34" t="s">
        <v>168</v>
      </c>
      <c r="B79" s="29" t="s">
        <v>169</v>
      </c>
      <c r="C79" s="18">
        <f>SUM(C80:C83)</f>
        <v>0</v>
      </c>
      <c r="D79" s="18">
        <f>SUM(D80:D83)</f>
        <v>0</v>
      </c>
    </row>
    <row r="80" spans="1:4" s="19" customFormat="1" ht="12" customHeight="1">
      <c r="A80" s="36" t="s">
        <v>170</v>
      </c>
      <c r="B80" s="21" t="s">
        <v>171</v>
      </c>
      <c r="C80" s="25"/>
      <c r="D80" s="25"/>
    </row>
    <row r="81" spans="1:4" s="19" customFormat="1" ht="12" customHeight="1">
      <c r="A81" s="37" t="s">
        <v>172</v>
      </c>
      <c r="B81" s="24" t="s">
        <v>173</v>
      </c>
      <c r="C81" s="25"/>
      <c r="D81" s="25"/>
    </row>
    <row r="82" spans="1:4" s="19" customFormat="1" ht="12" customHeight="1">
      <c r="A82" s="37" t="s">
        <v>174</v>
      </c>
      <c r="B82" s="24" t="s">
        <v>175</v>
      </c>
      <c r="C82" s="25"/>
      <c r="D82" s="25"/>
    </row>
    <row r="83" spans="1:4" s="19" customFormat="1" ht="12" customHeight="1" thickBot="1">
      <c r="A83" s="38" t="s">
        <v>176</v>
      </c>
      <c r="B83" s="28" t="s">
        <v>177</v>
      </c>
      <c r="C83" s="25"/>
      <c r="D83" s="25"/>
    </row>
    <row r="84" spans="1:4" s="19" customFormat="1" ht="12" customHeight="1" thickBot="1">
      <c r="A84" s="34" t="s">
        <v>178</v>
      </c>
      <c r="B84" s="29" t="s">
        <v>179</v>
      </c>
      <c r="C84" s="39"/>
      <c r="D84" s="39"/>
    </row>
    <row r="85" spans="1:4" s="19" customFormat="1" ht="13.5" customHeight="1" thickBot="1">
      <c r="A85" s="34" t="s">
        <v>180</v>
      </c>
      <c r="B85" s="29" t="s">
        <v>181</v>
      </c>
      <c r="C85" s="39"/>
      <c r="D85" s="39"/>
    </row>
    <row r="86" spans="1:4" s="19" customFormat="1" ht="15.75" customHeight="1" thickBot="1">
      <c r="A86" s="34" t="s">
        <v>182</v>
      </c>
      <c r="B86" s="40" t="s">
        <v>183</v>
      </c>
      <c r="C86" s="18">
        <f>+C63+C67+C72+C75+C79+C85+C84</f>
        <v>93134988</v>
      </c>
      <c r="D86" s="18">
        <f>+D63+D67+D72+D75+D79+D85+D84</f>
        <v>142241823</v>
      </c>
    </row>
    <row r="87" spans="1:4" s="19" customFormat="1" ht="16.5" customHeight="1" thickBot="1">
      <c r="A87" s="41" t="s">
        <v>184</v>
      </c>
      <c r="B87" s="42" t="s">
        <v>185</v>
      </c>
      <c r="C87" s="18">
        <f>+C62+C86</f>
        <v>351728323</v>
      </c>
      <c r="D87" s="18">
        <f>+D62+D86</f>
        <v>665311494</v>
      </c>
    </row>
    <row r="88" spans="1:4" s="19" customFormat="1" ht="83.25" customHeight="1">
      <c r="A88" s="43"/>
      <c r="B88" s="44"/>
      <c r="C88" s="45"/>
      <c r="D88" s="45"/>
    </row>
    <row r="89" spans="1:4" ht="16.5" customHeight="1">
      <c r="A89" s="369" t="s">
        <v>186</v>
      </c>
      <c r="B89" s="369"/>
      <c r="C89" s="369"/>
      <c r="D89" s="7"/>
    </row>
    <row r="90" spans="1:4" s="47" customFormat="1" ht="16.5" customHeight="1" thickBot="1">
      <c r="A90" s="370" t="s">
        <v>187</v>
      </c>
      <c r="B90" s="370"/>
      <c r="C90" s="46"/>
      <c r="D90" s="46" t="s">
        <v>486</v>
      </c>
    </row>
    <row r="91" spans="1:4" ht="37.5" customHeight="1" thickBot="1">
      <c r="A91" s="9" t="s">
        <v>15</v>
      </c>
      <c r="B91" s="10" t="s">
        <v>188</v>
      </c>
      <c r="C91" s="11" t="str">
        <f>+C3</f>
        <v>2018. évi                 eredeti előirányzat</v>
      </c>
      <c r="D91" s="11" t="str">
        <f>+D3</f>
        <v>2018. évi                 módosított előirányzat</v>
      </c>
    </row>
    <row r="92" spans="1:4" s="15" customFormat="1" ht="12" customHeight="1" thickBot="1">
      <c r="A92" s="48" t="s">
        <v>17</v>
      </c>
      <c r="B92" s="49" t="s">
        <v>18</v>
      </c>
      <c r="C92" s="50" t="s">
        <v>19</v>
      </c>
      <c r="D92" s="50" t="s">
        <v>285</v>
      </c>
    </row>
    <row r="93" spans="1:4" ht="12" customHeight="1" thickBot="1">
      <c r="A93" s="51" t="s">
        <v>20</v>
      </c>
      <c r="B93" s="52" t="s">
        <v>189</v>
      </c>
      <c r="C93" s="53">
        <f>C94+C95+C96+C97+C98+C111</f>
        <v>251714295</v>
      </c>
      <c r="D93" s="53">
        <f>D94+D95+D96+D97+D98+D111</f>
        <v>536520512</v>
      </c>
    </row>
    <row r="94" spans="1:4" ht="12" customHeight="1">
      <c r="A94" s="54" t="s">
        <v>22</v>
      </c>
      <c r="B94" s="55" t="s">
        <v>190</v>
      </c>
      <c r="C94" s="56">
        <v>138598700</v>
      </c>
      <c r="D94" s="56">
        <v>156005327</v>
      </c>
    </row>
    <row r="95" spans="1:4" ht="12" customHeight="1">
      <c r="A95" s="23" t="s">
        <v>24</v>
      </c>
      <c r="B95" s="57" t="s">
        <v>191</v>
      </c>
      <c r="C95" s="25">
        <v>26788300</v>
      </c>
      <c r="D95" s="25">
        <v>29563254</v>
      </c>
    </row>
    <row r="96" spans="1:4" ht="12" customHeight="1">
      <c r="A96" s="23" t="s">
        <v>26</v>
      </c>
      <c r="B96" s="57" t="s">
        <v>192</v>
      </c>
      <c r="C96" s="30">
        <v>76742295</v>
      </c>
      <c r="D96" s="30">
        <v>114098290</v>
      </c>
    </row>
    <row r="97" spans="1:4" ht="12" customHeight="1">
      <c r="A97" s="23" t="s">
        <v>28</v>
      </c>
      <c r="B97" s="58" t="s">
        <v>193</v>
      </c>
      <c r="C97" s="30">
        <v>600000</v>
      </c>
      <c r="D97" s="30">
        <v>2435500</v>
      </c>
    </row>
    <row r="98" spans="1:4" ht="12" customHeight="1">
      <c r="A98" s="23" t="s">
        <v>194</v>
      </c>
      <c r="B98" s="59" t="s">
        <v>195</v>
      </c>
      <c r="C98" s="30">
        <v>8985000</v>
      </c>
      <c r="D98" s="30">
        <v>11356903</v>
      </c>
    </row>
    <row r="99" spans="1:4" ht="12" customHeight="1">
      <c r="A99" s="23" t="s">
        <v>32</v>
      </c>
      <c r="B99" s="57" t="s">
        <v>196</v>
      </c>
      <c r="C99" s="30"/>
      <c r="D99" s="30">
        <v>1787913</v>
      </c>
    </row>
    <row r="100" spans="1:4" ht="12" customHeight="1">
      <c r="A100" s="23" t="s">
        <v>197</v>
      </c>
      <c r="B100" s="60" t="s">
        <v>198</v>
      </c>
      <c r="C100" s="30"/>
      <c r="D100" s="30"/>
    </row>
    <row r="101" spans="1:4" ht="12" customHeight="1">
      <c r="A101" s="23" t="s">
        <v>199</v>
      </c>
      <c r="B101" s="60" t="s">
        <v>200</v>
      </c>
      <c r="C101" s="30"/>
      <c r="D101" s="30">
        <v>49990</v>
      </c>
    </row>
    <row r="102" spans="1:4" ht="12" customHeight="1">
      <c r="A102" s="23" t="s">
        <v>201</v>
      </c>
      <c r="B102" s="61" t="s">
        <v>202</v>
      </c>
      <c r="C102" s="30"/>
      <c r="D102" s="30"/>
    </row>
    <row r="103" spans="1:4" ht="12" customHeight="1">
      <c r="A103" s="23" t="s">
        <v>203</v>
      </c>
      <c r="B103" s="62" t="s">
        <v>204</v>
      </c>
      <c r="C103" s="30"/>
      <c r="D103" s="30"/>
    </row>
    <row r="104" spans="1:4" ht="12" customHeight="1">
      <c r="A104" s="23" t="s">
        <v>205</v>
      </c>
      <c r="B104" s="62" t="s">
        <v>206</v>
      </c>
      <c r="C104" s="30"/>
      <c r="D104" s="30"/>
    </row>
    <row r="105" spans="1:4" ht="12" customHeight="1">
      <c r="A105" s="23" t="s">
        <v>207</v>
      </c>
      <c r="B105" s="61" t="s">
        <v>208</v>
      </c>
      <c r="C105" s="30">
        <v>6985000</v>
      </c>
      <c r="D105" s="30">
        <v>7519000</v>
      </c>
    </row>
    <row r="106" spans="1:4" ht="12" customHeight="1">
      <c r="A106" s="23" t="s">
        <v>209</v>
      </c>
      <c r="B106" s="61" t="s">
        <v>210</v>
      </c>
      <c r="C106" s="30"/>
      <c r="D106" s="30"/>
    </row>
    <row r="107" spans="1:4" ht="12" customHeight="1">
      <c r="A107" s="23" t="s">
        <v>211</v>
      </c>
      <c r="B107" s="62" t="s">
        <v>212</v>
      </c>
      <c r="C107" s="30"/>
      <c r="D107" s="30"/>
    </row>
    <row r="108" spans="1:4" ht="12" customHeight="1">
      <c r="A108" s="63" t="s">
        <v>213</v>
      </c>
      <c r="B108" s="60" t="s">
        <v>214</v>
      </c>
      <c r="C108" s="30"/>
      <c r="D108" s="30"/>
    </row>
    <row r="109" spans="1:4" ht="12" customHeight="1">
      <c r="A109" s="23" t="s">
        <v>215</v>
      </c>
      <c r="B109" s="60" t="s">
        <v>216</v>
      </c>
      <c r="C109" s="30"/>
      <c r="D109" s="30"/>
    </row>
    <row r="110" spans="1:4" ht="12" customHeight="1">
      <c r="A110" s="27" t="s">
        <v>217</v>
      </c>
      <c r="B110" s="60" t="s">
        <v>218</v>
      </c>
      <c r="C110" s="30">
        <v>2000000</v>
      </c>
      <c r="D110" s="30">
        <v>2000000</v>
      </c>
    </row>
    <row r="111" spans="1:4" ht="12" customHeight="1">
      <c r="A111" s="23" t="s">
        <v>219</v>
      </c>
      <c r="B111" s="58" t="s">
        <v>220</v>
      </c>
      <c r="C111" s="25"/>
      <c r="D111" s="25">
        <v>223061238</v>
      </c>
    </row>
    <row r="112" spans="1:4" ht="12" customHeight="1">
      <c r="A112" s="23" t="s">
        <v>221</v>
      </c>
      <c r="B112" s="57" t="s">
        <v>222</v>
      </c>
      <c r="C112" s="25"/>
      <c r="D112" s="25"/>
    </row>
    <row r="113" spans="1:4" ht="12" customHeight="1" thickBot="1">
      <c r="A113" s="64" t="s">
        <v>223</v>
      </c>
      <c r="B113" s="65" t="s">
        <v>224</v>
      </c>
      <c r="C113" s="66"/>
      <c r="D113" s="66"/>
    </row>
    <row r="114" spans="1:4" ht="12" customHeight="1" thickBot="1">
      <c r="A114" s="67" t="s">
        <v>34</v>
      </c>
      <c r="B114" s="68" t="s">
        <v>225</v>
      </c>
      <c r="C114" s="69">
        <f>+C115+C117+C119</f>
        <v>92740424</v>
      </c>
      <c r="D114" s="69">
        <f>+D115+D117+D119</f>
        <v>115508565</v>
      </c>
    </row>
    <row r="115" spans="1:4" ht="12" customHeight="1">
      <c r="A115" s="20" t="s">
        <v>36</v>
      </c>
      <c r="B115" s="57" t="s">
        <v>226</v>
      </c>
      <c r="C115" s="22">
        <v>84740424</v>
      </c>
      <c r="D115" s="22">
        <v>85709347</v>
      </c>
    </row>
    <row r="116" spans="1:4" ht="12" customHeight="1">
      <c r="A116" s="20" t="s">
        <v>38</v>
      </c>
      <c r="B116" s="70" t="s">
        <v>227</v>
      </c>
      <c r="C116" s="22"/>
      <c r="D116" s="22"/>
    </row>
    <row r="117" spans="1:4" ht="12" customHeight="1">
      <c r="A117" s="20" t="s">
        <v>40</v>
      </c>
      <c r="B117" s="70" t="s">
        <v>228</v>
      </c>
      <c r="C117" s="25"/>
      <c r="D117" s="25">
        <v>21799217</v>
      </c>
    </row>
    <row r="118" spans="1:4" ht="12" customHeight="1">
      <c r="A118" s="20" t="s">
        <v>42</v>
      </c>
      <c r="B118" s="70" t="s">
        <v>229</v>
      </c>
      <c r="C118" s="71"/>
      <c r="D118" s="71"/>
    </row>
    <row r="119" spans="1:4" ht="12" customHeight="1">
      <c r="A119" s="20" t="s">
        <v>44</v>
      </c>
      <c r="B119" s="28" t="s">
        <v>230</v>
      </c>
      <c r="C119" s="71">
        <v>8000000</v>
      </c>
      <c r="D119" s="71">
        <v>8000001</v>
      </c>
    </row>
    <row r="120" spans="1:4" ht="12" customHeight="1">
      <c r="A120" s="20" t="s">
        <v>46</v>
      </c>
      <c r="B120" s="26" t="s">
        <v>231</v>
      </c>
      <c r="C120" s="71"/>
      <c r="D120" s="71"/>
    </row>
    <row r="121" spans="1:4" ht="12" customHeight="1">
      <c r="A121" s="20" t="s">
        <v>232</v>
      </c>
      <c r="B121" s="72" t="s">
        <v>233</v>
      </c>
      <c r="C121" s="71"/>
      <c r="D121" s="71"/>
    </row>
    <row r="122" spans="1:4" ht="15.75">
      <c r="A122" s="20" t="s">
        <v>234</v>
      </c>
      <c r="B122" s="62" t="s">
        <v>206</v>
      </c>
      <c r="C122" s="71"/>
      <c r="D122" s="71"/>
    </row>
    <row r="123" spans="1:4" ht="12" customHeight="1">
      <c r="A123" s="20" t="s">
        <v>235</v>
      </c>
      <c r="B123" s="62" t="s">
        <v>236</v>
      </c>
      <c r="C123" s="71">
        <v>8000000</v>
      </c>
      <c r="D123" s="71">
        <v>8000001</v>
      </c>
    </row>
    <row r="124" spans="1:4" ht="12" customHeight="1">
      <c r="A124" s="20" t="s">
        <v>237</v>
      </c>
      <c r="B124" s="62" t="s">
        <v>238</v>
      </c>
      <c r="C124" s="71"/>
      <c r="D124" s="71"/>
    </row>
    <row r="125" spans="1:4" ht="12" customHeight="1">
      <c r="A125" s="20" t="s">
        <v>239</v>
      </c>
      <c r="B125" s="62" t="s">
        <v>212</v>
      </c>
      <c r="C125" s="71">
        <v>0</v>
      </c>
      <c r="D125" s="71">
        <v>0</v>
      </c>
    </row>
    <row r="126" spans="1:4" ht="12" customHeight="1">
      <c r="A126" s="20" t="s">
        <v>240</v>
      </c>
      <c r="B126" s="62" t="s">
        <v>241</v>
      </c>
      <c r="C126" s="71"/>
      <c r="D126" s="71"/>
    </row>
    <row r="127" spans="1:4" ht="16.5" thickBot="1">
      <c r="A127" s="63" t="s">
        <v>242</v>
      </c>
      <c r="B127" s="62" t="s">
        <v>243</v>
      </c>
      <c r="C127" s="73"/>
      <c r="D127" s="73"/>
    </row>
    <row r="128" spans="1:4" ht="12" customHeight="1" thickBot="1">
      <c r="A128" s="16" t="s">
        <v>48</v>
      </c>
      <c r="B128" s="17" t="s">
        <v>244</v>
      </c>
      <c r="C128" s="18">
        <f>+C93+C114</f>
        <v>344454719</v>
      </c>
      <c r="D128" s="18">
        <f>+D93+D114</f>
        <v>652029077</v>
      </c>
    </row>
    <row r="129" spans="1:4" ht="12" customHeight="1" thickBot="1">
      <c r="A129" s="16" t="s">
        <v>245</v>
      </c>
      <c r="B129" s="17" t="s">
        <v>246</v>
      </c>
      <c r="C129" s="18">
        <f>+C130+C131+C132</f>
        <v>0</v>
      </c>
      <c r="D129" s="18">
        <f>+D130+D131+D132</f>
        <v>0</v>
      </c>
    </row>
    <row r="130" spans="1:4" ht="12" customHeight="1">
      <c r="A130" s="20" t="s">
        <v>64</v>
      </c>
      <c r="B130" s="70" t="s">
        <v>247</v>
      </c>
      <c r="C130" s="71"/>
      <c r="D130" s="71"/>
    </row>
    <row r="131" spans="1:4" ht="12" customHeight="1">
      <c r="A131" s="20" t="s">
        <v>72</v>
      </c>
      <c r="B131" s="70" t="s">
        <v>248</v>
      </c>
      <c r="C131" s="71"/>
      <c r="D131" s="71"/>
    </row>
    <row r="132" spans="1:4" ht="12" customHeight="1" thickBot="1">
      <c r="A132" s="63" t="s">
        <v>74</v>
      </c>
      <c r="B132" s="70" t="s">
        <v>249</v>
      </c>
      <c r="C132" s="71"/>
      <c r="D132" s="71"/>
    </row>
    <row r="133" spans="1:4" ht="12" customHeight="1" thickBot="1">
      <c r="A133" s="16" t="s">
        <v>78</v>
      </c>
      <c r="B133" s="17" t="s">
        <v>250</v>
      </c>
      <c r="C133" s="18">
        <f>SUM(C134:C139)</f>
        <v>0</v>
      </c>
      <c r="D133" s="18">
        <f>SUM(D134:D139)</f>
        <v>0</v>
      </c>
    </row>
    <row r="134" spans="1:4" ht="12" customHeight="1">
      <c r="A134" s="20" t="s">
        <v>80</v>
      </c>
      <c r="B134" s="74" t="s">
        <v>251</v>
      </c>
      <c r="C134" s="71"/>
      <c r="D134" s="71"/>
    </row>
    <row r="135" spans="1:4" ht="12" customHeight="1">
      <c r="A135" s="20" t="s">
        <v>82</v>
      </c>
      <c r="B135" s="74" t="s">
        <v>252</v>
      </c>
      <c r="C135" s="71"/>
      <c r="D135" s="71"/>
    </row>
    <row r="136" spans="1:4" ht="12" customHeight="1">
      <c r="A136" s="20" t="s">
        <v>84</v>
      </c>
      <c r="B136" s="74" t="s">
        <v>253</v>
      </c>
      <c r="C136" s="71"/>
      <c r="D136" s="71"/>
    </row>
    <row r="137" spans="1:4" ht="12" customHeight="1">
      <c r="A137" s="20" t="s">
        <v>86</v>
      </c>
      <c r="B137" s="74" t="s">
        <v>254</v>
      </c>
      <c r="C137" s="71"/>
      <c r="D137" s="71"/>
    </row>
    <row r="138" spans="1:4" ht="12" customHeight="1">
      <c r="A138" s="20" t="s">
        <v>88</v>
      </c>
      <c r="B138" s="74" t="s">
        <v>255</v>
      </c>
      <c r="C138" s="71"/>
      <c r="D138" s="71"/>
    </row>
    <row r="139" spans="1:4" ht="12" customHeight="1" thickBot="1">
      <c r="A139" s="63" t="s">
        <v>90</v>
      </c>
      <c r="B139" s="74" t="s">
        <v>256</v>
      </c>
      <c r="C139" s="71"/>
      <c r="D139" s="71"/>
    </row>
    <row r="140" spans="1:4" ht="12" customHeight="1" thickBot="1">
      <c r="A140" s="16" t="s">
        <v>102</v>
      </c>
      <c r="B140" s="17" t="s">
        <v>257</v>
      </c>
      <c r="C140" s="18">
        <f>+C141+C142+C143+C144</f>
        <v>7273604</v>
      </c>
      <c r="D140" s="18">
        <f>+D141+D142+D143+D144</f>
        <v>13282417</v>
      </c>
    </row>
    <row r="141" spans="1:4" ht="12" customHeight="1">
      <c r="A141" s="20" t="s">
        <v>104</v>
      </c>
      <c r="B141" s="74" t="s">
        <v>258</v>
      </c>
      <c r="C141" s="71"/>
      <c r="D141" s="71"/>
    </row>
    <row r="142" spans="1:4" ht="12" customHeight="1">
      <c r="A142" s="20" t="s">
        <v>106</v>
      </c>
      <c r="B142" s="74" t="s">
        <v>259</v>
      </c>
      <c r="C142" s="71">
        <v>6154304</v>
      </c>
      <c r="D142" s="71">
        <v>12163117</v>
      </c>
    </row>
    <row r="143" spans="1:4" ht="12" customHeight="1">
      <c r="A143" s="20" t="s">
        <v>108</v>
      </c>
      <c r="B143" s="74" t="s">
        <v>260</v>
      </c>
      <c r="C143" s="71"/>
      <c r="D143" s="71"/>
    </row>
    <row r="144" spans="1:4" ht="12" customHeight="1" thickBot="1">
      <c r="A144" s="63" t="s">
        <v>110</v>
      </c>
      <c r="B144" s="75" t="s">
        <v>261</v>
      </c>
      <c r="C144" s="71">
        <v>1119300</v>
      </c>
      <c r="D144" s="71">
        <v>1119300</v>
      </c>
    </row>
    <row r="145" spans="1:4" ht="12" customHeight="1" thickBot="1">
      <c r="A145" s="16" t="s">
        <v>262</v>
      </c>
      <c r="B145" s="17" t="s">
        <v>263</v>
      </c>
      <c r="C145" s="76">
        <f>SUM(C146:C150)</f>
        <v>0</v>
      </c>
      <c r="D145" s="76">
        <f>SUM(D146:D150)</f>
        <v>0</v>
      </c>
    </row>
    <row r="146" spans="1:4" ht="12" customHeight="1">
      <c r="A146" s="20" t="s">
        <v>116</v>
      </c>
      <c r="B146" s="74" t="s">
        <v>264</v>
      </c>
      <c r="C146" s="71"/>
      <c r="D146" s="71"/>
    </row>
    <row r="147" spans="1:4" ht="12" customHeight="1">
      <c r="A147" s="20" t="s">
        <v>118</v>
      </c>
      <c r="B147" s="74" t="s">
        <v>265</v>
      </c>
      <c r="C147" s="71"/>
      <c r="D147" s="71"/>
    </row>
    <row r="148" spans="1:4" ht="12" customHeight="1">
      <c r="A148" s="20" t="s">
        <v>120</v>
      </c>
      <c r="B148" s="74" t="s">
        <v>266</v>
      </c>
      <c r="C148" s="71"/>
      <c r="D148" s="71"/>
    </row>
    <row r="149" spans="1:4" ht="12" customHeight="1">
      <c r="A149" s="20" t="s">
        <v>122</v>
      </c>
      <c r="B149" s="74" t="s">
        <v>267</v>
      </c>
      <c r="C149" s="71"/>
      <c r="D149" s="71"/>
    </row>
    <row r="150" spans="1:4" ht="12" customHeight="1" thickBot="1">
      <c r="A150" s="20" t="s">
        <v>268</v>
      </c>
      <c r="B150" s="74" t="s">
        <v>269</v>
      </c>
      <c r="C150" s="71"/>
      <c r="D150" s="71"/>
    </row>
    <row r="151" spans="1:4" ht="12" customHeight="1" thickBot="1">
      <c r="A151" s="16" t="s">
        <v>124</v>
      </c>
      <c r="B151" s="17" t="s">
        <v>270</v>
      </c>
      <c r="C151" s="77"/>
      <c r="D151" s="77"/>
    </row>
    <row r="152" spans="1:4" ht="12" customHeight="1" thickBot="1">
      <c r="A152" s="16" t="s">
        <v>271</v>
      </c>
      <c r="B152" s="17" t="s">
        <v>272</v>
      </c>
      <c r="C152" s="77"/>
      <c r="D152" s="77"/>
    </row>
    <row r="153" spans="1:9" ht="15" customHeight="1" thickBot="1">
      <c r="A153" s="16" t="s">
        <v>273</v>
      </c>
      <c r="B153" s="17" t="s">
        <v>274</v>
      </c>
      <c r="C153" s="78">
        <f>+C129+C133+C140+C145+C151+C152</f>
        <v>7273604</v>
      </c>
      <c r="D153" s="78">
        <f>+D129+D133+D140+D145+D151+D152</f>
        <v>13282417</v>
      </c>
      <c r="F153" s="79"/>
      <c r="G153" s="80"/>
      <c r="H153" s="80"/>
      <c r="I153" s="80"/>
    </row>
    <row r="154" spans="1:4" s="19" customFormat="1" ht="12.75" customHeight="1" thickBot="1">
      <c r="A154" s="81" t="s">
        <v>275</v>
      </c>
      <c r="B154" s="82" t="s">
        <v>276</v>
      </c>
      <c r="C154" s="78">
        <f>+C128+C153</f>
        <v>351728323</v>
      </c>
      <c r="D154" s="78">
        <f>+D128+D153</f>
        <v>665311494</v>
      </c>
    </row>
    <row r="155" ht="7.5" customHeight="1"/>
    <row r="156" spans="1:4" ht="15.75">
      <c r="A156" s="367" t="s">
        <v>277</v>
      </c>
      <c r="B156" s="367"/>
      <c r="C156" s="367"/>
      <c r="D156" s="7"/>
    </row>
    <row r="157" spans="1:4" ht="15" customHeight="1" thickBot="1">
      <c r="A157" s="368" t="s">
        <v>278</v>
      </c>
      <c r="B157" s="368"/>
      <c r="C157" s="8"/>
      <c r="D157" s="8" t="s">
        <v>486</v>
      </c>
    </row>
    <row r="158" spans="1:4" ht="13.5" customHeight="1" thickBot="1">
      <c r="A158" s="16">
        <v>1</v>
      </c>
      <c r="B158" s="83" t="s">
        <v>279</v>
      </c>
      <c r="C158" s="18">
        <f>+C62-C128</f>
        <v>-85861384</v>
      </c>
      <c r="D158" s="18">
        <f>+D62-D128</f>
        <v>-128959406</v>
      </c>
    </row>
    <row r="159" spans="1:4" ht="27.75" customHeight="1" thickBot="1">
      <c r="A159" s="16" t="s">
        <v>34</v>
      </c>
      <c r="B159" s="83" t="s">
        <v>280</v>
      </c>
      <c r="C159" s="18">
        <f>+C86-C153</f>
        <v>85861384</v>
      </c>
      <c r="D159" s="18">
        <f>+D86-D153</f>
        <v>128959406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1736111111111112" bottom="0.8659722222222223" header="0.24027777777777778" footer="0.5118055555555555"/>
  <pageSetup horizontalDpi="300" verticalDpi="300" orientation="portrait" paperSize="9" scale="65" r:id="rId1"/>
  <headerFooter alignWithMargins="0">
    <oddHeader>&amp;L&amp;"Times New Roman CE,Félkövér dőlt"&amp;11 1.1. melléklet a 7/2019. (V.28.) önkormányzati rendelethez&amp;C&amp;"Times New Roman CE,Félkövér"&amp;12
KÖLESD Községi Önkormányzat
2018. ÉVI KÖLTSÉGVETÉSÉNEK ÖSSZEVONT MÉRLEGE</oddHeader>
  </headerFooter>
  <rowBreaks count="2" manualBreakCount="2">
    <brk id="51" max="3" man="1"/>
    <brk id="8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B13" sqref="B13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159"/>
  <sheetViews>
    <sheetView view="pageLayout" zoomScaleSheetLayoutView="100" workbookViewId="0" topLeftCell="A1">
      <selection activeCell="B16" sqref="B16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4" width="21.625" style="6" customWidth="1"/>
    <col min="5" max="16384" width="9.375" style="7" customWidth="1"/>
  </cols>
  <sheetData>
    <row r="1" spans="1:4" ht="15.75" customHeight="1">
      <c r="A1" s="369" t="s">
        <v>13</v>
      </c>
      <c r="B1" s="369"/>
      <c r="C1" s="369"/>
      <c r="D1" s="7"/>
    </row>
    <row r="2" spans="1:4" ht="15.75" customHeight="1" thickBot="1">
      <c r="A2" s="368" t="s">
        <v>14</v>
      </c>
      <c r="B2" s="368"/>
      <c r="C2" s="8"/>
      <c r="D2" s="8" t="s">
        <v>486</v>
      </c>
    </row>
    <row r="3" spans="1:4" ht="37.5" customHeight="1" thickBot="1">
      <c r="A3" s="9" t="s">
        <v>15</v>
      </c>
      <c r="B3" s="10" t="s">
        <v>16</v>
      </c>
      <c r="C3" s="11" t="s">
        <v>490</v>
      </c>
      <c r="D3" s="11" t="s">
        <v>489</v>
      </c>
    </row>
    <row r="4" spans="1:4" s="15" customFormat="1" ht="12" customHeight="1" thickBot="1">
      <c r="A4" s="12" t="s">
        <v>17</v>
      </c>
      <c r="B4" s="13" t="s">
        <v>18</v>
      </c>
      <c r="C4" s="14" t="s">
        <v>19</v>
      </c>
      <c r="D4" s="14" t="s">
        <v>285</v>
      </c>
    </row>
    <row r="5" spans="1:4" s="19" customFormat="1" ht="12" customHeight="1" thickBot="1">
      <c r="A5" s="16" t="s">
        <v>20</v>
      </c>
      <c r="B5" s="17" t="s">
        <v>21</v>
      </c>
      <c r="C5" s="18">
        <f>+C6+C7+C8+C9+C10+C11</f>
        <v>166380745</v>
      </c>
      <c r="D5" s="18">
        <f>+D6+D7+D8+D9+D10+D11</f>
        <v>175101247</v>
      </c>
    </row>
    <row r="6" spans="1:4" s="19" customFormat="1" ht="12" customHeight="1">
      <c r="A6" s="20" t="s">
        <v>22</v>
      </c>
      <c r="B6" s="21" t="s">
        <v>23</v>
      </c>
      <c r="C6" s="22">
        <v>93535330</v>
      </c>
      <c r="D6" s="22">
        <v>93751392</v>
      </c>
    </row>
    <row r="7" spans="1:4" s="19" customFormat="1" ht="12" customHeight="1">
      <c r="A7" s="23" t="s">
        <v>24</v>
      </c>
      <c r="B7" s="24" t="s">
        <v>25</v>
      </c>
      <c r="C7" s="25">
        <v>37067066</v>
      </c>
      <c r="D7" s="25">
        <v>37617900</v>
      </c>
    </row>
    <row r="8" spans="1:4" s="19" customFormat="1" ht="12" customHeight="1">
      <c r="A8" s="23" t="s">
        <v>26</v>
      </c>
      <c r="B8" s="24" t="s">
        <v>27</v>
      </c>
      <c r="C8" s="25">
        <v>33968189</v>
      </c>
      <c r="D8" s="25">
        <v>32431296</v>
      </c>
    </row>
    <row r="9" spans="1:4" s="19" customFormat="1" ht="12" customHeight="1">
      <c r="A9" s="23" t="s">
        <v>28</v>
      </c>
      <c r="B9" s="24" t="s">
        <v>29</v>
      </c>
      <c r="C9" s="25">
        <v>1810160</v>
      </c>
      <c r="D9" s="25">
        <v>2521690</v>
      </c>
    </row>
    <row r="10" spans="1:4" s="19" customFormat="1" ht="12" customHeight="1">
      <c r="A10" s="23" t="s">
        <v>30</v>
      </c>
      <c r="B10" s="26" t="s">
        <v>31</v>
      </c>
      <c r="C10" s="25"/>
      <c r="D10" s="25">
        <v>8778969</v>
      </c>
    </row>
    <row r="11" spans="1:4" s="19" customFormat="1" ht="12" customHeight="1" thickBot="1">
      <c r="A11" s="27" t="s">
        <v>32</v>
      </c>
      <c r="B11" s="28" t="s">
        <v>33</v>
      </c>
      <c r="C11" s="25"/>
      <c r="D11" s="25"/>
    </row>
    <row r="12" spans="1:4" s="19" customFormat="1" ht="12" customHeight="1" thickBot="1">
      <c r="A12" s="16" t="s">
        <v>34</v>
      </c>
      <c r="B12" s="29" t="s">
        <v>35</v>
      </c>
      <c r="C12" s="18">
        <f>+C13+C14+C15+C16+C17</f>
        <v>45822725</v>
      </c>
      <c r="D12" s="18">
        <f>+D13+D14+D15+D16+D17</f>
        <v>87824406</v>
      </c>
    </row>
    <row r="13" spans="1:4" s="19" customFormat="1" ht="12" customHeight="1">
      <c r="A13" s="20" t="s">
        <v>36</v>
      </c>
      <c r="B13" s="21" t="s">
        <v>37</v>
      </c>
      <c r="C13" s="22"/>
      <c r="D13" s="22"/>
    </row>
    <row r="14" spans="1:4" s="19" customFormat="1" ht="12" customHeight="1">
      <c r="A14" s="23" t="s">
        <v>38</v>
      </c>
      <c r="B14" s="24" t="s">
        <v>39</v>
      </c>
      <c r="C14" s="25"/>
      <c r="D14" s="25"/>
    </row>
    <row r="15" spans="1:4" s="19" customFormat="1" ht="12" customHeight="1">
      <c r="A15" s="23" t="s">
        <v>40</v>
      </c>
      <c r="B15" s="24" t="s">
        <v>41</v>
      </c>
      <c r="C15" s="25"/>
      <c r="D15" s="25"/>
    </row>
    <row r="16" spans="1:4" s="19" customFormat="1" ht="12" customHeight="1">
      <c r="A16" s="23" t="s">
        <v>42</v>
      </c>
      <c r="B16" s="24" t="s">
        <v>43</v>
      </c>
      <c r="C16" s="25"/>
      <c r="D16" s="25"/>
    </row>
    <row r="17" spans="1:4" s="19" customFormat="1" ht="12" customHeight="1">
      <c r="A17" s="23" t="s">
        <v>44</v>
      </c>
      <c r="B17" s="24" t="s">
        <v>45</v>
      </c>
      <c r="C17" s="25">
        <v>45822725</v>
      </c>
      <c r="D17" s="25">
        <v>87824406</v>
      </c>
    </row>
    <row r="18" spans="1:4" s="19" customFormat="1" ht="12" customHeight="1" thickBot="1">
      <c r="A18" s="27" t="s">
        <v>46</v>
      </c>
      <c r="B18" s="28" t="s">
        <v>47</v>
      </c>
      <c r="C18" s="30"/>
      <c r="D18" s="30">
        <v>7146517</v>
      </c>
    </row>
    <row r="19" spans="1:4" s="19" customFormat="1" ht="12" customHeight="1" thickBot="1">
      <c r="A19" s="16" t="s">
        <v>48</v>
      </c>
      <c r="B19" s="17" t="s">
        <v>49</v>
      </c>
      <c r="C19" s="18">
        <f>+C20+C21+C22+C23+C24</f>
        <v>0</v>
      </c>
      <c r="D19" s="18">
        <f>+D20+D21+D22+D23+D24</f>
        <v>190012684</v>
      </c>
    </row>
    <row r="20" spans="1:4" s="19" customFormat="1" ht="12" customHeight="1">
      <c r="A20" s="20" t="s">
        <v>50</v>
      </c>
      <c r="B20" s="21" t="s">
        <v>51</v>
      </c>
      <c r="C20" s="22"/>
      <c r="D20" s="22"/>
    </row>
    <row r="21" spans="1:4" s="19" customFormat="1" ht="12" customHeight="1">
      <c r="A21" s="23" t="s">
        <v>52</v>
      </c>
      <c r="B21" s="24" t="s">
        <v>53</v>
      </c>
      <c r="C21" s="25"/>
      <c r="D21" s="25"/>
    </row>
    <row r="22" spans="1:4" s="19" customFormat="1" ht="12" customHeight="1">
      <c r="A22" s="23" t="s">
        <v>54</v>
      </c>
      <c r="B22" s="24" t="s">
        <v>55</v>
      </c>
      <c r="C22" s="25"/>
      <c r="D22" s="25"/>
    </row>
    <row r="23" spans="1:4" s="19" customFormat="1" ht="12" customHeight="1">
      <c r="A23" s="23" t="s">
        <v>56</v>
      </c>
      <c r="B23" s="24" t="s">
        <v>57</v>
      </c>
      <c r="C23" s="25"/>
      <c r="D23" s="25"/>
    </row>
    <row r="24" spans="1:4" s="19" customFormat="1" ht="12" customHeight="1">
      <c r="A24" s="23" t="s">
        <v>58</v>
      </c>
      <c r="B24" s="24" t="s">
        <v>59</v>
      </c>
      <c r="C24" s="25"/>
      <c r="D24" s="25">
        <v>190012684</v>
      </c>
    </row>
    <row r="25" spans="1:4" s="19" customFormat="1" ht="12" customHeight="1" thickBot="1">
      <c r="A25" s="27" t="s">
        <v>60</v>
      </c>
      <c r="B25" s="31" t="s">
        <v>61</v>
      </c>
      <c r="C25" s="30"/>
      <c r="D25" s="30">
        <v>189203635</v>
      </c>
    </row>
    <row r="26" spans="1:4" s="19" customFormat="1" ht="12" customHeight="1" thickBot="1">
      <c r="A26" s="16" t="s">
        <v>62</v>
      </c>
      <c r="B26" s="17" t="s">
        <v>63</v>
      </c>
      <c r="C26" s="18">
        <f>+C27+C31+C32+C33</f>
        <v>17000000</v>
      </c>
      <c r="D26" s="18">
        <f>+D27+D31+D32+D33</f>
        <v>25334755</v>
      </c>
    </row>
    <row r="27" spans="1:4" s="19" customFormat="1" ht="12" customHeight="1">
      <c r="A27" s="20" t="s">
        <v>64</v>
      </c>
      <c r="B27" s="21" t="s">
        <v>65</v>
      </c>
      <c r="C27" s="32">
        <v>13000000</v>
      </c>
      <c r="D27" s="32">
        <f>SUM(D28:D30)</f>
        <v>21334755</v>
      </c>
    </row>
    <row r="28" spans="1:4" s="19" customFormat="1" ht="12" customHeight="1">
      <c r="A28" s="23" t="s">
        <v>66</v>
      </c>
      <c r="B28" s="24" t="s">
        <v>67</v>
      </c>
      <c r="C28" s="25">
        <v>3000000</v>
      </c>
      <c r="D28" s="25">
        <v>3000000</v>
      </c>
    </row>
    <row r="29" spans="1:4" s="19" customFormat="1" ht="12" customHeight="1">
      <c r="A29" s="23" t="s">
        <v>68</v>
      </c>
      <c r="B29" s="24" t="s">
        <v>69</v>
      </c>
      <c r="C29" s="25"/>
      <c r="D29" s="25"/>
    </row>
    <row r="30" spans="1:4" s="19" customFormat="1" ht="12" customHeight="1">
      <c r="A30" s="23" t="s">
        <v>70</v>
      </c>
      <c r="B30" s="24" t="s">
        <v>71</v>
      </c>
      <c r="C30" s="25">
        <v>10000000</v>
      </c>
      <c r="D30" s="25">
        <v>18334755</v>
      </c>
    </row>
    <row r="31" spans="1:4" s="19" customFormat="1" ht="12" customHeight="1">
      <c r="A31" s="23" t="s">
        <v>72</v>
      </c>
      <c r="B31" s="24" t="s">
        <v>73</v>
      </c>
      <c r="C31" s="25">
        <v>4000000</v>
      </c>
      <c r="D31" s="25">
        <v>4000000</v>
      </c>
    </row>
    <row r="32" spans="1:4" s="19" customFormat="1" ht="12" customHeight="1">
      <c r="A32" s="23" t="s">
        <v>74</v>
      </c>
      <c r="B32" s="24" t="s">
        <v>75</v>
      </c>
      <c r="C32" s="25"/>
      <c r="D32" s="25"/>
    </row>
    <row r="33" spans="1:4" s="19" customFormat="1" ht="12" customHeight="1" thickBot="1">
      <c r="A33" s="27" t="s">
        <v>76</v>
      </c>
      <c r="B33" s="31" t="s">
        <v>77</v>
      </c>
      <c r="C33" s="30"/>
      <c r="D33" s="30"/>
    </row>
    <row r="34" spans="1:4" s="19" customFormat="1" ht="12" customHeight="1" thickBot="1">
      <c r="A34" s="16" t="s">
        <v>78</v>
      </c>
      <c r="B34" s="17" t="s">
        <v>79</v>
      </c>
      <c r="C34" s="18">
        <f>SUM(C35:C45)</f>
        <v>6694000</v>
      </c>
      <c r="D34" s="18">
        <f>SUM(D35:D45)</f>
        <v>7204126</v>
      </c>
    </row>
    <row r="35" spans="1:4" s="19" customFormat="1" ht="12" customHeight="1">
      <c r="A35" s="20" t="s">
        <v>80</v>
      </c>
      <c r="B35" s="21" t="s">
        <v>81</v>
      </c>
      <c r="C35" s="22">
        <v>0</v>
      </c>
      <c r="D35" s="22">
        <v>0</v>
      </c>
    </row>
    <row r="36" spans="1:4" s="19" customFormat="1" ht="12" customHeight="1">
      <c r="A36" s="23" t="s">
        <v>82</v>
      </c>
      <c r="B36" s="24" t="s">
        <v>83</v>
      </c>
      <c r="C36" s="25">
        <v>2748000</v>
      </c>
      <c r="D36" s="25">
        <v>2760000</v>
      </c>
    </row>
    <row r="37" spans="1:4" s="19" customFormat="1" ht="12" customHeight="1">
      <c r="A37" s="23" t="s">
        <v>84</v>
      </c>
      <c r="B37" s="24" t="s">
        <v>85</v>
      </c>
      <c r="C37" s="25"/>
      <c r="D37" s="25"/>
    </row>
    <row r="38" spans="1:4" s="19" customFormat="1" ht="12" customHeight="1">
      <c r="A38" s="23" t="s">
        <v>86</v>
      </c>
      <c r="B38" s="24" t="s">
        <v>87</v>
      </c>
      <c r="C38" s="25"/>
      <c r="D38" s="25">
        <v>392225</v>
      </c>
    </row>
    <row r="39" spans="1:4" s="19" customFormat="1" ht="12" customHeight="1">
      <c r="A39" s="23" t="s">
        <v>88</v>
      </c>
      <c r="B39" s="24">
        <v>2293</v>
      </c>
      <c r="C39" s="25">
        <v>2522000</v>
      </c>
      <c r="D39" s="25">
        <v>2522000</v>
      </c>
    </row>
    <row r="40" spans="1:4" s="19" customFormat="1" ht="12" customHeight="1">
      <c r="A40" s="23" t="s">
        <v>90</v>
      </c>
      <c r="B40" s="24" t="s">
        <v>91</v>
      </c>
      <c r="C40" s="25">
        <v>1424000</v>
      </c>
      <c r="D40" s="25">
        <v>1529901</v>
      </c>
    </row>
    <row r="41" spans="1:4" s="19" customFormat="1" ht="12" customHeight="1">
      <c r="A41" s="23" t="s">
        <v>92</v>
      </c>
      <c r="B41" s="24" t="s">
        <v>93</v>
      </c>
      <c r="C41" s="25"/>
      <c r="D41" s="25"/>
    </row>
    <row r="42" spans="1:4" s="19" customFormat="1" ht="12" customHeight="1">
      <c r="A42" s="23" t="s">
        <v>94</v>
      </c>
      <c r="B42" s="24" t="s">
        <v>95</v>
      </c>
      <c r="C42" s="25"/>
      <c r="D42" s="25"/>
    </row>
    <row r="43" spans="1:4" s="19" customFormat="1" ht="12" customHeight="1">
      <c r="A43" s="23" t="s">
        <v>96</v>
      </c>
      <c r="B43" s="24" t="s">
        <v>97</v>
      </c>
      <c r="C43" s="25"/>
      <c r="D43" s="25"/>
    </row>
    <row r="44" spans="1:4" s="19" customFormat="1" ht="12" customHeight="1">
      <c r="A44" s="27" t="s">
        <v>98</v>
      </c>
      <c r="B44" s="31" t="s">
        <v>99</v>
      </c>
      <c r="C44" s="30"/>
      <c r="D44" s="30"/>
    </row>
    <row r="45" spans="1:4" s="19" customFormat="1" ht="12" customHeight="1" thickBot="1">
      <c r="A45" s="27" t="s">
        <v>100</v>
      </c>
      <c r="B45" s="28" t="s">
        <v>101</v>
      </c>
      <c r="C45" s="30"/>
      <c r="D45" s="30"/>
    </row>
    <row r="46" spans="1:4" s="19" customFormat="1" ht="12" customHeight="1" thickBot="1">
      <c r="A46" s="16" t="s">
        <v>102</v>
      </c>
      <c r="B46" s="17" t="s">
        <v>103</v>
      </c>
      <c r="C46" s="18">
        <f>SUM(C47:C51)</f>
        <v>14695865</v>
      </c>
      <c r="D46" s="18">
        <f>SUM(D47:D51)</f>
        <v>8745865</v>
      </c>
    </row>
    <row r="47" spans="1:4" s="19" customFormat="1" ht="12" customHeight="1">
      <c r="A47" s="20" t="s">
        <v>104</v>
      </c>
      <c r="B47" s="21" t="s">
        <v>105</v>
      </c>
      <c r="C47" s="22"/>
      <c r="D47" s="22"/>
    </row>
    <row r="48" spans="1:4" s="19" customFormat="1" ht="12" customHeight="1">
      <c r="A48" s="23" t="s">
        <v>106</v>
      </c>
      <c r="B48" s="24" t="s">
        <v>107</v>
      </c>
      <c r="C48" s="25">
        <v>14695865</v>
      </c>
      <c r="D48" s="25">
        <v>8745865</v>
      </c>
    </row>
    <row r="49" spans="1:4" s="19" customFormat="1" ht="12" customHeight="1">
      <c r="A49" s="23" t="s">
        <v>108</v>
      </c>
      <c r="B49" s="24" t="s">
        <v>109</v>
      </c>
      <c r="C49" s="25"/>
      <c r="D49" s="25"/>
    </row>
    <row r="50" spans="1:4" s="19" customFormat="1" ht="12" customHeight="1">
      <c r="A50" s="23" t="s">
        <v>110</v>
      </c>
      <c r="B50" s="24" t="s">
        <v>111</v>
      </c>
      <c r="C50" s="25"/>
      <c r="D50" s="25"/>
    </row>
    <row r="51" spans="1:4" s="19" customFormat="1" ht="12" customHeight="1" thickBot="1">
      <c r="A51" s="27" t="s">
        <v>112</v>
      </c>
      <c r="B51" s="28" t="s">
        <v>113</v>
      </c>
      <c r="C51" s="30"/>
      <c r="D51" s="30"/>
    </row>
    <row r="52" spans="1:4" s="19" customFormat="1" ht="12" customHeight="1" thickBot="1">
      <c r="A52" s="16" t="s">
        <v>114</v>
      </c>
      <c r="B52" s="17" t="s">
        <v>115</v>
      </c>
      <c r="C52" s="18">
        <f>SUM(C53:C55)</f>
        <v>0</v>
      </c>
      <c r="D52" s="18">
        <f>SUM(D53:D55)</f>
        <v>1000000</v>
      </c>
    </row>
    <row r="53" spans="1:4" s="19" customFormat="1" ht="12" customHeight="1">
      <c r="A53" s="20" t="s">
        <v>116</v>
      </c>
      <c r="B53" s="21" t="s">
        <v>117</v>
      </c>
      <c r="C53" s="22"/>
      <c r="D53" s="22"/>
    </row>
    <row r="54" spans="1:4" s="19" customFormat="1" ht="12" customHeight="1">
      <c r="A54" s="23" t="s">
        <v>118</v>
      </c>
      <c r="B54" s="24" t="s">
        <v>119</v>
      </c>
      <c r="C54" s="25"/>
      <c r="D54" s="25"/>
    </row>
    <row r="55" spans="1:4" s="19" customFormat="1" ht="12" customHeight="1">
      <c r="A55" s="23" t="s">
        <v>120</v>
      </c>
      <c r="B55" s="24" t="s">
        <v>121</v>
      </c>
      <c r="C55" s="25"/>
      <c r="D55" s="25">
        <v>1000000</v>
      </c>
    </row>
    <row r="56" spans="1:4" s="19" customFormat="1" ht="12" customHeight="1" thickBot="1">
      <c r="A56" s="27" t="s">
        <v>122</v>
      </c>
      <c r="B56" s="28" t="s">
        <v>123</v>
      </c>
      <c r="C56" s="30"/>
      <c r="D56" s="30"/>
    </row>
    <row r="57" spans="1:4" s="19" customFormat="1" ht="12" customHeight="1" thickBot="1">
      <c r="A57" s="16" t="s">
        <v>124</v>
      </c>
      <c r="B57" s="29" t="s">
        <v>125</v>
      </c>
      <c r="C57" s="18">
        <f>SUM(C58:C60)</f>
        <v>8000000</v>
      </c>
      <c r="D57" s="18">
        <f>SUM(D58:D60)</f>
        <v>27846588</v>
      </c>
    </row>
    <row r="58" spans="1:4" s="19" customFormat="1" ht="12" customHeight="1">
      <c r="A58" s="20" t="s">
        <v>126</v>
      </c>
      <c r="B58" s="21" t="s">
        <v>127</v>
      </c>
      <c r="C58" s="25"/>
      <c r="D58" s="25"/>
    </row>
    <row r="59" spans="1:4" s="19" customFormat="1" ht="12" customHeight="1">
      <c r="A59" s="23" t="s">
        <v>128</v>
      </c>
      <c r="B59" s="24" t="s">
        <v>129</v>
      </c>
      <c r="C59" s="25"/>
      <c r="D59" s="25"/>
    </row>
    <row r="60" spans="1:4" s="19" customFormat="1" ht="12" customHeight="1">
      <c r="A60" s="23" t="s">
        <v>130</v>
      </c>
      <c r="B60" s="24" t="s">
        <v>131</v>
      </c>
      <c r="C60" s="25">
        <v>8000000</v>
      </c>
      <c r="D60" s="25">
        <v>27846588</v>
      </c>
    </row>
    <row r="61" spans="1:4" s="19" customFormat="1" ht="12" customHeight="1" thickBot="1">
      <c r="A61" s="27" t="s">
        <v>132</v>
      </c>
      <c r="B61" s="28" t="s">
        <v>133</v>
      </c>
      <c r="C61" s="25"/>
      <c r="D61" s="25"/>
    </row>
    <row r="62" spans="1:4" s="19" customFormat="1" ht="12" customHeight="1" thickBot="1">
      <c r="A62" s="33" t="s">
        <v>134</v>
      </c>
      <c r="B62" s="17" t="s">
        <v>135</v>
      </c>
      <c r="C62" s="18">
        <f>+C5+C12+C19+C26+C34+C46+C52+C57</f>
        <v>258593335</v>
      </c>
      <c r="D62" s="18">
        <f>+D5+D12+D19+D26+D34+D46+D52+D57</f>
        <v>523069671</v>
      </c>
    </row>
    <row r="63" spans="1:4" s="19" customFormat="1" ht="12" customHeight="1" thickBot="1">
      <c r="A63" s="34" t="s">
        <v>136</v>
      </c>
      <c r="B63" s="29" t="s">
        <v>137</v>
      </c>
      <c r="C63" s="18">
        <f>SUM(C64:C66)</f>
        <v>0</v>
      </c>
      <c r="D63" s="18">
        <f>SUM(D64:D66)</f>
        <v>0</v>
      </c>
    </row>
    <row r="64" spans="1:4" s="19" customFormat="1" ht="12" customHeight="1">
      <c r="A64" s="20" t="s">
        <v>138</v>
      </c>
      <c r="B64" s="21" t="s">
        <v>139</v>
      </c>
      <c r="C64" s="25"/>
      <c r="D64" s="25"/>
    </row>
    <row r="65" spans="1:4" s="19" customFormat="1" ht="12" customHeight="1">
      <c r="A65" s="23" t="s">
        <v>140</v>
      </c>
      <c r="B65" s="24" t="s">
        <v>141</v>
      </c>
      <c r="C65" s="25"/>
      <c r="D65" s="25"/>
    </row>
    <row r="66" spans="1:4" s="19" customFormat="1" ht="12" customHeight="1" thickBot="1">
      <c r="A66" s="27" t="s">
        <v>142</v>
      </c>
      <c r="B66" s="35" t="s">
        <v>143</v>
      </c>
      <c r="C66" s="25"/>
      <c r="D66" s="25"/>
    </row>
    <row r="67" spans="1:4" s="19" customFormat="1" ht="12" customHeight="1" thickBot="1">
      <c r="A67" s="34" t="s">
        <v>144</v>
      </c>
      <c r="B67" s="29" t="s">
        <v>145</v>
      </c>
      <c r="C67" s="18">
        <f>SUM(C68:C71)</f>
        <v>0</v>
      </c>
      <c r="D67" s="18">
        <f>SUM(D68:D71)</f>
        <v>0</v>
      </c>
    </row>
    <row r="68" spans="1:4" s="19" customFormat="1" ht="12" customHeight="1">
      <c r="A68" s="20" t="s">
        <v>146</v>
      </c>
      <c r="B68" s="21" t="s">
        <v>147</v>
      </c>
      <c r="C68" s="25"/>
      <c r="D68" s="25"/>
    </row>
    <row r="69" spans="1:4" s="19" customFormat="1" ht="12" customHeight="1">
      <c r="A69" s="23" t="s">
        <v>148</v>
      </c>
      <c r="B69" s="24" t="s">
        <v>149</v>
      </c>
      <c r="C69" s="25"/>
      <c r="D69" s="25"/>
    </row>
    <row r="70" spans="1:4" s="19" customFormat="1" ht="12" customHeight="1">
      <c r="A70" s="23" t="s">
        <v>150</v>
      </c>
      <c r="B70" s="24" t="s">
        <v>151</v>
      </c>
      <c r="C70" s="25"/>
      <c r="D70" s="25"/>
    </row>
    <row r="71" spans="1:4" s="19" customFormat="1" ht="12" customHeight="1" thickBot="1">
      <c r="A71" s="27" t="s">
        <v>152</v>
      </c>
      <c r="B71" s="28" t="s">
        <v>153</v>
      </c>
      <c r="C71" s="25"/>
      <c r="D71" s="25"/>
    </row>
    <row r="72" spans="1:4" s="19" customFormat="1" ht="12" customHeight="1" thickBot="1">
      <c r="A72" s="34" t="s">
        <v>154</v>
      </c>
      <c r="B72" s="29" t="s">
        <v>155</v>
      </c>
      <c r="C72" s="18">
        <f>SUM(C73:C74)</f>
        <v>93134988</v>
      </c>
      <c r="D72" s="18">
        <f>SUM(D73:D74)</f>
        <v>136233010</v>
      </c>
    </row>
    <row r="73" spans="1:4" s="19" customFormat="1" ht="12" customHeight="1">
      <c r="A73" s="20" t="s">
        <v>156</v>
      </c>
      <c r="B73" s="21" t="s">
        <v>157</v>
      </c>
      <c r="C73" s="25">
        <v>93134988</v>
      </c>
      <c r="D73" s="25">
        <v>136233010</v>
      </c>
    </row>
    <row r="74" spans="1:4" s="19" customFormat="1" ht="12" customHeight="1" thickBot="1">
      <c r="A74" s="27" t="s">
        <v>158</v>
      </c>
      <c r="B74" s="28" t="s">
        <v>159</v>
      </c>
      <c r="C74" s="25"/>
      <c r="D74" s="25"/>
    </row>
    <row r="75" spans="1:4" s="19" customFormat="1" ht="12" customHeight="1" thickBot="1">
      <c r="A75" s="34" t="s">
        <v>160</v>
      </c>
      <c r="B75" s="29" t="s">
        <v>161</v>
      </c>
      <c r="C75" s="18">
        <f>SUM(C76:C78)</f>
        <v>0</v>
      </c>
      <c r="D75" s="18">
        <f>SUM(D76:D78)</f>
        <v>6008813</v>
      </c>
    </row>
    <row r="76" spans="1:4" s="19" customFormat="1" ht="12" customHeight="1">
      <c r="A76" s="20" t="s">
        <v>162</v>
      </c>
      <c r="B76" s="21" t="s">
        <v>163</v>
      </c>
      <c r="C76" s="25"/>
      <c r="D76" s="25">
        <v>6008813</v>
      </c>
    </row>
    <row r="77" spans="1:4" s="19" customFormat="1" ht="12" customHeight="1">
      <c r="A77" s="23" t="s">
        <v>164</v>
      </c>
      <c r="B77" s="24" t="s">
        <v>165</v>
      </c>
      <c r="C77" s="25"/>
      <c r="D77" s="25"/>
    </row>
    <row r="78" spans="1:4" s="19" customFormat="1" ht="12" customHeight="1" thickBot="1">
      <c r="A78" s="27" t="s">
        <v>166</v>
      </c>
      <c r="B78" s="28" t="s">
        <v>167</v>
      </c>
      <c r="C78" s="25"/>
      <c r="D78" s="25"/>
    </row>
    <row r="79" spans="1:4" s="19" customFormat="1" ht="12" customHeight="1" thickBot="1">
      <c r="A79" s="34" t="s">
        <v>168</v>
      </c>
      <c r="B79" s="29" t="s">
        <v>169</v>
      </c>
      <c r="C79" s="18">
        <f>SUM(C80:C83)</f>
        <v>0</v>
      </c>
      <c r="D79" s="18">
        <f>SUM(D80:D83)</f>
        <v>0</v>
      </c>
    </row>
    <row r="80" spans="1:4" s="19" customFormat="1" ht="12" customHeight="1">
      <c r="A80" s="36" t="s">
        <v>170</v>
      </c>
      <c r="B80" s="21" t="s">
        <v>171</v>
      </c>
      <c r="C80" s="25"/>
      <c r="D80" s="25"/>
    </row>
    <row r="81" spans="1:4" s="19" customFormat="1" ht="12" customHeight="1">
      <c r="A81" s="37" t="s">
        <v>172</v>
      </c>
      <c r="B81" s="24" t="s">
        <v>173</v>
      </c>
      <c r="C81" s="25"/>
      <c r="D81" s="25"/>
    </row>
    <row r="82" spans="1:4" s="19" customFormat="1" ht="12" customHeight="1">
      <c r="A82" s="37" t="s">
        <v>174</v>
      </c>
      <c r="B82" s="24" t="s">
        <v>175</v>
      </c>
      <c r="C82" s="25"/>
      <c r="D82" s="25"/>
    </row>
    <row r="83" spans="1:4" s="19" customFormat="1" ht="12" customHeight="1" thickBot="1">
      <c r="A83" s="38" t="s">
        <v>176</v>
      </c>
      <c r="B83" s="28" t="s">
        <v>177</v>
      </c>
      <c r="C83" s="25"/>
      <c r="D83" s="25"/>
    </row>
    <row r="84" spans="1:4" s="19" customFormat="1" ht="12" customHeight="1" thickBot="1">
      <c r="A84" s="34" t="s">
        <v>178</v>
      </c>
      <c r="B84" s="29" t="s">
        <v>179</v>
      </c>
      <c r="C84" s="39"/>
      <c r="D84" s="39"/>
    </row>
    <row r="85" spans="1:4" s="19" customFormat="1" ht="13.5" customHeight="1" thickBot="1">
      <c r="A85" s="34" t="s">
        <v>180</v>
      </c>
      <c r="B85" s="29" t="s">
        <v>181</v>
      </c>
      <c r="C85" s="39"/>
      <c r="D85" s="39"/>
    </row>
    <row r="86" spans="1:4" s="19" customFormat="1" ht="15.75" customHeight="1" thickBot="1">
      <c r="A86" s="34" t="s">
        <v>182</v>
      </c>
      <c r="B86" s="40" t="s">
        <v>183</v>
      </c>
      <c r="C86" s="18">
        <f>+C63+C67+C72+C75+C79+C85+C84</f>
        <v>93134988</v>
      </c>
      <c r="D86" s="18">
        <f>+D63+D67+D72+D75+D79+D85+D84</f>
        <v>142241823</v>
      </c>
    </row>
    <row r="87" spans="1:4" s="19" customFormat="1" ht="16.5" customHeight="1" thickBot="1">
      <c r="A87" s="41" t="s">
        <v>184</v>
      </c>
      <c r="B87" s="42" t="s">
        <v>185</v>
      </c>
      <c r="C87" s="18">
        <f>+C62+C86</f>
        <v>351728323</v>
      </c>
      <c r="D87" s="18">
        <f>+D62+D86</f>
        <v>665311494</v>
      </c>
    </row>
    <row r="88" spans="1:4" s="19" customFormat="1" ht="83.25" customHeight="1">
      <c r="A88" s="43"/>
      <c r="B88" s="44"/>
      <c r="C88" s="45"/>
      <c r="D88" s="45"/>
    </row>
    <row r="89" spans="1:4" ht="16.5" customHeight="1">
      <c r="A89" s="369" t="s">
        <v>186</v>
      </c>
      <c r="B89" s="369"/>
      <c r="C89" s="369"/>
      <c r="D89" s="7"/>
    </row>
    <row r="90" spans="1:4" s="47" customFormat="1" ht="16.5" customHeight="1" thickBot="1">
      <c r="A90" s="370" t="s">
        <v>187</v>
      </c>
      <c r="B90" s="370"/>
      <c r="C90" s="46"/>
      <c r="D90" s="46" t="s">
        <v>486</v>
      </c>
    </row>
    <row r="91" spans="1:4" ht="37.5" customHeight="1" thickBot="1">
      <c r="A91" s="9" t="s">
        <v>15</v>
      </c>
      <c r="B91" s="10" t="s">
        <v>188</v>
      </c>
      <c r="C91" s="11" t="str">
        <f>+C3</f>
        <v>2018. évi                 eredeti előirányzat</v>
      </c>
      <c r="D91" s="11" t="str">
        <f>+D3</f>
        <v>2018. évi                 módosított előirányzat</v>
      </c>
    </row>
    <row r="92" spans="1:4" s="15" customFormat="1" ht="12" customHeight="1" thickBot="1">
      <c r="A92" s="48" t="s">
        <v>17</v>
      </c>
      <c r="B92" s="49" t="s">
        <v>18</v>
      </c>
      <c r="C92" s="50" t="s">
        <v>19</v>
      </c>
      <c r="D92" s="50" t="s">
        <v>285</v>
      </c>
    </row>
    <row r="93" spans="1:4" ht="12" customHeight="1" thickBot="1">
      <c r="A93" s="51" t="s">
        <v>20</v>
      </c>
      <c r="B93" s="52" t="s">
        <v>189</v>
      </c>
      <c r="C93" s="53">
        <f>C94+C95+C96+C97+C98+C111</f>
        <v>251714295</v>
      </c>
      <c r="D93" s="53">
        <f>D94+D95+D96+D97+D98+D111</f>
        <v>536520512</v>
      </c>
    </row>
    <row r="94" spans="1:4" ht="12" customHeight="1">
      <c r="A94" s="54" t="s">
        <v>22</v>
      </c>
      <c r="B94" s="55" t="s">
        <v>190</v>
      </c>
      <c r="C94" s="56">
        <v>138598700</v>
      </c>
      <c r="D94" s="56">
        <v>156005327</v>
      </c>
    </row>
    <row r="95" spans="1:4" ht="12" customHeight="1">
      <c r="A95" s="23" t="s">
        <v>24</v>
      </c>
      <c r="B95" s="57" t="s">
        <v>191</v>
      </c>
      <c r="C95" s="25">
        <v>26788300</v>
      </c>
      <c r="D95" s="25">
        <v>29563254</v>
      </c>
    </row>
    <row r="96" spans="1:4" ht="12" customHeight="1">
      <c r="A96" s="23" t="s">
        <v>26</v>
      </c>
      <c r="B96" s="57" t="s">
        <v>192</v>
      </c>
      <c r="C96" s="30">
        <v>76742295</v>
      </c>
      <c r="D96" s="30">
        <v>114098290</v>
      </c>
    </row>
    <row r="97" spans="1:4" ht="12" customHeight="1">
      <c r="A97" s="23" t="s">
        <v>28</v>
      </c>
      <c r="B97" s="58" t="s">
        <v>193</v>
      </c>
      <c r="C97" s="30">
        <v>600000</v>
      </c>
      <c r="D97" s="30">
        <v>2435500</v>
      </c>
    </row>
    <row r="98" spans="1:4" ht="12" customHeight="1">
      <c r="A98" s="23" t="s">
        <v>194</v>
      </c>
      <c r="B98" s="59" t="s">
        <v>195</v>
      </c>
      <c r="C98" s="30">
        <v>8985000</v>
      </c>
      <c r="D98" s="30">
        <v>11356903</v>
      </c>
    </row>
    <row r="99" spans="1:4" ht="12" customHeight="1">
      <c r="A99" s="23" t="s">
        <v>32</v>
      </c>
      <c r="B99" s="57" t="s">
        <v>196</v>
      </c>
      <c r="C99" s="30"/>
      <c r="D99" s="30">
        <v>1787913</v>
      </c>
    </row>
    <row r="100" spans="1:4" ht="12" customHeight="1">
      <c r="A100" s="23" t="s">
        <v>197</v>
      </c>
      <c r="B100" s="60" t="s">
        <v>198</v>
      </c>
      <c r="C100" s="30"/>
      <c r="D100" s="30"/>
    </row>
    <row r="101" spans="1:4" ht="12" customHeight="1">
      <c r="A101" s="23" t="s">
        <v>199</v>
      </c>
      <c r="B101" s="60" t="s">
        <v>200</v>
      </c>
      <c r="C101" s="30"/>
      <c r="D101" s="30">
        <v>49990</v>
      </c>
    </row>
    <row r="102" spans="1:4" ht="12" customHeight="1">
      <c r="A102" s="23" t="s">
        <v>201</v>
      </c>
      <c r="B102" s="61" t="s">
        <v>202</v>
      </c>
      <c r="C102" s="30"/>
      <c r="D102" s="30"/>
    </row>
    <row r="103" spans="1:4" ht="12" customHeight="1">
      <c r="A103" s="23" t="s">
        <v>203</v>
      </c>
      <c r="B103" s="62" t="s">
        <v>204</v>
      </c>
      <c r="C103" s="30"/>
      <c r="D103" s="30"/>
    </row>
    <row r="104" spans="1:4" ht="12" customHeight="1">
      <c r="A104" s="23" t="s">
        <v>205</v>
      </c>
      <c r="B104" s="62" t="s">
        <v>206</v>
      </c>
      <c r="C104" s="30"/>
      <c r="D104" s="30"/>
    </row>
    <row r="105" spans="1:4" ht="12" customHeight="1">
      <c r="A105" s="23" t="s">
        <v>207</v>
      </c>
      <c r="B105" s="61" t="s">
        <v>208</v>
      </c>
      <c r="C105" s="30">
        <v>6985000</v>
      </c>
      <c r="D105" s="30">
        <v>7519000</v>
      </c>
    </row>
    <row r="106" spans="1:4" ht="12" customHeight="1">
      <c r="A106" s="23" t="s">
        <v>209</v>
      </c>
      <c r="B106" s="61" t="s">
        <v>210</v>
      </c>
      <c r="C106" s="30"/>
      <c r="D106" s="30"/>
    </row>
    <row r="107" spans="1:4" ht="12" customHeight="1">
      <c r="A107" s="23" t="s">
        <v>211</v>
      </c>
      <c r="B107" s="62" t="s">
        <v>212</v>
      </c>
      <c r="C107" s="30"/>
      <c r="D107" s="30"/>
    </row>
    <row r="108" spans="1:4" ht="12" customHeight="1">
      <c r="A108" s="63" t="s">
        <v>213</v>
      </c>
      <c r="B108" s="60" t="s">
        <v>214</v>
      </c>
      <c r="C108" s="30"/>
      <c r="D108" s="30"/>
    </row>
    <row r="109" spans="1:4" ht="12" customHeight="1">
      <c r="A109" s="23" t="s">
        <v>215</v>
      </c>
      <c r="B109" s="60" t="s">
        <v>216</v>
      </c>
      <c r="C109" s="30"/>
      <c r="D109" s="30"/>
    </row>
    <row r="110" spans="1:4" ht="12" customHeight="1">
      <c r="A110" s="27" t="s">
        <v>217</v>
      </c>
      <c r="B110" s="60" t="s">
        <v>218</v>
      </c>
      <c r="C110" s="30">
        <v>2000000</v>
      </c>
      <c r="D110" s="30">
        <v>2000000</v>
      </c>
    </row>
    <row r="111" spans="1:4" ht="12" customHeight="1">
      <c r="A111" s="23" t="s">
        <v>219</v>
      </c>
      <c r="B111" s="58" t="s">
        <v>220</v>
      </c>
      <c r="C111" s="25"/>
      <c r="D111" s="25">
        <v>223061238</v>
      </c>
    </row>
    <row r="112" spans="1:4" ht="12" customHeight="1">
      <c r="A112" s="23" t="s">
        <v>221</v>
      </c>
      <c r="B112" s="57" t="s">
        <v>222</v>
      </c>
      <c r="C112" s="25"/>
      <c r="D112" s="25"/>
    </row>
    <row r="113" spans="1:4" ht="12" customHeight="1" thickBot="1">
      <c r="A113" s="64" t="s">
        <v>223</v>
      </c>
      <c r="B113" s="65" t="s">
        <v>224</v>
      </c>
      <c r="C113" s="66"/>
      <c r="D113" s="66"/>
    </row>
    <row r="114" spans="1:4" ht="12" customHeight="1" thickBot="1">
      <c r="A114" s="67" t="s">
        <v>34</v>
      </c>
      <c r="B114" s="68" t="s">
        <v>225</v>
      </c>
      <c r="C114" s="69">
        <f>+C115+C117+C119</f>
        <v>92740424</v>
      </c>
      <c r="D114" s="69">
        <f>+D115+D117+D119</f>
        <v>115508565</v>
      </c>
    </row>
    <row r="115" spans="1:4" ht="12" customHeight="1">
      <c r="A115" s="20" t="s">
        <v>36</v>
      </c>
      <c r="B115" s="57" t="s">
        <v>226</v>
      </c>
      <c r="C115" s="22">
        <v>84740424</v>
      </c>
      <c r="D115" s="22">
        <v>85709347</v>
      </c>
    </row>
    <row r="116" spans="1:4" ht="12" customHeight="1">
      <c r="A116" s="20" t="s">
        <v>38</v>
      </c>
      <c r="B116" s="70" t="s">
        <v>227</v>
      </c>
      <c r="C116" s="22"/>
      <c r="D116" s="22"/>
    </row>
    <row r="117" spans="1:4" ht="12" customHeight="1">
      <c r="A117" s="20" t="s">
        <v>40</v>
      </c>
      <c r="B117" s="70" t="s">
        <v>228</v>
      </c>
      <c r="C117" s="25"/>
      <c r="D117" s="25">
        <v>21799217</v>
      </c>
    </row>
    <row r="118" spans="1:4" ht="12" customHeight="1">
      <c r="A118" s="20" t="s">
        <v>42</v>
      </c>
      <c r="B118" s="70" t="s">
        <v>229</v>
      </c>
      <c r="C118" s="71"/>
      <c r="D118" s="71"/>
    </row>
    <row r="119" spans="1:4" ht="12" customHeight="1">
      <c r="A119" s="20" t="s">
        <v>44</v>
      </c>
      <c r="B119" s="28" t="s">
        <v>230</v>
      </c>
      <c r="C119" s="71">
        <v>8000000</v>
      </c>
      <c r="D119" s="71">
        <v>8000001</v>
      </c>
    </row>
    <row r="120" spans="1:4" ht="12" customHeight="1">
      <c r="A120" s="20" t="s">
        <v>46</v>
      </c>
      <c r="B120" s="26" t="s">
        <v>231</v>
      </c>
      <c r="C120" s="71"/>
      <c r="D120" s="71"/>
    </row>
    <row r="121" spans="1:4" ht="12" customHeight="1">
      <c r="A121" s="20" t="s">
        <v>232</v>
      </c>
      <c r="B121" s="72" t="s">
        <v>233</v>
      </c>
      <c r="C121" s="71"/>
      <c r="D121" s="71"/>
    </row>
    <row r="122" spans="1:4" ht="15.75">
      <c r="A122" s="20" t="s">
        <v>234</v>
      </c>
      <c r="B122" s="62" t="s">
        <v>206</v>
      </c>
      <c r="C122" s="71"/>
      <c r="D122" s="71"/>
    </row>
    <row r="123" spans="1:4" ht="12" customHeight="1">
      <c r="A123" s="20" t="s">
        <v>235</v>
      </c>
      <c r="B123" s="62" t="s">
        <v>236</v>
      </c>
      <c r="C123" s="71">
        <v>8000000</v>
      </c>
      <c r="D123" s="71">
        <v>8000001</v>
      </c>
    </row>
    <row r="124" spans="1:4" ht="12" customHeight="1">
      <c r="A124" s="20" t="s">
        <v>237</v>
      </c>
      <c r="B124" s="62" t="s">
        <v>238</v>
      </c>
      <c r="C124" s="71"/>
      <c r="D124" s="71"/>
    </row>
    <row r="125" spans="1:4" ht="12" customHeight="1">
      <c r="A125" s="20" t="s">
        <v>239</v>
      </c>
      <c r="B125" s="62" t="s">
        <v>212</v>
      </c>
      <c r="C125" s="71"/>
      <c r="D125" s="71"/>
    </row>
    <row r="126" spans="1:4" ht="12" customHeight="1">
      <c r="A126" s="20" t="s">
        <v>240</v>
      </c>
      <c r="B126" s="62" t="s">
        <v>241</v>
      </c>
      <c r="C126" s="71"/>
      <c r="D126" s="71"/>
    </row>
    <row r="127" spans="1:4" ht="16.5" thickBot="1">
      <c r="A127" s="63" t="s">
        <v>242</v>
      </c>
      <c r="B127" s="62" t="s">
        <v>243</v>
      </c>
      <c r="C127" s="73"/>
      <c r="D127" s="73"/>
    </row>
    <row r="128" spans="1:4" ht="12" customHeight="1" thickBot="1">
      <c r="A128" s="16" t="s">
        <v>48</v>
      </c>
      <c r="B128" s="17" t="s">
        <v>244</v>
      </c>
      <c r="C128" s="18">
        <f>+C93+C114</f>
        <v>344454719</v>
      </c>
      <c r="D128" s="18">
        <f>+D93+D114</f>
        <v>652029077</v>
      </c>
    </row>
    <row r="129" spans="1:4" ht="12" customHeight="1" thickBot="1">
      <c r="A129" s="16" t="s">
        <v>245</v>
      </c>
      <c r="B129" s="17" t="s">
        <v>246</v>
      </c>
      <c r="C129" s="18">
        <f>+C130+C131+C132</f>
        <v>0</v>
      </c>
      <c r="D129" s="18">
        <f>+D130+D131+D132</f>
        <v>0</v>
      </c>
    </row>
    <row r="130" spans="1:4" ht="12" customHeight="1">
      <c r="A130" s="20" t="s">
        <v>64</v>
      </c>
      <c r="B130" s="70" t="s">
        <v>247</v>
      </c>
      <c r="C130" s="71"/>
      <c r="D130" s="71"/>
    </row>
    <row r="131" spans="1:4" ht="12" customHeight="1">
      <c r="A131" s="20" t="s">
        <v>72</v>
      </c>
      <c r="B131" s="70" t="s">
        <v>248</v>
      </c>
      <c r="C131" s="71"/>
      <c r="D131" s="71"/>
    </row>
    <row r="132" spans="1:4" ht="12" customHeight="1" thickBot="1">
      <c r="A132" s="63" t="s">
        <v>74</v>
      </c>
      <c r="B132" s="70" t="s">
        <v>249</v>
      </c>
      <c r="C132" s="71"/>
      <c r="D132" s="71"/>
    </row>
    <row r="133" spans="1:4" ht="12" customHeight="1" thickBot="1">
      <c r="A133" s="16" t="s">
        <v>78</v>
      </c>
      <c r="B133" s="17" t="s">
        <v>250</v>
      </c>
      <c r="C133" s="18">
        <f>SUM(C134:C139)</f>
        <v>0</v>
      </c>
      <c r="D133" s="18">
        <f>SUM(D134:D139)</f>
        <v>0</v>
      </c>
    </row>
    <row r="134" spans="1:4" ht="12" customHeight="1">
      <c r="A134" s="20" t="s">
        <v>80</v>
      </c>
      <c r="B134" s="74" t="s">
        <v>251</v>
      </c>
      <c r="C134" s="71"/>
      <c r="D134" s="71"/>
    </row>
    <row r="135" spans="1:4" ht="12" customHeight="1">
      <c r="A135" s="20" t="s">
        <v>82</v>
      </c>
      <c r="B135" s="74" t="s">
        <v>252</v>
      </c>
      <c r="C135" s="71"/>
      <c r="D135" s="71"/>
    </row>
    <row r="136" spans="1:4" ht="12" customHeight="1">
      <c r="A136" s="20" t="s">
        <v>84</v>
      </c>
      <c r="B136" s="74" t="s">
        <v>253</v>
      </c>
      <c r="C136" s="71"/>
      <c r="D136" s="71"/>
    </row>
    <row r="137" spans="1:4" ht="12" customHeight="1">
      <c r="A137" s="20" t="s">
        <v>86</v>
      </c>
      <c r="B137" s="74" t="s">
        <v>254</v>
      </c>
      <c r="C137" s="71"/>
      <c r="D137" s="71"/>
    </row>
    <row r="138" spans="1:4" ht="12" customHeight="1">
      <c r="A138" s="20" t="s">
        <v>88</v>
      </c>
      <c r="B138" s="74" t="s">
        <v>255</v>
      </c>
      <c r="C138" s="71"/>
      <c r="D138" s="71"/>
    </row>
    <row r="139" spans="1:4" ht="12" customHeight="1" thickBot="1">
      <c r="A139" s="63" t="s">
        <v>90</v>
      </c>
      <c r="B139" s="74" t="s">
        <v>256</v>
      </c>
      <c r="C139" s="71"/>
      <c r="D139" s="71"/>
    </row>
    <row r="140" spans="1:4" ht="12" customHeight="1" thickBot="1">
      <c r="A140" s="16" t="s">
        <v>102</v>
      </c>
      <c r="B140" s="17" t="s">
        <v>257</v>
      </c>
      <c r="C140" s="18">
        <f>+C141+C142+C143+C144</f>
        <v>7273604</v>
      </c>
      <c r="D140" s="18">
        <f>+D141+D142+D143+D144</f>
        <v>13282417</v>
      </c>
    </row>
    <row r="141" spans="1:4" ht="12" customHeight="1">
      <c r="A141" s="20" t="s">
        <v>104</v>
      </c>
      <c r="B141" s="74" t="s">
        <v>258</v>
      </c>
      <c r="C141" s="71"/>
      <c r="D141" s="71"/>
    </row>
    <row r="142" spans="1:4" ht="12" customHeight="1">
      <c r="A142" s="20" t="s">
        <v>106</v>
      </c>
      <c r="B142" s="74" t="s">
        <v>259</v>
      </c>
      <c r="C142" s="71">
        <v>6154304</v>
      </c>
      <c r="D142" s="71">
        <v>12163117</v>
      </c>
    </row>
    <row r="143" spans="1:4" ht="12" customHeight="1">
      <c r="A143" s="20" t="s">
        <v>108</v>
      </c>
      <c r="B143" s="74" t="s">
        <v>260</v>
      </c>
      <c r="C143" s="71"/>
      <c r="D143" s="71"/>
    </row>
    <row r="144" spans="1:4" ht="12" customHeight="1" thickBot="1">
      <c r="A144" s="63" t="s">
        <v>110</v>
      </c>
      <c r="B144" s="75" t="s">
        <v>261</v>
      </c>
      <c r="C144" s="71">
        <v>1119300</v>
      </c>
      <c r="D144" s="71">
        <v>1119300</v>
      </c>
    </row>
    <row r="145" spans="1:4" ht="12" customHeight="1" thickBot="1">
      <c r="A145" s="16" t="s">
        <v>262</v>
      </c>
      <c r="B145" s="17" t="s">
        <v>263</v>
      </c>
      <c r="C145" s="76">
        <f>SUM(C146:C150)</f>
        <v>0</v>
      </c>
      <c r="D145" s="76">
        <f>SUM(D146:D150)</f>
        <v>0</v>
      </c>
    </row>
    <row r="146" spans="1:4" ht="12" customHeight="1">
      <c r="A146" s="20" t="s">
        <v>116</v>
      </c>
      <c r="B146" s="74" t="s">
        <v>264</v>
      </c>
      <c r="C146" s="71"/>
      <c r="D146" s="71"/>
    </row>
    <row r="147" spans="1:4" ht="12" customHeight="1">
      <c r="A147" s="20" t="s">
        <v>118</v>
      </c>
      <c r="B147" s="74" t="s">
        <v>265</v>
      </c>
      <c r="C147" s="71"/>
      <c r="D147" s="71"/>
    </row>
    <row r="148" spans="1:4" ht="12" customHeight="1">
      <c r="A148" s="20" t="s">
        <v>120</v>
      </c>
      <c r="B148" s="74" t="s">
        <v>266</v>
      </c>
      <c r="C148" s="71"/>
      <c r="D148" s="71"/>
    </row>
    <row r="149" spans="1:4" ht="12" customHeight="1">
      <c r="A149" s="20" t="s">
        <v>122</v>
      </c>
      <c r="B149" s="74" t="s">
        <v>267</v>
      </c>
      <c r="C149" s="71"/>
      <c r="D149" s="71"/>
    </row>
    <row r="150" spans="1:4" ht="12" customHeight="1" thickBot="1">
      <c r="A150" s="20" t="s">
        <v>268</v>
      </c>
      <c r="B150" s="74" t="s">
        <v>269</v>
      </c>
      <c r="C150" s="71"/>
      <c r="D150" s="71"/>
    </row>
    <row r="151" spans="1:4" ht="12" customHeight="1" thickBot="1">
      <c r="A151" s="16" t="s">
        <v>124</v>
      </c>
      <c r="B151" s="17" t="s">
        <v>270</v>
      </c>
      <c r="C151" s="77"/>
      <c r="D151" s="77"/>
    </row>
    <row r="152" spans="1:4" ht="12" customHeight="1" thickBot="1">
      <c r="A152" s="16" t="s">
        <v>271</v>
      </c>
      <c r="B152" s="17" t="s">
        <v>272</v>
      </c>
      <c r="C152" s="77"/>
      <c r="D152" s="77"/>
    </row>
    <row r="153" spans="1:9" ht="15" customHeight="1" thickBot="1">
      <c r="A153" s="16" t="s">
        <v>273</v>
      </c>
      <c r="B153" s="17" t="s">
        <v>274</v>
      </c>
      <c r="C153" s="78">
        <f>+C129+C133+C140+C145+C151+C152</f>
        <v>7273604</v>
      </c>
      <c r="D153" s="78">
        <f>+D129+D133+D140+D145+D151+D152</f>
        <v>13282417</v>
      </c>
      <c r="F153" s="79"/>
      <c r="G153" s="80"/>
      <c r="H153" s="80"/>
      <c r="I153" s="80"/>
    </row>
    <row r="154" spans="1:4" s="19" customFormat="1" ht="12.75" customHeight="1" thickBot="1">
      <c r="A154" s="81" t="s">
        <v>275</v>
      </c>
      <c r="B154" s="82" t="s">
        <v>276</v>
      </c>
      <c r="C154" s="78">
        <f>+C128+C153</f>
        <v>351728323</v>
      </c>
      <c r="D154" s="78">
        <f>+D128+D153</f>
        <v>665311494</v>
      </c>
    </row>
    <row r="155" ht="7.5" customHeight="1"/>
    <row r="156" spans="1:4" ht="15.75">
      <c r="A156" s="367" t="s">
        <v>277</v>
      </c>
      <c r="B156" s="367"/>
      <c r="C156" s="367"/>
      <c r="D156" s="7"/>
    </row>
    <row r="157" spans="1:4" ht="15" customHeight="1" thickBot="1">
      <c r="A157" s="368" t="s">
        <v>278</v>
      </c>
      <c r="B157" s="368"/>
      <c r="C157" s="8"/>
      <c r="D157" s="8" t="s">
        <v>486</v>
      </c>
    </row>
    <row r="158" spans="1:4" ht="13.5" customHeight="1" thickBot="1">
      <c r="A158" s="16">
        <v>1</v>
      </c>
      <c r="B158" s="83" t="s">
        <v>279</v>
      </c>
      <c r="C158" s="18">
        <f>+C62-C128</f>
        <v>-85861384</v>
      </c>
      <c r="D158" s="18">
        <f>+D62-D128</f>
        <v>-128959406</v>
      </c>
    </row>
    <row r="159" spans="1:4" ht="27.75" customHeight="1" thickBot="1">
      <c r="A159" s="16" t="s">
        <v>34</v>
      </c>
      <c r="B159" s="83" t="s">
        <v>280</v>
      </c>
      <c r="C159" s="18">
        <f>+C86-C153</f>
        <v>85861384</v>
      </c>
      <c r="D159" s="18">
        <f>+D86-D153</f>
        <v>128959406</v>
      </c>
    </row>
  </sheetData>
  <sheetProtection selectLockedCells="1" selectUnlockedCells="1"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5" right="0.7875" top="1.7069444444444444" bottom="0.8659722222222223" header="0.7875" footer="0.5118055555555555"/>
  <pageSetup horizontalDpi="300" verticalDpi="300" orientation="portrait" paperSize="9" scale="65" r:id="rId1"/>
  <headerFooter alignWithMargins="0">
    <oddHeader xml:space="preserve">&amp;L&amp;"Times New Roman CE,Félkövér dőlt"&amp;11 1.2. melléklet a 7/2019. (V.29.) önkormányzati rendelethez&amp;C&amp;"Times New Roman CE,Félkövér"&amp;12
Kölesd Községi Önkormányzat
2018. ÉVI KÖLTSÉGVETÉS
KÖTELEZŐ FELADATAINAK MÉRLEGE </oddHeader>
  </headerFooter>
  <rowBreaks count="2" manualBreakCount="2">
    <brk id="56" max="3" man="1"/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view="pageBreakPreview" zoomScaleSheetLayoutView="100" workbookViewId="0" topLeftCell="A1">
      <selection activeCell="E19" sqref="E19"/>
    </sheetView>
  </sheetViews>
  <sheetFormatPr defaultColWidth="9.00390625" defaultRowHeight="12.75"/>
  <cols>
    <col min="1" max="1" width="6.875" style="84" customWidth="1"/>
    <col min="2" max="2" width="55.125" style="85" customWidth="1"/>
    <col min="3" max="4" width="16.375" style="84" customWidth="1"/>
    <col min="5" max="5" width="55.125" style="84" customWidth="1"/>
    <col min="6" max="7" width="16.375" style="84" customWidth="1"/>
    <col min="8" max="8" width="4.875" style="84" customWidth="1"/>
    <col min="9" max="16384" width="9.375" style="84" customWidth="1"/>
  </cols>
  <sheetData>
    <row r="1" spans="2:8" ht="39.75" customHeight="1">
      <c r="B1" s="372" t="s">
        <v>281</v>
      </c>
      <c r="C1" s="372"/>
      <c r="D1" s="372"/>
      <c r="E1" s="372"/>
      <c r="F1" s="372"/>
      <c r="G1" s="355"/>
      <c r="H1" s="373" t="str">
        <f>+CONCATENATE("2.1. melléklet a 7/",LEFT(ÖSSZEFÜGGÉSEK!A5,4),". (V.28.) önkormányzati rendelethez")</f>
        <v>2.1. melléklet a 7/2019. (V.28.) önkormányzati rendelethez</v>
      </c>
    </row>
    <row r="2" spans="6:8" ht="14.25" thickBot="1">
      <c r="F2" s="86"/>
      <c r="G2" s="86" t="s">
        <v>486</v>
      </c>
      <c r="H2" s="373"/>
    </row>
    <row r="3" spans="1:8" ht="18" customHeight="1" thickBot="1">
      <c r="A3" s="374" t="s">
        <v>15</v>
      </c>
      <c r="B3" s="375" t="s">
        <v>282</v>
      </c>
      <c r="C3" s="375"/>
      <c r="D3" s="356"/>
      <c r="E3" s="376" t="s">
        <v>283</v>
      </c>
      <c r="F3" s="377"/>
      <c r="G3" s="358"/>
      <c r="H3" s="373"/>
    </row>
    <row r="4" spans="1:8" s="90" customFormat="1" ht="35.25" customHeight="1" thickBot="1">
      <c r="A4" s="374"/>
      <c r="B4" s="87" t="s">
        <v>284</v>
      </c>
      <c r="C4" s="88" t="str">
        <f>+'1.1.sz.mell.össz.'!C3</f>
        <v>2018. évi                 eredeti előirányzat</v>
      </c>
      <c r="D4" s="88" t="str">
        <f>+'1.1.sz.mell.össz.'!D3</f>
        <v>2018. évi                 módosított előirányzat</v>
      </c>
      <c r="E4" s="87" t="s">
        <v>284</v>
      </c>
      <c r="F4" s="89" t="str">
        <f>+C4</f>
        <v>2018. évi                 eredeti előirányzat</v>
      </c>
      <c r="G4" s="357" t="str">
        <f>+D4</f>
        <v>2018. évi                 módosított előirányzat</v>
      </c>
      <c r="H4" s="373"/>
    </row>
    <row r="5" spans="1:8" s="95" customFormat="1" ht="12" customHeight="1" thickBot="1">
      <c r="A5" s="91" t="s">
        <v>17</v>
      </c>
      <c r="B5" s="92" t="s">
        <v>18</v>
      </c>
      <c r="C5" s="93" t="s">
        <v>19</v>
      </c>
      <c r="D5" s="93" t="s">
        <v>285</v>
      </c>
      <c r="E5" s="92" t="s">
        <v>286</v>
      </c>
      <c r="F5" s="94" t="s">
        <v>372</v>
      </c>
      <c r="G5" s="94" t="s">
        <v>485</v>
      </c>
      <c r="H5" s="373"/>
    </row>
    <row r="6" spans="1:8" ht="12.75" customHeight="1">
      <c r="A6" s="96" t="s">
        <v>20</v>
      </c>
      <c r="B6" s="97" t="s">
        <v>287</v>
      </c>
      <c r="C6" s="98">
        <v>166380745</v>
      </c>
      <c r="D6" s="98">
        <v>175101247</v>
      </c>
      <c r="E6" s="97" t="s">
        <v>288</v>
      </c>
      <c r="F6" s="99">
        <v>138598700</v>
      </c>
      <c r="G6" s="99">
        <v>156005327</v>
      </c>
      <c r="H6" s="373"/>
    </row>
    <row r="7" spans="1:8" ht="12.75" customHeight="1">
      <c r="A7" s="100" t="s">
        <v>34</v>
      </c>
      <c r="B7" s="101" t="s">
        <v>289</v>
      </c>
      <c r="C7" s="102">
        <v>45822725</v>
      </c>
      <c r="D7" s="102">
        <v>87824406</v>
      </c>
      <c r="E7" s="101" t="s">
        <v>191</v>
      </c>
      <c r="F7" s="103">
        <v>26788300</v>
      </c>
      <c r="G7" s="103">
        <v>29563254</v>
      </c>
      <c r="H7" s="373"/>
    </row>
    <row r="8" spans="1:8" ht="12.75" customHeight="1">
      <c r="A8" s="100" t="s">
        <v>48</v>
      </c>
      <c r="B8" s="101" t="s">
        <v>290</v>
      </c>
      <c r="C8" s="102"/>
      <c r="D8" s="102">
        <v>7146517</v>
      </c>
      <c r="E8" s="101" t="s">
        <v>291</v>
      </c>
      <c r="F8" s="103">
        <v>76742295</v>
      </c>
      <c r="G8" s="103">
        <v>114098290</v>
      </c>
      <c r="H8" s="373"/>
    </row>
    <row r="9" spans="1:8" ht="12.75" customHeight="1">
      <c r="A9" s="100" t="s">
        <v>245</v>
      </c>
      <c r="B9" s="101" t="s">
        <v>292</v>
      </c>
      <c r="C9" s="102">
        <v>17000000</v>
      </c>
      <c r="D9" s="102">
        <v>25334755</v>
      </c>
      <c r="E9" s="101" t="s">
        <v>193</v>
      </c>
      <c r="F9" s="103">
        <v>600000</v>
      </c>
      <c r="G9" s="103">
        <v>2435500</v>
      </c>
      <c r="H9" s="373"/>
    </row>
    <row r="10" spans="1:8" ht="12.75" customHeight="1">
      <c r="A10" s="100" t="s">
        <v>78</v>
      </c>
      <c r="B10" s="104" t="s">
        <v>293</v>
      </c>
      <c r="C10" s="102">
        <v>6694000</v>
      </c>
      <c r="D10" s="102">
        <v>7204126</v>
      </c>
      <c r="E10" s="101" t="s">
        <v>195</v>
      </c>
      <c r="F10" s="103">
        <v>8985000</v>
      </c>
      <c r="G10" s="103">
        <v>11356903</v>
      </c>
      <c r="H10" s="373"/>
    </row>
    <row r="11" spans="1:8" ht="12.75" customHeight="1">
      <c r="A11" s="100" t="s">
        <v>102</v>
      </c>
      <c r="B11" s="101" t="s">
        <v>294</v>
      </c>
      <c r="C11" s="105"/>
      <c r="D11" s="105">
        <v>1000000</v>
      </c>
      <c r="E11" s="101" t="s">
        <v>220</v>
      </c>
      <c r="F11" s="103"/>
      <c r="G11" s="103">
        <v>223061238</v>
      </c>
      <c r="H11" s="373"/>
    </row>
    <row r="12" spans="1:8" ht="12.75" customHeight="1">
      <c r="A12" s="100" t="s">
        <v>262</v>
      </c>
      <c r="B12" s="101" t="s">
        <v>295</v>
      </c>
      <c r="C12" s="102"/>
      <c r="D12" s="102"/>
      <c r="E12" s="106"/>
      <c r="F12" s="103"/>
      <c r="G12" s="103"/>
      <c r="H12" s="373"/>
    </row>
    <row r="13" spans="1:8" ht="12.75" customHeight="1">
      <c r="A13" s="100" t="s">
        <v>124</v>
      </c>
      <c r="B13" s="106"/>
      <c r="C13" s="102"/>
      <c r="D13" s="102"/>
      <c r="E13" s="106"/>
      <c r="F13" s="103"/>
      <c r="G13" s="103"/>
      <c r="H13" s="373"/>
    </row>
    <row r="14" spans="1:8" ht="12.75" customHeight="1">
      <c r="A14" s="100" t="s">
        <v>271</v>
      </c>
      <c r="B14" s="107"/>
      <c r="C14" s="105"/>
      <c r="D14" s="105"/>
      <c r="E14" s="106"/>
      <c r="F14" s="103"/>
      <c r="G14" s="103"/>
      <c r="H14" s="373"/>
    </row>
    <row r="15" spans="1:8" ht="12.75" customHeight="1">
      <c r="A15" s="100" t="s">
        <v>273</v>
      </c>
      <c r="B15" s="106"/>
      <c r="C15" s="102"/>
      <c r="D15" s="102"/>
      <c r="E15" s="106"/>
      <c r="F15" s="103"/>
      <c r="G15" s="103"/>
      <c r="H15" s="373"/>
    </row>
    <row r="16" spans="1:8" ht="12.75" customHeight="1">
      <c r="A16" s="100" t="s">
        <v>275</v>
      </c>
      <c r="B16" s="106"/>
      <c r="C16" s="102"/>
      <c r="D16" s="102"/>
      <c r="E16" s="106"/>
      <c r="F16" s="103"/>
      <c r="G16" s="103"/>
      <c r="H16" s="373"/>
    </row>
    <row r="17" spans="1:8" ht="12.75" customHeight="1" thickBot="1">
      <c r="A17" s="100" t="s">
        <v>296</v>
      </c>
      <c r="B17" s="108"/>
      <c r="C17" s="109"/>
      <c r="D17" s="109"/>
      <c r="E17" s="106"/>
      <c r="F17" s="110"/>
      <c r="G17" s="110"/>
      <c r="H17" s="373"/>
    </row>
    <row r="18" spans="1:8" ht="15.75" customHeight="1" thickBot="1">
      <c r="A18" s="111" t="s">
        <v>297</v>
      </c>
      <c r="B18" s="112" t="s">
        <v>298</v>
      </c>
      <c r="C18" s="113">
        <f>SUM(C6:C17)</f>
        <v>235897470</v>
      </c>
      <c r="D18" s="113">
        <f>SUM(D6,D7,D9,D10,D11)</f>
        <v>296464534</v>
      </c>
      <c r="E18" s="112" t="s">
        <v>299</v>
      </c>
      <c r="F18" s="114">
        <f>SUM(F6:F17)</f>
        <v>251714295</v>
      </c>
      <c r="G18" s="114">
        <f>SUM(G6:G17)</f>
        <v>536520512</v>
      </c>
      <c r="H18" s="373"/>
    </row>
    <row r="19" spans="1:8" ht="12.75" customHeight="1">
      <c r="A19" s="115" t="s">
        <v>300</v>
      </c>
      <c r="B19" s="116" t="s">
        <v>301</v>
      </c>
      <c r="C19" s="117">
        <v>14470814</v>
      </c>
      <c r="D19" s="117">
        <v>57568836</v>
      </c>
      <c r="E19" s="101" t="s">
        <v>302</v>
      </c>
      <c r="F19" s="118"/>
      <c r="G19" s="118"/>
      <c r="H19" s="373"/>
    </row>
    <row r="20" spans="1:8" ht="12.75" customHeight="1">
      <c r="A20" s="100" t="s">
        <v>303</v>
      </c>
      <c r="B20" s="101" t="s">
        <v>304</v>
      </c>
      <c r="C20" s="102">
        <v>14470814</v>
      </c>
      <c r="D20" s="102">
        <v>57568836</v>
      </c>
      <c r="E20" s="101" t="s">
        <v>305</v>
      </c>
      <c r="F20" s="103"/>
      <c r="G20" s="103"/>
      <c r="H20" s="373"/>
    </row>
    <row r="21" spans="1:8" ht="12.75" customHeight="1">
      <c r="A21" s="100" t="s">
        <v>306</v>
      </c>
      <c r="B21" s="101" t="s">
        <v>307</v>
      </c>
      <c r="C21" s="102"/>
      <c r="D21" s="102"/>
      <c r="E21" s="101" t="s">
        <v>308</v>
      </c>
      <c r="F21" s="103"/>
      <c r="G21" s="103"/>
      <c r="H21" s="373"/>
    </row>
    <row r="22" spans="1:8" ht="12.75" customHeight="1">
      <c r="A22" s="100" t="s">
        <v>309</v>
      </c>
      <c r="B22" s="101" t="s">
        <v>310</v>
      </c>
      <c r="C22" s="102"/>
      <c r="D22" s="102"/>
      <c r="E22" s="101" t="s">
        <v>311</v>
      </c>
      <c r="F22" s="103"/>
      <c r="G22" s="103"/>
      <c r="H22" s="373"/>
    </row>
    <row r="23" spans="1:8" ht="12.75" customHeight="1">
      <c r="A23" s="100" t="s">
        <v>312</v>
      </c>
      <c r="B23" s="101" t="s">
        <v>313</v>
      </c>
      <c r="C23" s="102"/>
      <c r="D23" s="102"/>
      <c r="E23" s="116" t="s">
        <v>314</v>
      </c>
      <c r="F23" s="103"/>
      <c r="G23" s="103"/>
      <c r="H23" s="373"/>
    </row>
    <row r="24" spans="1:8" ht="12.75" customHeight="1">
      <c r="A24" s="100" t="s">
        <v>315</v>
      </c>
      <c r="B24" s="101" t="s">
        <v>316</v>
      </c>
      <c r="C24" s="119">
        <f>+C25+C26</f>
        <v>0</v>
      </c>
      <c r="D24" s="119">
        <f>+D25+D26</f>
        <v>0</v>
      </c>
      <c r="E24" s="101" t="s">
        <v>317</v>
      </c>
      <c r="F24" s="103"/>
      <c r="G24" s="103"/>
      <c r="H24" s="373"/>
    </row>
    <row r="25" spans="1:8" ht="12.75" customHeight="1">
      <c r="A25" s="115" t="s">
        <v>318</v>
      </c>
      <c r="B25" s="116" t="s">
        <v>319</v>
      </c>
      <c r="C25" s="120"/>
      <c r="D25" s="120"/>
      <c r="E25" s="97" t="s">
        <v>260</v>
      </c>
      <c r="F25" s="118"/>
      <c r="G25" s="118"/>
      <c r="H25" s="373"/>
    </row>
    <row r="26" spans="1:8" ht="12.75" customHeight="1">
      <c r="A26" s="100" t="s">
        <v>320</v>
      </c>
      <c r="B26" s="101" t="s">
        <v>321</v>
      </c>
      <c r="C26" s="102"/>
      <c r="D26" s="102"/>
      <c r="E26" s="101" t="s">
        <v>270</v>
      </c>
      <c r="F26" s="103"/>
      <c r="G26" s="103"/>
      <c r="H26" s="373"/>
    </row>
    <row r="27" spans="1:8" ht="12.75" customHeight="1">
      <c r="A27" s="100" t="s">
        <v>322</v>
      </c>
      <c r="B27" s="101" t="s">
        <v>179</v>
      </c>
      <c r="C27" s="102"/>
      <c r="D27" s="102"/>
      <c r="E27" s="101" t="s">
        <v>272</v>
      </c>
      <c r="F27" s="103"/>
      <c r="G27" s="103"/>
      <c r="H27" s="373"/>
    </row>
    <row r="28" spans="1:8" ht="12.75" customHeight="1" thickBot="1">
      <c r="A28" s="115" t="s">
        <v>323</v>
      </c>
      <c r="B28" s="116" t="s">
        <v>508</v>
      </c>
      <c r="C28" s="120"/>
      <c r="D28" s="120">
        <v>6008813</v>
      </c>
      <c r="E28" s="121" t="s">
        <v>259</v>
      </c>
      <c r="F28" s="118">
        <v>6154304</v>
      </c>
      <c r="G28" s="118">
        <v>12163117</v>
      </c>
      <c r="H28" s="373"/>
    </row>
    <row r="29" spans="1:8" ht="15.75" customHeight="1" thickBot="1">
      <c r="A29" s="111" t="s">
        <v>324</v>
      </c>
      <c r="B29" s="112" t="s">
        <v>325</v>
      </c>
      <c r="C29" s="113">
        <f>+C19+C24+C27+C28</f>
        <v>14470814</v>
      </c>
      <c r="D29" s="113">
        <f>+D19+D24+D27+D28</f>
        <v>63577649</v>
      </c>
      <c r="E29" s="112" t="s">
        <v>326</v>
      </c>
      <c r="F29" s="114">
        <f>SUM(F19:F28)</f>
        <v>6154304</v>
      </c>
      <c r="G29" s="114">
        <f>SUM(G19:G28)</f>
        <v>12163117</v>
      </c>
      <c r="H29" s="373"/>
    </row>
    <row r="30" spans="1:8" ht="13.5" thickBot="1">
      <c r="A30" s="111" t="s">
        <v>327</v>
      </c>
      <c r="B30" s="122" t="s">
        <v>328</v>
      </c>
      <c r="C30" s="123">
        <f>+C18+C29</f>
        <v>250368284</v>
      </c>
      <c r="D30" s="123">
        <f>+D18+D29</f>
        <v>360042183</v>
      </c>
      <c r="E30" s="122" t="s">
        <v>329</v>
      </c>
      <c r="F30" s="123">
        <f>+F18+F29</f>
        <v>257868599</v>
      </c>
      <c r="G30" s="123">
        <f>+G18+G29</f>
        <v>548683629</v>
      </c>
      <c r="H30" s="373"/>
    </row>
    <row r="31" spans="1:8" ht="13.5" thickBot="1">
      <c r="A31" s="111" t="s">
        <v>330</v>
      </c>
      <c r="B31" s="122" t="s">
        <v>331</v>
      </c>
      <c r="C31" s="123">
        <f>IF(C18-F18&lt;0,F18-C18,"-")</f>
        <v>15816825</v>
      </c>
      <c r="D31" s="123">
        <f>IF(D18-G18&lt;0,G18-D18,"-")</f>
        <v>240055978</v>
      </c>
      <c r="E31" s="122" t="s">
        <v>332</v>
      </c>
      <c r="F31" s="123" t="str">
        <f>IF(C18-F18&gt;0,C18-F18,"-")</f>
        <v>-</v>
      </c>
      <c r="G31" s="123" t="str">
        <f>IF(D18-G18&gt;0,D18-G18,"-")</f>
        <v>-</v>
      </c>
      <c r="H31" s="373"/>
    </row>
    <row r="32" spans="1:8" ht="13.5" thickBot="1">
      <c r="A32" s="111" t="s">
        <v>333</v>
      </c>
      <c r="B32" s="122" t="s">
        <v>334</v>
      </c>
      <c r="C32" s="123">
        <f>IF(C18+C29-F30&lt;0,F30-(C18+C29),"-")</f>
        <v>7500315</v>
      </c>
      <c r="D32" s="123">
        <f>IF(D18+D29-G30&lt;0,G30-(D18+D29),"-")</f>
        <v>188641446</v>
      </c>
      <c r="E32" s="122" t="s">
        <v>335</v>
      </c>
      <c r="F32" s="123" t="str">
        <f>IF(C18+C29-F30&gt;0,C18+C29-F30,"-")</f>
        <v>-</v>
      </c>
      <c r="G32" s="123" t="str">
        <f>IF(D18+D29-G30&gt;0,D18+D29-G30,"-")</f>
        <v>-</v>
      </c>
      <c r="H32" s="373"/>
    </row>
    <row r="33" spans="2:5" ht="18.75">
      <c r="B33" s="371"/>
      <c r="C33" s="371"/>
      <c r="D33" s="371"/>
      <c r="E33" s="371"/>
    </row>
  </sheetData>
  <sheetProtection selectLockedCells="1" selectUnlockedCells="1"/>
  <mergeCells count="6">
    <mergeCell ref="B33:E33"/>
    <mergeCell ref="B1:F1"/>
    <mergeCell ref="H1:H32"/>
    <mergeCell ref="A3:A4"/>
    <mergeCell ref="B3:C3"/>
    <mergeCell ref="E3:F3"/>
  </mergeCells>
  <printOptions horizontalCentered="1"/>
  <pageMargins left="0.3298611111111111" right="0.4798611111111111" top="0.9055555555555554" bottom="0.5" header="0.6694444444444444" footer="0.5118055555555555"/>
  <pageSetup horizontalDpi="300" verticalDpi="300" orientation="landscape" paperSize="9" scale="82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H33"/>
  <sheetViews>
    <sheetView zoomScale="150" zoomScaleNormal="150" zoomScaleSheetLayoutView="115" workbookViewId="0" topLeftCell="A1">
      <selection activeCell="E11" sqref="E11"/>
    </sheetView>
  </sheetViews>
  <sheetFormatPr defaultColWidth="9.00390625" defaultRowHeight="12.75"/>
  <cols>
    <col min="1" max="1" width="6.875" style="84" customWidth="1"/>
    <col min="2" max="2" width="55.125" style="85" customWidth="1"/>
    <col min="3" max="4" width="16.375" style="84" customWidth="1"/>
    <col min="5" max="5" width="55.125" style="84" customWidth="1"/>
    <col min="6" max="7" width="16.375" style="84" customWidth="1"/>
    <col min="8" max="8" width="4.875" style="84" customWidth="1"/>
    <col min="9" max="16384" width="9.375" style="84" customWidth="1"/>
  </cols>
  <sheetData>
    <row r="1" spans="2:8" ht="12.75" customHeight="1">
      <c r="B1" s="372" t="s">
        <v>336</v>
      </c>
      <c r="C1" s="372"/>
      <c r="D1" s="372"/>
      <c r="E1" s="372"/>
      <c r="F1" s="372"/>
      <c r="G1" s="355"/>
      <c r="H1" s="373" t="str">
        <f>+CONCATENATE("2.2. melléklet a 7/",LEFT(ÖSSZEFÜGGÉSEK!A5,4),". (V.28.) önkormányzati rendelethez")</f>
        <v>2.2. melléklet a 7/2019. (V.28.) önkormányzati rendelethez</v>
      </c>
    </row>
    <row r="2" spans="6:8" ht="14.25" thickBot="1">
      <c r="F2" s="86"/>
      <c r="G2" s="86" t="s">
        <v>486</v>
      </c>
      <c r="H2" s="373"/>
    </row>
    <row r="3" spans="1:8" ht="12.75" customHeight="1" thickBot="1">
      <c r="A3" s="374" t="s">
        <v>15</v>
      </c>
      <c r="B3" s="375" t="s">
        <v>282</v>
      </c>
      <c r="C3" s="375"/>
      <c r="D3" s="356"/>
      <c r="E3" s="374" t="s">
        <v>283</v>
      </c>
      <c r="F3" s="376"/>
      <c r="G3" s="358"/>
      <c r="H3" s="373"/>
    </row>
    <row r="4" spans="1:8" s="90" customFormat="1" ht="36.75" thickBot="1">
      <c r="A4" s="374"/>
      <c r="B4" s="87" t="s">
        <v>284</v>
      </c>
      <c r="C4" s="88" t="str">
        <f>+'2.1.sz.mell  '!C4</f>
        <v>2018. évi                 eredeti előirányzat</v>
      </c>
      <c r="D4" s="88" t="str">
        <f>+'2.1.sz.mell  '!D4</f>
        <v>2018. évi                 módosított előirányzat</v>
      </c>
      <c r="E4" s="87" t="s">
        <v>284</v>
      </c>
      <c r="F4" s="88" t="str">
        <f>+'2.1.sz.mell  '!C4</f>
        <v>2018. évi                 eredeti előirányzat</v>
      </c>
      <c r="G4" s="359" t="str">
        <f>+'2.1.sz.mell  '!D4</f>
        <v>2018. évi                 módosított előirányzat</v>
      </c>
      <c r="H4" s="373"/>
    </row>
    <row r="5" spans="1:8" s="90" customFormat="1" ht="13.5" thickBot="1">
      <c r="A5" s="91" t="s">
        <v>17</v>
      </c>
      <c r="B5" s="92" t="s">
        <v>18</v>
      </c>
      <c r="C5" s="93" t="s">
        <v>19</v>
      </c>
      <c r="D5" s="93" t="s">
        <v>285</v>
      </c>
      <c r="E5" s="92" t="s">
        <v>230</v>
      </c>
      <c r="F5" s="94" t="s">
        <v>372</v>
      </c>
      <c r="G5" s="94" t="s">
        <v>485</v>
      </c>
      <c r="H5" s="373"/>
    </row>
    <row r="6" spans="1:8" ht="12.75" customHeight="1">
      <c r="A6" s="96" t="s">
        <v>20</v>
      </c>
      <c r="B6" s="97" t="s">
        <v>337</v>
      </c>
      <c r="C6" s="98"/>
      <c r="D6" s="98">
        <v>190012684</v>
      </c>
      <c r="E6" s="97" t="s">
        <v>226</v>
      </c>
      <c r="F6" s="99">
        <v>84740424</v>
      </c>
      <c r="G6" s="99">
        <v>85709347</v>
      </c>
      <c r="H6" s="373"/>
    </row>
    <row r="7" spans="1:8" ht="12.75">
      <c r="A7" s="100" t="s">
        <v>34</v>
      </c>
      <c r="B7" s="101" t="s">
        <v>338</v>
      </c>
      <c r="C7" s="102"/>
      <c r="D7" s="102">
        <v>189203635</v>
      </c>
      <c r="E7" s="101" t="s">
        <v>339</v>
      </c>
      <c r="F7" s="103">
        <v>78664174</v>
      </c>
      <c r="G7" s="103">
        <v>78664174</v>
      </c>
      <c r="H7" s="373"/>
    </row>
    <row r="8" spans="1:8" ht="12.75" customHeight="1">
      <c r="A8" s="100" t="s">
        <v>48</v>
      </c>
      <c r="B8" s="101" t="s">
        <v>340</v>
      </c>
      <c r="C8" s="102">
        <v>14695865</v>
      </c>
      <c r="D8" s="102">
        <v>8745865</v>
      </c>
      <c r="E8" s="101" t="s">
        <v>228</v>
      </c>
      <c r="F8" s="103"/>
      <c r="G8" s="103">
        <v>21799217</v>
      </c>
      <c r="H8" s="373"/>
    </row>
    <row r="9" spans="1:8" ht="12.75" customHeight="1">
      <c r="A9" s="100" t="s">
        <v>245</v>
      </c>
      <c r="B9" s="101" t="s">
        <v>341</v>
      </c>
      <c r="C9" s="102"/>
      <c r="D9" s="102"/>
      <c r="E9" s="101" t="s">
        <v>342</v>
      </c>
      <c r="F9" s="103"/>
      <c r="G9" s="103"/>
      <c r="H9" s="373"/>
    </row>
    <row r="10" spans="1:8" ht="12.75" customHeight="1">
      <c r="A10" s="100" t="s">
        <v>78</v>
      </c>
      <c r="B10" s="101" t="s">
        <v>343</v>
      </c>
      <c r="C10" s="102"/>
      <c r="D10" s="102"/>
      <c r="E10" s="101" t="s">
        <v>230</v>
      </c>
      <c r="F10" s="103">
        <v>8000000</v>
      </c>
      <c r="G10" s="103">
        <v>8000001</v>
      </c>
      <c r="H10" s="373"/>
    </row>
    <row r="11" spans="1:8" ht="12.75" customHeight="1">
      <c r="A11" s="100" t="s">
        <v>102</v>
      </c>
      <c r="B11" s="101" t="s">
        <v>344</v>
      </c>
      <c r="C11" s="105">
        <v>8000000</v>
      </c>
      <c r="D11" s="105">
        <v>27846588</v>
      </c>
      <c r="E11" s="124"/>
      <c r="F11" s="103"/>
      <c r="G11" s="103"/>
      <c r="H11" s="373"/>
    </row>
    <row r="12" spans="1:8" ht="12.75" customHeight="1">
      <c r="A12" s="100" t="s">
        <v>262</v>
      </c>
      <c r="B12" s="106"/>
      <c r="C12" s="102"/>
      <c r="D12" s="102"/>
      <c r="E12" s="124"/>
      <c r="F12" s="103"/>
      <c r="G12" s="103"/>
      <c r="H12" s="373"/>
    </row>
    <row r="13" spans="1:8" ht="12.75" customHeight="1">
      <c r="A13" s="100" t="s">
        <v>124</v>
      </c>
      <c r="B13" s="106"/>
      <c r="C13" s="102"/>
      <c r="D13" s="102"/>
      <c r="E13" s="124"/>
      <c r="F13" s="103"/>
      <c r="G13" s="103"/>
      <c r="H13" s="373"/>
    </row>
    <row r="14" spans="1:8" ht="12.75" customHeight="1">
      <c r="A14" s="100" t="s">
        <v>271</v>
      </c>
      <c r="B14" s="125"/>
      <c r="C14" s="105"/>
      <c r="D14" s="105"/>
      <c r="E14" s="124"/>
      <c r="F14" s="103"/>
      <c r="G14" s="103"/>
      <c r="H14" s="373"/>
    </row>
    <row r="15" spans="1:8" ht="12.75">
      <c r="A15" s="100" t="s">
        <v>273</v>
      </c>
      <c r="B15" s="106"/>
      <c r="C15" s="105"/>
      <c r="D15" s="105"/>
      <c r="E15" s="124"/>
      <c r="F15" s="103"/>
      <c r="G15" s="103"/>
      <c r="H15" s="373"/>
    </row>
    <row r="16" spans="1:8" ht="12.75" customHeight="1" thickBot="1">
      <c r="A16" s="115" t="s">
        <v>275</v>
      </c>
      <c r="B16" s="121"/>
      <c r="C16" s="126"/>
      <c r="D16" s="126"/>
      <c r="E16" s="116" t="s">
        <v>220</v>
      </c>
      <c r="F16" s="118"/>
      <c r="G16" s="118"/>
      <c r="H16" s="373"/>
    </row>
    <row r="17" spans="1:8" ht="15.75" customHeight="1" thickBot="1">
      <c r="A17" s="111" t="s">
        <v>296</v>
      </c>
      <c r="B17" s="112" t="s">
        <v>345</v>
      </c>
      <c r="C17" s="113">
        <f>+C6+C8+C9+C11+C12+C13+C14+C15+C16</f>
        <v>22695865</v>
      </c>
      <c r="D17" s="113">
        <f>+D6+D8+D9+D11+D12+D13+D14+D15+D16</f>
        <v>226605137</v>
      </c>
      <c r="E17" s="112" t="s">
        <v>346</v>
      </c>
      <c r="F17" s="114">
        <f>+F6+F8+F10+F11+F12+F13+F14+F15+F16</f>
        <v>92740424</v>
      </c>
      <c r="G17" s="114">
        <f>+G6+G8+G10+G11+G12+G13+G14+G15+G16</f>
        <v>115508565</v>
      </c>
      <c r="H17" s="373"/>
    </row>
    <row r="18" spans="1:8" ht="12.75" customHeight="1">
      <c r="A18" s="96" t="s">
        <v>297</v>
      </c>
      <c r="B18" s="127" t="s">
        <v>347</v>
      </c>
      <c r="C18" s="128">
        <v>78664174</v>
      </c>
      <c r="D18" s="128">
        <v>78664174</v>
      </c>
      <c r="E18" s="101" t="s">
        <v>302</v>
      </c>
      <c r="F18" s="99"/>
      <c r="G18" s="99"/>
      <c r="H18" s="373"/>
    </row>
    <row r="19" spans="1:8" ht="12.75" customHeight="1">
      <c r="A19" s="100" t="s">
        <v>300</v>
      </c>
      <c r="B19" s="129" t="s">
        <v>348</v>
      </c>
      <c r="C19" s="102">
        <v>78664174</v>
      </c>
      <c r="D19" s="102">
        <v>78664174</v>
      </c>
      <c r="E19" s="101" t="s">
        <v>349</v>
      </c>
      <c r="F19" s="103"/>
      <c r="G19" s="103"/>
      <c r="H19" s="373"/>
    </row>
    <row r="20" spans="1:8" ht="12.75" customHeight="1">
      <c r="A20" s="96" t="s">
        <v>303</v>
      </c>
      <c r="B20" s="129" t="s">
        <v>350</v>
      </c>
      <c r="C20" s="102"/>
      <c r="D20" s="102"/>
      <c r="E20" s="101" t="s">
        <v>308</v>
      </c>
      <c r="F20" s="103"/>
      <c r="G20" s="103"/>
      <c r="H20" s="373"/>
    </row>
    <row r="21" spans="1:8" ht="12.75" customHeight="1">
      <c r="A21" s="100" t="s">
        <v>306</v>
      </c>
      <c r="B21" s="129" t="s">
        <v>351</v>
      </c>
      <c r="C21" s="102"/>
      <c r="D21" s="102"/>
      <c r="E21" s="101" t="s">
        <v>311</v>
      </c>
      <c r="F21" s="103"/>
      <c r="G21" s="103"/>
      <c r="H21" s="373"/>
    </row>
    <row r="22" spans="1:8" ht="12.75" customHeight="1">
      <c r="A22" s="96" t="s">
        <v>309</v>
      </c>
      <c r="B22" s="129" t="s">
        <v>352</v>
      </c>
      <c r="C22" s="102"/>
      <c r="D22" s="102"/>
      <c r="E22" s="116" t="s">
        <v>314</v>
      </c>
      <c r="F22" s="103"/>
      <c r="G22" s="103"/>
      <c r="H22" s="373"/>
    </row>
    <row r="23" spans="1:8" ht="12.75" customHeight="1">
      <c r="A23" s="100" t="s">
        <v>312</v>
      </c>
      <c r="B23" s="130" t="s">
        <v>353</v>
      </c>
      <c r="C23" s="102"/>
      <c r="D23" s="102"/>
      <c r="E23" s="101" t="s">
        <v>354</v>
      </c>
      <c r="F23" s="103"/>
      <c r="G23" s="103"/>
      <c r="H23" s="373"/>
    </row>
    <row r="24" spans="1:8" ht="12.75" customHeight="1">
      <c r="A24" s="96" t="s">
        <v>315</v>
      </c>
      <c r="B24" s="131" t="s">
        <v>355</v>
      </c>
      <c r="C24" s="119">
        <f>+C25+C26+C27+C28+C29</f>
        <v>0</v>
      </c>
      <c r="D24" s="119">
        <f>+D25+D26+D27+D28+D29</f>
        <v>0</v>
      </c>
      <c r="E24" s="97" t="s">
        <v>356</v>
      </c>
      <c r="F24" s="103"/>
      <c r="G24" s="103"/>
      <c r="H24" s="373"/>
    </row>
    <row r="25" spans="1:8" ht="12.75" customHeight="1">
      <c r="A25" s="100" t="s">
        <v>318</v>
      </c>
      <c r="B25" s="130" t="s">
        <v>357</v>
      </c>
      <c r="C25" s="102"/>
      <c r="D25" s="102"/>
      <c r="E25" s="97" t="s">
        <v>261</v>
      </c>
      <c r="F25" s="103">
        <v>1119300</v>
      </c>
      <c r="G25" s="103">
        <v>1119300</v>
      </c>
      <c r="H25" s="373"/>
    </row>
    <row r="26" spans="1:8" ht="12.75" customHeight="1">
      <c r="A26" s="96" t="s">
        <v>320</v>
      </c>
      <c r="B26" s="130" t="s">
        <v>358</v>
      </c>
      <c r="C26" s="102"/>
      <c r="D26" s="102"/>
      <c r="E26" s="132"/>
      <c r="F26" s="103"/>
      <c r="G26" s="103"/>
      <c r="H26" s="373"/>
    </row>
    <row r="27" spans="1:8" ht="12.75" customHeight="1">
      <c r="A27" s="100" t="s">
        <v>322</v>
      </c>
      <c r="B27" s="129" t="s">
        <v>359</v>
      </c>
      <c r="C27" s="102"/>
      <c r="D27" s="102"/>
      <c r="E27" s="132"/>
      <c r="F27" s="103"/>
      <c r="G27" s="103"/>
      <c r="H27" s="373"/>
    </row>
    <row r="28" spans="1:8" ht="12.75" customHeight="1">
      <c r="A28" s="96" t="s">
        <v>323</v>
      </c>
      <c r="B28" s="133" t="s">
        <v>360</v>
      </c>
      <c r="C28" s="102"/>
      <c r="D28" s="102"/>
      <c r="E28" s="106"/>
      <c r="F28" s="103"/>
      <c r="G28" s="103"/>
      <c r="H28" s="373"/>
    </row>
    <row r="29" spans="1:8" ht="12.75" customHeight="1" thickBot="1">
      <c r="A29" s="100" t="s">
        <v>324</v>
      </c>
      <c r="B29" s="134"/>
      <c r="C29" s="102"/>
      <c r="D29" s="102"/>
      <c r="E29" s="132"/>
      <c r="F29" s="103"/>
      <c r="G29" s="103"/>
      <c r="H29" s="373"/>
    </row>
    <row r="30" spans="1:8" ht="21.75" customHeight="1" thickBot="1">
      <c r="A30" s="111" t="s">
        <v>327</v>
      </c>
      <c r="B30" s="112" t="s">
        <v>361</v>
      </c>
      <c r="C30" s="113">
        <f>+C18+C24</f>
        <v>78664174</v>
      </c>
      <c r="D30" s="113">
        <f>+D18+D24</f>
        <v>78664174</v>
      </c>
      <c r="E30" s="112" t="s">
        <v>362</v>
      </c>
      <c r="F30" s="114">
        <f>SUM(F18:F29)</f>
        <v>1119300</v>
      </c>
      <c r="G30" s="114">
        <f>SUM(G18:G29)</f>
        <v>1119300</v>
      </c>
      <c r="H30" s="373"/>
    </row>
    <row r="31" spans="1:8" ht="13.5" thickBot="1">
      <c r="A31" s="111" t="s">
        <v>330</v>
      </c>
      <c r="B31" s="122" t="s">
        <v>363</v>
      </c>
      <c r="C31" s="123">
        <f>+C17+C30</f>
        <v>101360039</v>
      </c>
      <c r="D31" s="123">
        <f>+D17+D30</f>
        <v>305269311</v>
      </c>
      <c r="E31" s="122" t="s">
        <v>364</v>
      </c>
      <c r="F31" s="123">
        <f>+F17+F30</f>
        <v>93859724</v>
      </c>
      <c r="G31" s="123">
        <f>+G17+G30</f>
        <v>116627865</v>
      </c>
      <c r="H31" s="373"/>
    </row>
    <row r="32" spans="1:8" ht="13.5" thickBot="1">
      <c r="A32" s="111" t="s">
        <v>333</v>
      </c>
      <c r="B32" s="122" t="s">
        <v>331</v>
      </c>
      <c r="C32" s="123">
        <f>IF(C17-F17&lt;0,F17-C17,"-")</f>
        <v>70044559</v>
      </c>
      <c r="D32" s="123" t="str">
        <f>IF(D17-G17&lt;0,G17-D17,"-")</f>
        <v>-</v>
      </c>
      <c r="E32" s="122" t="s">
        <v>332</v>
      </c>
      <c r="F32" s="123" t="str">
        <f>IF(C17-F17&gt;0,C17-F17,"-")</f>
        <v>-</v>
      </c>
      <c r="G32" s="123">
        <f>IF(D17-G17&gt;0,D17-G17,"-")</f>
        <v>111096572</v>
      </c>
      <c r="H32" s="373"/>
    </row>
    <row r="33" spans="1:8" ht="13.5" thickBot="1">
      <c r="A33" s="111" t="s">
        <v>365</v>
      </c>
      <c r="B33" s="122" t="s">
        <v>334</v>
      </c>
      <c r="C33" s="123" t="str">
        <f>IF(C17+C30-F26&lt;0,F26-(C17+C30),"-")</f>
        <v>-</v>
      </c>
      <c r="D33" s="123" t="str">
        <f>IF(D17+D30-G26&lt;0,G26-(D17+D30),"-")</f>
        <v>-</v>
      </c>
      <c r="E33" s="122" t="s">
        <v>335</v>
      </c>
      <c r="F33" s="123">
        <f>C31-F31</f>
        <v>7500315</v>
      </c>
      <c r="G33" s="123"/>
      <c r="H33" s="373"/>
    </row>
  </sheetData>
  <sheetProtection selectLockedCells="1" selectUnlockedCells="1"/>
  <mergeCells count="5">
    <mergeCell ref="B1:F1"/>
    <mergeCell ref="H1:H33"/>
    <mergeCell ref="A3:A4"/>
    <mergeCell ref="B3:C3"/>
    <mergeCell ref="E3:F3"/>
  </mergeCells>
  <printOptions horizontalCentered="1"/>
  <pageMargins left="0.7875" right="0.7875" top="0.49027777777777776" bottom="0.7902777777777777" header="0.5118055555555555" footer="0.5118055555555555"/>
  <pageSetup horizontalDpi="300" verticalDpi="3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9"/>
  <sheetViews>
    <sheetView zoomScale="150" zoomScaleNormal="150" zoomScalePageLayoutView="0" workbookViewId="0" topLeftCell="A1">
      <selection activeCell="A29" sqref="A29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5" t="s">
        <v>0</v>
      </c>
      <c r="E1" s="136" t="s">
        <v>366</v>
      </c>
    </row>
    <row r="3" spans="1:5" ht="12.75">
      <c r="A3" s="1"/>
      <c r="B3" s="137"/>
      <c r="C3" s="1"/>
      <c r="D3" s="138"/>
      <c r="E3" s="137"/>
    </row>
    <row r="4" spans="1:5" ht="15.75">
      <c r="A4" s="2" t="str">
        <f>+ÖSSZEFÜGGÉSEK!A5</f>
        <v>2019. évi előirányzat BEVÉTELEK</v>
      </c>
      <c r="B4" s="139"/>
      <c r="C4" s="3"/>
      <c r="D4" s="138"/>
      <c r="E4" s="137"/>
    </row>
    <row r="5" spans="1:5" ht="12.75">
      <c r="A5" s="1"/>
      <c r="B5" s="137"/>
      <c r="C5" s="1"/>
      <c r="D5" s="138"/>
      <c r="E5" s="137"/>
    </row>
    <row r="6" spans="1:5" ht="12.75">
      <c r="A6" s="1" t="s">
        <v>1</v>
      </c>
      <c r="B6" s="137">
        <f>+'1.1.sz.mell.össz.'!C62</f>
        <v>258593335</v>
      </c>
      <c r="C6" s="1" t="s">
        <v>2</v>
      </c>
      <c r="D6" s="138">
        <f>+'2.1.sz.mell  '!C18+'2.2.sz.mell  '!C17</f>
        <v>258593335</v>
      </c>
      <c r="E6" s="137">
        <f aca="true" t="shared" si="0" ref="E6:E15">+B6-D6</f>
        <v>0</v>
      </c>
    </row>
    <row r="7" spans="1:5" ht="12.75">
      <c r="A7" s="1" t="s">
        <v>3</v>
      </c>
      <c r="B7" s="137">
        <f>+'1.1.sz.mell.össz.'!C86</f>
        <v>93134988</v>
      </c>
      <c r="C7" s="1" t="s">
        <v>4</v>
      </c>
      <c r="D7" s="138">
        <f>+'2.1.sz.mell  '!C29+'2.2.sz.mell  '!C30</f>
        <v>93134988</v>
      </c>
      <c r="E7" s="137">
        <f t="shared" si="0"/>
        <v>0</v>
      </c>
    </row>
    <row r="8" spans="1:5" ht="12.75">
      <c r="A8" s="1" t="s">
        <v>5</v>
      </c>
      <c r="B8" s="137">
        <f>+'1.1.sz.mell.össz.'!C87</f>
        <v>351728323</v>
      </c>
      <c r="C8" s="1" t="s">
        <v>6</v>
      </c>
      <c r="D8" s="138">
        <f>+'2.1.sz.mell  '!C30+'2.2.sz.mell  '!C31</f>
        <v>351728323</v>
      </c>
      <c r="E8" s="137">
        <f t="shared" si="0"/>
        <v>0</v>
      </c>
    </row>
    <row r="9" spans="1:5" ht="12.75">
      <c r="A9" s="1"/>
      <c r="B9" s="137"/>
      <c r="C9" s="1"/>
      <c r="D9" s="138"/>
      <c r="E9" s="137"/>
    </row>
    <row r="10" spans="1:5" ht="12.75">
      <c r="A10" s="1"/>
      <c r="B10" s="137"/>
      <c r="C10" s="1"/>
      <c r="D10" s="138"/>
      <c r="E10" s="137"/>
    </row>
    <row r="11" spans="1:5" ht="15.75">
      <c r="A11" s="2" t="str">
        <f>+ÖSSZEFÜGGÉSEK!A12</f>
        <v>2019. évi előirányzat KIADÁSOK</v>
      </c>
      <c r="B11" s="139"/>
      <c r="C11" s="3"/>
      <c r="D11" s="138"/>
      <c r="E11" s="137"/>
    </row>
    <row r="12" spans="1:5" ht="12.75">
      <c r="A12" s="1"/>
      <c r="B12" s="137"/>
      <c r="C12" s="1"/>
      <c r="D12" s="138"/>
      <c r="E12" s="137"/>
    </row>
    <row r="13" spans="1:5" ht="12.75">
      <c r="A13" s="1" t="s">
        <v>7</v>
      </c>
      <c r="B13" s="137">
        <f>+'1.1.sz.mell.össz.'!C128</f>
        <v>344454719</v>
      </c>
      <c r="C13" s="1" t="s">
        <v>8</v>
      </c>
      <c r="D13" s="138">
        <f>+'2.1.sz.mell  '!F18+'2.2.sz.mell  '!F17</f>
        <v>344454719</v>
      </c>
      <c r="E13" s="137">
        <f t="shared" si="0"/>
        <v>0</v>
      </c>
    </row>
    <row r="14" spans="1:5" ht="12.75">
      <c r="A14" s="1" t="s">
        <v>9</v>
      </c>
      <c r="B14" s="137">
        <f>+'1.1.sz.mell.össz.'!C153</f>
        <v>7273604</v>
      </c>
      <c r="C14" s="1" t="s">
        <v>10</v>
      </c>
      <c r="D14" s="138">
        <f>+'2.1.sz.mell  '!F29+'2.2.sz.mell  '!F30</f>
        <v>7273604</v>
      </c>
      <c r="E14" s="137">
        <f t="shared" si="0"/>
        <v>0</v>
      </c>
    </row>
    <row r="15" spans="1:5" ht="12.75">
      <c r="A15" s="1" t="s">
        <v>11</v>
      </c>
      <c r="B15" s="137">
        <f>+'1.1.sz.mell.össz.'!C154</f>
        <v>351728323</v>
      </c>
      <c r="C15" s="1" t="s">
        <v>12</v>
      </c>
      <c r="D15" s="138">
        <f>+'2.1.sz.mell  '!F30+'2.2.sz.mell  '!F31</f>
        <v>351728323</v>
      </c>
      <c r="E15" s="137">
        <f t="shared" si="0"/>
        <v>0</v>
      </c>
    </row>
    <row r="16" spans="1:5" ht="12.75">
      <c r="A16" s="140"/>
      <c r="B16" s="140"/>
      <c r="C16" s="1"/>
      <c r="D16" s="138"/>
      <c r="E16" s="141"/>
    </row>
    <row r="17" spans="1:5" ht="12.75">
      <c r="A17" s="140"/>
      <c r="B17" s="140"/>
      <c r="C17" s="140"/>
      <c r="D17" s="140"/>
      <c r="E17" s="140"/>
    </row>
    <row r="18" spans="1:5" ht="12.75">
      <c r="A18" s="140"/>
      <c r="B18" s="140"/>
      <c r="C18" s="140"/>
      <c r="D18" s="140"/>
      <c r="E18" s="140"/>
    </row>
    <row r="19" spans="1:5" ht="12.75">
      <c r="A19" s="140"/>
      <c r="B19" s="140"/>
      <c r="C19" s="140"/>
      <c r="D19" s="140"/>
      <c r="E19" s="140"/>
    </row>
  </sheetData>
  <sheetProtection sheet="1" objects="1" scenarios="1"/>
  <conditionalFormatting sqref="E3:E15">
    <cfRule type="cellIs" priority="1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G11"/>
  <sheetViews>
    <sheetView view="pageLayout" zoomScaleNormal="150" workbookViewId="0" topLeftCell="A1">
      <selection activeCell="F18" sqref="F18"/>
    </sheetView>
  </sheetViews>
  <sheetFormatPr defaultColWidth="9.00390625" defaultRowHeight="12.75"/>
  <cols>
    <col min="1" max="1" width="5.625" style="142" customWidth="1"/>
    <col min="2" max="2" width="35.625" style="142" customWidth="1"/>
    <col min="3" max="6" width="14.00390625" style="142" customWidth="1"/>
    <col min="7" max="16384" width="9.375" style="142" customWidth="1"/>
  </cols>
  <sheetData>
    <row r="1" spans="1:6" ht="33" customHeight="1">
      <c r="A1" s="378" t="s">
        <v>367</v>
      </c>
      <c r="B1" s="378"/>
      <c r="C1" s="378"/>
      <c r="D1" s="378"/>
      <c r="E1" s="378"/>
      <c r="F1" s="378"/>
    </row>
    <row r="2" spans="1:7" ht="15.75" customHeight="1">
      <c r="A2" s="143"/>
      <c r="B2" s="143"/>
      <c r="C2" s="379"/>
      <c r="D2" s="379"/>
      <c r="E2" s="380" t="s">
        <v>486</v>
      </c>
      <c r="F2" s="380"/>
      <c r="G2" s="144"/>
    </row>
    <row r="3" spans="1:6" ht="63" customHeight="1">
      <c r="A3" s="381" t="s">
        <v>368</v>
      </c>
      <c r="B3" s="382" t="s">
        <v>369</v>
      </c>
      <c r="C3" s="383" t="s">
        <v>370</v>
      </c>
      <c r="D3" s="383"/>
      <c r="E3" s="383"/>
      <c r="F3" s="384" t="s">
        <v>371</v>
      </c>
    </row>
    <row r="4" spans="1:6" ht="15">
      <c r="A4" s="381"/>
      <c r="B4" s="382"/>
      <c r="C4" s="145">
        <f>+LEFT(ÖSSZEFÜGGÉSEK!A5,4)+1</f>
        <v>2020</v>
      </c>
      <c r="D4" s="145">
        <f>+C4+1</f>
        <v>2021</v>
      </c>
      <c r="E4" s="145">
        <f>+D4+1</f>
        <v>2022</v>
      </c>
      <c r="F4" s="384"/>
    </row>
    <row r="5" spans="1:6" ht="15">
      <c r="A5" s="146" t="s">
        <v>17</v>
      </c>
      <c r="B5" s="147" t="s">
        <v>18</v>
      </c>
      <c r="C5" s="147" t="s">
        <v>19</v>
      </c>
      <c r="D5" s="147" t="s">
        <v>285</v>
      </c>
      <c r="E5" s="147" t="s">
        <v>286</v>
      </c>
      <c r="F5" s="148" t="s">
        <v>372</v>
      </c>
    </row>
    <row r="6" spans="1:6" ht="15">
      <c r="A6" s="149" t="s">
        <v>20</v>
      </c>
      <c r="B6" s="150"/>
      <c r="C6" s="151"/>
      <c r="D6" s="151"/>
      <c r="E6" s="151"/>
      <c r="F6" s="152">
        <f>SUM(C6:E6)</f>
        <v>0</v>
      </c>
    </row>
    <row r="7" spans="1:6" ht="15">
      <c r="A7" s="153" t="s">
        <v>34</v>
      </c>
      <c r="B7" s="154"/>
      <c r="C7" s="155"/>
      <c r="D7" s="155"/>
      <c r="E7" s="155"/>
      <c r="F7" s="156">
        <f>SUM(C7:E7)</f>
        <v>0</v>
      </c>
    </row>
    <row r="8" spans="1:6" ht="15">
      <c r="A8" s="153" t="s">
        <v>48</v>
      </c>
      <c r="B8" s="154"/>
      <c r="C8" s="155"/>
      <c r="D8" s="155"/>
      <c r="E8" s="155"/>
      <c r="F8" s="156">
        <f>SUM(C8:E8)</f>
        <v>0</v>
      </c>
    </row>
    <row r="9" spans="1:6" ht="15">
      <c r="A9" s="153" t="s">
        <v>245</v>
      </c>
      <c r="B9" s="154"/>
      <c r="C9" s="155"/>
      <c r="D9" s="155"/>
      <c r="E9" s="155"/>
      <c r="F9" s="156">
        <f>SUM(C9:E9)</f>
        <v>0</v>
      </c>
    </row>
    <row r="10" spans="1:6" ht="15">
      <c r="A10" s="157" t="s">
        <v>78</v>
      </c>
      <c r="B10" s="158"/>
      <c r="C10" s="159"/>
      <c r="D10" s="159"/>
      <c r="E10" s="159"/>
      <c r="F10" s="156">
        <f>SUM(C10:E10)</f>
        <v>0</v>
      </c>
    </row>
    <row r="11" spans="1:6" s="164" customFormat="1" ht="14.25">
      <c r="A11" s="160" t="s">
        <v>102</v>
      </c>
      <c r="B11" s="161" t="s">
        <v>373</v>
      </c>
      <c r="C11" s="162">
        <f>SUM(C6:C10)</f>
        <v>0</v>
      </c>
      <c r="D11" s="162">
        <f>SUM(D6:D10)</f>
        <v>0</v>
      </c>
      <c r="E11" s="162">
        <f>SUM(E6:E10)</f>
        <v>0</v>
      </c>
      <c r="F11" s="163">
        <f>SUM(F6:F10)</f>
        <v>0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>&amp;R&amp;"Times New Roman CE,Félkövér dőlt"&amp;11 3. melléklet a 7/2019. (V.28.)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D13"/>
  <sheetViews>
    <sheetView view="pageLayout" zoomScale="60" zoomScalePageLayoutView="60" workbookViewId="0" topLeftCell="A1">
      <selection activeCell="B2" sqref="B2"/>
    </sheetView>
  </sheetViews>
  <sheetFormatPr defaultColWidth="9.00390625" defaultRowHeight="12.75"/>
  <cols>
    <col min="1" max="1" width="5.625" style="142" customWidth="1"/>
    <col min="2" max="2" width="68.625" style="142" customWidth="1"/>
    <col min="3" max="3" width="19.50390625" style="142" customWidth="1"/>
    <col min="4" max="4" width="21.50390625" style="142" customWidth="1"/>
    <col min="5" max="16384" width="9.375" style="142" customWidth="1"/>
  </cols>
  <sheetData>
    <row r="1" spans="1:3" ht="68.25" customHeight="1">
      <c r="A1" s="378" t="s">
        <v>374</v>
      </c>
      <c r="B1" s="378"/>
      <c r="C1" s="378"/>
    </row>
    <row r="2" spans="1:3" ht="57" customHeight="1">
      <c r="A2" s="354"/>
      <c r="B2" s="354"/>
      <c r="C2" s="354"/>
    </row>
    <row r="3" spans="1:4" ht="15.75" customHeight="1" thickBot="1">
      <c r="A3" s="143"/>
      <c r="B3" s="143"/>
      <c r="C3" s="165"/>
      <c r="D3" s="165" t="s">
        <v>486</v>
      </c>
    </row>
    <row r="4" spans="1:4" ht="26.25" customHeight="1" thickBot="1">
      <c r="A4" s="166" t="s">
        <v>368</v>
      </c>
      <c r="B4" s="167" t="s">
        <v>375</v>
      </c>
      <c r="C4" s="168" t="str">
        <f>+'1.1.sz.mell.össz.'!C3</f>
        <v>2018. évi                 eredeti előirányzat</v>
      </c>
      <c r="D4" s="168" t="str">
        <f>+'1.1.sz.mell.össz.'!D3</f>
        <v>2018. évi                 módosított előirányzat</v>
      </c>
    </row>
    <row r="5" spans="1:4" ht="15" customHeight="1" thickBot="1">
      <c r="A5" s="169" t="s">
        <v>17</v>
      </c>
      <c r="B5" s="170" t="s">
        <v>18</v>
      </c>
      <c r="C5" s="171" t="s">
        <v>19</v>
      </c>
      <c r="D5" s="171" t="s">
        <v>285</v>
      </c>
    </row>
    <row r="6" spans="1:4" ht="15" customHeight="1">
      <c r="A6" s="172" t="s">
        <v>20</v>
      </c>
      <c r="B6" s="173" t="s">
        <v>376</v>
      </c>
      <c r="C6" s="174">
        <v>13000000</v>
      </c>
      <c r="D6" s="174">
        <v>21334755</v>
      </c>
    </row>
    <row r="7" spans="1:4" ht="24.75" customHeight="1">
      <c r="A7" s="175" t="s">
        <v>34</v>
      </c>
      <c r="B7" s="176" t="s">
        <v>377</v>
      </c>
      <c r="C7" s="177">
        <v>14695865</v>
      </c>
      <c r="D7" s="177">
        <v>8745865</v>
      </c>
    </row>
    <row r="8" spans="1:4" ht="15" customHeight="1">
      <c r="A8" s="175" t="s">
        <v>48</v>
      </c>
      <c r="B8" s="178" t="s">
        <v>378</v>
      </c>
      <c r="C8" s="177"/>
      <c r="D8" s="177"/>
    </row>
    <row r="9" spans="1:4" ht="24.75" customHeight="1">
      <c r="A9" s="175" t="s">
        <v>245</v>
      </c>
      <c r="B9" s="178" t="s">
        <v>379</v>
      </c>
      <c r="C9" s="177"/>
      <c r="D9" s="177"/>
    </row>
    <row r="10" spans="1:4" ht="15" customHeight="1">
      <c r="A10" s="179" t="s">
        <v>78</v>
      </c>
      <c r="B10" s="178" t="s">
        <v>380</v>
      </c>
      <c r="C10" s="180"/>
      <c r="D10" s="180"/>
    </row>
    <row r="11" spans="1:4" ht="15" customHeight="1" thickBot="1">
      <c r="A11" s="175" t="s">
        <v>102</v>
      </c>
      <c r="B11" s="181" t="s">
        <v>381</v>
      </c>
      <c r="C11" s="177"/>
      <c r="D11" s="177"/>
    </row>
    <row r="12" spans="1:4" ht="15" customHeight="1" thickBot="1">
      <c r="A12" s="385" t="s">
        <v>382</v>
      </c>
      <c r="B12" s="385"/>
      <c r="C12" s="182">
        <f>SUM(C6:C11)</f>
        <v>27695865</v>
      </c>
      <c r="D12" s="182">
        <f>SUM(D6:D11)</f>
        <v>30080620</v>
      </c>
    </row>
    <row r="13" spans="1:3" ht="23.25" customHeight="1">
      <c r="A13" s="386" t="s">
        <v>383</v>
      </c>
      <c r="B13" s="386"/>
      <c r="C13" s="386"/>
    </row>
  </sheetData>
  <sheetProtection selectLockedCells="1" selectUnlockedCells="1"/>
  <mergeCells count="3">
    <mergeCell ref="A1:C1"/>
    <mergeCell ref="A12:B12"/>
    <mergeCell ref="A13:C13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82" r:id="rId1"/>
  <headerFooter alignWithMargins="0">
    <oddHeader xml:space="preserve">&amp;L&amp;"Times New Roman CE,Félkövér dőlt"&amp;11 4. melléklet a 7/2019. (V.28.) önkormányzati rendelethez&amp;R&amp;"Times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D8"/>
  <sheetViews>
    <sheetView view="pageLayout" zoomScale="60" zoomScalePageLayoutView="60" workbookViewId="0" topLeftCell="A1">
      <selection activeCell="B9" sqref="B9"/>
    </sheetView>
  </sheetViews>
  <sheetFormatPr defaultColWidth="9.00390625" defaultRowHeight="12.75"/>
  <cols>
    <col min="1" max="1" width="5.625" style="142" customWidth="1"/>
    <col min="2" max="2" width="66.875" style="142" customWidth="1"/>
    <col min="3" max="3" width="27.00390625" style="142" customWidth="1"/>
    <col min="4" max="16384" width="9.375" style="142" customWidth="1"/>
  </cols>
  <sheetData>
    <row r="1" spans="1:3" ht="33" customHeight="1">
      <c r="A1" s="378" t="str">
        <f>+CONCATENATE("Kölesd Községi Önkormányzat ",CONCATENATE(LEFT(ÖSSZEFÜGGÉSEK!A5,4),". évi adósságot keletkeztető fejlesztési céljai"))</f>
        <v>Kölesd Községi Önkormányzat 2019. évi adósságot keletkeztető fejlesztési céljai</v>
      </c>
      <c r="B1" s="378"/>
      <c r="C1" s="378"/>
    </row>
    <row r="2" spans="1:4" ht="15.75" customHeight="1">
      <c r="A2" s="143"/>
      <c r="B2" s="143"/>
      <c r="C2" s="165" t="s">
        <v>486</v>
      </c>
      <c r="D2" s="144"/>
    </row>
    <row r="3" spans="1:3" ht="26.25" customHeight="1">
      <c r="A3" s="166" t="s">
        <v>368</v>
      </c>
      <c r="B3" s="167" t="s">
        <v>384</v>
      </c>
      <c r="C3" s="168" t="s">
        <v>385</v>
      </c>
    </row>
    <row r="4" spans="1:3" ht="15">
      <c r="A4" s="169" t="s">
        <v>17</v>
      </c>
      <c r="B4" s="170" t="s">
        <v>18</v>
      </c>
      <c r="C4" s="171" t="s">
        <v>19</v>
      </c>
    </row>
    <row r="5" spans="1:3" ht="15">
      <c r="A5" s="172" t="s">
        <v>20</v>
      </c>
      <c r="B5" s="183"/>
      <c r="C5" s="184"/>
    </row>
    <row r="6" spans="1:3" ht="15">
      <c r="A6" s="175" t="s">
        <v>34</v>
      </c>
      <c r="B6" s="185"/>
      <c r="C6" s="186"/>
    </row>
    <row r="7" spans="1:3" ht="15">
      <c r="A7" s="179" t="s">
        <v>48</v>
      </c>
      <c r="B7" s="187"/>
      <c r="C7" s="188"/>
    </row>
    <row r="8" spans="1:3" s="164" customFormat="1" ht="17.25" customHeight="1">
      <c r="A8" s="189" t="s">
        <v>245</v>
      </c>
      <c r="B8" s="190" t="s">
        <v>386</v>
      </c>
      <c r="C8" s="182">
        <f>SUM(C5:C7)</f>
        <v>0</v>
      </c>
    </row>
  </sheetData>
  <sheetProtection selectLockedCells="1" selectUnlockedCells="1"/>
  <mergeCells count="1">
    <mergeCell ref="A1:C1"/>
  </mergeCells>
  <printOptions horizontalCentered="1"/>
  <pageMargins left="0.7875" right="0.7875" top="1.3777777777777778" bottom="0.9840277777777777" header="0.7875" footer="0.5118055555555555"/>
  <pageSetup horizontalDpi="300" verticalDpi="300" orientation="portrait" paperSize="9" scale="95" r:id="rId1"/>
  <headerFooter alignWithMargins="0">
    <oddHeader xml:space="preserve">&amp;L&amp;"Times New Roman CE,Félkövér dőlt"&amp;11 5. melléklet a 7./2019. (V.28.) önkormányzati rendelethez&amp;R&amp;"Times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2019-05-26T11:51:24Z</cp:lastPrinted>
  <dcterms:created xsi:type="dcterms:W3CDTF">2016-02-11T11:58:51Z</dcterms:created>
  <dcterms:modified xsi:type="dcterms:W3CDTF">2019-05-29T12:44:26Z</dcterms:modified>
  <cp:category/>
  <cp:version/>
  <cp:contentType/>
  <cp:contentStatus/>
</cp:coreProperties>
</file>