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595" tabRatio="868"/>
  </bookViews>
  <sheets>
    <sheet name="1.mérleg " sheetId="10" r:id="rId1"/>
    <sheet name="2.bevétel" sheetId="4" r:id="rId2"/>
    <sheet name="3.bev. fel." sheetId="27" r:id="rId3"/>
    <sheet name="4.kiadás " sheetId="29" r:id="rId4"/>
    <sheet name="5. kiad. fel." sheetId="26" r:id="rId5"/>
    <sheet name="6. felújítás" sheetId="11" r:id="rId6"/>
    <sheet name="7.Táj.adatok műk." sheetId="15" r:id="rId7"/>
    <sheet name="8.Táj.adatok felh." sheetId="16" r:id="rId8"/>
    <sheet name="9.Előir.felhaszn." sheetId="30" r:id="rId9"/>
    <sheet name="10.Lészám" sheetId="31" r:id="rId10"/>
    <sheet name="11.Közvetett tám." sheetId="32" r:id="rId11"/>
    <sheet name="12. Gördülő tervezés" sheetId="33" r:id="rId12"/>
  </sheets>
  <definedNames>
    <definedName name="_xlnm.Print_Titles" localSheetId="1">'2.bevétel'!$3:$5</definedName>
    <definedName name="_xlnm.Print_Titles" localSheetId="3">'4.kiadás '!$3:$5</definedName>
    <definedName name="_xlnm.Print_Area" localSheetId="0">'1.mérleg '!$B$1:$D$34</definedName>
    <definedName name="_xlnm.Print_Area" localSheetId="1">'2.bevétel'!$A$1:$E$38</definedName>
    <definedName name="_xlnm.Print_Area" localSheetId="3">'4.kiadás '!$A$1:$F$150</definedName>
    <definedName name="_xlnm.Print_Area" localSheetId="6">'7.Táj.adatok műk.'!$A$1:$G$21</definedName>
    <definedName name="_xlnm.Print_Area" localSheetId="7">'8.Táj.adatok felh.'!$A$1:$E$20</definedName>
  </definedNames>
  <calcPr calcId="125725"/>
</workbook>
</file>

<file path=xl/calcChain.xml><?xml version="1.0" encoding="utf-8"?>
<calcChain xmlns="http://schemas.openxmlformats.org/spreadsheetml/2006/main">
  <c r="E49" i="33"/>
  <c r="E50" s="1"/>
  <c r="E41"/>
  <c r="E39"/>
  <c r="E38"/>
  <c r="E37"/>
  <c r="E36"/>
  <c r="E35"/>
  <c r="E34"/>
  <c r="E33"/>
  <c r="E32"/>
  <c r="E40" s="1"/>
  <c r="E31"/>
  <c r="E28"/>
  <c r="E17"/>
  <c r="E16"/>
  <c r="E15"/>
  <c r="E14"/>
  <c r="E13"/>
  <c r="E12"/>
  <c r="E11"/>
  <c r="E10"/>
  <c r="E18" s="1"/>
  <c r="E29" s="1"/>
  <c r="E9"/>
  <c r="D39"/>
  <c r="D16" l="1"/>
  <c r="C28" l="1"/>
  <c r="D28"/>
  <c r="C49"/>
  <c r="D41"/>
  <c r="D49" s="1"/>
  <c r="D38"/>
  <c r="C40"/>
  <c r="C50" s="1"/>
  <c r="D36"/>
  <c r="D35"/>
  <c r="D34"/>
  <c r="D33"/>
  <c r="D32"/>
  <c r="D31"/>
  <c r="C18"/>
  <c r="D17"/>
  <c r="D15"/>
  <c r="D14"/>
  <c r="D13"/>
  <c r="D12"/>
  <c r="D11"/>
  <c r="D10"/>
  <c r="D9"/>
  <c r="D18" l="1"/>
  <c r="D29" s="1"/>
  <c r="C29"/>
  <c r="D37"/>
  <c r="D40" s="1"/>
  <c r="D50" s="1"/>
  <c r="E15" i="30" l="1"/>
  <c r="H13" i="31"/>
  <c r="F13"/>
  <c r="G27" i="32"/>
  <c r="C21" i="31"/>
  <c r="C22"/>
  <c r="J13"/>
  <c r="L13"/>
  <c r="D13"/>
  <c r="C13" l="1"/>
  <c r="N7" i="30"/>
  <c r="N8"/>
  <c r="N9"/>
  <c r="N10"/>
  <c r="N11"/>
  <c r="N12"/>
  <c r="N13"/>
  <c r="N14"/>
  <c r="B15"/>
  <c r="C15"/>
  <c r="D15"/>
  <c r="F15"/>
  <c r="G15"/>
  <c r="H15"/>
  <c r="I15"/>
  <c r="J15"/>
  <c r="K15"/>
  <c r="L15"/>
  <c r="M15"/>
  <c r="N17"/>
  <c r="N18"/>
  <c r="N19"/>
  <c r="N20"/>
  <c r="N21"/>
  <c r="N22"/>
  <c r="N23"/>
  <c r="N24"/>
  <c r="B25"/>
  <c r="C25"/>
  <c r="D25"/>
  <c r="E25"/>
  <c r="F25"/>
  <c r="G25"/>
  <c r="H25"/>
  <c r="I25"/>
  <c r="J25"/>
  <c r="K25"/>
  <c r="L25"/>
  <c r="M25"/>
  <c r="N15" l="1"/>
  <c r="N25"/>
  <c r="B15" i="11"/>
  <c r="E8" i="26"/>
  <c r="E9"/>
  <c r="E10"/>
  <c r="E11"/>
  <c r="E12"/>
  <c r="E13"/>
  <c r="E14"/>
  <c r="E15"/>
  <c r="E16"/>
  <c r="E7"/>
  <c r="C17"/>
  <c r="D17"/>
  <c r="B17"/>
  <c r="D6" i="10"/>
  <c r="E145" i="29"/>
  <c r="E141"/>
  <c r="E140" s="1"/>
  <c r="E132"/>
  <c r="E121"/>
  <c r="F120" s="1"/>
  <c r="F119" s="1"/>
  <c r="E104"/>
  <c r="E79"/>
  <c r="E71"/>
  <c r="F69" s="1"/>
  <c r="F62"/>
  <c r="E32"/>
  <c r="E22"/>
  <c r="F21" s="1"/>
  <c r="F17"/>
  <c r="E15"/>
  <c r="F147"/>
  <c r="E137"/>
  <c r="E130"/>
  <c r="F127"/>
  <c r="F125"/>
  <c r="E116"/>
  <c r="F115" s="1"/>
  <c r="F114" s="1"/>
  <c r="F110"/>
  <c r="E98"/>
  <c r="E96"/>
  <c r="F106"/>
  <c r="E92"/>
  <c r="E89"/>
  <c r="F83"/>
  <c r="E87"/>
  <c r="F86" s="1"/>
  <c r="E76"/>
  <c r="E58"/>
  <c r="E51"/>
  <c r="E56"/>
  <c r="F54" s="1"/>
  <c r="E47"/>
  <c r="E45"/>
  <c r="E41"/>
  <c r="E38"/>
  <c r="E27"/>
  <c r="E25"/>
  <c r="F24" s="1"/>
  <c r="E13"/>
  <c r="E9"/>
  <c r="F8" s="1"/>
  <c r="E34" i="4"/>
  <c r="E22"/>
  <c r="E21" s="1"/>
  <c r="E19" s="1"/>
  <c r="E13"/>
  <c r="E8"/>
  <c r="E11" i="16"/>
  <c r="C18"/>
  <c r="C11"/>
  <c r="C21" i="15"/>
  <c r="C13"/>
  <c r="C19" i="16" s="1"/>
  <c r="B9" i="11"/>
  <c r="B17" s="1"/>
  <c r="D21" i="15"/>
  <c r="G21"/>
  <c r="D12" i="10"/>
  <c r="D28"/>
  <c r="E9" i="27"/>
  <c r="E10"/>
  <c r="E11"/>
  <c r="E12"/>
  <c r="E13"/>
  <c r="E14"/>
  <c r="B15"/>
  <c r="D15"/>
  <c r="C15"/>
  <c r="D18" i="16"/>
  <c r="D20"/>
  <c r="D11"/>
  <c r="D13" i="15"/>
  <c r="D21" i="10"/>
  <c r="E18" i="16"/>
  <c r="E20" s="1"/>
  <c r="G13" i="15"/>
  <c r="E19" i="16" s="1"/>
  <c r="E13" i="15"/>
  <c r="F13"/>
  <c r="E21"/>
  <c r="F21"/>
  <c r="C20" i="16"/>
  <c r="F12" i="29" l="1"/>
  <c r="F75"/>
  <c r="F74" s="1"/>
  <c r="E6" i="4"/>
  <c r="D19" i="16"/>
  <c r="E17" i="26"/>
  <c r="E15" i="27"/>
  <c r="D34" i="10"/>
  <c r="D20"/>
  <c r="F136" i="29"/>
  <c r="F135" s="1"/>
  <c r="F129"/>
  <c r="F124" s="1"/>
  <c r="F68"/>
  <c r="E91"/>
  <c r="F88" s="1"/>
  <c r="E31"/>
  <c r="E40"/>
  <c r="F7"/>
  <c r="F6" s="1"/>
  <c r="E38" i="4"/>
  <c r="F82" i="29" l="1"/>
  <c r="F26"/>
  <c r="F20" s="1"/>
  <c r="F150" l="1"/>
</calcChain>
</file>

<file path=xl/sharedStrings.xml><?xml version="1.0" encoding="utf-8"?>
<sst xmlns="http://schemas.openxmlformats.org/spreadsheetml/2006/main" count="552" uniqueCount="361">
  <si>
    <t>Működési bevételek összesen:</t>
  </si>
  <si>
    <t>BEVÉTELEK ÖSSZESEN:</t>
  </si>
  <si>
    <t>Megnevezés</t>
  </si>
  <si>
    <t>Felhalmozási kiadások összesen:</t>
  </si>
  <si>
    <t>Személyi juttatás</t>
  </si>
  <si>
    <t>Felhalmozási bevételek összesen:</t>
  </si>
  <si>
    <t>BEVÉTELEK összesen:</t>
  </si>
  <si>
    <t>Működési kiadások összesen:</t>
  </si>
  <si>
    <t>KIADÁSOK összesen:</t>
  </si>
  <si>
    <t>Munkaadót terhelő járulékok</t>
  </si>
  <si>
    <t>Készletbeszerzés</t>
  </si>
  <si>
    <t>Szolgáltatási díj</t>
  </si>
  <si>
    <t>Támogatásértékű működési kiadás társulásnak</t>
  </si>
  <si>
    <t>KIADÁSOK ÖSSZESEN:</t>
  </si>
  <si>
    <t>Felújítások összesen:</t>
  </si>
  <si>
    <t>BEVÉTELEK összesen</t>
  </si>
  <si>
    <t>KIADÁSOK összesen</t>
  </si>
  <si>
    <t>Működési célú bevételek összesen</t>
  </si>
  <si>
    <t>Személyi juttatások</t>
  </si>
  <si>
    <t>Munkaadókat terhelő járulékok</t>
  </si>
  <si>
    <t>Ellátottak pénzbeli juttatása</t>
  </si>
  <si>
    <t>Tartalékok</t>
  </si>
  <si>
    <t>Működési célú kiadások összesen</t>
  </si>
  <si>
    <t>Felhalmozási célú bevételek összesen</t>
  </si>
  <si>
    <t>Felhalmozási célú kiadások összesen</t>
  </si>
  <si>
    <t>Előirányzat (ezer Ft)</t>
  </si>
  <si>
    <t>Villamosenergia szolgáltatási díj</t>
  </si>
  <si>
    <t>Szociális hozzájárulási adó 27%</t>
  </si>
  <si>
    <t>Összesen:</t>
  </si>
  <si>
    <t>Tájékoztató adatok a MŰKÖDÉSI bevételek és kiadások alakulásáról</t>
  </si>
  <si>
    <t>Tájékotató adatok a FELHALMOZÁSI célú bevételek és kiadások alakulásáról</t>
  </si>
  <si>
    <t>Előirányzatok</t>
  </si>
  <si>
    <t xml:space="preserve"> előirányzatok</t>
  </si>
  <si>
    <t>Gázenergia-szolgáltatás díjak</t>
  </si>
  <si>
    <t>Villamosenergia-szolgáltatás díjak</t>
  </si>
  <si>
    <t>Víz-,csatornadíjak</t>
  </si>
  <si>
    <t xml:space="preserve">Összesen: </t>
  </si>
  <si>
    <t>Beruházások összesen:</t>
  </si>
  <si>
    <t>Össesen:</t>
  </si>
  <si>
    <t>Előirányzatok adatok ezer Ft-ban</t>
  </si>
  <si>
    <t xml:space="preserve">kötelező feladatok </t>
  </si>
  <si>
    <t>önként vállalt feladatok</t>
  </si>
  <si>
    <t>K3</t>
  </si>
  <si>
    <t>Dologi kiadás</t>
  </si>
  <si>
    <t>K33</t>
  </si>
  <si>
    <t>Szolgáltatási díjak</t>
  </si>
  <si>
    <t>K337</t>
  </si>
  <si>
    <t>Egyéb szolgáltatások</t>
  </si>
  <si>
    <t>K35</t>
  </si>
  <si>
    <t>Különféle befizetések és egyéb dologi kiadások</t>
  </si>
  <si>
    <t>K351</t>
  </si>
  <si>
    <t>Működési célú előzetesen felszámított általános forgalmi adó</t>
  </si>
  <si>
    <t>K31</t>
  </si>
  <si>
    <t>K312</t>
  </si>
  <si>
    <t>Üzemeltetési anyagok beszerzése</t>
  </si>
  <si>
    <t>066010 Zöldterületek kezelése</t>
  </si>
  <si>
    <t>K334</t>
  </si>
  <si>
    <t>011130 Önkormányzatokés önkormányzati hivatalok és j.ált. igazgatási tevékenysége</t>
  </si>
  <si>
    <t>K12</t>
  </si>
  <si>
    <t>Külső személyi juttatások</t>
  </si>
  <si>
    <t>K121</t>
  </si>
  <si>
    <t>K1</t>
  </si>
  <si>
    <t>K2</t>
  </si>
  <si>
    <t>K32</t>
  </si>
  <si>
    <t>Kommunikációs szolgáltatások</t>
  </si>
  <si>
    <t>K321</t>
  </si>
  <si>
    <t>honlappal kapcsolatos kiadások</t>
  </si>
  <si>
    <t>Nem adatátviteli célú távközlési díjak (telefondíj)</t>
  </si>
  <si>
    <t>Adatátviteli  célú távközlési díjak(internet szolgáltatás)</t>
  </si>
  <si>
    <t>K331</t>
  </si>
  <si>
    <t>Közüzemi díjak</t>
  </si>
  <si>
    <t>K5</t>
  </si>
  <si>
    <t>Egyéb működési célú kiadások</t>
  </si>
  <si>
    <t>K512</t>
  </si>
  <si>
    <t>K511</t>
  </si>
  <si>
    <t>Egyéb működési célú támogatások államháztartáson kívülre</t>
  </si>
  <si>
    <t>K506</t>
  </si>
  <si>
    <t xml:space="preserve">Egyéb működési célú támogatások államháztartáson belülre  </t>
  </si>
  <si>
    <t>064010 Közvilágítási feladatok</t>
  </si>
  <si>
    <t>066020 Város és községgazdálkodási szolgáltatás</t>
  </si>
  <si>
    <t>K11</t>
  </si>
  <si>
    <t>Foglalkoztatottak személyi juttatásai</t>
  </si>
  <si>
    <t xml:space="preserve">Víz-,csatornadíj  </t>
  </si>
  <si>
    <t>K7</t>
  </si>
  <si>
    <t>Felújítások</t>
  </si>
  <si>
    <t>K71</t>
  </si>
  <si>
    <t>K74</t>
  </si>
  <si>
    <t>Felújítási célú előzetesen felszámított általános forgalmi adó</t>
  </si>
  <si>
    <t>K5 Egyéb működési célú kiadások</t>
  </si>
  <si>
    <t>072112 Háziorvosi ügyeleti ellátás</t>
  </si>
  <si>
    <t>107060 Egyéb szociális pénzbeli és természetbeni ellátások, támogatások</t>
  </si>
  <si>
    <t>K4 Ellátottak pénzbeli juttatásai</t>
  </si>
  <si>
    <t>K48 Egyéb nem intézményi ellátások</t>
  </si>
  <si>
    <t>107052 Házi segítségnyújtás</t>
  </si>
  <si>
    <t>041233 Hosszabb időtartamú közfoglalkoztatás</t>
  </si>
  <si>
    <t>018010 Önkormányzatok elszámolásai a központi költségvetéssel</t>
  </si>
  <si>
    <t>B4</t>
  </si>
  <si>
    <t>Működési bevételek</t>
  </si>
  <si>
    <t>B1</t>
  </si>
  <si>
    <t>Működési célú támogatások államháztartáson belülről</t>
  </si>
  <si>
    <t>B3</t>
  </si>
  <si>
    <t>B8</t>
  </si>
  <si>
    <t>Közhatalmi bevételek</t>
  </si>
  <si>
    <t>szülési támogatás</t>
  </si>
  <si>
    <t>Finanszírozási bevételek</t>
  </si>
  <si>
    <t>K4</t>
  </si>
  <si>
    <t>Dologi kiadások</t>
  </si>
  <si>
    <t>Ellátotak pénzbeli juttatásai</t>
  </si>
  <si>
    <t>011220 Adó, vám - és jövedéki igazgatás</t>
  </si>
  <si>
    <t>K6</t>
  </si>
  <si>
    <t>Beruházások</t>
  </si>
  <si>
    <t xml:space="preserve">K8 </t>
  </si>
  <si>
    <t>K9</t>
  </si>
  <si>
    <t>Egyéb felhalmozási célú kiadások</t>
  </si>
  <si>
    <t>B2</t>
  </si>
  <si>
    <t>Felhalmozási célú támogatások államháztartáson belülről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</si>
  <si>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</si>
  <si>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</si>
  <si>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</si>
  <si>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</si>
  <si>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</si>
  <si>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</si>
  <si>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Dologi kiadások </t>
  </si>
  <si>
    <t>Finanszírozási kiadások</t>
  </si>
  <si>
    <t xml:space="preserve">K9 </t>
  </si>
  <si>
    <t>Eredeti előirányzat</t>
  </si>
  <si>
    <t>K3379</t>
  </si>
  <si>
    <t>K67</t>
  </si>
  <si>
    <t>Beruházási célú előzetesen felszámított általános forgalmi adó</t>
  </si>
  <si>
    <t>államigazgatási feladatok</t>
  </si>
  <si>
    <t>013220 Köztemető-fenntartás és- működtetés</t>
  </si>
  <si>
    <t>2014. teljesítés</t>
  </si>
  <si>
    <t>2016. évi Költségvetés Mérlege</t>
  </si>
  <si>
    <t>2016. évi BEVÉTELEK részletezése</t>
  </si>
  <si>
    <t>2016. évi BEVÉTELEK feladatonkénti  bontása</t>
  </si>
  <si>
    <t>2016. évi KIADÁSOK részletezése</t>
  </si>
  <si>
    <t>2016. évi KIADÁSOK feladatonkénti  bontása</t>
  </si>
  <si>
    <t>2016. évi költségvetés FELÚJÍTÁSI, BERUHÁZÁSI kiadásai célonkénti bontásban</t>
  </si>
  <si>
    <t>2015. teljesítés</t>
  </si>
  <si>
    <t>2016. eredeti</t>
  </si>
  <si>
    <t>2016.eredeti előir.</t>
  </si>
  <si>
    <t>BAKONYKÚTI KÖZSÉG ÖNKORMÁNYZATA</t>
  </si>
  <si>
    <t>I.</t>
  </si>
  <si>
    <t>Intézményi működési bevételek</t>
  </si>
  <si>
    <t>1.</t>
  </si>
  <si>
    <t>Kamatbevétel (bankszámlákon kamatbev. B408)</t>
  </si>
  <si>
    <t>ÁFA bevétel (eszközhasználati díj után B406)</t>
  </si>
  <si>
    <t>II.</t>
  </si>
  <si>
    <t>Magánszemély kommunális adója (B343)</t>
  </si>
  <si>
    <t>Iparűzési adó (B35107)</t>
  </si>
  <si>
    <t>Gépjárműadó önkormányzatot megillető rész (B3542)</t>
  </si>
  <si>
    <t>Támogatások</t>
  </si>
  <si>
    <t>A helyi önkormányzatok működésének támogatása</t>
  </si>
  <si>
    <t>a) Település-üzemeltetéshez kapcsolódó feladatellátás támogatása</t>
  </si>
  <si>
    <t xml:space="preserve">  zöldterület-gazdálkodással kapcsolatos feladatok támogatása</t>
  </si>
  <si>
    <t xml:space="preserve">  közvilágítás fenntartásának támogatása</t>
  </si>
  <si>
    <t xml:space="preserve">  köztemető fenntartásával kapcsolatos feladatok támogatása</t>
  </si>
  <si>
    <t xml:space="preserve">  közutak fenntartásának támogatása</t>
  </si>
  <si>
    <t>b) egyéb kötelező önkormányzati feladatok támogatása</t>
  </si>
  <si>
    <t>2.</t>
  </si>
  <si>
    <t>Hozzájárulás a pénzbeli szociális ellátásokhoz (B113)</t>
  </si>
  <si>
    <t>3.</t>
  </si>
  <si>
    <t>Nyilvános könyvtári ellátás és a közművelődési feladatok (B114)</t>
  </si>
  <si>
    <t>III.</t>
  </si>
  <si>
    <t>Pénzforgalom nélküli bevételek</t>
  </si>
  <si>
    <t>Alaptevéknyeség maradványa</t>
  </si>
  <si>
    <t>BAKONYKÚTI  KÖZSÉG ÖNKORMÁNYZATA</t>
  </si>
  <si>
    <t>Karbantartási, kisjavítási szolgáltatások</t>
  </si>
  <si>
    <t>Irodaszer</t>
  </si>
  <si>
    <t>Egyéb kommunikációs szolgáltatások</t>
  </si>
  <si>
    <t>K322</t>
  </si>
  <si>
    <t>Informatikai szolgáltatások igénybevitele</t>
  </si>
  <si>
    <t>K355</t>
  </si>
  <si>
    <t>K1101 Törvény szerinti illetmények, munkabérek</t>
  </si>
  <si>
    <t>Karbantartási, kisjavítási szolgáltatás</t>
  </si>
  <si>
    <t>adatok (Ft)</t>
  </si>
  <si>
    <t>virág, facsemete vásárlás</t>
  </si>
  <si>
    <t>veszélyes fák felmérése, kivágása</t>
  </si>
  <si>
    <t>fűnyírás</t>
  </si>
  <si>
    <t>eredeti adatok (Ft)</t>
  </si>
  <si>
    <t>Utcabútorok, padok, faszobrok festése</t>
  </si>
  <si>
    <t>Tisztítószer</t>
  </si>
  <si>
    <t>Dísztárgy, oklevél, érem</t>
  </si>
  <si>
    <t>Fénymásoló bérleti díja</t>
  </si>
  <si>
    <t>Domain név karbantartás</t>
  </si>
  <si>
    <t>Számítástechnikai szolgáltatás (NT Com Kft)</t>
  </si>
  <si>
    <t>Víz-gáz-villanyszerelés</t>
  </si>
  <si>
    <t>hulladékszállítás</t>
  </si>
  <si>
    <t>vagyonbiztosítás</t>
  </si>
  <si>
    <t>Civil szervezetek támogatása (Isztiméri Polgárőr Egyesület)</t>
  </si>
  <si>
    <t>Támogatásértékű működési kiadás Iszkaszentgyörgyi Közös Önkormányzati Hivatalnak</t>
  </si>
  <si>
    <t>Támogatásértékű működési kiadás Iszkaszentgyörgy Községi Önkormányzatnak (Óvoda)</t>
  </si>
  <si>
    <t>Egyéb dologi kiadások (Bakonyért 30eFt,KDV 3eFt)</t>
  </si>
  <si>
    <t>K63</t>
  </si>
  <si>
    <t>Informatikai eszközök beszerzése (laptop)</t>
  </si>
  <si>
    <t>K61</t>
  </si>
  <si>
    <t>Immateriális javak beszerzése (Településrendezési terv)</t>
  </si>
  <si>
    <t>Karbantartás</t>
  </si>
  <si>
    <t>Sörpad vásárlás</t>
  </si>
  <si>
    <t>Vízelvezető árkok tisztítása</t>
  </si>
  <si>
    <t>Hóeltakarítás, síkosságmentesítés</t>
  </si>
  <si>
    <t>Állati hulladék begyűjtése</t>
  </si>
  <si>
    <t>Gyepmesteri tevékenység</t>
  </si>
  <si>
    <t>Vegyszeradagoló csere</t>
  </si>
  <si>
    <t>Ingatlanok felújítása (Vízmű felújítása)</t>
  </si>
  <si>
    <t>K506 Egyéb működési célú támogatások aht-n belülre (orv.ügyelet)</t>
  </si>
  <si>
    <t>Rendkívüli települési támogatás</t>
  </si>
  <si>
    <t>Szociális hozzájárulási adó 13,5%</t>
  </si>
  <si>
    <t>Foglalkoztatottak személyi juttatásai (1fő*9hó,0,5fő*4hó)</t>
  </si>
  <si>
    <t>Munkaruha, védőruha,munkaeszköz</t>
  </si>
  <si>
    <t>082091 Közművelődés-Közösségi és társadalmi részvétel fejlesztése</t>
  </si>
  <si>
    <t>Ingatlanok felújítása (Közösségi tér tervezési díj)</t>
  </si>
  <si>
    <t xml:space="preserve">Egyéb szolgáltatások </t>
  </si>
  <si>
    <t>rendezvények jogdíja</t>
  </si>
  <si>
    <t>fellépők díja</t>
  </si>
  <si>
    <t>4.</t>
  </si>
  <si>
    <t>Egyéb működési célú támogatások (közfoglalkoztatás)B1606</t>
  </si>
  <si>
    <t>Polgármester, alpolgármester tiszteletdíja és költségátalánya</t>
  </si>
  <si>
    <t>pénzügyi szolgáltatások kiadás teljesítése, postaköltség</t>
  </si>
  <si>
    <t>Kistérségi munkaszervezeti feladatok költségei</t>
  </si>
  <si>
    <t xml:space="preserve">Egyéb működési célú támogatások államháztartáson belülre   </t>
  </si>
  <si>
    <t>Székesfehérvár MJV-nak</t>
  </si>
  <si>
    <t xml:space="preserve">Rendezvények készletbeszerzése </t>
  </si>
  <si>
    <t>közút fenntartás, jelzőtáblák cseréje</t>
  </si>
  <si>
    <t>011130 Önkormányzatok és önkormányzati hivatalok j.alk.és ált. igazgatási tevékenysége</t>
  </si>
  <si>
    <t>Önk. vagyon működtetése (DRV eszközhaszn.díj B4029)</t>
  </si>
  <si>
    <t>082091 Közművelődés-közösségi és társadalmi részvétel fejlesztése</t>
  </si>
  <si>
    <t>Településrendezési terv</t>
  </si>
  <si>
    <t>Laptop beszerzés</t>
  </si>
  <si>
    <t>Közösségi tér tervezési díj</t>
  </si>
  <si>
    <t>4. melléklet a 2/2016. (II.29.) önkormányzati rendelethez</t>
  </si>
  <si>
    <t>3. melléklet a 2/2016. (II. 29.) önkormányzati rendelethez</t>
  </si>
  <si>
    <t>2.melléklet a 2/2016. (II. 29.) önkormányzati rendelethez</t>
  </si>
  <si>
    <t>1. melléklet a 2/2016. (II. 29.) önkormányzati rendelethez</t>
  </si>
  <si>
    <t>5. melléklet a 2/2016. (II. 29.) önkormányzati rendelethez</t>
  </si>
  <si>
    <t>6. melléklet a 2/2016. (II. 29.) önkormányzati rendelethez</t>
  </si>
  <si>
    <t xml:space="preserve">7. melléklet a 2/2016. (II. 29.) önkormányzati rendelethez  </t>
  </si>
  <si>
    <t>8. melléklet a 2/2016.(II. 29.) önkormányzati rendelethez</t>
  </si>
  <si>
    <t>Kiadások összesen:</t>
  </si>
  <si>
    <t>Felújítási kiadások</t>
  </si>
  <si>
    <t>Ellátottak pénzbeli juttatásai</t>
  </si>
  <si>
    <t>Kiadási jogcímek</t>
  </si>
  <si>
    <t>Bevételek összesen:</t>
  </si>
  <si>
    <t>Felhalmozási célú támogatások</t>
  </si>
  <si>
    <t>Működési célú támogatások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</si>
  <si>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</si>
  <si>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</si>
  <si>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</si>
  <si>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</si>
  <si>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</si>
  <si>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</si>
  <si>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</si>
  <si>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</si>
  <si>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</si>
  <si>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</si>
  <si>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</si>
  <si>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</si>
  <si>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</si>
  <si>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Bevételi jogcímek</t>
  </si>
  <si>
    <t>ezer Ft-ban</t>
  </si>
  <si>
    <t>9.  melléklet a 2/2016. (II.29.) önkormányzati rendelethez</t>
  </si>
  <si>
    <t>Közfoglalkoztatási terület</t>
  </si>
  <si>
    <t>Város-, községgazdálkodás</t>
  </si>
  <si>
    <t>Képviselőtestület</t>
  </si>
  <si>
    <t>Önkormányzat</t>
  </si>
  <si>
    <t xml:space="preserve">Közfoglalkoztatott </t>
  </si>
  <si>
    <t>Munka tv.</t>
  </si>
  <si>
    <t>Közalkalmazott</t>
  </si>
  <si>
    <t>polgármester</t>
  </si>
  <si>
    <t>összesen</t>
  </si>
  <si>
    <t>Költségvetési szerv</t>
  </si>
  <si>
    <t>2016. évre engedélyezett létszámadatai</t>
  </si>
  <si>
    <t>10.  melléklet a 2/2016. (II.29.) önkormányzati rendelethez</t>
  </si>
  <si>
    <t>Bakonykúti Község Önkormányzat</t>
  </si>
  <si>
    <t xml:space="preserve"> </t>
  </si>
  <si>
    <t>Közvetett támogatás öszesen:</t>
  </si>
  <si>
    <t>1991. évi LXXX. Gépjárműadóról szóló törvény 5. § (f) pontja alapján biztosított mentesség mozgáskorlátozottakra vonatkozóan</t>
  </si>
  <si>
    <t>1991. évi LXXX. Gépjárműadóról szóló törvény 5. § (b) pontja alapján biztosított mentesség társadalmi szervre vonatkozóan</t>
  </si>
  <si>
    <t>1991. évi LXXX. Gépjárműadóról szóló törvény 5. § (a) pontja alapján biztosított mentesség költségvetési szervre vonatkozóan</t>
  </si>
  <si>
    <t>összeg</t>
  </si>
  <si>
    <t>adatok  Ft-ban</t>
  </si>
  <si>
    <t>önkormányzat által nyújtott közvetett támogatások</t>
  </si>
  <si>
    <t>2016. évi költségvetés</t>
  </si>
  <si>
    <t>Bakonykúti Község  Önkormányzat</t>
  </si>
  <si>
    <t>11.  melléklet a 2/2016. (II.29.) önkormányzati rendelethez</t>
  </si>
  <si>
    <t>alpolgármester</t>
  </si>
  <si>
    <t>Bakonykúti Község Önkormányzat 2016. évi előirányzat felhasználási ütemterve</t>
  </si>
  <si>
    <t>Működési célú bevételek</t>
  </si>
  <si>
    <t>Intézményi működési bevételek B4</t>
  </si>
  <si>
    <t>Közhatalmi bevételek B3</t>
  </si>
  <si>
    <t>Működési támogatások államh. Belülről B1</t>
  </si>
  <si>
    <t>5.</t>
  </si>
  <si>
    <t>Működési célú támogatásértékű bevételei</t>
  </si>
  <si>
    <t>6.</t>
  </si>
  <si>
    <t>Véglegesen műk-re átvett pénzeszköz</t>
  </si>
  <si>
    <t>7.</t>
  </si>
  <si>
    <t>támogatási kölcsön visszatérülése</t>
  </si>
  <si>
    <t>8.</t>
  </si>
  <si>
    <t>Működési célú hitel(folyószámla hitel)</t>
  </si>
  <si>
    <t>9.</t>
  </si>
  <si>
    <t>Előző évi megtérülés</t>
  </si>
  <si>
    <t>10.</t>
  </si>
  <si>
    <t>Működési pénzmaradvány</t>
  </si>
  <si>
    <t>11.</t>
  </si>
  <si>
    <t>Működési célú bevétel összesen:</t>
  </si>
  <si>
    <t>12.</t>
  </si>
  <si>
    <t xml:space="preserve">Felhalmozási célú bevételek </t>
  </si>
  <si>
    <t>13.</t>
  </si>
  <si>
    <t>Működési célú átvett pénzeszközök B6</t>
  </si>
  <si>
    <t>14.</t>
  </si>
  <si>
    <t>Támogatások (felhalmozási célú)</t>
  </si>
  <si>
    <t>15.</t>
  </si>
  <si>
    <t>Támogatásértékű felhalmozási bevétel</t>
  </si>
  <si>
    <t>16.</t>
  </si>
  <si>
    <t>Felhalmozási és tőke jellegű bevétel</t>
  </si>
  <si>
    <t>17.</t>
  </si>
  <si>
    <t>Felhalmozásra átvett pénzeszközök B25</t>
  </si>
  <si>
    <t>18.</t>
  </si>
  <si>
    <t>Támogatási célú pénzeszközök visszatérülése</t>
  </si>
  <si>
    <t>19.</t>
  </si>
  <si>
    <t>Felhalmozási célú hitel felvétele</t>
  </si>
  <si>
    <t>20.</t>
  </si>
  <si>
    <t>Költségvetési maradvány</t>
  </si>
  <si>
    <t>21.</t>
  </si>
  <si>
    <t>Felhalmozási bevételek összesen</t>
  </si>
  <si>
    <t>22.</t>
  </si>
  <si>
    <t>23.</t>
  </si>
  <si>
    <t>Működési kiadások</t>
  </si>
  <si>
    <t>24.</t>
  </si>
  <si>
    <t>Személyi jellegű kiadások K1</t>
  </si>
  <si>
    <t>25.</t>
  </si>
  <si>
    <t>Munkaadókat terhelő járulékok K2</t>
  </si>
  <si>
    <t>26.</t>
  </si>
  <si>
    <t>Dologi jellegű kiadások K3</t>
  </si>
  <si>
    <t>27.</t>
  </si>
  <si>
    <t>Ellátottak pénzügyi támogatása K4</t>
  </si>
  <si>
    <t>28.</t>
  </si>
  <si>
    <t>Egyéb működési célú kiadások K5</t>
  </si>
  <si>
    <t>29.</t>
  </si>
  <si>
    <t>Beruházás K6</t>
  </si>
  <si>
    <t>30.</t>
  </si>
  <si>
    <t>Felújítás K7</t>
  </si>
  <si>
    <t>31.</t>
  </si>
  <si>
    <t>Működési hitelek törlesztése</t>
  </si>
  <si>
    <t>32.</t>
  </si>
  <si>
    <t>Működési hitelek törlesztése (hosszú lej.)</t>
  </si>
  <si>
    <t>33.</t>
  </si>
  <si>
    <t>34.</t>
  </si>
  <si>
    <t>Finanszírozási kiadás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</si>
  <si>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</si>
  <si>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</si>
  <si>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</si>
  <si>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</si>
  <si>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</si>
  <si>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</si>
  <si>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</si>
  <si>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</si>
  <si>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</si>
  <si>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Bakonykúti Községi Önkormányzat 2016-2017-2018. évi gördülő tervezése</t>
  </si>
  <si>
    <t>12. melléklet a 2/2016. (II.29.) önkormányzati rendelethez</t>
  </si>
  <si>
    <t>70 évet betöltött tulajdonos 100 % (30 Ingatlan x 12.000,- Ft)</t>
  </si>
</sst>
</file>

<file path=xl/styles.xml><?xml version="1.0" encoding="utf-8"?>
<styleSheet xmlns="http://schemas.openxmlformats.org/spreadsheetml/2006/main">
  <numFmts count="1">
    <numFmt numFmtId="164" formatCode="&quot;H-&quot;0000"/>
  </numFmts>
  <fonts count="4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indexed="2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2" fillId="9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20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" fillId="21" borderId="7" applyNumberFormat="0" applyFont="0" applyAlignment="0" applyProtection="0"/>
    <xf numFmtId="0" fontId="20" fillId="6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27" fillId="0" borderId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  <xf numFmtId="0" fontId="2" fillId="0" borderId="0"/>
  </cellStyleXfs>
  <cellXfs count="37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7" fillId="0" borderId="0" xfId="39"/>
    <xf numFmtId="0" fontId="27" fillId="0" borderId="0" xfId="39" applyBorder="1"/>
    <xf numFmtId="0" fontId="9" fillId="0" borderId="0" xfId="39" applyFont="1"/>
    <xf numFmtId="0" fontId="6" fillId="0" borderId="0" xfId="39" applyFont="1"/>
    <xf numFmtId="0" fontId="27" fillId="0" borderId="0" xfId="39" applyFont="1"/>
    <xf numFmtId="0" fontId="7" fillId="0" borderId="0" xfId="0" applyFont="1"/>
    <xf numFmtId="0" fontId="6" fillId="0" borderId="11" xfId="0" applyFont="1" applyBorder="1"/>
    <xf numFmtId="0" fontId="7" fillId="0" borderId="0" xfId="0" applyFont="1" applyBorder="1"/>
    <xf numFmtId="0" fontId="7" fillId="0" borderId="11" xfId="0" applyFont="1" applyBorder="1"/>
    <xf numFmtId="0" fontId="32" fillId="0" borderId="0" xfId="39" applyFont="1"/>
    <xf numFmtId="0" fontId="6" fillId="0" borderId="0" xfId="0" applyFont="1" applyBorder="1"/>
    <xf numFmtId="0" fontId="6" fillId="0" borderId="1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0" xfId="39" applyFont="1" applyBorder="1" applyAlignment="1">
      <alignment horizontal="center"/>
    </xf>
    <xf numFmtId="3" fontId="7" fillId="0" borderId="0" xfId="39" applyNumberFormat="1" applyFont="1" applyBorder="1" applyAlignment="1">
      <alignment horizontal="center"/>
    </xf>
    <xf numFmtId="0" fontId="6" fillId="0" borderId="0" xfId="39" applyFont="1" applyAlignment="1">
      <alignment horizontal="center"/>
    </xf>
    <xf numFmtId="0" fontId="6" fillId="0" borderId="0" xfId="39" applyFont="1" applyBorder="1"/>
    <xf numFmtId="0" fontId="6" fillId="0" borderId="0" xfId="39" applyFont="1" applyAlignment="1">
      <alignment horizontal="right"/>
    </xf>
    <xf numFmtId="3" fontId="36" fillId="0" borderId="0" xfId="0" applyNumberFormat="1" applyFont="1" applyFill="1" applyBorder="1"/>
    <xf numFmtId="3" fontId="37" fillId="0" borderId="0" xfId="0" applyNumberFormat="1" applyFont="1"/>
    <xf numFmtId="0" fontId="36" fillId="0" borderId="0" xfId="0" applyFont="1" applyBorder="1"/>
    <xf numFmtId="0" fontId="36" fillId="0" borderId="0" xfId="39" applyFont="1"/>
    <xf numFmtId="0" fontId="36" fillId="0" borderId="12" xfId="39" applyFont="1" applyBorder="1" applyAlignment="1">
      <alignment horizontal="justify"/>
    </xf>
    <xf numFmtId="3" fontId="36" fillId="0" borderId="12" xfId="39" applyNumberFormat="1" applyFont="1" applyBorder="1" applyAlignment="1">
      <alignment horizontal="right"/>
    </xf>
    <xf numFmtId="0" fontId="37" fillId="0" borderId="12" xfId="39" applyFont="1" applyBorder="1" applyAlignment="1">
      <alignment horizontal="justify"/>
    </xf>
    <xf numFmtId="3" fontId="7" fillId="0" borderId="12" xfId="0" applyNumberFormat="1" applyFont="1" applyBorder="1" applyAlignment="1">
      <alignment horizontal="center" vertical="center"/>
    </xf>
    <xf numFmtId="0" fontId="7" fillId="0" borderId="12" xfId="39" applyFont="1" applyBorder="1" applyAlignment="1">
      <alignment horizontal="left"/>
    </xf>
    <xf numFmtId="3" fontId="7" fillId="0" borderId="12" xfId="39" applyNumberFormat="1" applyFont="1" applyBorder="1" applyAlignment="1">
      <alignment horizontal="center"/>
    </xf>
    <xf numFmtId="0" fontId="37" fillId="24" borderId="12" xfId="39" applyFont="1" applyFill="1" applyBorder="1" applyAlignment="1">
      <alignment horizontal="justify"/>
    </xf>
    <xf numFmtId="3" fontId="37" fillId="24" borderId="14" xfId="39" applyNumberFormat="1" applyFont="1" applyFill="1" applyBorder="1" applyAlignment="1">
      <alignment horizontal="right"/>
    </xf>
    <xf numFmtId="0" fontId="7" fillId="24" borderId="10" xfId="0" applyFont="1" applyFill="1" applyBorder="1" applyAlignment="1">
      <alignment horizontal="justify"/>
    </xf>
    <xf numFmtId="3" fontId="37" fillId="24" borderId="12" xfId="39" applyNumberFormat="1" applyFont="1" applyFill="1" applyBorder="1" applyAlignment="1">
      <alignment horizontal="right"/>
    </xf>
    <xf numFmtId="0" fontId="36" fillId="24" borderId="0" xfId="39" applyFont="1" applyFill="1"/>
    <xf numFmtId="0" fontId="29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0" applyFont="1" applyFill="1" applyBorder="1"/>
    <xf numFmtId="3" fontId="7" fillId="0" borderId="12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12" xfId="0" applyNumberFormat="1" applyFont="1" applyBorder="1" applyAlignment="1">
      <alignment horizontal="right"/>
    </xf>
    <xf numFmtId="3" fontId="7" fillId="0" borderId="12" xfId="0" applyNumberFormat="1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left"/>
    </xf>
    <xf numFmtId="3" fontId="6" fillId="0" borderId="12" xfId="0" applyNumberFormat="1" applyFont="1" applyBorder="1" applyAlignment="1">
      <alignment horizontal="left"/>
    </xf>
    <xf numFmtId="0" fontId="7" fillId="0" borderId="12" xfId="0" applyFont="1" applyBorder="1" applyAlignment="1"/>
    <xf numFmtId="0" fontId="7" fillId="24" borderId="12" xfId="0" applyFont="1" applyFill="1" applyBorder="1" applyAlignment="1">
      <alignment horizontal="left"/>
    </xf>
    <xf numFmtId="0" fontId="29" fillId="24" borderId="12" xfId="0" applyFont="1" applyFill="1" applyBorder="1" applyAlignment="1">
      <alignment horizontal="left"/>
    </xf>
    <xf numFmtId="3" fontId="7" fillId="24" borderId="12" xfId="0" applyNumberFormat="1" applyFont="1" applyFill="1" applyBorder="1" applyAlignment="1">
      <alignment horizontal="right"/>
    </xf>
    <xf numFmtId="0" fontId="6" fillId="24" borderId="12" xfId="0" applyFont="1" applyFill="1" applyBorder="1" applyAlignment="1">
      <alignment horizontal="left"/>
    </xf>
    <xf numFmtId="3" fontId="6" fillId="24" borderId="12" xfId="0" applyNumberFormat="1" applyFont="1" applyFill="1" applyBorder="1" applyAlignment="1">
      <alignment horizontal="left"/>
    </xf>
    <xf numFmtId="0" fontId="29" fillId="0" borderId="12" xfId="0" applyFont="1" applyFill="1" applyBorder="1"/>
    <xf numFmtId="0" fontId="8" fillId="0" borderId="12" xfId="0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right"/>
    </xf>
    <xf numFmtId="0" fontId="8" fillId="0" borderId="12" xfId="0" applyFont="1" applyFill="1" applyBorder="1"/>
    <xf numFmtId="3" fontId="6" fillId="0" borderId="12" xfId="0" applyNumberFormat="1" applyFont="1" applyFill="1" applyBorder="1"/>
    <xf numFmtId="3" fontId="8" fillId="0" borderId="12" xfId="0" applyNumberFormat="1" applyFont="1" applyFill="1" applyBorder="1"/>
    <xf numFmtId="3" fontId="7" fillId="0" borderId="12" xfId="0" applyNumberFormat="1" applyFont="1" applyFill="1" applyBorder="1"/>
    <xf numFmtId="1" fontId="6" fillId="0" borderId="12" xfId="0" applyNumberFormat="1" applyFont="1" applyFill="1" applyBorder="1" applyAlignment="1">
      <alignment horizontal="right" wrapText="1"/>
    </xf>
    <xf numFmtId="0" fontId="6" fillId="24" borderId="12" xfId="0" applyFont="1" applyFill="1" applyBorder="1"/>
    <xf numFmtId="0" fontId="7" fillId="0" borderId="12" xfId="0" applyFont="1" applyBorder="1"/>
    <xf numFmtId="3" fontId="7" fillId="0" borderId="12" xfId="0" applyNumberFormat="1" applyFont="1" applyBorder="1"/>
    <xf numFmtId="3" fontId="6" fillId="0" borderId="12" xfId="0" applyNumberFormat="1" applyFont="1" applyBorder="1"/>
    <xf numFmtId="0" fontId="7" fillId="0" borderId="12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3" fontId="27" fillId="0" borderId="12" xfId="0" applyNumberFormat="1" applyFont="1" applyBorder="1"/>
    <xf numFmtId="0" fontId="33" fillId="0" borderId="12" xfId="0" applyFont="1" applyBorder="1" applyAlignment="1">
      <alignment horizontal="left"/>
    </xf>
    <xf numFmtId="3" fontId="33" fillId="0" borderId="12" xfId="0" applyNumberFormat="1" applyFont="1" applyBorder="1"/>
    <xf numFmtId="0" fontId="7" fillId="24" borderId="12" xfId="0" applyFont="1" applyFill="1" applyBorder="1"/>
    <xf numFmtId="3" fontId="7" fillId="24" borderId="12" xfId="0" applyNumberFormat="1" applyFont="1" applyFill="1" applyBorder="1"/>
    <xf numFmtId="0" fontId="7" fillId="0" borderId="12" xfId="0" applyFont="1" applyBorder="1" applyAlignment="1">
      <alignment horizontal="justify"/>
    </xf>
    <xf numFmtId="0" fontId="27" fillId="0" borderId="12" xfId="0" applyFont="1" applyBorder="1" applyAlignment="1">
      <alignment horizontal="justify"/>
    </xf>
    <xf numFmtId="0" fontId="27" fillId="0" borderId="12" xfId="0" applyFont="1" applyBorder="1"/>
    <xf numFmtId="0" fontId="33" fillId="0" borderId="12" xfId="0" applyFont="1" applyBorder="1" applyAlignment="1">
      <alignment horizontal="justify"/>
    </xf>
    <xf numFmtId="0" fontId="6" fillId="0" borderId="12" xfId="0" applyFont="1" applyBorder="1" applyAlignment="1">
      <alignment horizontal="justify"/>
    </xf>
    <xf numFmtId="0" fontId="6" fillId="0" borderId="0" xfId="38" applyFont="1"/>
    <xf numFmtId="0" fontId="6" fillId="0" borderId="0" xfId="38" applyFont="1" applyAlignment="1">
      <alignment horizontal="right"/>
    </xf>
    <xf numFmtId="0" fontId="6" fillId="0" borderId="0" xfId="38" applyFont="1" applyAlignment="1">
      <alignment horizontal="left"/>
    </xf>
    <xf numFmtId="3" fontId="6" fillId="0" borderId="0" xfId="38" applyNumberFormat="1" applyFont="1" applyAlignment="1">
      <alignment horizontal="right"/>
    </xf>
    <xf numFmtId="0" fontId="7" fillId="0" borderId="0" xfId="38" applyFont="1"/>
    <xf numFmtId="0" fontId="8" fillId="0" borderId="0" xfId="38" applyFont="1"/>
    <xf numFmtId="3" fontId="7" fillId="0" borderId="12" xfId="38" applyNumberFormat="1" applyFont="1" applyBorder="1" applyAlignment="1">
      <alignment horizontal="center" wrapText="1"/>
    </xf>
    <xf numFmtId="0" fontId="6" fillId="0" borderId="12" xfId="38" applyFont="1" applyBorder="1" applyAlignment="1">
      <alignment horizontal="left"/>
    </xf>
    <xf numFmtId="0" fontId="7" fillId="0" borderId="12" xfId="38" applyFont="1" applyBorder="1" applyAlignment="1">
      <alignment horizontal="left"/>
    </xf>
    <xf numFmtId="0" fontId="7" fillId="0" borderId="12" xfId="38" applyFont="1" applyBorder="1" applyAlignment="1">
      <alignment horizontal="right"/>
    </xf>
    <xf numFmtId="0" fontId="7" fillId="24" borderId="12" xfId="38" applyFont="1" applyFill="1" applyBorder="1" applyAlignment="1">
      <alignment horizontal="left"/>
    </xf>
    <xf numFmtId="0" fontId="29" fillId="24" borderId="12" xfId="38" applyFont="1" applyFill="1" applyBorder="1" applyAlignment="1">
      <alignment horizontal="left"/>
    </xf>
    <xf numFmtId="2" fontId="7" fillId="24" borderId="12" xfId="38" applyNumberFormat="1" applyFont="1" applyFill="1" applyBorder="1" applyAlignment="1">
      <alignment horizontal="right"/>
    </xf>
    <xf numFmtId="3" fontId="7" fillId="24" borderId="12" xfId="38" applyNumberFormat="1" applyFont="1" applyFill="1" applyBorder="1"/>
    <xf numFmtId="0" fontId="29" fillId="0" borderId="12" xfId="38" applyFont="1" applyFill="1" applyBorder="1" applyAlignment="1">
      <alignment horizontal="left"/>
    </xf>
    <xf numFmtId="0" fontId="6" fillId="0" borderId="12" xfId="38" applyFont="1" applyFill="1" applyBorder="1" applyAlignment="1">
      <alignment horizontal="left"/>
    </xf>
    <xf numFmtId="2" fontId="6" fillId="0" borderId="12" xfId="38" applyNumberFormat="1" applyFont="1" applyFill="1" applyBorder="1" applyAlignment="1">
      <alignment horizontal="right"/>
    </xf>
    <xf numFmtId="3" fontId="6" fillId="0" borderId="12" xfId="38" applyNumberFormat="1" applyFont="1" applyFill="1" applyBorder="1"/>
    <xf numFmtId="0" fontId="7" fillId="0" borderId="12" xfId="38" applyFont="1" applyFill="1" applyBorder="1" applyAlignment="1">
      <alignment horizontal="left"/>
    </xf>
    <xf numFmtId="0" fontId="8" fillId="0" borderId="12" xfId="38" applyFont="1" applyFill="1" applyBorder="1" applyAlignment="1">
      <alignment horizontal="left"/>
    </xf>
    <xf numFmtId="1" fontId="6" fillId="0" borderId="12" xfId="38" applyNumberFormat="1" applyFont="1" applyFill="1" applyBorder="1" applyAlignment="1">
      <alignment horizontal="right"/>
    </xf>
    <xf numFmtId="49" fontId="7" fillId="24" borderId="12" xfId="38" applyNumberFormat="1" applyFont="1" applyFill="1" applyBorder="1" applyAlignment="1">
      <alignment horizontal="left"/>
    </xf>
    <xf numFmtId="0" fontId="6" fillId="0" borderId="12" xfId="38" applyFont="1" applyFill="1" applyBorder="1"/>
    <xf numFmtId="1" fontId="8" fillId="0" borderId="12" xfId="38" applyNumberFormat="1" applyFont="1" applyFill="1" applyBorder="1" applyAlignment="1">
      <alignment horizontal="right"/>
    </xf>
    <xf numFmtId="3" fontId="8" fillId="0" borderId="12" xfId="38" applyNumberFormat="1" applyFont="1" applyFill="1" applyBorder="1"/>
    <xf numFmtId="2" fontId="8" fillId="0" borderId="12" xfId="38" applyNumberFormat="1" applyFont="1" applyFill="1" applyBorder="1" applyAlignment="1">
      <alignment horizontal="right"/>
    </xf>
    <xf numFmtId="0" fontId="8" fillId="0" borderId="12" xfId="38" applyFont="1" applyFill="1" applyBorder="1"/>
    <xf numFmtId="49" fontId="7" fillId="0" borderId="12" xfId="38" applyNumberFormat="1" applyFont="1" applyFill="1" applyBorder="1" applyAlignment="1">
      <alignment horizontal="left"/>
    </xf>
    <xf numFmtId="0" fontId="5" fillId="0" borderId="12" xfId="38" applyFont="1" applyFill="1" applyBorder="1" applyAlignment="1">
      <alignment horizontal="left"/>
    </xf>
    <xf numFmtId="49" fontId="29" fillId="0" borderId="12" xfId="38" applyNumberFormat="1" applyFont="1" applyFill="1" applyBorder="1" applyAlignment="1">
      <alignment horizontal="left"/>
    </xf>
    <xf numFmtId="0" fontId="6" fillId="24" borderId="12" xfId="38" applyFont="1" applyFill="1" applyBorder="1" applyAlignment="1">
      <alignment horizontal="left"/>
    </xf>
    <xf numFmtId="0" fontId="5" fillId="24" borderId="12" xfId="38" applyFont="1" applyFill="1" applyBorder="1" applyAlignment="1">
      <alignment horizontal="left"/>
    </xf>
    <xf numFmtId="1" fontId="6" fillId="24" borderId="12" xfId="38" applyNumberFormat="1" applyFont="1" applyFill="1" applyBorder="1" applyAlignment="1">
      <alignment horizontal="right"/>
    </xf>
    <xf numFmtId="2" fontId="7" fillId="0" borderId="12" xfId="38" applyNumberFormat="1" applyFont="1" applyFill="1" applyBorder="1" applyAlignment="1">
      <alignment horizontal="right"/>
    </xf>
    <xf numFmtId="0" fontId="7" fillId="0" borderId="12" xfId="38" applyFont="1" applyFill="1" applyBorder="1"/>
    <xf numFmtId="49" fontId="7" fillId="25" borderId="12" xfId="38" applyNumberFormat="1" applyFont="1" applyFill="1" applyBorder="1" applyAlignment="1">
      <alignment horizontal="left"/>
    </xf>
    <xf numFmtId="0" fontId="7" fillId="25" borderId="12" xfId="38" applyFont="1" applyFill="1" applyBorder="1" applyAlignment="1">
      <alignment horizontal="left"/>
    </xf>
    <xf numFmtId="0" fontId="6" fillId="25" borderId="12" xfId="38" applyFont="1" applyFill="1" applyBorder="1" applyAlignment="1">
      <alignment horizontal="left"/>
    </xf>
    <xf numFmtId="2" fontId="7" fillId="25" borderId="12" xfId="38" applyNumberFormat="1" applyFont="1" applyFill="1" applyBorder="1" applyAlignment="1">
      <alignment horizontal="right"/>
    </xf>
    <xf numFmtId="3" fontId="6" fillId="25" borderId="12" xfId="38" applyNumberFormat="1" applyFont="1" applyFill="1" applyBorder="1"/>
    <xf numFmtId="0" fontId="8" fillId="24" borderId="12" xfId="38" applyFont="1" applyFill="1" applyBorder="1" applyAlignment="1">
      <alignment horizontal="left"/>
    </xf>
    <xf numFmtId="0" fontId="30" fillId="24" borderId="12" xfId="38" applyFont="1" applyFill="1" applyBorder="1" applyAlignment="1">
      <alignment horizontal="left"/>
    </xf>
    <xf numFmtId="0" fontId="30" fillId="0" borderId="12" xfId="38" applyFont="1" applyFill="1" applyBorder="1" applyAlignment="1">
      <alignment horizontal="left"/>
    </xf>
    <xf numFmtId="3" fontId="7" fillId="0" borderId="12" xfId="38" applyNumberFormat="1" applyFont="1" applyFill="1" applyBorder="1"/>
    <xf numFmtId="3" fontId="6" fillId="0" borderId="12" xfId="38" applyNumberFormat="1" applyFont="1" applyFill="1" applyBorder="1" applyAlignment="1">
      <alignment horizontal="right"/>
    </xf>
    <xf numFmtId="0" fontId="6" fillId="0" borderId="12" xfId="38" applyFont="1" applyBorder="1"/>
    <xf numFmtId="0" fontId="38" fillId="0" borderId="12" xfId="38" applyFont="1" applyFill="1" applyBorder="1"/>
    <xf numFmtId="0" fontId="38" fillId="0" borderId="12" xfId="38" applyFont="1" applyFill="1" applyBorder="1" applyAlignment="1">
      <alignment horizontal="left"/>
    </xf>
    <xf numFmtId="2" fontId="29" fillId="24" borderId="12" xfId="38" applyNumberFormat="1" applyFont="1" applyFill="1" applyBorder="1" applyAlignment="1">
      <alignment horizontal="right"/>
    </xf>
    <xf numFmtId="0" fontId="7" fillId="24" borderId="12" xfId="38" applyFont="1" applyFill="1" applyBorder="1" applyAlignment="1">
      <alignment horizontal="left"/>
    </xf>
    <xf numFmtId="3" fontId="8" fillId="0" borderId="12" xfId="38" applyNumberFormat="1" applyFont="1" applyFill="1" applyBorder="1" applyAlignment="1">
      <alignment horizontal="right"/>
    </xf>
    <xf numFmtId="1" fontId="7" fillId="0" borderId="12" xfId="38" applyNumberFormat="1" applyFont="1" applyFill="1" applyBorder="1" applyAlignment="1">
      <alignment horizontal="right"/>
    </xf>
    <xf numFmtId="0" fontId="6" fillId="0" borderId="12" xfId="38" applyFont="1" applyFill="1" applyBorder="1" applyAlignment="1">
      <alignment horizontal="left" wrapText="1"/>
    </xf>
    <xf numFmtId="3" fontId="29" fillId="0" borderId="12" xfId="38" applyNumberFormat="1" applyFont="1" applyFill="1" applyBorder="1"/>
    <xf numFmtId="1" fontId="6" fillId="0" borderId="12" xfId="38" applyNumberFormat="1" applyFont="1" applyFill="1" applyBorder="1"/>
    <xf numFmtId="164" fontId="7" fillId="0" borderId="12" xfId="0" applyNumberFormat="1" applyFont="1" applyFill="1" applyBorder="1" applyAlignment="1">
      <alignment horizontal="left" wrapText="1"/>
    </xf>
    <xf numFmtId="0" fontId="6" fillId="0" borderId="12" xfId="38" applyFont="1" applyBorder="1" applyAlignment="1">
      <alignment horizontal="right"/>
    </xf>
    <xf numFmtId="3" fontId="29" fillId="0" borderId="12" xfId="38" applyNumberFormat="1" applyFont="1" applyFill="1" applyBorder="1" applyAlignment="1">
      <alignment horizontal="right"/>
    </xf>
    <xf numFmtId="3" fontId="6" fillId="0" borderId="12" xfId="38" applyNumberFormat="1" applyFont="1" applyBorder="1"/>
    <xf numFmtId="0" fontId="6" fillId="0" borderId="12" xfId="38" applyFont="1" applyFill="1" applyBorder="1" applyAlignment="1">
      <alignment horizontal="left" vertical="center"/>
    </xf>
    <xf numFmtId="3" fontId="8" fillId="0" borderId="0" xfId="38" applyNumberFormat="1" applyFont="1"/>
    <xf numFmtId="3" fontId="36" fillId="0" borderId="12" xfId="39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justify"/>
    </xf>
    <xf numFmtId="3" fontId="6" fillId="0" borderId="0" xfId="39" applyNumberFormat="1" applyFont="1"/>
    <xf numFmtId="3" fontId="37" fillId="0" borderId="12" xfId="39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7" fillId="0" borderId="12" xfId="0" applyNumberFormat="1" applyFont="1" applyBorder="1" applyAlignment="1">
      <alignment horizontal="left"/>
    </xf>
    <xf numFmtId="0" fontId="0" fillId="0" borderId="12" xfId="0" applyBorder="1"/>
    <xf numFmtId="0" fontId="7" fillId="0" borderId="12" xfId="0" applyFont="1" applyBorder="1" applyAlignment="1">
      <alignment horizontal="center" wrapText="1"/>
    </xf>
    <xf numFmtId="3" fontId="36" fillId="0" borderId="12" xfId="0" applyNumberFormat="1" applyFont="1" applyBorder="1"/>
    <xf numFmtId="0" fontId="37" fillId="0" borderId="12" xfId="0" applyFont="1" applyFill="1" applyBorder="1" applyAlignment="1">
      <alignment horizontal="left"/>
    </xf>
    <xf numFmtId="3" fontId="37" fillId="0" borderId="12" xfId="0" applyNumberFormat="1" applyFont="1" applyFill="1" applyBorder="1"/>
    <xf numFmtId="0" fontId="33" fillId="0" borderId="12" xfId="39" applyFont="1" applyBorder="1" applyAlignment="1">
      <alignment horizontal="center"/>
    </xf>
    <xf numFmtId="0" fontId="27" fillId="0" borderId="12" xfId="39" applyFont="1" applyBorder="1"/>
    <xf numFmtId="0" fontId="33" fillId="0" borderId="12" xfId="39" applyFont="1" applyBorder="1" applyAlignment="1">
      <alignment horizontal="center" vertical="center" wrapText="1"/>
    </xf>
    <xf numFmtId="0" fontId="7" fillId="0" borderId="12" xfId="39" applyFont="1" applyBorder="1" applyAlignment="1">
      <alignment horizontal="center" vertical="center" wrapText="1"/>
    </xf>
    <xf numFmtId="14" fontId="7" fillId="0" borderId="12" xfId="39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/>
    </xf>
    <xf numFmtId="3" fontId="36" fillId="0" borderId="12" xfId="39" applyNumberFormat="1" applyFont="1" applyBorder="1" applyAlignment="1">
      <alignment horizontal="right" vertical="center" wrapText="1"/>
    </xf>
    <xf numFmtId="0" fontId="36" fillId="0" borderId="12" xfId="39" applyFont="1" applyBorder="1" applyAlignment="1">
      <alignment vertical="center" wrapText="1"/>
    </xf>
    <xf numFmtId="0" fontId="37" fillId="24" borderId="12" xfId="39" applyFont="1" applyFill="1" applyBorder="1" applyAlignment="1">
      <alignment wrapText="1"/>
    </xf>
    <xf numFmtId="3" fontId="37" fillId="24" borderId="12" xfId="39" applyNumberFormat="1" applyFont="1" applyFill="1" applyBorder="1" applyAlignment="1">
      <alignment vertical="center"/>
    </xf>
    <xf numFmtId="0" fontId="37" fillId="0" borderId="12" xfId="39" applyFont="1" applyBorder="1" applyAlignment="1">
      <alignment wrapText="1"/>
    </xf>
    <xf numFmtId="3" fontId="37" fillId="0" borderId="12" xfId="39" applyNumberFormat="1" applyFont="1" applyBorder="1" applyAlignment="1">
      <alignment horizontal="right" wrapText="1"/>
    </xf>
    <xf numFmtId="0" fontId="36" fillId="0" borderId="12" xfId="39" applyFont="1" applyBorder="1"/>
    <xf numFmtId="0" fontId="36" fillId="0" borderId="12" xfId="0" applyFont="1" applyBorder="1" applyAlignment="1">
      <alignment horizontal="justify"/>
    </xf>
    <xf numFmtId="3" fontId="37" fillId="24" borderId="12" xfId="39" applyNumberFormat="1" applyFont="1" applyFill="1" applyBorder="1" applyAlignment="1">
      <alignment horizontal="right" wrapText="1"/>
    </xf>
    <xf numFmtId="3" fontId="37" fillId="24" borderId="12" xfId="39" applyNumberFormat="1" applyFont="1" applyFill="1" applyBorder="1" applyAlignment="1">
      <alignment horizontal="right" vertical="center" wrapText="1"/>
    </xf>
    <xf numFmtId="3" fontId="37" fillId="24" borderId="12" xfId="39" applyNumberFormat="1" applyFont="1" applyFill="1" applyBorder="1" applyAlignment="1">
      <alignment wrapText="1"/>
    </xf>
    <xf numFmtId="0" fontId="2" fillId="0" borderId="0" xfId="44"/>
    <xf numFmtId="3" fontId="39" fillId="26" borderId="16" xfId="44" applyNumberFormat="1" applyFont="1" applyFill="1" applyBorder="1"/>
    <xf numFmtId="0" fontId="39" fillId="26" borderId="16" xfId="44" applyFont="1" applyFill="1" applyBorder="1" applyAlignment="1">
      <alignment horizontal="center"/>
    </xf>
    <xf numFmtId="3" fontId="39" fillId="0" borderId="17" xfId="44" applyNumberFormat="1" applyFont="1" applyBorder="1" applyAlignment="1">
      <alignment vertical="center"/>
    </xf>
    <xf numFmtId="0" fontId="40" fillId="0" borderId="17" xfId="44" applyFont="1" applyBorder="1"/>
    <xf numFmtId="0" fontId="2" fillId="0" borderId="17" xfId="44" applyBorder="1"/>
    <xf numFmtId="3" fontId="39" fillId="0" borderId="17" xfId="44" applyNumberFormat="1" applyFont="1" applyBorder="1"/>
    <xf numFmtId="3" fontId="40" fillId="0" borderId="17" xfId="44" applyNumberFormat="1" applyFont="1" applyBorder="1"/>
    <xf numFmtId="0" fontId="41" fillId="0" borderId="17" xfId="44" applyFont="1" applyBorder="1" applyAlignment="1">
      <alignment horizontal="center"/>
    </xf>
    <xf numFmtId="3" fontId="2" fillId="0" borderId="0" xfId="44" applyNumberFormat="1"/>
    <xf numFmtId="3" fontId="39" fillId="26" borderId="17" xfId="44" applyNumberFormat="1" applyFont="1" applyFill="1" applyBorder="1"/>
    <xf numFmtId="0" fontId="39" fillId="26" borderId="17" xfId="44" applyFont="1" applyFill="1" applyBorder="1" applyAlignment="1">
      <alignment horizontal="center"/>
    </xf>
    <xf numFmtId="0" fontId="41" fillId="0" borderId="18" xfId="44" applyFont="1" applyBorder="1"/>
    <xf numFmtId="0" fontId="41" fillId="0" borderId="18" xfId="44" applyFont="1" applyBorder="1" applyAlignment="1">
      <alignment horizontal="center"/>
    </xf>
    <xf numFmtId="0" fontId="2" fillId="0" borderId="21" xfId="44" applyBorder="1" applyAlignment="1">
      <alignment horizontal="center"/>
    </xf>
    <xf numFmtId="0" fontId="2" fillId="0" borderId="20" xfId="44" applyBorder="1" applyAlignment="1">
      <alignment horizontal="center"/>
    </xf>
    <xf numFmtId="0" fontId="2" fillId="0" borderId="13" xfId="44" applyBorder="1" applyAlignment="1">
      <alignment horizontal="center"/>
    </xf>
    <xf numFmtId="0" fontId="2" fillId="0" borderId="25" xfId="44" applyBorder="1" applyAlignment="1">
      <alignment horizontal="center"/>
    </xf>
    <xf numFmtId="0" fontId="43" fillId="0" borderId="30" xfId="44" applyFont="1" applyBorder="1" applyAlignment="1">
      <alignment horizontal="center" vertical="center"/>
    </xf>
    <xf numFmtId="0" fontId="43" fillId="0" borderId="31" xfId="44" applyFont="1" applyBorder="1" applyAlignment="1">
      <alignment horizontal="center" vertical="center"/>
    </xf>
    <xf numFmtId="0" fontId="43" fillId="0" borderId="15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43" fillId="0" borderId="32" xfId="44" applyFont="1" applyBorder="1" applyAlignment="1">
      <alignment horizontal="center" vertical="center"/>
    </xf>
    <xf numFmtId="0" fontId="2" fillId="0" borderId="15" xfId="44" applyBorder="1" applyAlignment="1">
      <alignment horizontal="center" vertical="center"/>
    </xf>
    <xf numFmtId="0" fontId="2" fillId="0" borderId="31" xfId="44" applyBorder="1" applyAlignment="1">
      <alignment horizontal="center" vertical="center"/>
    </xf>
    <xf numFmtId="0" fontId="43" fillId="0" borderId="24" xfId="44" applyFont="1" applyBorder="1" applyAlignment="1">
      <alignment horizontal="center" vertical="center"/>
    </xf>
    <xf numFmtId="0" fontId="43" fillId="0" borderId="25" xfId="44" applyFont="1" applyBorder="1" applyAlignment="1">
      <alignment horizontal="center" vertical="center"/>
    </xf>
    <xf numFmtId="0" fontId="2" fillId="0" borderId="0" xfId="44" applyAlignment="1">
      <alignment horizontal="center"/>
    </xf>
    <xf numFmtId="0" fontId="2" fillId="27" borderId="0" xfId="44" applyFill="1" applyAlignment="1">
      <alignment horizontal="center"/>
    </xf>
    <xf numFmtId="0" fontId="2" fillId="0" borderId="0" xfId="44" applyAlignment="1">
      <alignment horizontal="center" vertical="center"/>
    </xf>
    <xf numFmtId="0" fontId="0" fillId="0" borderId="44" xfId="0" applyBorder="1"/>
    <xf numFmtId="0" fontId="0" fillId="0" borderId="0" xfId="0" applyBorder="1"/>
    <xf numFmtId="0" fontId="0" fillId="0" borderId="11" xfId="0" applyBorder="1"/>
    <xf numFmtId="0" fontId="0" fillId="0" borderId="28" xfId="0" applyBorder="1" applyAlignment="1">
      <alignment vertical="center"/>
    </xf>
    <xf numFmtId="0" fontId="0" fillId="0" borderId="52" xfId="0" applyBorder="1" applyAlignment="1">
      <alignment vertical="center"/>
    </xf>
    <xf numFmtId="0" fontId="31" fillId="27" borderId="0" xfId="0" applyFont="1" applyFill="1" applyAlignment="1">
      <alignment horizontal="center"/>
    </xf>
    <xf numFmtId="0" fontId="0" fillId="27" borderId="0" xfId="0" applyFill="1"/>
    <xf numFmtId="0" fontId="40" fillId="0" borderId="54" xfId="0" applyFont="1" applyBorder="1"/>
    <xf numFmtId="0" fontId="40" fillId="0" borderId="50" xfId="0" applyFont="1" applyBorder="1"/>
    <xf numFmtId="0" fontId="40" fillId="0" borderId="12" xfId="0" applyFont="1" applyBorder="1"/>
    <xf numFmtId="1" fontId="40" fillId="0" borderId="12" xfId="0" applyNumberFormat="1" applyFont="1" applyBorder="1"/>
    <xf numFmtId="0" fontId="40" fillId="0" borderId="49" xfId="0" applyFont="1" applyBorder="1"/>
    <xf numFmtId="1" fontId="40" fillId="0" borderId="49" xfId="0" applyNumberFormat="1" applyFont="1" applyBorder="1"/>
    <xf numFmtId="0" fontId="41" fillId="0" borderId="50" xfId="0" applyFont="1" applyBorder="1"/>
    <xf numFmtId="1" fontId="41" fillId="0" borderId="12" xfId="0" applyNumberFormat="1" applyFont="1" applyBorder="1"/>
    <xf numFmtId="1" fontId="41" fillId="0" borderId="49" xfId="0" applyNumberFormat="1" applyFont="1" applyBorder="1"/>
    <xf numFmtId="0" fontId="40" fillId="0" borderId="56" xfId="0" applyFont="1" applyBorder="1"/>
    <xf numFmtId="1" fontId="41" fillId="0" borderId="57" xfId="0" applyNumberFormat="1" applyFont="1" applyBorder="1"/>
    <xf numFmtId="1" fontId="41" fillId="0" borderId="58" xfId="0" applyNumberFormat="1" applyFont="1" applyBorder="1"/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6" fillId="0" borderId="12" xfId="39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6" fillId="0" borderId="12" xfId="38" applyFont="1" applyBorder="1" applyAlignment="1">
      <alignment horizontal="center"/>
    </xf>
    <xf numFmtId="0" fontId="7" fillId="24" borderId="12" xfId="38" applyFont="1" applyFill="1" applyBorder="1" applyAlignment="1">
      <alignment horizontal="left"/>
    </xf>
    <xf numFmtId="0" fontId="35" fillId="24" borderId="12" xfId="38" applyFont="1" applyFill="1" applyBorder="1" applyAlignment="1">
      <alignment horizontal="left"/>
    </xf>
    <xf numFmtId="0" fontId="6" fillId="0" borderId="12" xfId="38" applyFont="1" applyBorder="1" applyAlignment="1">
      <alignment horizontal="right"/>
    </xf>
    <xf numFmtId="0" fontId="31" fillId="0" borderId="12" xfId="38" applyFont="1" applyBorder="1" applyAlignment="1">
      <alignment horizontal="right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horizontal="right"/>
    </xf>
    <xf numFmtId="0" fontId="6" fillId="0" borderId="12" xfId="39" applyFont="1" applyBorder="1" applyAlignment="1">
      <alignment horizontal="center"/>
    </xf>
    <xf numFmtId="0" fontId="27" fillId="0" borderId="12" xfId="39" applyFont="1" applyBorder="1" applyAlignment="1">
      <alignment horizontal="center"/>
    </xf>
    <xf numFmtId="0" fontId="0" fillId="0" borderId="12" xfId="0" applyBorder="1" applyAlignment="1"/>
    <xf numFmtId="0" fontId="6" fillId="0" borderId="0" xfId="39" applyFont="1" applyAlignment="1">
      <alignment horizontal="center"/>
    </xf>
    <xf numFmtId="0" fontId="6" fillId="0" borderId="0" xfId="39" applyFont="1" applyBorder="1" applyAlignment="1">
      <alignment horizontal="center"/>
    </xf>
    <xf numFmtId="0" fontId="0" fillId="0" borderId="0" xfId="0" applyAlignment="1">
      <alignment horizontal="center"/>
    </xf>
    <xf numFmtId="0" fontId="2" fillId="26" borderId="0" xfId="44" applyFill="1" applyAlignment="1">
      <alignment horizontal="center"/>
    </xf>
    <xf numFmtId="0" fontId="42" fillId="26" borderId="0" xfId="44" applyFont="1" applyFill="1" applyAlignment="1">
      <alignment horizontal="center" vertical="center"/>
    </xf>
    <xf numFmtId="0" fontId="2" fillId="0" borderId="0" xfId="44" applyAlignment="1">
      <alignment horizontal="right" vertical="center"/>
    </xf>
    <xf numFmtId="0" fontId="42" fillId="28" borderId="0" xfId="44" applyFont="1" applyFill="1" applyAlignment="1">
      <alignment horizontal="center"/>
    </xf>
    <xf numFmtId="0" fontId="2" fillId="0" borderId="0" xfId="44" applyAlignment="1">
      <alignment horizontal="center"/>
    </xf>
    <xf numFmtId="0" fontId="2" fillId="28" borderId="0" xfId="44" applyFill="1" applyAlignment="1">
      <alignment horizontal="center"/>
    </xf>
    <xf numFmtId="0" fontId="43" fillId="0" borderId="26" xfId="44" applyFont="1" applyBorder="1" applyAlignment="1">
      <alignment horizontal="center" vertical="center"/>
    </xf>
    <xf numFmtId="0" fontId="43" fillId="0" borderId="32" xfId="44" applyFont="1" applyBorder="1" applyAlignment="1">
      <alignment horizontal="center" vertical="center"/>
    </xf>
    <xf numFmtId="0" fontId="44" fillId="0" borderId="39" xfId="44" applyFont="1" applyBorder="1" applyAlignment="1">
      <alignment horizontal="center" vertical="center"/>
    </xf>
    <xf numFmtId="0" fontId="44" fillId="0" borderId="38" xfId="44" applyFont="1" applyBorder="1" applyAlignment="1">
      <alignment horizontal="center" vertical="center"/>
    </xf>
    <xf numFmtId="0" fontId="44" fillId="0" borderId="35" xfId="44" applyFont="1" applyBorder="1" applyAlignment="1">
      <alignment horizontal="center" vertical="center"/>
    </xf>
    <xf numFmtId="0" fontId="44" fillId="0" borderId="34" xfId="44" applyFont="1" applyBorder="1" applyAlignment="1">
      <alignment horizontal="center" vertical="center"/>
    </xf>
    <xf numFmtId="0" fontId="41" fillId="0" borderId="39" xfId="44" applyFont="1" applyFill="1" applyBorder="1" applyAlignment="1">
      <alignment horizontal="center" vertical="center"/>
    </xf>
    <xf numFmtId="0" fontId="41" fillId="0" borderId="38" xfId="44" applyFont="1" applyFill="1" applyBorder="1" applyAlignment="1">
      <alignment horizontal="center" vertical="center"/>
    </xf>
    <xf numFmtId="0" fontId="41" fillId="0" borderId="35" xfId="44" applyFont="1" applyFill="1" applyBorder="1" applyAlignment="1">
      <alignment horizontal="center" vertical="center"/>
    </xf>
    <xf numFmtId="0" fontId="41" fillId="0" borderId="34" xfId="44" applyFont="1" applyFill="1" applyBorder="1" applyAlignment="1">
      <alignment horizontal="center" vertical="center"/>
    </xf>
    <xf numFmtId="0" fontId="41" fillId="0" borderId="20" xfId="44" applyFont="1" applyFill="1" applyBorder="1" applyAlignment="1">
      <alignment horizontal="center" vertical="center"/>
    </xf>
    <xf numFmtId="0" fontId="41" fillId="0" borderId="19" xfId="44" applyFont="1" applyFill="1" applyBorder="1" applyAlignment="1">
      <alignment horizontal="center" vertical="center"/>
    </xf>
    <xf numFmtId="0" fontId="39" fillId="0" borderId="42" xfId="44" applyFont="1" applyBorder="1" applyAlignment="1">
      <alignment horizontal="center" vertical="center"/>
    </xf>
    <xf numFmtId="0" fontId="39" fillId="0" borderId="40" xfId="44" applyFont="1" applyBorder="1" applyAlignment="1">
      <alignment horizontal="center" vertical="center"/>
    </xf>
    <xf numFmtId="0" fontId="39" fillId="0" borderId="37" xfId="44" applyFont="1" applyBorder="1" applyAlignment="1">
      <alignment horizontal="center" vertical="center"/>
    </xf>
    <xf numFmtId="0" fontId="39" fillId="0" borderId="10" xfId="44" applyFont="1" applyBorder="1" applyAlignment="1">
      <alignment horizontal="center" vertical="center"/>
    </xf>
    <xf numFmtId="0" fontId="39" fillId="0" borderId="23" xfId="44" applyFont="1" applyBorder="1" applyAlignment="1">
      <alignment horizontal="center" vertical="center"/>
    </xf>
    <xf numFmtId="0" fontId="39" fillId="0" borderId="21" xfId="44" applyFont="1" applyBorder="1" applyAlignment="1">
      <alignment horizontal="center" vertical="center"/>
    </xf>
    <xf numFmtId="0" fontId="39" fillId="0" borderId="41" xfId="44" applyFont="1" applyBorder="1" applyAlignment="1">
      <alignment horizontal="center" vertical="center"/>
    </xf>
    <xf numFmtId="0" fontId="39" fillId="0" borderId="36" xfId="44" applyFont="1" applyBorder="1" applyAlignment="1">
      <alignment horizontal="center" vertical="center"/>
    </xf>
    <xf numFmtId="0" fontId="39" fillId="0" borderId="22" xfId="44" applyFont="1" applyBorder="1" applyAlignment="1">
      <alignment horizontal="center" vertical="center"/>
    </xf>
    <xf numFmtId="0" fontId="39" fillId="0" borderId="39" xfId="44" applyFont="1" applyBorder="1" applyAlignment="1">
      <alignment horizontal="center" vertical="center"/>
    </xf>
    <xf numFmtId="0" fontId="39" fillId="0" borderId="35" xfId="44" applyFont="1" applyBorder="1" applyAlignment="1">
      <alignment horizontal="center" vertical="center"/>
    </xf>
    <xf numFmtId="0" fontId="39" fillId="0" borderId="20" xfId="44" applyFont="1" applyBorder="1" applyAlignment="1">
      <alignment horizontal="center" vertical="center"/>
    </xf>
    <xf numFmtId="0" fontId="45" fillId="0" borderId="39" xfId="44" applyFont="1" applyFill="1" applyBorder="1" applyAlignment="1">
      <alignment horizontal="center" vertical="center"/>
    </xf>
    <xf numFmtId="0" fontId="45" fillId="0" borderId="40" xfId="44" applyFont="1" applyFill="1" applyBorder="1" applyAlignment="1">
      <alignment horizontal="center" vertical="center"/>
    </xf>
    <xf numFmtId="0" fontId="45" fillId="0" borderId="35" xfId="44" applyFont="1" applyFill="1" applyBorder="1" applyAlignment="1">
      <alignment horizontal="center" vertical="center"/>
    </xf>
    <xf numFmtId="0" fontId="45" fillId="0" borderId="10" xfId="44" applyFont="1" applyFill="1" applyBorder="1" applyAlignment="1">
      <alignment horizontal="center" vertical="center"/>
    </xf>
    <xf numFmtId="0" fontId="45" fillId="0" borderId="20" xfId="44" applyFont="1" applyFill="1" applyBorder="1" applyAlignment="1">
      <alignment horizontal="center" vertical="center"/>
    </xf>
    <xf numFmtId="0" fontId="45" fillId="0" borderId="21" xfId="44" applyFont="1" applyFill="1" applyBorder="1" applyAlignment="1">
      <alignment horizontal="center" vertical="center"/>
    </xf>
    <xf numFmtId="0" fontId="44" fillId="0" borderId="37" xfId="44" applyFont="1" applyBorder="1" applyAlignment="1">
      <alignment horizontal="center" vertical="center" wrapText="1"/>
    </xf>
    <xf numFmtId="0" fontId="44" fillId="0" borderId="10" xfId="44" applyFont="1" applyBorder="1" applyAlignment="1">
      <alignment horizontal="center" vertical="center" wrapText="1"/>
    </xf>
    <xf numFmtId="0" fontId="44" fillId="0" borderId="36" xfId="44" applyFont="1" applyBorder="1" applyAlignment="1">
      <alignment horizontal="center" vertical="center"/>
    </xf>
    <xf numFmtId="0" fontId="44" fillId="0" borderId="10" xfId="44" applyFont="1" applyBorder="1" applyAlignment="1">
      <alignment horizontal="center" vertical="center"/>
    </xf>
    <xf numFmtId="0" fontId="44" fillId="0" borderId="40" xfId="44" applyFont="1" applyBorder="1" applyAlignment="1">
      <alignment horizontal="center" vertical="center"/>
    </xf>
    <xf numFmtId="0" fontId="2" fillId="0" borderId="27" xfId="44" applyBorder="1" applyAlignment="1">
      <alignment horizontal="center" wrapText="1"/>
    </xf>
    <xf numFmtId="0" fontId="2" fillId="0" borderId="13" xfId="44" applyBorder="1" applyAlignment="1">
      <alignment horizontal="center" wrapText="1"/>
    </xf>
    <xf numFmtId="0" fontId="2" fillId="0" borderId="23" xfId="44" applyBorder="1" applyAlignment="1">
      <alignment horizontal="center" wrapText="1"/>
    </xf>
    <xf numFmtId="0" fontId="2" fillId="0" borderId="21" xfId="44" applyBorder="1" applyAlignment="1">
      <alignment horizontal="center" wrapText="1"/>
    </xf>
    <xf numFmtId="0" fontId="2" fillId="0" borderId="25" xfId="44" applyBorder="1" applyAlignment="1">
      <alignment horizontal="center" vertical="center"/>
    </xf>
    <xf numFmtId="0" fontId="2" fillId="0" borderId="24" xfId="44" applyBorder="1" applyAlignment="1">
      <alignment horizontal="center" vertical="center"/>
    </xf>
    <xf numFmtId="0" fontId="2" fillId="0" borderId="20" xfId="44" applyBorder="1" applyAlignment="1">
      <alignment horizontal="center" vertical="center"/>
    </xf>
    <xf numFmtId="0" fontId="2" fillId="0" borderId="19" xfId="44" applyBorder="1" applyAlignment="1">
      <alignment horizontal="center" vertical="center"/>
    </xf>
    <xf numFmtId="0" fontId="2" fillId="0" borderId="26" xfId="44" applyBorder="1" applyAlignment="1">
      <alignment horizontal="center" vertical="center"/>
    </xf>
    <xf numFmtId="0" fontId="2" fillId="0" borderId="22" xfId="44" applyBorder="1" applyAlignment="1">
      <alignment horizontal="center" vertical="center"/>
    </xf>
    <xf numFmtId="0" fontId="43" fillId="0" borderId="27" xfId="44" applyFont="1" applyBorder="1" applyAlignment="1">
      <alignment horizontal="center" vertical="center" wrapText="1"/>
    </xf>
    <xf numFmtId="0" fontId="43" fillId="0" borderId="13" xfId="44" applyFont="1" applyBorder="1" applyAlignment="1">
      <alignment horizontal="center" vertical="center" wrapText="1"/>
    </xf>
    <xf numFmtId="0" fontId="43" fillId="0" borderId="33" xfId="44" applyFont="1" applyBorder="1" applyAlignment="1">
      <alignment horizontal="center" vertical="center" wrapText="1"/>
    </xf>
    <xf numFmtId="0" fontId="43" fillId="0" borderId="15" xfId="44" applyFont="1" applyBorder="1" applyAlignment="1">
      <alignment horizontal="center" vertical="center" wrapText="1"/>
    </xf>
    <xf numFmtId="0" fontId="43" fillId="0" borderId="25" xfId="44" applyFont="1" applyBorder="1" applyAlignment="1">
      <alignment horizontal="center" vertical="center"/>
    </xf>
    <xf numFmtId="0" fontId="43" fillId="0" borderId="13" xfId="44" applyFont="1" applyBorder="1" applyAlignment="1">
      <alignment horizontal="center" vertical="center"/>
    </xf>
    <xf numFmtId="0" fontId="43" fillId="0" borderId="31" xfId="44" applyFont="1" applyBorder="1" applyAlignment="1">
      <alignment horizontal="center" vertical="center"/>
    </xf>
    <xf numFmtId="0" fontId="43" fillId="0" borderId="15" xfId="44" applyFont="1" applyBorder="1" applyAlignment="1">
      <alignment horizontal="center" vertical="center"/>
    </xf>
    <xf numFmtId="0" fontId="2" fillId="0" borderId="14" xfId="44" applyBorder="1" applyAlignment="1">
      <alignment horizontal="center" vertical="center"/>
    </xf>
    <xf numFmtId="0" fontId="2" fillId="0" borderId="28" xfId="44" applyBorder="1" applyAlignment="1">
      <alignment horizontal="center" vertical="center"/>
    </xf>
    <xf numFmtId="0" fontId="2" fillId="0" borderId="13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2" fillId="0" borderId="13" xfId="44" applyBorder="1" applyAlignment="1">
      <alignment horizontal="center" vertical="center"/>
    </xf>
    <xf numFmtId="0" fontId="2" fillId="0" borderId="31" xfId="44" applyBorder="1" applyAlignment="1">
      <alignment horizontal="center" vertical="center"/>
    </xf>
    <xf numFmtId="0" fontId="2" fillId="0" borderId="15" xfId="44" applyBorder="1" applyAlignment="1">
      <alignment horizontal="center" vertical="center"/>
    </xf>
    <xf numFmtId="0" fontId="43" fillId="0" borderId="29" xfId="44" applyFont="1" applyBorder="1" applyAlignment="1">
      <alignment horizontal="center" vertical="center" wrapText="1"/>
    </xf>
    <xf numFmtId="0" fontId="2" fillId="0" borderId="28" xfId="44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3" fontId="46" fillId="0" borderId="46" xfId="0" applyNumberFormat="1" applyFont="1" applyBorder="1" applyAlignment="1">
      <alignment horizontal="center" vertical="center"/>
    </xf>
    <xf numFmtId="3" fontId="46" fillId="0" borderId="45" xfId="0" applyNumberFormat="1" applyFont="1" applyBorder="1" applyAlignment="1">
      <alignment horizontal="center" vertical="center"/>
    </xf>
    <xf numFmtId="3" fontId="46" fillId="0" borderId="43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wrapText="1"/>
    </xf>
    <xf numFmtId="0" fontId="31" fillId="0" borderId="47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0" fontId="31" fillId="0" borderId="11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3" fontId="0" fillId="0" borderId="46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1" fillId="28" borderId="0" xfId="0" applyFont="1" applyFill="1" applyAlignment="1">
      <alignment horizontal="center"/>
    </xf>
    <xf numFmtId="0" fontId="47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1" fillId="0" borderId="5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" fillId="28" borderId="0" xfId="44" applyFont="1" applyFill="1" applyAlignment="1"/>
    <xf numFmtId="0" fontId="2" fillId="28" borderId="0" xfId="44" applyFill="1" applyAlignment="1"/>
    <xf numFmtId="3" fontId="0" fillId="0" borderId="49" xfId="0" applyNumberFormat="1" applyBorder="1" applyAlignment="1">
      <alignment horizontal="center" vertical="center"/>
    </xf>
    <xf numFmtId="0" fontId="47" fillId="28" borderId="0" xfId="0" applyFont="1" applyFill="1" applyBorder="1" applyAlignment="1">
      <alignment horizontal="center"/>
    </xf>
    <xf numFmtId="0" fontId="47" fillId="28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55" xfId="0" applyFont="1" applyBorder="1"/>
    <xf numFmtId="0" fontId="40" fillId="0" borderId="14" xfId="0" applyFont="1" applyBorder="1"/>
    <xf numFmtId="0" fontId="41" fillId="0" borderId="14" xfId="0" applyFont="1" applyBorder="1"/>
    <xf numFmtId="0" fontId="41" fillId="0" borderId="60" xfId="0" applyFont="1" applyBorder="1"/>
    <xf numFmtId="0" fontId="41" fillId="0" borderId="59" xfId="0" applyFont="1" applyBorder="1" applyAlignment="1">
      <alignment horizontal="center"/>
    </xf>
    <xf numFmtId="0" fontId="41" fillId="0" borderId="54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1" fontId="40" fillId="0" borderId="50" xfId="0" applyNumberFormat="1" applyFont="1" applyBorder="1"/>
    <xf numFmtId="1" fontId="41" fillId="0" borderId="50" xfId="0" applyNumberFormat="1" applyFont="1" applyBorder="1"/>
    <xf numFmtId="1" fontId="41" fillId="0" borderId="56" xfId="0" applyNumberFormat="1" applyFont="1" applyBorder="1"/>
    <xf numFmtId="0" fontId="31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44"/>
    <cellStyle name="Normál_2010. évi költségvetés mellék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35"/>
  <sheetViews>
    <sheetView tabSelected="1" topLeftCell="B1" zoomScaleNormal="100" zoomScaleSheetLayoutView="100" workbookViewId="0">
      <selection activeCell="H7" sqref="H7"/>
    </sheetView>
  </sheetViews>
  <sheetFormatPr defaultRowHeight="15.75"/>
  <cols>
    <col min="1" max="1" width="1.28515625" style="1" hidden="1" customWidth="1"/>
    <col min="2" max="2" width="5.28515625" style="1" customWidth="1"/>
    <col min="3" max="3" width="63.85546875" style="1" customWidth="1"/>
    <col min="4" max="4" width="15.85546875" style="1" customWidth="1"/>
    <col min="5" max="16384" width="9.140625" style="1"/>
  </cols>
  <sheetData>
    <row r="1" spans="1:6">
      <c r="A1" s="17"/>
      <c r="B1" s="17"/>
      <c r="C1" s="225"/>
      <c r="D1" s="225"/>
    </row>
    <row r="2" spans="1:6">
      <c r="A2" s="17"/>
      <c r="B2" s="17"/>
      <c r="C2" s="226" t="s">
        <v>233</v>
      </c>
      <c r="D2" s="226"/>
      <c r="E2" s="24"/>
      <c r="F2" s="24"/>
    </row>
    <row r="3" spans="1:6" ht="30" customHeight="1">
      <c r="A3" s="224" t="s">
        <v>141</v>
      </c>
      <c r="B3" s="224"/>
      <c r="C3" s="224"/>
      <c r="D3" s="224"/>
    </row>
    <row r="4" spans="1:6" ht="27.75" customHeight="1">
      <c r="A4" s="224" t="s">
        <v>132</v>
      </c>
      <c r="B4" s="224"/>
      <c r="C4" s="224"/>
      <c r="D4" s="224"/>
    </row>
    <row r="5" spans="1:6" ht="30.75" customHeight="1">
      <c r="A5" s="17"/>
      <c r="B5" s="17"/>
      <c r="C5" s="18" t="s">
        <v>2</v>
      </c>
      <c r="D5" s="19" t="s">
        <v>125</v>
      </c>
    </row>
    <row r="6" spans="1:6" ht="31.5" customHeight="1">
      <c r="A6" s="68" t="s">
        <v>0</v>
      </c>
      <c r="B6" s="68"/>
      <c r="C6" s="68" t="s">
        <v>0</v>
      </c>
      <c r="D6" s="69">
        <f>SUM(D7:D10)</f>
        <v>13894482</v>
      </c>
    </row>
    <row r="7" spans="1:6">
      <c r="A7" s="17"/>
      <c r="B7" s="17" t="s">
        <v>98</v>
      </c>
      <c r="C7" s="48" t="s">
        <v>99</v>
      </c>
      <c r="D7" s="70">
        <v>10318482</v>
      </c>
    </row>
    <row r="8" spans="1:6">
      <c r="A8" s="17"/>
      <c r="B8" s="17" t="s">
        <v>100</v>
      </c>
      <c r="C8" s="48" t="s">
        <v>102</v>
      </c>
      <c r="D8" s="70">
        <v>3396000</v>
      </c>
    </row>
    <row r="9" spans="1:6">
      <c r="A9" s="17"/>
      <c r="B9" s="17" t="s">
        <v>96</v>
      </c>
      <c r="C9" s="48" t="s">
        <v>97</v>
      </c>
      <c r="D9" s="70">
        <v>180000</v>
      </c>
    </row>
    <row r="10" spans="1:6">
      <c r="A10" s="17"/>
      <c r="B10" s="17" t="s">
        <v>118</v>
      </c>
      <c r="C10" s="48" t="s">
        <v>119</v>
      </c>
      <c r="D10" s="70">
        <v>0</v>
      </c>
    </row>
    <row r="11" spans="1:6">
      <c r="A11" s="17"/>
      <c r="B11" s="17"/>
      <c r="C11" s="48"/>
      <c r="D11" s="70"/>
    </row>
    <row r="12" spans="1:6">
      <c r="A12" s="17"/>
      <c r="B12" s="17"/>
      <c r="C12" s="71" t="s">
        <v>5</v>
      </c>
      <c r="D12" s="69">
        <f>SUM(D14:D16)</f>
        <v>0</v>
      </c>
    </row>
    <row r="13" spans="1:6">
      <c r="A13" s="17"/>
      <c r="B13" s="17"/>
      <c r="C13" s="72"/>
      <c r="D13" s="73"/>
    </row>
    <row r="14" spans="1:6">
      <c r="A14" s="17"/>
      <c r="B14" s="17" t="s">
        <v>114</v>
      </c>
      <c r="C14" s="72" t="s">
        <v>115</v>
      </c>
      <c r="D14" s="73">
        <v>0</v>
      </c>
    </row>
    <row r="15" spans="1:6">
      <c r="A15" s="17"/>
      <c r="B15" s="17" t="s">
        <v>116</v>
      </c>
      <c r="C15" s="72" t="s">
        <v>117</v>
      </c>
      <c r="D15" s="73">
        <v>0</v>
      </c>
    </row>
    <row r="16" spans="1:6">
      <c r="A16" s="17"/>
      <c r="B16" s="17" t="s">
        <v>120</v>
      </c>
      <c r="C16" s="72" t="s">
        <v>121</v>
      </c>
      <c r="D16" s="73">
        <v>0</v>
      </c>
    </row>
    <row r="17" spans="1:109" s="11" customFormat="1" ht="15.75" customHeight="1">
      <c r="A17" s="68"/>
      <c r="B17" s="68"/>
      <c r="C17" s="74"/>
      <c r="D17" s="75"/>
    </row>
    <row r="18" spans="1:109">
      <c r="A18" s="17"/>
      <c r="B18" s="68" t="s">
        <v>101</v>
      </c>
      <c r="C18" s="74" t="s">
        <v>104</v>
      </c>
      <c r="D18" s="75">
        <v>9248000</v>
      </c>
    </row>
    <row r="19" spans="1:109">
      <c r="A19" s="17"/>
      <c r="B19" s="17"/>
      <c r="C19" s="17"/>
      <c r="D19" s="17"/>
    </row>
    <row r="20" spans="1:109" s="12" customFormat="1" ht="30" customHeight="1">
      <c r="A20" s="68" t="s">
        <v>6</v>
      </c>
      <c r="B20" s="76"/>
      <c r="C20" s="76" t="s">
        <v>6</v>
      </c>
      <c r="D20" s="77">
        <f>SUM(D6+D12+D18)</f>
        <v>23142482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</row>
    <row r="21" spans="1:109" s="11" customFormat="1" ht="32.25" customHeight="1">
      <c r="A21" s="71" t="s">
        <v>7</v>
      </c>
      <c r="B21" s="71"/>
      <c r="C21" s="78" t="s">
        <v>7</v>
      </c>
      <c r="D21" s="69">
        <f>SUM(D22:D26)</f>
        <v>19442482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</row>
    <row r="22" spans="1:109">
      <c r="A22" s="17"/>
      <c r="B22" s="17" t="s">
        <v>61</v>
      </c>
      <c r="C22" s="79" t="s">
        <v>4</v>
      </c>
      <c r="D22" s="73">
        <v>2991761</v>
      </c>
    </row>
    <row r="23" spans="1:109">
      <c r="A23" s="17"/>
      <c r="B23" s="17" t="s">
        <v>62</v>
      </c>
      <c r="C23" s="80" t="s">
        <v>9</v>
      </c>
      <c r="D23" s="73">
        <v>690230</v>
      </c>
    </row>
    <row r="24" spans="1:109">
      <c r="A24" s="17"/>
      <c r="B24" s="17" t="s">
        <v>42</v>
      </c>
      <c r="C24" s="72" t="s">
        <v>106</v>
      </c>
      <c r="D24" s="73">
        <v>8577530</v>
      </c>
    </row>
    <row r="25" spans="1:109">
      <c r="A25" s="17"/>
      <c r="B25" s="17" t="s">
        <v>105</v>
      </c>
      <c r="C25" s="79" t="s">
        <v>107</v>
      </c>
      <c r="D25" s="73">
        <v>770000</v>
      </c>
    </row>
    <row r="26" spans="1:109" ht="13.5" customHeight="1">
      <c r="A26" s="17"/>
      <c r="B26" s="17" t="s">
        <v>71</v>
      </c>
      <c r="C26" s="79" t="s">
        <v>72</v>
      </c>
      <c r="D26" s="73">
        <v>6412961</v>
      </c>
    </row>
    <row r="27" spans="1:109" ht="13.5" customHeight="1">
      <c r="A27" s="17"/>
      <c r="B27" s="17"/>
      <c r="C27" s="79"/>
      <c r="D27" s="73"/>
    </row>
    <row r="28" spans="1:109">
      <c r="A28" s="71" t="s">
        <v>3</v>
      </c>
      <c r="B28" s="71"/>
      <c r="C28" s="81" t="s">
        <v>3</v>
      </c>
      <c r="D28" s="75">
        <f>SUM(D29:D30,D31)</f>
        <v>3700000</v>
      </c>
    </row>
    <row r="29" spans="1:109" ht="18.75" customHeight="1">
      <c r="A29" s="71"/>
      <c r="B29" s="17" t="s">
        <v>109</v>
      </c>
      <c r="C29" s="82" t="s">
        <v>110</v>
      </c>
      <c r="D29" s="70">
        <v>1700000</v>
      </c>
    </row>
    <row r="30" spans="1:109">
      <c r="A30" s="17"/>
      <c r="B30" s="17" t="s">
        <v>83</v>
      </c>
      <c r="C30" s="82" t="s">
        <v>84</v>
      </c>
      <c r="D30" s="70">
        <v>2000000</v>
      </c>
    </row>
    <row r="31" spans="1:109">
      <c r="A31" s="17"/>
      <c r="B31" s="17" t="s">
        <v>111</v>
      </c>
      <c r="C31" s="82" t="s">
        <v>113</v>
      </c>
      <c r="D31" s="70"/>
    </row>
    <row r="32" spans="1:109">
      <c r="A32" s="17"/>
      <c r="B32" s="17"/>
      <c r="C32" s="82"/>
      <c r="D32" s="70"/>
    </row>
    <row r="33" spans="1:69">
      <c r="A33" s="17"/>
      <c r="B33" s="68" t="s">
        <v>112</v>
      </c>
      <c r="C33" s="78" t="s">
        <v>123</v>
      </c>
      <c r="D33" s="69">
        <v>0</v>
      </c>
    </row>
    <row r="34" spans="1:69" s="14" customFormat="1" ht="22.5" customHeight="1">
      <c r="A34" s="68" t="s">
        <v>8</v>
      </c>
      <c r="B34" s="76"/>
      <c r="C34" s="76" t="s">
        <v>13</v>
      </c>
      <c r="D34" s="77">
        <f>SUM(D28,D21)</f>
        <v>23142482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</row>
    <row r="35" spans="1:69">
      <c r="A35" s="17"/>
      <c r="B35" s="17"/>
      <c r="C35" s="17"/>
      <c r="D35" s="17"/>
    </row>
  </sheetData>
  <mergeCells count="4">
    <mergeCell ref="A3:D3"/>
    <mergeCell ref="A4:D4"/>
    <mergeCell ref="C1:D1"/>
    <mergeCell ref="C2:D2"/>
  </mergeCells>
  <phoneticPr fontId="4" type="noConversion"/>
  <printOptions horizontalCentered="1" headings="1"/>
  <pageMargins left="0.31496062992125984" right="0.19685039370078741" top="0.78740157480314965" bottom="0.78740157480314965" header="0.51181102362204722" footer="0.51181102362204722"/>
  <pageSetup paperSize="9" scale="77" orientation="portrait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selection activeCell="L24" sqref="L24"/>
    </sheetView>
  </sheetViews>
  <sheetFormatPr defaultRowHeight="15"/>
  <cols>
    <col min="1" max="1" width="11" style="174" customWidth="1"/>
    <col min="2" max="2" width="9.85546875" style="174" customWidth="1"/>
    <col min="3" max="3" width="9.140625" style="174"/>
    <col min="4" max="13" width="6.7109375" style="174" customWidth="1"/>
    <col min="14" max="16384" width="9.140625" style="174"/>
  </cols>
  <sheetData>
    <row r="1" spans="1:17">
      <c r="A1" s="251" t="s">
        <v>272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4" spans="1:17" ht="19.5" customHeight="1">
      <c r="A4" s="249" t="s">
        <v>273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04"/>
      <c r="O4" s="204"/>
      <c r="P4" s="204"/>
      <c r="Q4" s="204"/>
    </row>
    <row r="5" spans="1:17" ht="19.5" customHeight="1">
      <c r="A5" s="249" t="s">
        <v>271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02"/>
    </row>
    <row r="6" spans="1:17"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7">
      <c r="C7" s="202"/>
      <c r="D7" s="202"/>
      <c r="E7" s="202"/>
      <c r="F7" s="202"/>
      <c r="G7" s="202"/>
      <c r="H7" s="202"/>
      <c r="I7" s="202"/>
      <c r="J7" s="202"/>
      <c r="K7" s="202"/>
      <c r="L7" s="203"/>
      <c r="M7" s="202"/>
    </row>
    <row r="8" spans="1:17"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</row>
    <row r="9" spans="1:17" ht="15.75" thickBot="1"/>
    <row r="10" spans="1:17">
      <c r="A10" s="264" t="s">
        <v>270</v>
      </c>
      <c r="B10" s="265"/>
      <c r="C10" s="270" t="s">
        <v>269</v>
      </c>
      <c r="D10" s="273" t="s">
        <v>268</v>
      </c>
      <c r="E10" s="265"/>
      <c r="F10" s="273" t="s">
        <v>285</v>
      </c>
      <c r="G10" s="265"/>
      <c r="H10" s="276" t="s">
        <v>267</v>
      </c>
      <c r="I10" s="277"/>
      <c r="J10" s="276" t="s">
        <v>266</v>
      </c>
      <c r="K10" s="277"/>
      <c r="L10" s="258" t="s">
        <v>265</v>
      </c>
      <c r="M10" s="259"/>
    </row>
    <row r="11" spans="1:17">
      <c r="A11" s="266"/>
      <c r="B11" s="267"/>
      <c r="C11" s="271"/>
      <c r="D11" s="274"/>
      <c r="E11" s="267"/>
      <c r="F11" s="274"/>
      <c r="G11" s="267"/>
      <c r="H11" s="278"/>
      <c r="I11" s="279"/>
      <c r="J11" s="278"/>
      <c r="K11" s="279"/>
      <c r="L11" s="260"/>
      <c r="M11" s="261"/>
    </row>
    <row r="12" spans="1:17" ht="15.75" thickBot="1">
      <c r="A12" s="268"/>
      <c r="B12" s="269"/>
      <c r="C12" s="272"/>
      <c r="D12" s="275"/>
      <c r="E12" s="269"/>
      <c r="F12" s="275"/>
      <c r="G12" s="269"/>
      <c r="H12" s="280"/>
      <c r="I12" s="281"/>
      <c r="J12" s="280"/>
      <c r="K12" s="281"/>
      <c r="L12" s="262"/>
      <c r="M12" s="263"/>
    </row>
    <row r="13" spans="1:17" ht="15" customHeight="1">
      <c r="A13" s="282" t="s">
        <v>264</v>
      </c>
      <c r="B13" s="283"/>
      <c r="C13" s="284">
        <f>SUM(D13:M18)</f>
        <v>4</v>
      </c>
      <c r="D13" s="256">
        <f>SUM(D19)</f>
        <v>1</v>
      </c>
      <c r="E13" s="285"/>
      <c r="F13" s="254">
        <f>SUM(F19:G23)</f>
        <v>1</v>
      </c>
      <c r="G13" s="286"/>
      <c r="H13" s="254">
        <f>SUM(H19:I23)</f>
        <v>0</v>
      </c>
      <c r="I13" s="286"/>
      <c r="J13" s="254">
        <f>SUM(J19:K22)</f>
        <v>1</v>
      </c>
      <c r="K13" s="286"/>
      <c r="L13" s="254">
        <f>SUM(L20:M23)</f>
        <v>1</v>
      </c>
      <c r="M13" s="255"/>
    </row>
    <row r="14" spans="1:17" ht="15" customHeight="1">
      <c r="A14" s="282"/>
      <c r="B14" s="283"/>
      <c r="C14" s="284"/>
      <c r="D14" s="256"/>
      <c r="E14" s="285"/>
      <c r="F14" s="256"/>
      <c r="G14" s="285"/>
      <c r="H14" s="256"/>
      <c r="I14" s="285"/>
      <c r="J14" s="256"/>
      <c r="K14" s="285"/>
      <c r="L14" s="256"/>
      <c r="M14" s="257"/>
    </row>
    <row r="15" spans="1:17" ht="15" customHeight="1">
      <c r="A15" s="282"/>
      <c r="B15" s="283"/>
      <c r="C15" s="284"/>
      <c r="D15" s="256"/>
      <c r="E15" s="285"/>
      <c r="F15" s="256"/>
      <c r="G15" s="285"/>
      <c r="H15" s="256"/>
      <c r="I15" s="285"/>
      <c r="J15" s="256"/>
      <c r="K15" s="285"/>
      <c r="L15" s="256"/>
      <c r="M15" s="257"/>
    </row>
    <row r="16" spans="1:17" ht="0.75" customHeight="1">
      <c r="A16" s="282"/>
      <c r="B16" s="283"/>
      <c r="C16" s="284"/>
      <c r="D16" s="256"/>
      <c r="E16" s="285"/>
      <c r="F16" s="256"/>
      <c r="G16" s="285"/>
      <c r="H16" s="256"/>
      <c r="I16" s="285"/>
      <c r="J16" s="256"/>
      <c r="K16" s="285"/>
      <c r="L16" s="256"/>
      <c r="M16" s="257"/>
    </row>
    <row r="17" spans="1:13" ht="15" hidden="1" customHeight="1">
      <c r="A17" s="282"/>
      <c r="B17" s="283"/>
      <c r="C17" s="284"/>
      <c r="D17" s="256"/>
      <c r="E17" s="285"/>
      <c r="F17" s="256"/>
      <c r="G17" s="285"/>
      <c r="H17" s="256"/>
      <c r="I17" s="285"/>
      <c r="J17" s="256"/>
      <c r="K17" s="285"/>
      <c r="L17" s="256"/>
      <c r="M17" s="257"/>
    </row>
    <row r="18" spans="1:13" ht="15" hidden="1" customHeight="1">
      <c r="A18" s="282"/>
      <c r="B18" s="283"/>
      <c r="C18" s="284"/>
      <c r="D18" s="256"/>
      <c r="E18" s="285"/>
      <c r="F18" s="256"/>
      <c r="G18" s="285"/>
      <c r="H18" s="256"/>
      <c r="I18" s="285"/>
      <c r="J18" s="256"/>
      <c r="K18" s="285"/>
      <c r="L18" s="256"/>
      <c r="M18" s="257"/>
    </row>
    <row r="19" spans="1:13" ht="15.75">
      <c r="A19" s="297" t="s">
        <v>263</v>
      </c>
      <c r="B19" s="298"/>
      <c r="C19" s="252">
        <v>2</v>
      </c>
      <c r="D19" s="301">
        <v>1</v>
      </c>
      <c r="E19" s="307"/>
      <c r="F19" s="301">
        <v>1</v>
      </c>
      <c r="G19" s="302"/>
      <c r="H19" s="301" t="s">
        <v>274</v>
      </c>
      <c r="I19" s="310"/>
      <c r="J19" s="301"/>
      <c r="K19" s="310"/>
      <c r="L19" s="201"/>
      <c r="M19" s="200"/>
    </row>
    <row r="20" spans="1:13" ht="15.75">
      <c r="A20" s="299"/>
      <c r="B20" s="300"/>
      <c r="C20" s="253"/>
      <c r="D20" s="308"/>
      <c r="E20" s="309"/>
      <c r="F20" s="303"/>
      <c r="G20" s="304"/>
      <c r="H20" s="311"/>
      <c r="I20" s="312"/>
      <c r="J20" s="311"/>
      <c r="K20" s="312"/>
      <c r="L20" s="193"/>
      <c r="M20" s="192"/>
    </row>
    <row r="21" spans="1:13" ht="30" customHeight="1">
      <c r="A21" s="313" t="s">
        <v>262</v>
      </c>
      <c r="B21" s="314"/>
      <c r="C21" s="197">
        <f>SUM(E21:L21)</f>
        <v>1</v>
      </c>
      <c r="D21" s="196"/>
      <c r="E21" s="195"/>
      <c r="F21" s="193"/>
      <c r="G21" s="194"/>
      <c r="H21" s="199"/>
      <c r="I21" s="198"/>
      <c r="J21" s="305">
        <v>1</v>
      </c>
      <c r="K21" s="306"/>
      <c r="L21" s="193"/>
      <c r="M21" s="192"/>
    </row>
    <row r="22" spans="1:13" ht="15" customHeight="1">
      <c r="A22" s="287" t="s">
        <v>261</v>
      </c>
      <c r="B22" s="288"/>
      <c r="C22" s="295">
        <f>SUM(E22:M23)</f>
        <v>1</v>
      </c>
      <c r="D22" s="191"/>
      <c r="E22" s="190"/>
      <c r="F22" s="191"/>
      <c r="G22" s="190"/>
      <c r="H22" s="191"/>
      <c r="I22" s="190"/>
      <c r="J22" s="191"/>
      <c r="K22" s="190"/>
      <c r="L22" s="291">
        <v>1</v>
      </c>
      <c r="M22" s="292"/>
    </row>
    <row r="23" spans="1:13" ht="15.75" thickBot="1">
      <c r="A23" s="289"/>
      <c r="B23" s="290"/>
      <c r="C23" s="296"/>
      <c r="D23" s="189"/>
      <c r="E23" s="188"/>
      <c r="F23" s="189"/>
      <c r="G23" s="188"/>
      <c r="H23" s="189"/>
      <c r="I23" s="188"/>
      <c r="J23" s="189"/>
      <c r="K23" s="188"/>
      <c r="L23" s="293"/>
      <c r="M23" s="294"/>
    </row>
  </sheetData>
  <mergeCells count="28">
    <mergeCell ref="H13:I18"/>
    <mergeCell ref="F13:G18"/>
    <mergeCell ref="A22:B23"/>
    <mergeCell ref="L22:M23"/>
    <mergeCell ref="C22:C23"/>
    <mergeCell ref="A19:B20"/>
    <mergeCell ref="F19:G20"/>
    <mergeCell ref="J21:K21"/>
    <mergeCell ref="D19:E20"/>
    <mergeCell ref="J19:K20"/>
    <mergeCell ref="A21:B21"/>
    <mergeCell ref="H19:I20"/>
    <mergeCell ref="A4:M4"/>
    <mergeCell ref="A5:M5"/>
    <mergeCell ref="A1:M1"/>
    <mergeCell ref="C19:C20"/>
    <mergeCell ref="L13:M18"/>
    <mergeCell ref="L10:M12"/>
    <mergeCell ref="A10:B12"/>
    <mergeCell ref="C10:C12"/>
    <mergeCell ref="D10:E12"/>
    <mergeCell ref="F10:G12"/>
    <mergeCell ref="J10:K12"/>
    <mergeCell ref="A13:B18"/>
    <mergeCell ref="C13:C18"/>
    <mergeCell ref="D13:E18"/>
    <mergeCell ref="H10:I12"/>
    <mergeCell ref="J13:K1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N29"/>
  <sheetViews>
    <sheetView workbookViewId="0">
      <selection activeCell="G34" sqref="G34"/>
    </sheetView>
  </sheetViews>
  <sheetFormatPr defaultRowHeight="12.75"/>
  <cols>
    <col min="1" max="1" width="5.7109375" customWidth="1"/>
    <col min="5" max="5" width="30" customWidth="1"/>
    <col min="6" max="6" width="39.28515625" hidden="1" customWidth="1"/>
    <col min="7" max="7" width="16.85546875" customWidth="1"/>
  </cols>
  <sheetData>
    <row r="1" spans="2:14">
      <c r="B1" s="344">
        <v>11</v>
      </c>
      <c r="C1" s="344"/>
      <c r="D1" s="344"/>
      <c r="E1" s="344"/>
      <c r="F1" s="344"/>
      <c r="G1" s="344"/>
    </row>
    <row r="2" spans="2:14" ht="15">
      <c r="B2" s="356" t="s">
        <v>284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4" spans="2:14">
      <c r="B4" s="345" t="s">
        <v>283</v>
      </c>
      <c r="C4" s="346"/>
      <c r="D4" s="346"/>
      <c r="E4" s="346"/>
      <c r="F4" s="346"/>
      <c r="G4" s="346"/>
    </row>
    <row r="5" spans="2:14" ht="21.75" customHeight="1">
      <c r="B5" s="346"/>
      <c r="C5" s="346"/>
      <c r="D5" s="346"/>
      <c r="E5" s="346"/>
      <c r="F5" s="346"/>
      <c r="G5" s="346"/>
    </row>
    <row r="6" spans="2:14" s="211" customFormat="1" ht="18">
      <c r="B6" s="345" t="s">
        <v>282</v>
      </c>
      <c r="C6" s="345"/>
      <c r="D6" s="345"/>
      <c r="E6" s="345"/>
      <c r="F6" s="345"/>
      <c r="G6" s="345"/>
    </row>
    <row r="7" spans="2:14">
      <c r="B7" s="359" t="s">
        <v>281</v>
      </c>
      <c r="C7" s="360"/>
      <c r="D7" s="360"/>
      <c r="E7" s="360"/>
      <c r="F7" s="360"/>
      <c r="G7" s="360"/>
    </row>
    <row r="8" spans="2:14">
      <c r="B8" s="360"/>
      <c r="C8" s="360"/>
      <c r="D8" s="360"/>
      <c r="E8" s="360"/>
      <c r="F8" s="360"/>
      <c r="G8" s="360"/>
      <c r="H8" s="211"/>
    </row>
    <row r="9" spans="2:14">
      <c r="B9" s="206"/>
      <c r="C9" s="206"/>
      <c r="D9" s="206"/>
      <c r="E9" s="206"/>
      <c r="F9" s="206"/>
      <c r="G9" s="206"/>
    </row>
    <row r="10" spans="2:14">
      <c r="B10" s="206"/>
      <c r="C10" s="206"/>
      <c r="D10" s="206"/>
      <c r="E10" s="206"/>
      <c r="F10" s="206"/>
      <c r="G10" s="206"/>
    </row>
    <row r="11" spans="2:14">
      <c r="B11" s="206"/>
      <c r="C11" s="206"/>
      <c r="D11" s="206"/>
      <c r="E11" s="206"/>
      <c r="F11" s="206"/>
      <c r="G11" s="206"/>
    </row>
    <row r="12" spans="2:14" ht="13.5" thickBot="1">
      <c r="B12" s="206"/>
      <c r="C12" s="206"/>
      <c r="D12" s="206"/>
      <c r="E12" s="206"/>
      <c r="F12" s="206"/>
      <c r="G12" s="210" t="s">
        <v>280</v>
      </c>
    </row>
    <row r="13" spans="2:14">
      <c r="B13" s="347" t="s">
        <v>2</v>
      </c>
      <c r="C13" s="348"/>
      <c r="D13" s="348"/>
      <c r="E13" s="348"/>
      <c r="F13" s="209"/>
      <c r="G13" s="351" t="s">
        <v>279</v>
      </c>
    </row>
    <row r="14" spans="2:14">
      <c r="B14" s="349"/>
      <c r="C14" s="350"/>
      <c r="D14" s="350"/>
      <c r="E14" s="350"/>
      <c r="F14" s="208"/>
      <c r="G14" s="352"/>
    </row>
    <row r="15" spans="2:14">
      <c r="B15" s="353" t="s">
        <v>360</v>
      </c>
      <c r="C15" s="354"/>
      <c r="D15" s="354"/>
      <c r="E15" s="354"/>
      <c r="F15" s="208"/>
      <c r="G15" s="358">
        <v>360000</v>
      </c>
    </row>
    <row r="16" spans="2:14">
      <c r="B16" s="355"/>
      <c r="C16" s="354"/>
      <c r="D16" s="354"/>
      <c r="E16" s="354"/>
      <c r="F16" s="208"/>
      <c r="G16" s="358"/>
    </row>
    <row r="17" spans="2:7" ht="12" customHeight="1">
      <c r="B17" s="355"/>
      <c r="C17" s="354"/>
      <c r="D17" s="354"/>
      <c r="E17" s="354"/>
      <c r="F17" s="208"/>
      <c r="G17" s="358"/>
    </row>
    <row r="18" spans="2:7" ht="17.25" customHeight="1">
      <c r="B18" s="324" t="s">
        <v>278</v>
      </c>
      <c r="C18" s="325"/>
      <c r="D18" s="325"/>
      <c r="E18" s="326"/>
      <c r="F18" s="206"/>
      <c r="G18" s="333">
        <v>0</v>
      </c>
    </row>
    <row r="19" spans="2:7">
      <c r="B19" s="327"/>
      <c r="C19" s="328"/>
      <c r="D19" s="328"/>
      <c r="E19" s="329"/>
      <c r="F19" s="206"/>
      <c r="G19" s="334"/>
    </row>
    <row r="20" spans="2:7">
      <c r="B20" s="330"/>
      <c r="C20" s="331"/>
      <c r="D20" s="331"/>
      <c r="E20" s="332"/>
      <c r="F20" s="206"/>
      <c r="G20" s="335"/>
    </row>
    <row r="21" spans="2:7">
      <c r="B21" s="324" t="s">
        <v>277</v>
      </c>
      <c r="C21" s="336"/>
      <c r="D21" s="336"/>
      <c r="E21" s="337"/>
      <c r="F21" s="206"/>
      <c r="G21" s="333">
        <v>0</v>
      </c>
    </row>
    <row r="22" spans="2:7">
      <c r="B22" s="338"/>
      <c r="C22" s="339"/>
      <c r="D22" s="339"/>
      <c r="E22" s="340"/>
      <c r="F22" s="206"/>
      <c r="G22" s="334"/>
    </row>
    <row r="23" spans="2:7">
      <c r="B23" s="338"/>
      <c r="C23" s="339"/>
      <c r="D23" s="339"/>
      <c r="E23" s="340"/>
      <c r="F23" s="206"/>
      <c r="G23" s="335"/>
    </row>
    <row r="24" spans="2:7" ht="12.75" customHeight="1">
      <c r="B24" s="324" t="s">
        <v>276</v>
      </c>
      <c r="C24" s="336"/>
      <c r="D24" s="336"/>
      <c r="E24" s="337"/>
      <c r="F24" s="206"/>
      <c r="G24" s="334">
        <v>0</v>
      </c>
    </row>
    <row r="25" spans="2:7">
      <c r="B25" s="338"/>
      <c r="C25" s="339"/>
      <c r="D25" s="339"/>
      <c r="E25" s="340"/>
      <c r="F25" s="206"/>
      <c r="G25" s="334"/>
    </row>
    <row r="26" spans="2:7">
      <c r="B26" s="341"/>
      <c r="C26" s="342"/>
      <c r="D26" s="342"/>
      <c r="E26" s="343"/>
      <c r="F26" s="207"/>
      <c r="G26" s="335"/>
    </row>
    <row r="27" spans="2:7">
      <c r="B27" s="315" t="s">
        <v>275</v>
      </c>
      <c r="C27" s="316"/>
      <c r="D27" s="316"/>
      <c r="E27" s="316"/>
      <c r="F27" s="206"/>
      <c r="G27" s="321">
        <f>SUM(G15:G24)</f>
        <v>360000</v>
      </c>
    </row>
    <row r="28" spans="2:7">
      <c r="B28" s="317"/>
      <c r="C28" s="318"/>
      <c r="D28" s="318"/>
      <c r="E28" s="318"/>
      <c r="F28" s="206"/>
      <c r="G28" s="322"/>
    </row>
    <row r="29" spans="2:7" ht="13.5" thickBot="1">
      <c r="B29" s="319"/>
      <c r="C29" s="320"/>
      <c r="D29" s="320"/>
      <c r="E29" s="320"/>
      <c r="F29" s="205"/>
      <c r="G29" s="323"/>
    </row>
  </sheetData>
  <mergeCells count="17">
    <mergeCell ref="B1:G1"/>
    <mergeCell ref="B4:G5"/>
    <mergeCell ref="B13:E14"/>
    <mergeCell ref="G13:G14"/>
    <mergeCell ref="B15:E17"/>
    <mergeCell ref="B2:N2"/>
    <mergeCell ref="G15:G17"/>
    <mergeCell ref="B6:G6"/>
    <mergeCell ref="B7:G8"/>
    <mergeCell ref="B27:E29"/>
    <mergeCell ref="G27:G29"/>
    <mergeCell ref="B18:E20"/>
    <mergeCell ref="G18:G20"/>
    <mergeCell ref="B21:E23"/>
    <mergeCell ref="G21:G23"/>
    <mergeCell ref="B24:E26"/>
    <mergeCell ref="G24:G26"/>
  </mergeCells>
  <printOptions horizontalCentered="1"/>
  <pageMargins left="0.19685039370078741" right="0.59055118110236227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28" workbookViewId="0">
      <selection activeCell="G5" sqref="G5"/>
    </sheetView>
  </sheetViews>
  <sheetFormatPr defaultRowHeight="12.75"/>
  <cols>
    <col min="1" max="1" width="6.5703125" customWidth="1"/>
    <col min="2" max="2" width="38.5703125" customWidth="1"/>
    <col min="3" max="4" width="10.7109375" customWidth="1"/>
  </cols>
  <sheetData>
    <row r="1" spans="1:6">
      <c r="A1" s="373" t="s">
        <v>359</v>
      </c>
      <c r="B1" s="374"/>
      <c r="C1" s="374"/>
      <c r="D1" s="374"/>
      <c r="E1" s="374"/>
      <c r="F1" s="374"/>
    </row>
    <row r="3" spans="1:6" ht="15">
      <c r="A3" s="361" t="s">
        <v>358</v>
      </c>
      <c r="B3" s="361"/>
      <c r="C3" s="361"/>
      <c r="D3" s="361"/>
    </row>
    <row r="5" spans="1:6" ht="13.5" thickBot="1"/>
    <row r="6" spans="1:6" ht="12" customHeight="1" thickBot="1">
      <c r="A6" s="212"/>
      <c r="B6" s="362"/>
      <c r="C6" s="366">
        <v>2016</v>
      </c>
      <c r="D6" s="366">
        <v>2017</v>
      </c>
      <c r="E6" s="366">
        <v>2018</v>
      </c>
    </row>
    <row r="7" spans="1:6" ht="25.5" customHeight="1">
      <c r="A7" s="213"/>
      <c r="B7" s="363"/>
      <c r="C7" s="367" t="s">
        <v>125</v>
      </c>
      <c r="D7" s="368" t="s">
        <v>125</v>
      </c>
      <c r="E7" s="369" t="s">
        <v>125</v>
      </c>
    </row>
    <row r="8" spans="1:6" ht="13.5" customHeight="1">
      <c r="A8" s="213" t="s">
        <v>144</v>
      </c>
      <c r="B8" s="364" t="s">
        <v>287</v>
      </c>
      <c r="C8" s="370"/>
      <c r="D8" s="214"/>
      <c r="E8" s="216"/>
    </row>
    <row r="9" spans="1:6">
      <c r="A9" s="213" t="s">
        <v>159</v>
      </c>
      <c r="B9" s="363" t="s">
        <v>288</v>
      </c>
      <c r="C9" s="370">
        <v>180</v>
      </c>
      <c r="D9" s="215">
        <f>SUM(C9*1.1)</f>
        <v>198.00000000000003</v>
      </c>
      <c r="E9" s="217">
        <f>SUM(D9*1.1)</f>
        <v>217.80000000000004</v>
      </c>
    </row>
    <row r="10" spans="1:6">
      <c r="A10" s="213" t="s">
        <v>161</v>
      </c>
      <c r="B10" s="363" t="s">
        <v>289</v>
      </c>
      <c r="C10" s="370">
        <v>3396</v>
      </c>
      <c r="D10" s="215">
        <f t="shared" ref="D10:E17" si="0">SUM(C10*1.1)</f>
        <v>3735.6000000000004</v>
      </c>
      <c r="E10" s="217">
        <f t="shared" si="0"/>
        <v>4109.1600000000008</v>
      </c>
    </row>
    <row r="11" spans="1:6">
      <c r="A11" s="213" t="s">
        <v>215</v>
      </c>
      <c r="B11" s="363" t="s">
        <v>290</v>
      </c>
      <c r="C11" s="370">
        <v>10318</v>
      </c>
      <c r="D11" s="215">
        <f t="shared" si="0"/>
        <v>11349.800000000001</v>
      </c>
      <c r="E11" s="217">
        <f t="shared" si="0"/>
        <v>12484.780000000002</v>
      </c>
    </row>
    <row r="12" spans="1:6">
      <c r="A12" s="213" t="s">
        <v>291</v>
      </c>
      <c r="B12" s="363" t="s">
        <v>292</v>
      </c>
      <c r="C12" s="370">
        <v>0</v>
      </c>
      <c r="D12" s="215">
        <f t="shared" si="0"/>
        <v>0</v>
      </c>
      <c r="E12" s="217">
        <f t="shared" si="0"/>
        <v>0</v>
      </c>
    </row>
    <row r="13" spans="1:6">
      <c r="A13" s="213" t="s">
        <v>293</v>
      </c>
      <c r="B13" s="363" t="s">
        <v>294</v>
      </c>
      <c r="C13" s="370">
        <v>0</v>
      </c>
      <c r="D13" s="215">
        <f t="shared" si="0"/>
        <v>0</v>
      </c>
      <c r="E13" s="217">
        <f t="shared" si="0"/>
        <v>0</v>
      </c>
    </row>
    <row r="14" spans="1:6">
      <c r="A14" s="213" t="s">
        <v>295</v>
      </c>
      <c r="B14" s="363" t="s">
        <v>296</v>
      </c>
      <c r="C14" s="370">
        <v>0</v>
      </c>
      <c r="D14" s="215">
        <f t="shared" si="0"/>
        <v>0</v>
      </c>
      <c r="E14" s="217">
        <f t="shared" si="0"/>
        <v>0</v>
      </c>
    </row>
    <row r="15" spans="1:6">
      <c r="A15" s="213" t="s">
        <v>297</v>
      </c>
      <c r="B15" s="363" t="s">
        <v>298</v>
      </c>
      <c r="C15" s="370">
        <v>0</v>
      </c>
      <c r="D15" s="215">
        <f t="shared" si="0"/>
        <v>0</v>
      </c>
      <c r="E15" s="217">
        <f t="shared" si="0"/>
        <v>0</v>
      </c>
    </row>
    <row r="16" spans="1:6">
      <c r="A16" s="213" t="s">
        <v>299</v>
      </c>
      <c r="B16" s="363" t="s">
        <v>300</v>
      </c>
      <c r="C16" s="370">
        <v>0</v>
      </c>
      <c r="D16" s="215">
        <f t="shared" si="0"/>
        <v>0</v>
      </c>
      <c r="E16" s="217">
        <f t="shared" si="0"/>
        <v>0</v>
      </c>
    </row>
    <row r="17" spans="1:5">
      <c r="A17" s="213" t="s">
        <v>301</v>
      </c>
      <c r="B17" s="363" t="s">
        <v>302</v>
      </c>
      <c r="C17" s="370">
        <v>9248</v>
      </c>
      <c r="D17" s="215">
        <f t="shared" si="0"/>
        <v>10172.800000000001</v>
      </c>
      <c r="E17" s="217">
        <f t="shared" si="0"/>
        <v>11190.080000000002</v>
      </c>
    </row>
    <row r="18" spans="1:5">
      <c r="A18" s="218" t="s">
        <v>303</v>
      </c>
      <c r="B18" s="364" t="s">
        <v>304</v>
      </c>
      <c r="C18" s="371">
        <f t="shared" ref="C18:D18" si="1">SUM(C9:C17)</f>
        <v>23142</v>
      </c>
      <c r="D18" s="219">
        <f t="shared" si="1"/>
        <v>25456.200000000004</v>
      </c>
      <c r="E18" s="220">
        <f t="shared" ref="E18" si="2">SUM(E9:E17)</f>
        <v>28001.820000000007</v>
      </c>
    </row>
    <row r="19" spans="1:5">
      <c r="A19" s="213" t="s">
        <v>305</v>
      </c>
      <c r="B19" s="364" t="s">
        <v>306</v>
      </c>
      <c r="C19" s="370"/>
      <c r="D19" s="215"/>
      <c r="E19" s="217"/>
    </row>
    <row r="20" spans="1:5">
      <c r="A20" s="213" t="s">
        <v>307</v>
      </c>
      <c r="B20" s="363" t="s">
        <v>308</v>
      </c>
      <c r="C20" s="370">
        <v>0</v>
      </c>
      <c r="D20" s="215">
        <v>0</v>
      </c>
      <c r="E20" s="217">
        <v>0</v>
      </c>
    </row>
    <row r="21" spans="1:5">
      <c r="A21" s="213" t="s">
        <v>309</v>
      </c>
      <c r="B21" s="363" t="s">
        <v>310</v>
      </c>
      <c r="C21" s="370">
        <v>0</v>
      </c>
      <c r="D21" s="215">
        <v>0</v>
      </c>
      <c r="E21" s="217">
        <v>0</v>
      </c>
    </row>
    <row r="22" spans="1:5">
      <c r="A22" s="213" t="s">
        <v>311</v>
      </c>
      <c r="B22" s="363" t="s">
        <v>312</v>
      </c>
      <c r="C22" s="370">
        <v>0</v>
      </c>
      <c r="D22" s="215">
        <v>0</v>
      </c>
      <c r="E22" s="217">
        <v>0</v>
      </c>
    </row>
    <row r="23" spans="1:5">
      <c r="A23" s="213" t="s">
        <v>313</v>
      </c>
      <c r="B23" s="363" t="s">
        <v>314</v>
      </c>
      <c r="C23" s="370">
        <v>0</v>
      </c>
      <c r="D23" s="215">
        <v>0</v>
      </c>
      <c r="E23" s="217">
        <v>0</v>
      </c>
    </row>
    <row r="24" spans="1:5">
      <c r="A24" s="213" t="s">
        <v>315</v>
      </c>
      <c r="B24" s="363" t="s">
        <v>316</v>
      </c>
      <c r="C24" s="370">
        <v>0</v>
      </c>
      <c r="D24" s="215">
        <v>0</v>
      </c>
      <c r="E24" s="217">
        <v>0</v>
      </c>
    </row>
    <row r="25" spans="1:5">
      <c r="A25" s="213" t="s">
        <v>317</v>
      </c>
      <c r="B25" s="363" t="s">
        <v>318</v>
      </c>
      <c r="C25" s="370">
        <v>0</v>
      </c>
      <c r="D25" s="215">
        <v>0</v>
      </c>
      <c r="E25" s="217">
        <v>0</v>
      </c>
    </row>
    <row r="26" spans="1:5">
      <c r="A26" s="213" t="s">
        <v>319</v>
      </c>
      <c r="B26" s="363" t="s">
        <v>320</v>
      </c>
      <c r="C26" s="370">
        <v>0</v>
      </c>
      <c r="D26" s="215">
        <v>0</v>
      </c>
      <c r="E26" s="217">
        <v>0</v>
      </c>
    </row>
    <row r="27" spans="1:5">
      <c r="A27" s="213" t="s">
        <v>321</v>
      </c>
      <c r="B27" s="363" t="s">
        <v>322</v>
      </c>
      <c r="C27" s="370">
        <v>0</v>
      </c>
      <c r="D27" s="215">
        <v>0</v>
      </c>
      <c r="E27" s="217">
        <v>0</v>
      </c>
    </row>
    <row r="28" spans="1:5">
      <c r="A28" s="213" t="s">
        <v>323</v>
      </c>
      <c r="B28" s="364" t="s">
        <v>324</v>
      </c>
      <c r="C28" s="213">
        <f t="shared" ref="C28:D28" si="3">SUM(C19:C27)</f>
        <v>0</v>
      </c>
      <c r="D28" s="214">
        <f t="shared" si="3"/>
        <v>0</v>
      </c>
      <c r="E28" s="216">
        <f t="shared" ref="E28" si="4">SUM(E19:E27)</f>
        <v>0</v>
      </c>
    </row>
    <row r="29" spans="1:5">
      <c r="A29" s="213" t="s">
        <v>325</v>
      </c>
      <c r="B29" s="364" t="s">
        <v>242</v>
      </c>
      <c r="C29" s="371">
        <f t="shared" ref="C29:D29" si="5">SUM(C18+C28)</f>
        <v>23142</v>
      </c>
      <c r="D29" s="219">
        <f t="shared" si="5"/>
        <v>25456.200000000004</v>
      </c>
      <c r="E29" s="220">
        <f t="shared" ref="E29" si="6">SUM(E18+E28)</f>
        <v>28001.820000000007</v>
      </c>
    </row>
    <row r="30" spans="1:5">
      <c r="A30" s="213" t="s">
        <v>326</v>
      </c>
      <c r="B30" s="364" t="s">
        <v>327</v>
      </c>
      <c r="C30" s="370"/>
      <c r="D30" s="215"/>
      <c r="E30" s="217"/>
    </row>
    <row r="31" spans="1:5">
      <c r="A31" s="213" t="s">
        <v>328</v>
      </c>
      <c r="B31" s="363" t="s">
        <v>329</v>
      </c>
      <c r="C31" s="370">
        <v>2992</v>
      </c>
      <c r="D31" s="215">
        <f>C31*1.1</f>
        <v>3291.2000000000003</v>
      </c>
      <c r="E31" s="217">
        <f>D31*1.1</f>
        <v>3620.3200000000006</v>
      </c>
    </row>
    <row r="32" spans="1:5">
      <c r="A32" s="213" t="s">
        <v>330</v>
      </c>
      <c r="B32" s="363" t="s">
        <v>331</v>
      </c>
      <c r="C32" s="370">
        <v>690</v>
      </c>
      <c r="D32" s="215">
        <f t="shared" ref="D32:E39" si="7">C32*1.1</f>
        <v>759.00000000000011</v>
      </c>
      <c r="E32" s="217">
        <f t="shared" si="7"/>
        <v>834.9000000000002</v>
      </c>
    </row>
    <row r="33" spans="1:5">
      <c r="A33" s="213" t="s">
        <v>332</v>
      </c>
      <c r="B33" s="363" t="s">
        <v>333</v>
      </c>
      <c r="C33" s="370">
        <v>8577</v>
      </c>
      <c r="D33" s="215">
        <f t="shared" si="7"/>
        <v>9434.7000000000007</v>
      </c>
      <c r="E33" s="217">
        <f t="shared" si="7"/>
        <v>10378.170000000002</v>
      </c>
    </row>
    <row r="34" spans="1:5">
      <c r="A34" s="213" t="s">
        <v>334</v>
      </c>
      <c r="B34" s="363" t="s">
        <v>335</v>
      </c>
      <c r="C34" s="370">
        <v>770</v>
      </c>
      <c r="D34" s="215">
        <f t="shared" si="7"/>
        <v>847.00000000000011</v>
      </c>
      <c r="E34" s="217">
        <f t="shared" si="7"/>
        <v>931.70000000000016</v>
      </c>
    </row>
    <row r="35" spans="1:5">
      <c r="A35" s="213" t="s">
        <v>336</v>
      </c>
      <c r="B35" s="363" t="s">
        <v>337</v>
      </c>
      <c r="C35" s="370">
        <v>6413</v>
      </c>
      <c r="D35" s="215">
        <f t="shared" si="7"/>
        <v>7054.3</v>
      </c>
      <c r="E35" s="217">
        <f t="shared" si="7"/>
        <v>7759.7300000000005</v>
      </c>
    </row>
    <row r="36" spans="1:5">
      <c r="A36" s="213" t="s">
        <v>338</v>
      </c>
      <c r="B36" s="363" t="s">
        <v>339</v>
      </c>
      <c r="C36" s="370">
        <v>1700</v>
      </c>
      <c r="D36" s="215">
        <f t="shared" si="7"/>
        <v>1870.0000000000002</v>
      </c>
      <c r="E36" s="217">
        <f t="shared" si="7"/>
        <v>2057.0000000000005</v>
      </c>
    </row>
    <row r="37" spans="1:5">
      <c r="A37" s="213" t="s">
        <v>340</v>
      </c>
      <c r="B37" s="363" t="s">
        <v>341</v>
      </c>
      <c r="C37" s="370">
        <v>2000</v>
      </c>
      <c r="D37" s="215">
        <f t="shared" si="7"/>
        <v>2200</v>
      </c>
      <c r="E37" s="217">
        <f t="shared" si="7"/>
        <v>2420</v>
      </c>
    </row>
    <row r="38" spans="1:5">
      <c r="A38" s="213" t="s">
        <v>342</v>
      </c>
      <c r="B38" s="363" t="s">
        <v>343</v>
      </c>
      <c r="C38" s="370">
        <v>0</v>
      </c>
      <c r="D38" s="215">
        <f t="shared" si="7"/>
        <v>0</v>
      </c>
      <c r="E38" s="217">
        <f t="shared" si="7"/>
        <v>0</v>
      </c>
    </row>
    <row r="39" spans="1:5">
      <c r="A39" s="213" t="s">
        <v>344</v>
      </c>
      <c r="B39" s="363" t="s">
        <v>345</v>
      </c>
      <c r="C39" s="370">
        <v>0</v>
      </c>
      <c r="D39" s="215">
        <f t="shared" si="7"/>
        <v>0</v>
      </c>
      <c r="E39" s="217">
        <f t="shared" si="7"/>
        <v>0</v>
      </c>
    </row>
    <row r="40" spans="1:5">
      <c r="A40" s="213" t="s">
        <v>346</v>
      </c>
      <c r="B40" s="364" t="s">
        <v>7</v>
      </c>
      <c r="C40" s="371">
        <f>SUM(C31:C39)</f>
        <v>23142</v>
      </c>
      <c r="D40" s="219">
        <f>SUM(D31:D39)</f>
        <v>25456.2</v>
      </c>
      <c r="E40" s="220">
        <f>SUM(E31:E39)</f>
        <v>28001.820000000003</v>
      </c>
    </row>
    <row r="41" spans="1:5">
      <c r="A41" s="213" t="s">
        <v>347</v>
      </c>
      <c r="B41" s="363" t="s">
        <v>348</v>
      </c>
      <c r="C41" s="370">
        <v>0</v>
      </c>
      <c r="D41" s="215">
        <f>SUM(C41)*1.1</f>
        <v>0</v>
      </c>
      <c r="E41" s="217">
        <f>SUM(D41)*1.1</f>
        <v>0</v>
      </c>
    </row>
    <row r="42" spans="1:5">
      <c r="A42" s="213" t="s">
        <v>349</v>
      </c>
      <c r="B42" s="363"/>
      <c r="C42" s="370"/>
      <c r="D42" s="215"/>
      <c r="E42" s="217"/>
    </row>
    <row r="43" spans="1:5">
      <c r="A43" s="213" t="s">
        <v>350</v>
      </c>
      <c r="B43" s="363"/>
      <c r="C43" s="370"/>
      <c r="D43" s="215"/>
      <c r="E43" s="217"/>
    </row>
    <row r="44" spans="1:5">
      <c r="A44" s="213" t="s">
        <v>351</v>
      </c>
      <c r="B44" s="363"/>
      <c r="C44" s="370"/>
      <c r="D44" s="215"/>
      <c r="E44" s="217"/>
    </row>
    <row r="45" spans="1:5">
      <c r="A45" s="213" t="s">
        <v>352</v>
      </c>
      <c r="B45" s="363"/>
      <c r="C45" s="370"/>
      <c r="D45" s="215"/>
      <c r="E45" s="217"/>
    </row>
    <row r="46" spans="1:5">
      <c r="A46" s="213" t="s">
        <v>353</v>
      </c>
      <c r="B46" s="363"/>
      <c r="C46" s="370"/>
      <c r="D46" s="215"/>
      <c r="E46" s="217"/>
    </row>
    <row r="47" spans="1:5">
      <c r="A47" s="213" t="s">
        <v>354</v>
      </c>
      <c r="B47" s="363"/>
      <c r="C47" s="370"/>
      <c r="D47" s="215"/>
      <c r="E47" s="217"/>
    </row>
    <row r="48" spans="1:5">
      <c r="A48" s="213" t="s">
        <v>355</v>
      </c>
      <c r="B48" s="363"/>
      <c r="C48" s="370"/>
      <c r="D48" s="215"/>
      <c r="E48" s="217"/>
    </row>
    <row r="49" spans="1:5">
      <c r="A49" s="213" t="s">
        <v>356</v>
      </c>
      <c r="B49" s="364"/>
      <c r="C49" s="371">
        <f>SUM(C41:C48)</f>
        <v>0</v>
      </c>
      <c r="D49" s="219">
        <f>SUM(D41:D48)</f>
        <v>0</v>
      </c>
      <c r="E49" s="220">
        <f>SUM(E41:E48)</f>
        <v>0</v>
      </c>
    </row>
    <row r="50" spans="1:5" ht="14.25" customHeight="1" thickBot="1">
      <c r="A50" s="221" t="s">
        <v>357</v>
      </c>
      <c r="B50" s="365" t="s">
        <v>238</v>
      </c>
      <c r="C50" s="372">
        <f>SUM(C40+C49)</f>
        <v>23142</v>
      </c>
      <c r="D50" s="222">
        <f>SUM(D40+D49)</f>
        <v>25456.2</v>
      </c>
      <c r="E50" s="223">
        <f>SUM(E40+E49)</f>
        <v>28001.820000000003</v>
      </c>
    </row>
  </sheetData>
  <mergeCells count="2">
    <mergeCell ref="A3:D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79"/>
  <sheetViews>
    <sheetView zoomScaleSheetLayoutView="100" workbookViewId="0">
      <selection activeCell="A4" sqref="A4:E4"/>
    </sheetView>
  </sheetViews>
  <sheetFormatPr defaultRowHeight="15.75"/>
  <cols>
    <col min="1" max="1" width="4.28515625" style="2" customWidth="1"/>
    <col min="2" max="2" width="5.42578125" style="2" customWidth="1"/>
    <col min="3" max="3" width="57.85546875" style="2" customWidth="1"/>
    <col min="4" max="4" width="16" style="3" customWidth="1"/>
    <col min="5" max="5" width="16" style="4" customWidth="1"/>
    <col min="6" max="6" width="11.28515625" style="1" bestFit="1" customWidth="1"/>
    <col min="7" max="16384" width="9.140625" style="1"/>
  </cols>
  <sheetData>
    <row r="1" spans="1:5">
      <c r="A1" s="225"/>
      <c r="B1" s="225"/>
      <c r="C1" s="225"/>
      <c r="D1" s="225"/>
      <c r="E1" s="225"/>
    </row>
    <row r="2" spans="1:5">
      <c r="A2" s="225" t="s">
        <v>232</v>
      </c>
      <c r="B2" s="228"/>
      <c r="C2" s="228"/>
      <c r="D2" s="228"/>
      <c r="E2" s="228"/>
    </row>
    <row r="3" spans="1:5" ht="18" customHeight="1">
      <c r="A3" s="227" t="s">
        <v>141</v>
      </c>
      <c r="B3" s="227"/>
      <c r="C3" s="227"/>
      <c r="D3" s="227"/>
      <c r="E3" s="227"/>
    </row>
    <row r="4" spans="1:5">
      <c r="A4" s="227" t="s">
        <v>133</v>
      </c>
      <c r="B4" s="227"/>
      <c r="C4" s="227"/>
      <c r="D4" s="227"/>
      <c r="E4" s="227"/>
    </row>
    <row r="5" spans="1:5" ht="33" customHeight="1">
      <c r="A5" s="17"/>
      <c r="B5" s="53" t="s">
        <v>31</v>
      </c>
      <c r="C5" s="53"/>
      <c r="D5" s="53"/>
      <c r="E5" s="32" t="s">
        <v>175</v>
      </c>
    </row>
    <row r="6" spans="1:5" ht="24.95" customHeight="1">
      <c r="A6" s="54" t="s">
        <v>142</v>
      </c>
      <c r="B6" s="54"/>
      <c r="C6" s="55" t="s">
        <v>97</v>
      </c>
      <c r="D6" s="54"/>
      <c r="E6" s="56">
        <f>SUM(E8,E13)</f>
        <v>3576000</v>
      </c>
    </row>
    <row r="7" spans="1:5" ht="15" customHeight="1">
      <c r="A7" s="40"/>
      <c r="B7" s="40"/>
      <c r="C7" s="40"/>
      <c r="D7" s="50"/>
      <c r="E7" s="42"/>
    </row>
    <row r="8" spans="1:5" ht="15.75" customHeight="1">
      <c r="A8" s="43"/>
      <c r="B8" s="44" t="s">
        <v>144</v>
      </c>
      <c r="C8" s="41" t="s">
        <v>143</v>
      </c>
      <c r="D8" s="50"/>
      <c r="E8" s="45">
        <f>SUM(D9,D10,D11)</f>
        <v>180000</v>
      </c>
    </row>
    <row r="9" spans="1:5" ht="15.75" customHeight="1">
      <c r="A9" s="41"/>
      <c r="B9" s="43"/>
      <c r="C9" s="46" t="s">
        <v>225</v>
      </c>
      <c r="D9" s="42">
        <v>141000</v>
      </c>
      <c r="E9" s="42"/>
    </row>
    <row r="10" spans="1:5">
      <c r="A10" s="47"/>
      <c r="B10" s="43"/>
      <c r="C10" s="46" t="s">
        <v>145</v>
      </c>
      <c r="D10" s="42">
        <v>1000</v>
      </c>
      <c r="E10" s="42"/>
    </row>
    <row r="11" spans="1:5">
      <c r="A11" s="41"/>
      <c r="B11" s="43"/>
      <c r="C11" s="47" t="s">
        <v>146</v>
      </c>
      <c r="D11" s="42">
        <v>38000</v>
      </c>
      <c r="E11" s="42"/>
    </row>
    <row r="12" spans="1:5">
      <c r="A12" s="47"/>
      <c r="B12" s="43"/>
      <c r="C12" s="46"/>
      <c r="D12" s="51"/>
      <c r="E12" s="42"/>
    </row>
    <row r="13" spans="1:5">
      <c r="A13" s="40"/>
      <c r="B13" s="41">
        <v>2</v>
      </c>
      <c r="C13" s="41" t="s">
        <v>102</v>
      </c>
      <c r="D13" s="50"/>
      <c r="E13" s="45">
        <f>SUM(D14,D15,D16)</f>
        <v>3396000</v>
      </c>
    </row>
    <row r="14" spans="1:5">
      <c r="A14" s="47"/>
      <c r="B14" s="47"/>
      <c r="C14" s="47" t="s">
        <v>148</v>
      </c>
      <c r="D14" s="42">
        <v>1013000</v>
      </c>
      <c r="E14" s="42"/>
    </row>
    <row r="15" spans="1:5">
      <c r="A15" s="47"/>
      <c r="B15" s="47"/>
      <c r="C15" s="46" t="s">
        <v>149</v>
      </c>
      <c r="D15" s="42">
        <v>1970000</v>
      </c>
      <c r="E15" s="42"/>
    </row>
    <row r="16" spans="1:5">
      <c r="A16" s="47"/>
      <c r="B16" s="46"/>
      <c r="C16" s="47" t="s">
        <v>150</v>
      </c>
      <c r="D16" s="42">
        <v>413000</v>
      </c>
      <c r="E16" s="42"/>
    </row>
    <row r="17" spans="1:5">
      <c r="A17" s="47"/>
      <c r="B17" s="46"/>
      <c r="C17" s="47"/>
      <c r="D17" s="42"/>
      <c r="E17" s="42"/>
    </row>
    <row r="18" spans="1:5" ht="9.75" customHeight="1">
      <c r="A18" s="48"/>
      <c r="B18" s="48"/>
      <c r="C18" s="48"/>
      <c r="D18" s="52"/>
      <c r="E18" s="49"/>
    </row>
    <row r="19" spans="1:5" ht="26.25" customHeight="1">
      <c r="A19" s="54" t="s">
        <v>147</v>
      </c>
      <c r="B19" s="57"/>
      <c r="C19" s="55" t="s">
        <v>151</v>
      </c>
      <c r="D19" s="58"/>
      <c r="E19" s="56">
        <f>SUM(E21,E30,E32,E33)</f>
        <v>10318482</v>
      </c>
    </row>
    <row r="20" spans="1:5">
      <c r="A20" s="40"/>
      <c r="B20" s="59"/>
      <c r="C20" s="60"/>
      <c r="D20" s="51"/>
      <c r="E20" s="45"/>
    </row>
    <row r="21" spans="1:5" ht="15.75" customHeight="1">
      <c r="A21" s="43"/>
      <c r="B21" s="44" t="s">
        <v>144</v>
      </c>
      <c r="C21" s="41" t="s">
        <v>152</v>
      </c>
      <c r="D21" s="50"/>
      <c r="E21" s="45">
        <f>SUM(E22,E28)</f>
        <v>7229566</v>
      </c>
    </row>
    <row r="22" spans="1:5" ht="15.75" customHeight="1">
      <c r="A22" s="43"/>
      <c r="B22" s="43"/>
      <c r="C22" s="60" t="s">
        <v>153</v>
      </c>
      <c r="D22" s="42"/>
      <c r="E22" s="61">
        <f>SUM(D23:D26)</f>
        <v>2351230</v>
      </c>
    </row>
    <row r="23" spans="1:5" ht="15.75" customHeight="1">
      <c r="A23" s="43"/>
      <c r="B23" s="43"/>
      <c r="C23" s="47" t="s">
        <v>154</v>
      </c>
      <c r="D23" s="42">
        <v>863010</v>
      </c>
      <c r="E23" s="42"/>
    </row>
    <row r="24" spans="1:5" ht="15.75" customHeight="1">
      <c r="A24" s="43"/>
      <c r="B24" s="43"/>
      <c r="C24" s="47" t="s">
        <v>155</v>
      </c>
      <c r="D24" s="42">
        <v>512000</v>
      </c>
      <c r="E24" s="42"/>
    </row>
    <row r="25" spans="1:5" ht="15.75" customHeight="1">
      <c r="A25" s="43"/>
      <c r="B25" s="43"/>
      <c r="C25" s="47" t="s">
        <v>156</v>
      </c>
      <c r="D25" s="42">
        <v>100000</v>
      </c>
      <c r="E25" s="42"/>
    </row>
    <row r="26" spans="1:5" ht="15.75" customHeight="1">
      <c r="A26" s="43"/>
      <c r="B26" s="43"/>
      <c r="C26" s="46" t="s">
        <v>157</v>
      </c>
      <c r="D26" s="42">
        <v>876220</v>
      </c>
      <c r="E26" s="42"/>
    </row>
    <row r="27" spans="1:5" ht="15.75" customHeight="1">
      <c r="A27" s="43"/>
      <c r="B27" s="43"/>
      <c r="C27" s="43"/>
      <c r="D27" s="42"/>
      <c r="E27" s="42"/>
    </row>
    <row r="28" spans="1:5">
      <c r="A28" s="47"/>
      <c r="B28" s="47"/>
      <c r="C28" s="62" t="s">
        <v>158</v>
      </c>
      <c r="D28" s="63"/>
      <c r="E28" s="64">
        <v>4878336</v>
      </c>
    </row>
    <row r="29" spans="1:5">
      <c r="A29" s="47"/>
      <c r="B29" s="47"/>
      <c r="C29" s="43"/>
      <c r="D29" s="63"/>
      <c r="E29" s="63"/>
    </row>
    <row r="30" spans="1:5">
      <c r="A30" s="47"/>
      <c r="B30" s="47" t="s">
        <v>159</v>
      </c>
      <c r="C30" s="44" t="s">
        <v>160</v>
      </c>
      <c r="D30" s="44"/>
      <c r="E30" s="65">
        <v>959916</v>
      </c>
    </row>
    <row r="31" spans="1:5">
      <c r="A31" s="47"/>
      <c r="B31" s="47"/>
      <c r="C31" s="46"/>
      <c r="D31" s="43"/>
      <c r="E31" s="63"/>
    </row>
    <row r="32" spans="1:5">
      <c r="A32" s="47"/>
      <c r="B32" s="41" t="s">
        <v>161</v>
      </c>
      <c r="C32" s="41" t="s">
        <v>162</v>
      </c>
      <c r="D32" s="47"/>
      <c r="E32" s="45">
        <v>1200000</v>
      </c>
    </row>
    <row r="33" spans="1:5" ht="31.5">
      <c r="A33" s="47"/>
      <c r="B33" s="41" t="s">
        <v>215</v>
      </c>
      <c r="C33" s="138" t="s">
        <v>216</v>
      </c>
      <c r="D33" s="66"/>
      <c r="E33" s="45">
        <v>929000</v>
      </c>
    </row>
    <row r="34" spans="1:5" ht="28.5" customHeight="1">
      <c r="A34" s="54" t="s">
        <v>163</v>
      </c>
      <c r="B34" s="57"/>
      <c r="C34" s="57" t="s">
        <v>164</v>
      </c>
      <c r="D34" s="57"/>
      <c r="E34" s="56">
        <f>SUM(E36)</f>
        <v>9248000</v>
      </c>
    </row>
    <row r="35" spans="1:5">
      <c r="A35" s="40"/>
      <c r="B35" s="59"/>
      <c r="C35" s="60"/>
      <c r="D35" s="47"/>
      <c r="E35" s="45"/>
    </row>
    <row r="36" spans="1:5">
      <c r="A36" s="41"/>
      <c r="B36" s="41" t="s">
        <v>144</v>
      </c>
      <c r="C36" s="44" t="s">
        <v>165</v>
      </c>
      <c r="D36" s="47"/>
      <c r="E36" s="45">
        <v>9248000</v>
      </c>
    </row>
    <row r="37" spans="1:5">
      <c r="A37" s="41"/>
      <c r="B37" s="48"/>
      <c r="C37" s="17"/>
      <c r="D37" s="47"/>
      <c r="E37" s="42"/>
    </row>
    <row r="38" spans="1:5" s="12" customFormat="1" ht="24.95" customHeight="1">
      <c r="A38" s="54" t="s">
        <v>1</v>
      </c>
      <c r="B38" s="57"/>
      <c r="C38" s="67"/>
      <c r="D38" s="67"/>
      <c r="E38" s="56">
        <f>SUM(E34,E19,E6)</f>
        <v>23142482</v>
      </c>
    </row>
    <row r="39" spans="1:5">
      <c r="D39" s="5"/>
      <c r="E39" s="2"/>
    </row>
    <row r="40" spans="1:5">
      <c r="D40" s="5"/>
    </row>
    <row r="41" spans="1:5">
      <c r="D41" s="5"/>
    </row>
    <row r="42" spans="1:5">
      <c r="D42" s="5"/>
    </row>
    <row r="43" spans="1:5">
      <c r="D43" s="5"/>
    </row>
    <row r="44" spans="1:5">
      <c r="D44" s="5"/>
    </row>
    <row r="45" spans="1:5">
      <c r="D45" s="5"/>
    </row>
    <row r="46" spans="1:5">
      <c r="D46" s="5"/>
    </row>
    <row r="47" spans="1:5">
      <c r="D47" s="5"/>
    </row>
    <row r="48" spans="1:5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</sheetData>
  <mergeCells count="4">
    <mergeCell ref="A3:E3"/>
    <mergeCell ref="A4:E4"/>
    <mergeCell ref="A1:E1"/>
    <mergeCell ref="A2:E2"/>
  </mergeCells>
  <phoneticPr fontId="4" type="noConversion"/>
  <printOptions horizontalCentered="1" headings="1"/>
  <pageMargins left="0" right="0" top="0.59055118110236227" bottom="0.39370078740157483" header="0.51181102362204722" footer="0.51181102362204722"/>
  <pageSetup paperSize="9" scale="99" orientation="portrait" cellComments="atEnd" r:id="rId1"/>
  <headerFooter alignWithMargins="0"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zoomScaleSheetLayoutView="75" workbookViewId="0">
      <selection activeCell="A4" sqref="A4:E4"/>
    </sheetView>
  </sheetViews>
  <sheetFormatPr defaultRowHeight="12.75"/>
  <cols>
    <col min="1" max="1" width="86.140625" customWidth="1"/>
    <col min="2" max="2" width="11.28515625" bestFit="1" customWidth="1"/>
    <col min="3" max="3" width="11.28515625" customWidth="1"/>
    <col min="4" max="4" width="12.140625" customWidth="1"/>
    <col min="5" max="5" width="12.42578125" customWidth="1"/>
  </cols>
  <sheetData>
    <row r="1" spans="1:6" ht="15.75">
      <c r="A1" s="230"/>
      <c r="B1" s="230"/>
      <c r="C1" s="230"/>
      <c r="D1" s="230"/>
      <c r="E1" s="230"/>
      <c r="F1" s="231"/>
    </row>
    <row r="2" spans="1:6" ht="15.75">
      <c r="A2" s="230" t="s">
        <v>231</v>
      </c>
      <c r="B2" s="232"/>
      <c r="C2" s="232"/>
      <c r="D2" s="232"/>
      <c r="E2" s="232"/>
      <c r="F2" s="150"/>
    </row>
    <row r="3" spans="1:6" ht="15.75">
      <c r="A3" s="148"/>
      <c r="B3" s="149"/>
      <c r="C3" s="149"/>
      <c r="D3" s="149"/>
      <c r="E3" s="149"/>
      <c r="F3" s="150"/>
    </row>
    <row r="4" spans="1:6" ht="15.75">
      <c r="A4" s="229" t="s">
        <v>141</v>
      </c>
      <c r="B4" s="229"/>
      <c r="C4" s="229"/>
      <c r="D4" s="229"/>
      <c r="E4" s="229"/>
    </row>
    <row r="5" spans="1:6" ht="15.75">
      <c r="A5" s="229" t="s">
        <v>134</v>
      </c>
      <c r="B5" s="229"/>
      <c r="C5" s="229"/>
      <c r="D5" s="229"/>
      <c r="E5" s="229"/>
    </row>
    <row r="6" spans="1:6" ht="15.75">
      <c r="A6" s="1"/>
      <c r="B6" s="1"/>
      <c r="C6" s="1"/>
      <c r="D6" s="1"/>
      <c r="E6" s="1"/>
    </row>
    <row r="7" spans="1:6" ht="47.25">
      <c r="A7" s="68" t="s">
        <v>39</v>
      </c>
      <c r="B7" s="153" t="s">
        <v>40</v>
      </c>
      <c r="C7" s="153" t="s">
        <v>41</v>
      </c>
      <c r="D7" s="153" t="s">
        <v>129</v>
      </c>
      <c r="E7" s="153" t="s">
        <v>28</v>
      </c>
    </row>
    <row r="8" spans="1:6" ht="15.75">
      <c r="A8" s="17"/>
      <c r="B8" s="70"/>
      <c r="C8" s="70"/>
      <c r="D8" s="70"/>
      <c r="E8" s="70"/>
    </row>
    <row r="9" spans="1:6" ht="15.75">
      <c r="A9" s="151" t="s">
        <v>224</v>
      </c>
      <c r="B9" s="70">
        <v>9248000</v>
      </c>
      <c r="C9" s="70">
        <v>0</v>
      </c>
      <c r="D9" s="70">
        <v>0</v>
      </c>
      <c r="E9" s="70">
        <f t="shared" ref="E9:E14" si="0">SUM(B9:D9)</f>
        <v>9248000</v>
      </c>
    </row>
    <row r="10" spans="1:6" ht="15.75">
      <c r="A10" s="41" t="s">
        <v>108</v>
      </c>
      <c r="B10" s="70"/>
      <c r="C10" s="70">
        <v>0</v>
      </c>
      <c r="D10" s="70">
        <v>3396000</v>
      </c>
      <c r="E10" s="70">
        <f t="shared" si="0"/>
        <v>3396000</v>
      </c>
    </row>
    <row r="11" spans="1:6" ht="15.75">
      <c r="A11" s="151" t="s">
        <v>79</v>
      </c>
      <c r="B11" s="70">
        <v>180000</v>
      </c>
      <c r="C11" s="70">
        <v>0</v>
      </c>
      <c r="D11" s="70">
        <v>0</v>
      </c>
      <c r="E11" s="70">
        <f t="shared" si="0"/>
        <v>180000</v>
      </c>
    </row>
    <row r="12" spans="1:6" ht="15.75">
      <c r="A12" s="71" t="s">
        <v>95</v>
      </c>
      <c r="B12" s="70">
        <v>9389482</v>
      </c>
      <c r="C12" s="70">
        <v>0</v>
      </c>
      <c r="D12" s="70">
        <v>0</v>
      </c>
      <c r="E12" s="70">
        <f t="shared" si="0"/>
        <v>9389482</v>
      </c>
    </row>
    <row r="13" spans="1:6" ht="15.75">
      <c r="A13" s="71" t="s">
        <v>94</v>
      </c>
      <c r="B13" s="70">
        <v>929000</v>
      </c>
      <c r="C13" s="70">
        <v>0</v>
      </c>
      <c r="D13" s="70">
        <v>0</v>
      </c>
      <c r="E13" s="70">
        <f>SUM(B13:D13)</f>
        <v>929000</v>
      </c>
    </row>
    <row r="14" spans="1:6" ht="15.75">
      <c r="A14" s="41" t="s">
        <v>36</v>
      </c>
      <c r="B14" s="70"/>
      <c r="C14" s="70">
        <v>0</v>
      </c>
      <c r="D14" s="70">
        <v>0</v>
      </c>
      <c r="E14" s="70">
        <f t="shared" si="0"/>
        <v>0</v>
      </c>
    </row>
    <row r="15" spans="1:6" ht="15.75">
      <c r="A15" s="152"/>
      <c r="B15" s="69">
        <f>SUM(B9:B14)</f>
        <v>19746482</v>
      </c>
      <c r="C15" s="69">
        <f>SUM(C9:C14)</f>
        <v>0</v>
      </c>
      <c r="D15" s="69">
        <f>SUM(D9:D14)</f>
        <v>3396000</v>
      </c>
      <c r="E15" s="69">
        <f>SUM(E9:E14)</f>
        <v>23142482</v>
      </c>
    </row>
  </sheetData>
  <mergeCells count="4">
    <mergeCell ref="A4:E4"/>
    <mergeCell ref="A5:E5"/>
    <mergeCell ref="A1:F1"/>
    <mergeCell ref="A2:E2"/>
  </mergeCells>
  <phoneticPr fontId="34" type="noConversion"/>
  <printOptions headings="1"/>
  <pageMargins left="0.75" right="0.75" top="1" bottom="1" header="0.5" footer="0.5"/>
  <pageSetup paperSize="9" scale="92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4"/>
  <sheetViews>
    <sheetView topLeftCell="A52" zoomScaleSheetLayoutView="100" workbookViewId="0">
      <selection activeCell="E55" sqref="E55"/>
    </sheetView>
  </sheetViews>
  <sheetFormatPr defaultRowHeight="15.75"/>
  <cols>
    <col min="1" max="1" width="3.7109375" style="85" customWidth="1"/>
    <col min="2" max="2" width="6.7109375" style="85" customWidth="1"/>
    <col min="3" max="3" width="8.5703125" style="85" customWidth="1"/>
    <col min="4" max="4" width="56.140625" style="85" customWidth="1"/>
    <col min="5" max="5" width="14" style="84" bestFit="1" customWidth="1"/>
    <col min="6" max="6" width="16" style="84" customWidth="1"/>
    <col min="7" max="7" width="9.140625" style="83"/>
    <col min="8" max="8" width="0" style="83" hidden="1" customWidth="1"/>
    <col min="9" max="16384" width="9.140625" style="83"/>
  </cols>
  <sheetData>
    <row r="1" spans="1:8" ht="17.25" customHeight="1">
      <c r="A1" s="236"/>
      <c r="B1" s="237"/>
      <c r="C1" s="237"/>
      <c r="D1" s="237"/>
      <c r="E1" s="237"/>
      <c r="F1" s="237"/>
    </row>
    <row r="2" spans="1:8" ht="17.25" customHeight="1">
      <c r="A2" s="236" t="s">
        <v>230</v>
      </c>
      <c r="B2" s="237"/>
      <c r="C2" s="237"/>
      <c r="D2" s="237"/>
      <c r="E2" s="237"/>
      <c r="F2" s="237"/>
    </row>
    <row r="3" spans="1:8" ht="18.75" customHeight="1">
      <c r="A3" s="233" t="s">
        <v>141</v>
      </c>
      <c r="B3" s="233"/>
      <c r="C3" s="233"/>
      <c r="D3" s="233"/>
      <c r="E3" s="233"/>
      <c r="F3" s="233"/>
    </row>
    <row r="4" spans="1:8" ht="22.5" customHeight="1">
      <c r="A4" s="233" t="s">
        <v>135</v>
      </c>
      <c r="B4" s="233"/>
      <c r="C4" s="233"/>
      <c r="D4" s="233"/>
      <c r="E4" s="233"/>
      <c r="F4" s="233"/>
    </row>
    <row r="5" spans="1:8" ht="45" customHeight="1">
      <c r="A5" s="90"/>
      <c r="B5" s="91" t="s">
        <v>32</v>
      </c>
      <c r="C5" s="91"/>
      <c r="D5" s="91"/>
      <c r="E5" s="92"/>
      <c r="F5" s="89" t="s">
        <v>179</v>
      </c>
    </row>
    <row r="6" spans="1:8" ht="15.75" customHeight="1">
      <c r="A6" s="93" t="s">
        <v>55</v>
      </c>
      <c r="B6" s="93"/>
      <c r="C6" s="94"/>
      <c r="D6" s="93"/>
      <c r="E6" s="95"/>
      <c r="F6" s="96">
        <f>SUM(F7)</f>
        <v>2850000</v>
      </c>
      <c r="H6" s="83">
        <v>2850000</v>
      </c>
    </row>
    <row r="7" spans="1:8" ht="15.75" customHeight="1">
      <c r="A7" s="97" t="s">
        <v>42</v>
      </c>
      <c r="B7" s="97" t="s">
        <v>43</v>
      </c>
      <c r="C7" s="97"/>
      <c r="D7" s="98"/>
      <c r="E7" s="99"/>
      <c r="F7" s="136">
        <f>SUM(F8+F12+F17)</f>
        <v>2850000</v>
      </c>
    </row>
    <row r="8" spans="1:8" ht="15.75" customHeight="1">
      <c r="A8" s="98"/>
      <c r="B8" s="101" t="s">
        <v>52</v>
      </c>
      <c r="C8" s="102" t="s">
        <v>10</v>
      </c>
      <c r="D8" s="98"/>
      <c r="E8" s="99"/>
      <c r="F8" s="107">
        <f>E9</f>
        <v>708660</v>
      </c>
    </row>
    <row r="9" spans="1:8" ht="15.75" customHeight="1">
      <c r="A9" s="98"/>
      <c r="B9" s="98"/>
      <c r="C9" s="102" t="s">
        <v>53</v>
      </c>
      <c r="D9" s="98" t="s">
        <v>54</v>
      </c>
      <c r="E9" s="107">
        <f>SUM(E10:E11)</f>
        <v>708660</v>
      </c>
      <c r="F9" s="100"/>
    </row>
    <row r="10" spans="1:8" ht="15.75" customHeight="1">
      <c r="A10" s="98"/>
      <c r="B10" s="98"/>
      <c r="C10" s="102"/>
      <c r="D10" s="98" t="s">
        <v>176</v>
      </c>
      <c r="E10" s="100">
        <v>236220</v>
      </c>
      <c r="F10" s="139"/>
      <c r="H10" s="83">
        <v>300000</v>
      </c>
    </row>
    <row r="11" spans="1:8" ht="15.75" customHeight="1">
      <c r="A11" s="98"/>
      <c r="B11" s="98"/>
      <c r="C11" s="102"/>
      <c r="D11" s="98" t="s">
        <v>177</v>
      </c>
      <c r="E11" s="100">
        <v>472440</v>
      </c>
      <c r="F11" s="139"/>
      <c r="H11" s="83">
        <v>600000</v>
      </c>
    </row>
    <row r="12" spans="1:8" ht="15.75" customHeight="1">
      <c r="A12" s="98"/>
      <c r="B12" s="101" t="s">
        <v>44</v>
      </c>
      <c r="C12" s="102" t="s">
        <v>45</v>
      </c>
      <c r="D12" s="98"/>
      <c r="E12" s="99"/>
      <c r="F12" s="107">
        <f>SUM(E13+E15)</f>
        <v>1535430</v>
      </c>
    </row>
    <row r="13" spans="1:8" ht="15.75" customHeight="1">
      <c r="A13" s="98"/>
      <c r="B13" s="98"/>
      <c r="C13" s="102" t="s">
        <v>126</v>
      </c>
      <c r="D13" s="98" t="s">
        <v>47</v>
      </c>
      <c r="E13" s="107">
        <f>SUM(E14)</f>
        <v>1181100</v>
      </c>
      <c r="F13" s="128"/>
    </row>
    <row r="14" spans="1:8" ht="15.75" customHeight="1">
      <c r="A14" s="98"/>
      <c r="B14" s="98"/>
      <c r="C14" s="102"/>
      <c r="D14" s="98" t="s">
        <v>178</v>
      </c>
      <c r="E14" s="100">
        <v>1181100</v>
      </c>
      <c r="F14" s="128"/>
      <c r="H14" s="83">
        <v>1500000</v>
      </c>
    </row>
    <row r="15" spans="1:8" ht="15.75" customHeight="1">
      <c r="A15" s="98"/>
      <c r="B15" s="98"/>
      <c r="C15" s="102" t="s">
        <v>56</v>
      </c>
      <c r="D15" s="98" t="s">
        <v>174</v>
      </c>
      <c r="E15" s="107">
        <f>E16</f>
        <v>354330</v>
      </c>
      <c r="F15" s="100"/>
    </row>
    <row r="16" spans="1:8" ht="15.75" customHeight="1">
      <c r="A16" s="98"/>
      <c r="B16" s="98"/>
      <c r="C16" s="102"/>
      <c r="D16" s="98" t="s">
        <v>180</v>
      </c>
      <c r="E16" s="100">
        <v>354330</v>
      </c>
      <c r="F16" s="100"/>
      <c r="H16" s="83">
        <v>450000</v>
      </c>
    </row>
    <row r="17" spans="1:8" ht="15.75" customHeight="1">
      <c r="A17" s="98"/>
      <c r="B17" s="101" t="s">
        <v>48</v>
      </c>
      <c r="C17" s="102" t="s">
        <v>49</v>
      </c>
      <c r="D17" s="101"/>
      <c r="E17" s="133"/>
      <c r="F17" s="107">
        <f>E18</f>
        <v>605910</v>
      </c>
    </row>
    <row r="18" spans="1:8" ht="15.75" customHeight="1">
      <c r="A18" s="98"/>
      <c r="B18" s="101"/>
      <c r="C18" s="98" t="s">
        <v>50</v>
      </c>
      <c r="D18" s="98" t="s">
        <v>51</v>
      </c>
      <c r="E18" s="100">
        <v>605910</v>
      </c>
      <c r="F18" s="100"/>
    </row>
    <row r="19" spans="1:8" ht="15.75" customHeight="1">
      <c r="A19" s="98"/>
      <c r="B19" s="98"/>
      <c r="C19" s="102"/>
      <c r="D19" s="98"/>
      <c r="E19" s="99"/>
      <c r="F19" s="100"/>
    </row>
    <row r="20" spans="1:8" ht="15.75" customHeight="1">
      <c r="A20" s="104" t="s">
        <v>57</v>
      </c>
      <c r="B20" s="104"/>
      <c r="C20" s="104"/>
      <c r="D20" s="104"/>
      <c r="E20" s="95"/>
      <c r="F20" s="96">
        <f>SUM(F21+F24+F26+F54+F62)</f>
        <v>10946368.120000001</v>
      </c>
      <c r="H20" s="83">
        <v>4699712</v>
      </c>
    </row>
    <row r="21" spans="1:8">
      <c r="A21" s="97" t="s">
        <v>61</v>
      </c>
      <c r="B21" s="97" t="s">
        <v>18</v>
      </c>
      <c r="C21" s="97"/>
      <c r="D21" s="102"/>
      <c r="E21" s="99"/>
      <c r="F21" s="136">
        <f>E22</f>
        <v>1441056</v>
      </c>
    </row>
    <row r="22" spans="1:8">
      <c r="A22" s="105"/>
      <c r="B22" s="101" t="s">
        <v>58</v>
      </c>
      <c r="C22" s="98"/>
      <c r="D22" s="98" t="s">
        <v>59</v>
      </c>
      <c r="E22" s="107">
        <f>E23</f>
        <v>1441056</v>
      </c>
      <c r="F22" s="100"/>
    </row>
    <row r="23" spans="1:8">
      <c r="A23" s="105"/>
      <c r="B23" s="98"/>
      <c r="C23" s="98" t="s">
        <v>60</v>
      </c>
      <c r="D23" s="98" t="s">
        <v>217</v>
      </c>
      <c r="E23" s="100">
        <v>1441056</v>
      </c>
      <c r="F23" s="100"/>
    </row>
    <row r="24" spans="1:8">
      <c r="A24" s="97" t="s">
        <v>62</v>
      </c>
      <c r="B24" s="97" t="s">
        <v>9</v>
      </c>
      <c r="C24" s="97"/>
      <c r="D24" s="97"/>
      <c r="E24" s="99"/>
      <c r="F24" s="136">
        <f>E25</f>
        <v>389085.12000000005</v>
      </c>
    </row>
    <row r="25" spans="1:8">
      <c r="A25" s="98"/>
      <c r="B25" s="98"/>
      <c r="C25" s="105"/>
      <c r="D25" s="98" t="s">
        <v>27</v>
      </c>
      <c r="E25" s="127">
        <f>E23*0.27</f>
        <v>389085.12000000005</v>
      </c>
      <c r="F25" s="100"/>
    </row>
    <row r="26" spans="1:8">
      <c r="A26" s="97" t="s">
        <v>42</v>
      </c>
      <c r="B26" s="97" t="s">
        <v>43</v>
      </c>
      <c r="C26" s="102"/>
      <c r="D26" s="98"/>
      <c r="E26" s="99"/>
      <c r="F26" s="136">
        <f>E27+E31+E40+E51</f>
        <v>1713304</v>
      </c>
      <c r="H26" s="83">
        <v>1645024</v>
      </c>
    </row>
    <row r="27" spans="1:8">
      <c r="A27" s="98"/>
      <c r="B27" s="101" t="s">
        <v>52</v>
      </c>
      <c r="C27" s="102" t="s">
        <v>10</v>
      </c>
      <c r="D27" s="98"/>
      <c r="E27" s="140">
        <f>SUM(E28:E30)</f>
        <v>275590</v>
      </c>
      <c r="F27" s="100"/>
      <c r="H27" s="83">
        <v>350000</v>
      </c>
    </row>
    <row r="28" spans="1:8">
      <c r="A28" s="98"/>
      <c r="B28" s="98"/>
      <c r="C28" s="102" t="s">
        <v>53</v>
      </c>
      <c r="D28" s="98" t="s">
        <v>168</v>
      </c>
      <c r="E28" s="127">
        <v>78740</v>
      </c>
      <c r="F28" s="100"/>
      <c r="H28" s="83">
        <v>100000</v>
      </c>
    </row>
    <row r="29" spans="1:8">
      <c r="A29" s="98"/>
      <c r="B29" s="98"/>
      <c r="C29" s="102"/>
      <c r="D29" s="98" t="s">
        <v>181</v>
      </c>
      <c r="E29" s="127">
        <v>39370</v>
      </c>
      <c r="F29" s="107"/>
      <c r="H29" s="83">
        <v>50000</v>
      </c>
    </row>
    <row r="30" spans="1:8">
      <c r="A30" s="98"/>
      <c r="B30" s="98"/>
      <c r="C30" s="102"/>
      <c r="D30" s="98" t="s">
        <v>182</v>
      </c>
      <c r="E30" s="127">
        <v>157480</v>
      </c>
      <c r="F30" s="107"/>
      <c r="H30" s="83">
        <v>200000</v>
      </c>
    </row>
    <row r="31" spans="1:8">
      <c r="A31" s="98"/>
      <c r="B31" s="101" t="s">
        <v>63</v>
      </c>
      <c r="C31" s="109" t="s">
        <v>64</v>
      </c>
      <c r="D31" s="98"/>
      <c r="E31" s="140">
        <f>E32+E38</f>
        <v>332504</v>
      </c>
      <c r="F31" s="100"/>
      <c r="H31" s="83">
        <v>422280</v>
      </c>
    </row>
    <row r="32" spans="1:8">
      <c r="A32" s="98"/>
      <c r="B32" s="98"/>
      <c r="C32" s="105" t="s">
        <v>65</v>
      </c>
      <c r="D32" s="102" t="s">
        <v>171</v>
      </c>
      <c r="E32" s="133">
        <f>SUM(E33:E37)</f>
        <v>267937</v>
      </c>
      <c r="F32" s="100"/>
      <c r="H32" s="83">
        <v>340280</v>
      </c>
    </row>
    <row r="33" spans="1:8">
      <c r="A33" s="98"/>
      <c r="B33" s="98"/>
      <c r="C33" s="105"/>
      <c r="D33" s="98" t="s">
        <v>68</v>
      </c>
      <c r="E33" s="127">
        <v>53764</v>
      </c>
      <c r="F33" s="100"/>
      <c r="H33" s="83">
        <v>68280</v>
      </c>
    </row>
    <row r="34" spans="1:8">
      <c r="A34" s="98"/>
      <c r="B34" s="98"/>
      <c r="C34" s="105"/>
      <c r="D34" s="98" t="s">
        <v>66</v>
      </c>
      <c r="E34" s="127">
        <v>118110</v>
      </c>
      <c r="F34" s="100"/>
      <c r="H34" s="83">
        <v>150000</v>
      </c>
    </row>
    <row r="35" spans="1:8">
      <c r="A35" s="98"/>
      <c r="B35" s="98"/>
      <c r="C35" s="105"/>
      <c r="D35" s="98" t="s">
        <v>183</v>
      </c>
      <c r="E35" s="127">
        <v>28346</v>
      </c>
      <c r="F35" s="100"/>
      <c r="H35" s="83">
        <v>36000</v>
      </c>
    </row>
    <row r="36" spans="1:8">
      <c r="A36" s="98"/>
      <c r="B36" s="98"/>
      <c r="C36" s="105"/>
      <c r="D36" s="98" t="s">
        <v>184</v>
      </c>
      <c r="E36" s="127">
        <v>1575</v>
      </c>
      <c r="F36" s="100"/>
      <c r="H36" s="83">
        <v>2000</v>
      </c>
    </row>
    <row r="37" spans="1:8">
      <c r="A37" s="98"/>
      <c r="B37" s="98"/>
      <c r="C37" s="105"/>
      <c r="D37" s="98" t="s">
        <v>185</v>
      </c>
      <c r="E37" s="127">
        <v>66142</v>
      </c>
      <c r="F37" s="100"/>
      <c r="H37" s="83">
        <v>84000</v>
      </c>
    </row>
    <row r="38" spans="1:8">
      <c r="A38" s="98"/>
      <c r="B38" s="98"/>
      <c r="C38" s="105" t="s">
        <v>170</v>
      </c>
      <c r="D38" s="102" t="s">
        <v>169</v>
      </c>
      <c r="E38" s="133">
        <f>E39</f>
        <v>64567</v>
      </c>
      <c r="F38" s="100"/>
      <c r="H38" s="83">
        <v>82000</v>
      </c>
    </row>
    <row r="39" spans="1:8">
      <c r="A39" s="98"/>
      <c r="B39" s="98"/>
      <c r="C39" s="105"/>
      <c r="D39" s="98" t="s">
        <v>67</v>
      </c>
      <c r="E39" s="127">
        <v>64567</v>
      </c>
      <c r="F39" s="100"/>
    </row>
    <row r="40" spans="1:8">
      <c r="A40" s="98"/>
      <c r="B40" s="101" t="s">
        <v>44</v>
      </c>
      <c r="C40" s="102" t="s">
        <v>11</v>
      </c>
      <c r="D40" s="98"/>
      <c r="E40" s="140">
        <f>SUM(E41+E45+E47)</f>
        <v>862740</v>
      </c>
      <c r="F40" s="100"/>
      <c r="H40" s="83">
        <v>908024</v>
      </c>
    </row>
    <row r="41" spans="1:8">
      <c r="A41" s="98"/>
      <c r="B41" s="98"/>
      <c r="C41" s="102" t="s">
        <v>69</v>
      </c>
      <c r="D41" s="102" t="s">
        <v>70</v>
      </c>
      <c r="E41" s="133">
        <f>SUM(E42:E44)</f>
        <v>432024</v>
      </c>
      <c r="F41" s="100"/>
      <c r="H41" s="83">
        <v>432024</v>
      </c>
    </row>
    <row r="42" spans="1:8">
      <c r="A42" s="98"/>
      <c r="B42" s="98"/>
      <c r="C42" s="105"/>
      <c r="D42" s="98" t="s">
        <v>33</v>
      </c>
      <c r="E42" s="127">
        <v>238690</v>
      </c>
      <c r="F42" s="107"/>
      <c r="H42" s="83">
        <v>238690</v>
      </c>
    </row>
    <row r="43" spans="1:8">
      <c r="A43" s="98"/>
      <c r="B43" s="98"/>
      <c r="C43" s="105"/>
      <c r="D43" s="98" t="s">
        <v>34</v>
      </c>
      <c r="E43" s="127">
        <v>188255</v>
      </c>
      <c r="F43" s="107"/>
      <c r="H43" s="83">
        <v>188255</v>
      </c>
    </row>
    <row r="44" spans="1:8">
      <c r="A44" s="98"/>
      <c r="B44" s="98"/>
      <c r="C44" s="105"/>
      <c r="D44" s="98" t="s">
        <v>35</v>
      </c>
      <c r="E44" s="127">
        <v>5079</v>
      </c>
      <c r="F44" s="107"/>
      <c r="H44" s="83">
        <v>5079</v>
      </c>
    </row>
    <row r="45" spans="1:8">
      <c r="A45" s="98"/>
      <c r="B45" s="98"/>
      <c r="C45" s="105" t="s">
        <v>56</v>
      </c>
      <c r="D45" s="102" t="s">
        <v>167</v>
      </c>
      <c r="E45" s="133">
        <f>E46</f>
        <v>157480</v>
      </c>
      <c r="F45" s="100"/>
      <c r="H45" s="83">
        <v>200000</v>
      </c>
    </row>
    <row r="46" spans="1:8">
      <c r="A46" s="98"/>
      <c r="B46" s="98"/>
      <c r="C46" s="105"/>
      <c r="D46" s="98" t="s">
        <v>186</v>
      </c>
      <c r="E46" s="127">
        <v>157480</v>
      </c>
      <c r="F46" s="100"/>
    </row>
    <row r="47" spans="1:8">
      <c r="A47" s="98"/>
      <c r="B47" s="98"/>
      <c r="C47" s="105" t="s">
        <v>46</v>
      </c>
      <c r="D47" s="102" t="s">
        <v>47</v>
      </c>
      <c r="E47" s="133">
        <f>SUM(E48:E50)</f>
        <v>273236</v>
      </c>
      <c r="F47" s="100"/>
      <c r="H47" s="83">
        <v>276000</v>
      </c>
    </row>
    <row r="48" spans="1:8">
      <c r="A48" s="98"/>
      <c r="B48" s="98"/>
      <c r="C48" s="105"/>
      <c r="D48" s="98" t="s">
        <v>187</v>
      </c>
      <c r="E48" s="127">
        <v>10236</v>
      </c>
      <c r="F48" s="107"/>
      <c r="H48" s="83">
        <v>13000</v>
      </c>
    </row>
    <row r="49" spans="1:8">
      <c r="A49" s="98"/>
      <c r="B49" s="98"/>
      <c r="C49" s="105"/>
      <c r="D49" s="98" t="s">
        <v>218</v>
      </c>
      <c r="E49" s="127">
        <v>150000</v>
      </c>
      <c r="F49" s="107"/>
      <c r="H49" s="83">
        <v>150000</v>
      </c>
    </row>
    <row r="50" spans="1:8">
      <c r="A50" s="98"/>
      <c r="B50" s="98"/>
      <c r="C50" s="105"/>
      <c r="D50" s="98" t="s">
        <v>188</v>
      </c>
      <c r="E50" s="127">
        <v>113000</v>
      </c>
      <c r="F50" s="107"/>
      <c r="H50" s="83">
        <v>113000</v>
      </c>
    </row>
    <row r="51" spans="1:8">
      <c r="A51" s="98"/>
      <c r="B51" s="101" t="s">
        <v>48</v>
      </c>
      <c r="C51" s="102" t="s">
        <v>49</v>
      </c>
      <c r="D51" s="98"/>
      <c r="E51" s="140">
        <f>SUM(E52:E53)</f>
        <v>242470</v>
      </c>
      <c r="F51" s="100"/>
    </row>
    <row r="52" spans="1:8">
      <c r="A52" s="98"/>
      <c r="B52" s="98"/>
      <c r="C52" s="98" t="s">
        <v>50</v>
      </c>
      <c r="D52" s="98" t="s">
        <v>51</v>
      </c>
      <c r="E52" s="127">
        <v>209470</v>
      </c>
      <c r="F52" s="100"/>
    </row>
    <row r="53" spans="1:8">
      <c r="A53" s="98"/>
      <c r="B53" s="98"/>
      <c r="C53" s="98" t="s">
        <v>172</v>
      </c>
      <c r="D53" s="98" t="s">
        <v>192</v>
      </c>
      <c r="E53" s="127">
        <v>33000</v>
      </c>
      <c r="F53" s="100"/>
      <c r="H53" s="83">
        <v>33000</v>
      </c>
    </row>
    <row r="54" spans="1:8">
      <c r="A54" s="97" t="s">
        <v>71</v>
      </c>
      <c r="B54" s="97" t="s">
        <v>72</v>
      </c>
      <c r="C54" s="97"/>
      <c r="D54" s="97"/>
      <c r="E54" s="134"/>
      <c r="F54" s="136">
        <f>SUM(E55,E56,E58)</f>
        <v>6202923</v>
      </c>
    </row>
    <row r="55" spans="1:8">
      <c r="A55" s="98"/>
      <c r="B55" s="98"/>
      <c r="C55" s="98" t="s">
        <v>73</v>
      </c>
      <c r="D55" s="98" t="s">
        <v>21</v>
      </c>
      <c r="E55" s="140">
        <v>5755468</v>
      </c>
      <c r="F55" s="100"/>
    </row>
    <row r="56" spans="1:8">
      <c r="A56" s="98"/>
      <c r="B56" s="98"/>
      <c r="C56" s="98" t="s">
        <v>74</v>
      </c>
      <c r="D56" s="102" t="s">
        <v>75</v>
      </c>
      <c r="E56" s="140">
        <f>E57</f>
        <v>50000</v>
      </c>
      <c r="F56" s="100"/>
    </row>
    <row r="57" spans="1:8">
      <c r="A57" s="98"/>
      <c r="B57" s="98"/>
      <c r="C57" s="98"/>
      <c r="D57" s="98" t="s">
        <v>189</v>
      </c>
      <c r="E57" s="127">
        <v>50000</v>
      </c>
      <c r="F57" s="100"/>
    </row>
    <row r="58" spans="1:8">
      <c r="A58" s="98"/>
      <c r="B58" s="98"/>
      <c r="C58" s="98" t="s">
        <v>76</v>
      </c>
      <c r="D58" s="98" t="s">
        <v>77</v>
      </c>
      <c r="E58" s="140">
        <f>SUM(E59:E61)</f>
        <v>397455</v>
      </c>
      <c r="F58" s="100"/>
    </row>
    <row r="59" spans="1:8" ht="31.5">
      <c r="A59" s="98"/>
      <c r="B59" s="98"/>
      <c r="C59" s="98"/>
      <c r="D59" s="135" t="s">
        <v>190</v>
      </c>
      <c r="E59" s="127">
        <v>389908</v>
      </c>
      <c r="F59" s="100"/>
    </row>
    <row r="60" spans="1:8" ht="31.5">
      <c r="A60" s="98"/>
      <c r="B60" s="98"/>
      <c r="C60" s="98"/>
      <c r="D60" s="135" t="s">
        <v>191</v>
      </c>
      <c r="E60" s="127"/>
      <c r="F60" s="100"/>
    </row>
    <row r="61" spans="1:8">
      <c r="A61" s="105"/>
      <c r="B61" s="98"/>
      <c r="C61" s="98"/>
      <c r="D61" s="98" t="s">
        <v>219</v>
      </c>
      <c r="E61" s="127">
        <v>7547</v>
      </c>
      <c r="F61" s="100"/>
    </row>
    <row r="62" spans="1:8">
      <c r="A62" s="112" t="s">
        <v>109</v>
      </c>
      <c r="B62" s="97" t="s">
        <v>110</v>
      </c>
      <c r="C62" s="102"/>
      <c r="D62" s="98"/>
      <c r="E62" s="140"/>
      <c r="F62" s="136">
        <f>SUM(E63:E65)</f>
        <v>1200000</v>
      </c>
    </row>
    <row r="63" spans="1:8">
      <c r="A63" s="110"/>
      <c r="B63" s="87" t="s">
        <v>195</v>
      </c>
      <c r="C63" s="83" t="s">
        <v>196</v>
      </c>
      <c r="D63" s="83"/>
      <c r="E63" s="141">
        <v>787400</v>
      </c>
      <c r="F63" s="100"/>
      <c r="H63" s="83">
        <v>1000000</v>
      </c>
    </row>
    <row r="64" spans="1:8">
      <c r="A64" s="110"/>
      <c r="B64" s="101" t="s">
        <v>193</v>
      </c>
      <c r="C64" s="98" t="s">
        <v>194</v>
      </c>
      <c r="D64" s="98"/>
      <c r="E64" s="127">
        <v>157480</v>
      </c>
      <c r="F64" s="100"/>
      <c r="H64" s="83">
        <v>200000</v>
      </c>
    </row>
    <row r="65" spans="1:8">
      <c r="A65" s="110"/>
      <c r="B65" s="101" t="s">
        <v>127</v>
      </c>
      <c r="C65" s="98" t="s">
        <v>128</v>
      </c>
      <c r="D65" s="98"/>
      <c r="E65" s="127">
        <v>255120</v>
      </c>
      <c r="F65" s="100"/>
    </row>
    <row r="66" spans="1:8">
      <c r="A66" s="105"/>
      <c r="B66" s="98"/>
      <c r="C66" s="98"/>
      <c r="D66" s="98"/>
      <c r="E66" s="103"/>
      <c r="F66" s="100"/>
    </row>
    <row r="67" spans="1:8">
      <c r="A67" s="98"/>
      <c r="B67" s="98"/>
      <c r="C67" s="98"/>
      <c r="D67" s="111"/>
      <c r="E67" s="103"/>
      <c r="F67" s="100"/>
    </row>
    <row r="68" spans="1:8">
      <c r="A68" s="104" t="s">
        <v>130</v>
      </c>
      <c r="B68" s="113"/>
      <c r="C68" s="113"/>
      <c r="D68" s="114"/>
      <c r="E68" s="115"/>
      <c r="F68" s="96">
        <f>F69</f>
        <v>100000</v>
      </c>
    </row>
    <row r="69" spans="1:8">
      <c r="A69" s="97" t="s">
        <v>42</v>
      </c>
      <c r="B69" s="97" t="s">
        <v>43</v>
      </c>
      <c r="C69" s="97"/>
      <c r="D69" s="98"/>
      <c r="E69" s="99"/>
      <c r="F69" s="136">
        <f>E70+E71</f>
        <v>100000</v>
      </c>
    </row>
    <row r="70" spans="1:8">
      <c r="A70" s="98"/>
      <c r="B70" s="101" t="s">
        <v>46</v>
      </c>
      <c r="C70" s="102" t="s">
        <v>47</v>
      </c>
      <c r="D70" s="98"/>
      <c r="E70" s="140">
        <v>78740</v>
      </c>
      <c r="F70" s="100"/>
      <c r="H70" s="83">
        <v>100000</v>
      </c>
    </row>
    <row r="71" spans="1:8">
      <c r="A71" s="98"/>
      <c r="B71" s="101" t="s">
        <v>48</v>
      </c>
      <c r="C71" s="102" t="s">
        <v>49</v>
      </c>
      <c r="D71" s="101"/>
      <c r="E71" s="133">
        <f>E72</f>
        <v>21260</v>
      </c>
      <c r="F71" s="100"/>
    </row>
    <row r="72" spans="1:8">
      <c r="A72" s="98"/>
      <c r="B72" s="101"/>
      <c r="C72" s="98" t="s">
        <v>50</v>
      </c>
      <c r="D72" s="98" t="s">
        <v>51</v>
      </c>
      <c r="E72" s="127">
        <v>21260</v>
      </c>
      <c r="F72" s="100"/>
    </row>
    <row r="73" spans="1:8">
      <c r="A73" s="98"/>
      <c r="B73" s="98"/>
      <c r="C73" s="98"/>
      <c r="D73" s="111"/>
      <c r="E73" s="103"/>
      <c r="F73" s="100"/>
    </row>
    <row r="74" spans="1:8" ht="15" customHeight="1">
      <c r="A74" s="104" t="s">
        <v>78</v>
      </c>
      <c r="B74" s="93"/>
      <c r="C74" s="93"/>
      <c r="D74" s="93"/>
      <c r="E74" s="95"/>
      <c r="F74" s="96">
        <f>SUM(F75)</f>
        <v>900000</v>
      </c>
    </row>
    <row r="75" spans="1:8">
      <c r="A75" s="97" t="s">
        <v>42</v>
      </c>
      <c r="B75" s="97" t="s">
        <v>43</v>
      </c>
      <c r="C75" s="97"/>
      <c r="D75" s="101"/>
      <c r="E75" s="99"/>
      <c r="F75" s="136">
        <f>E76+E79</f>
        <v>900000</v>
      </c>
    </row>
    <row r="76" spans="1:8">
      <c r="A76" s="98"/>
      <c r="B76" s="101" t="s">
        <v>44</v>
      </c>
      <c r="C76" s="102" t="s">
        <v>45</v>
      </c>
      <c r="D76" s="101"/>
      <c r="E76" s="140">
        <f>SUM(E77:E78)</f>
        <v>708661</v>
      </c>
      <c r="F76" s="100"/>
    </row>
    <row r="77" spans="1:8">
      <c r="A77" s="98"/>
      <c r="B77" s="98"/>
      <c r="C77" s="102" t="s">
        <v>69</v>
      </c>
      <c r="D77" s="98" t="s">
        <v>70</v>
      </c>
      <c r="E77" s="127">
        <v>94488</v>
      </c>
      <c r="F77" s="100"/>
      <c r="H77" s="83">
        <v>120000</v>
      </c>
    </row>
    <row r="78" spans="1:8">
      <c r="A78" s="98"/>
      <c r="B78" s="98"/>
      <c r="C78" s="102" t="s">
        <v>56</v>
      </c>
      <c r="D78" s="98" t="s">
        <v>197</v>
      </c>
      <c r="E78" s="127">
        <v>614173</v>
      </c>
      <c r="F78" s="100"/>
      <c r="H78" s="83">
        <v>780000</v>
      </c>
    </row>
    <row r="79" spans="1:8">
      <c r="A79" s="98"/>
      <c r="B79" s="101" t="s">
        <v>48</v>
      </c>
      <c r="C79" s="102" t="s">
        <v>49</v>
      </c>
      <c r="D79" s="98"/>
      <c r="E79" s="140">
        <f>E80</f>
        <v>191339</v>
      </c>
      <c r="F79" s="100"/>
    </row>
    <row r="80" spans="1:8">
      <c r="A80" s="98"/>
      <c r="B80" s="98"/>
      <c r="C80" s="98" t="s">
        <v>50</v>
      </c>
      <c r="D80" s="98" t="s">
        <v>51</v>
      </c>
      <c r="E80" s="127">
        <v>191339</v>
      </c>
      <c r="F80" s="100"/>
    </row>
    <row r="81" spans="1:8">
      <c r="A81" s="98"/>
      <c r="B81" s="98"/>
      <c r="C81" s="98"/>
      <c r="D81" s="98"/>
      <c r="E81" s="108"/>
      <c r="F81" s="100"/>
    </row>
    <row r="82" spans="1:8" ht="12.75" customHeight="1">
      <c r="A82" s="104" t="s">
        <v>79</v>
      </c>
      <c r="B82" s="93"/>
      <c r="C82" s="93"/>
      <c r="D82" s="93"/>
      <c r="E82" s="95"/>
      <c r="F82" s="96">
        <f>SUM(F83,F86,F88,F106)</f>
        <v>4907826</v>
      </c>
    </row>
    <row r="83" spans="1:8" ht="15.75" customHeight="1">
      <c r="A83" s="97" t="s">
        <v>61</v>
      </c>
      <c r="B83" s="97" t="s">
        <v>18</v>
      </c>
      <c r="C83" s="97"/>
      <c r="D83" s="102"/>
      <c r="E83" s="99"/>
      <c r="F83" s="136">
        <f>E85</f>
        <v>680000</v>
      </c>
      <c r="H83" s="83">
        <v>680000</v>
      </c>
    </row>
    <row r="84" spans="1:8" ht="15.75" customHeight="1">
      <c r="A84" s="98"/>
      <c r="B84" s="101" t="s">
        <v>80</v>
      </c>
      <c r="C84" s="98" t="s">
        <v>81</v>
      </c>
      <c r="D84" s="98"/>
      <c r="E84" s="99"/>
      <c r="F84" s="100"/>
    </row>
    <row r="85" spans="1:8" ht="15.75" customHeight="1">
      <c r="A85" s="98"/>
      <c r="B85" s="98"/>
      <c r="C85" s="98" t="s">
        <v>173</v>
      </c>
      <c r="D85" s="98"/>
      <c r="E85" s="127">
        <v>680000</v>
      </c>
      <c r="F85" s="100"/>
    </row>
    <row r="86" spans="1:8" ht="15.75" customHeight="1">
      <c r="A86" s="97" t="s">
        <v>62</v>
      </c>
      <c r="B86" s="97" t="s">
        <v>9</v>
      </c>
      <c r="C86" s="97"/>
      <c r="D86" s="97"/>
      <c r="E86" s="99"/>
      <c r="F86" s="136">
        <f>E87</f>
        <v>183600</v>
      </c>
    </row>
    <row r="87" spans="1:8" ht="15.75" customHeight="1">
      <c r="A87" s="98"/>
      <c r="B87" s="98"/>
      <c r="C87" s="98" t="s">
        <v>27</v>
      </c>
      <c r="D87" s="98"/>
      <c r="E87" s="127">
        <f>E85*0.27</f>
        <v>183600</v>
      </c>
      <c r="F87" s="100"/>
    </row>
    <row r="88" spans="1:8">
      <c r="A88" s="97" t="s">
        <v>42</v>
      </c>
      <c r="B88" s="97" t="s">
        <v>43</v>
      </c>
      <c r="C88" s="97"/>
      <c r="D88" s="98"/>
      <c r="E88" s="99"/>
      <c r="F88" s="136">
        <f>E89+E91+E104</f>
        <v>2044226</v>
      </c>
      <c r="H88" s="83">
        <v>1331000</v>
      </c>
    </row>
    <row r="89" spans="1:8" s="88" customFormat="1">
      <c r="A89" s="102"/>
      <c r="B89" s="101" t="s">
        <v>52</v>
      </c>
      <c r="C89" s="102" t="s">
        <v>10</v>
      </c>
      <c r="D89" s="98"/>
      <c r="E89" s="133">
        <f>E90</f>
        <v>94488</v>
      </c>
      <c r="F89" s="136"/>
    </row>
    <row r="90" spans="1:8" s="88" customFormat="1">
      <c r="A90" s="102"/>
      <c r="B90" s="98"/>
      <c r="C90" s="102" t="s">
        <v>53</v>
      </c>
      <c r="D90" s="98" t="s">
        <v>198</v>
      </c>
      <c r="E90" s="127">
        <v>94488</v>
      </c>
      <c r="F90" s="100"/>
      <c r="H90" s="88">
        <v>120000</v>
      </c>
    </row>
    <row r="91" spans="1:8" s="88" customFormat="1">
      <c r="A91" s="102"/>
      <c r="B91" s="101" t="s">
        <v>44</v>
      </c>
      <c r="C91" s="102" t="s">
        <v>11</v>
      </c>
      <c r="D91" s="98"/>
      <c r="E91" s="140">
        <f>E92+E96+E98</f>
        <v>1516018</v>
      </c>
      <c r="F91" s="100"/>
    </row>
    <row r="92" spans="1:8" s="88" customFormat="1">
      <c r="A92" s="102"/>
      <c r="B92" s="98"/>
      <c r="C92" s="102" t="s">
        <v>69</v>
      </c>
      <c r="D92" s="98" t="s">
        <v>70</v>
      </c>
      <c r="E92" s="133">
        <f>SUM(E93:E95)</f>
        <v>141000</v>
      </c>
      <c r="F92" s="100"/>
      <c r="H92" s="88">
        <v>141000</v>
      </c>
    </row>
    <row r="93" spans="1:8">
      <c r="A93" s="98"/>
      <c r="B93" s="98"/>
      <c r="C93" s="98"/>
      <c r="D93" s="102" t="s">
        <v>26</v>
      </c>
      <c r="E93" s="127">
        <v>38000</v>
      </c>
      <c r="F93" s="107"/>
      <c r="H93" s="83">
        <v>38000</v>
      </c>
    </row>
    <row r="94" spans="1:8">
      <c r="A94" s="98"/>
      <c r="B94" s="98"/>
      <c r="C94" s="98"/>
      <c r="D94" s="102" t="s">
        <v>33</v>
      </c>
      <c r="E94" s="127">
        <v>95000</v>
      </c>
      <c r="F94" s="107"/>
      <c r="H94" s="83">
        <v>95000</v>
      </c>
    </row>
    <row r="95" spans="1:8">
      <c r="A95" s="98"/>
      <c r="B95" s="98"/>
      <c r="C95" s="98"/>
      <c r="D95" s="102" t="s">
        <v>82</v>
      </c>
      <c r="E95" s="127">
        <v>8000</v>
      </c>
      <c r="F95" s="107"/>
      <c r="H95" s="83">
        <v>8000</v>
      </c>
    </row>
    <row r="96" spans="1:8">
      <c r="A96" s="98"/>
      <c r="B96" s="98"/>
      <c r="C96" s="105" t="s">
        <v>56</v>
      </c>
      <c r="D96" s="98" t="s">
        <v>167</v>
      </c>
      <c r="E96" s="133">
        <f>E97</f>
        <v>157480</v>
      </c>
      <c r="F96" s="100"/>
    </row>
    <row r="97" spans="1:8">
      <c r="A97" s="98"/>
      <c r="B97" s="98"/>
      <c r="C97" s="98"/>
      <c r="D97" s="83" t="s">
        <v>203</v>
      </c>
      <c r="E97" s="127">
        <v>157480</v>
      </c>
      <c r="F97" s="100"/>
      <c r="H97" s="83">
        <v>200000</v>
      </c>
    </row>
    <row r="98" spans="1:8">
      <c r="A98" s="98"/>
      <c r="B98" s="98"/>
      <c r="C98" s="98" t="s">
        <v>46</v>
      </c>
      <c r="D98" s="98" t="s">
        <v>47</v>
      </c>
      <c r="E98" s="133">
        <f>SUM(E99:E103)</f>
        <v>1217538</v>
      </c>
      <c r="F98" s="100"/>
    </row>
    <row r="99" spans="1:8">
      <c r="A99" s="98"/>
      <c r="B99" s="98"/>
      <c r="C99" s="98"/>
      <c r="D99" s="98" t="s">
        <v>199</v>
      </c>
      <c r="E99" s="127">
        <v>393700</v>
      </c>
      <c r="F99" s="100"/>
      <c r="H99" s="83">
        <v>500000</v>
      </c>
    </row>
    <row r="100" spans="1:8">
      <c r="A100" s="98"/>
      <c r="B100" s="98"/>
      <c r="C100" s="98"/>
      <c r="D100" s="98" t="s">
        <v>200</v>
      </c>
      <c r="E100" s="127">
        <v>157480</v>
      </c>
      <c r="F100" s="100"/>
      <c r="H100" s="83">
        <v>200000</v>
      </c>
    </row>
    <row r="101" spans="1:8">
      <c r="A101" s="98"/>
      <c r="B101" s="98"/>
      <c r="C101" s="98"/>
      <c r="D101" s="98" t="s">
        <v>223</v>
      </c>
      <c r="E101" s="127">
        <v>532500</v>
      </c>
      <c r="F101" s="100"/>
      <c r="H101" s="83">
        <v>676220</v>
      </c>
    </row>
    <row r="102" spans="1:8">
      <c r="A102" s="98"/>
      <c r="B102" s="98"/>
      <c r="C102" s="98"/>
      <c r="D102" s="98" t="s">
        <v>201</v>
      </c>
      <c r="E102" s="127">
        <v>39370</v>
      </c>
      <c r="F102" s="100"/>
      <c r="H102" s="83">
        <v>50000</v>
      </c>
    </row>
    <row r="103" spans="1:8">
      <c r="A103" s="98"/>
      <c r="B103" s="98"/>
      <c r="C103" s="98"/>
      <c r="D103" s="98" t="s">
        <v>202</v>
      </c>
      <c r="E103" s="127">
        <v>94488</v>
      </c>
      <c r="F103" s="100"/>
      <c r="H103" s="83">
        <v>120000</v>
      </c>
    </row>
    <row r="104" spans="1:8" s="88" customFormat="1">
      <c r="A104" s="98"/>
      <c r="B104" s="101" t="s">
        <v>48</v>
      </c>
      <c r="C104" s="102" t="s">
        <v>49</v>
      </c>
      <c r="D104" s="98"/>
      <c r="E104" s="133">
        <f>E105</f>
        <v>433720</v>
      </c>
      <c r="F104" s="100"/>
    </row>
    <row r="105" spans="1:8" s="88" customFormat="1">
      <c r="A105" s="98"/>
      <c r="B105" s="98"/>
      <c r="C105" s="98" t="s">
        <v>50</v>
      </c>
      <c r="D105" s="98" t="s">
        <v>51</v>
      </c>
      <c r="E105" s="127">
        <v>433720</v>
      </c>
      <c r="F105" s="100"/>
    </row>
    <row r="106" spans="1:8" ht="15.75" customHeight="1">
      <c r="A106" s="112" t="s">
        <v>83</v>
      </c>
      <c r="B106" s="97" t="s">
        <v>84</v>
      </c>
      <c r="C106" s="102"/>
      <c r="D106" s="98"/>
      <c r="E106" s="116"/>
      <c r="F106" s="136">
        <f>E107+E108</f>
        <v>2000000</v>
      </c>
      <c r="H106" s="83">
        <v>2000000</v>
      </c>
    </row>
    <row r="107" spans="1:8" ht="15.75" customHeight="1">
      <c r="A107" s="110"/>
      <c r="B107" s="101" t="s">
        <v>85</v>
      </c>
      <c r="C107" s="98" t="s">
        <v>204</v>
      </c>
      <c r="D107" s="98"/>
      <c r="E107" s="127">
        <v>1574800</v>
      </c>
      <c r="F107" s="100"/>
    </row>
    <row r="108" spans="1:8" ht="15.75" customHeight="1">
      <c r="A108" s="110"/>
      <c r="B108" s="101" t="s">
        <v>86</v>
      </c>
      <c r="C108" s="98" t="s">
        <v>87</v>
      </c>
      <c r="D108" s="98"/>
      <c r="E108" s="127">
        <v>425200</v>
      </c>
      <c r="F108" s="100"/>
    </row>
    <row r="109" spans="1:8" ht="15.75" customHeight="1">
      <c r="A109" s="118"/>
      <c r="B109" s="119"/>
      <c r="C109" s="120"/>
      <c r="D109" s="120"/>
      <c r="E109" s="121"/>
      <c r="F109" s="122"/>
    </row>
    <row r="110" spans="1:8" s="88" customFormat="1">
      <c r="A110" s="93" t="s">
        <v>89</v>
      </c>
      <c r="B110" s="93"/>
      <c r="C110" s="93"/>
      <c r="D110" s="93"/>
      <c r="E110" s="95"/>
      <c r="F110" s="96">
        <f>E112</f>
        <v>30038</v>
      </c>
    </row>
    <row r="111" spans="1:8" s="88" customFormat="1">
      <c r="A111" s="97" t="s">
        <v>88</v>
      </c>
      <c r="B111" s="97"/>
      <c r="C111" s="97"/>
      <c r="D111" s="97"/>
      <c r="E111" s="116"/>
      <c r="F111" s="126"/>
    </row>
    <row r="112" spans="1:8" s="88" customFormat="1">
      <c r="A112" s="98"/>
      <c r="B112" s="109"/>
      <c r="C112" s="98" t="s">
        <v>205</v>
      </c>
      <c r="D112" s="135"/>
      <c r="E112" s="127">
        <v>30038</v>
      </c>
      <c r="F112" s="100"/>
    </row>
    <row r="113" spans="1:6" s="88" customFormat="1">
      <c r="A113" s="98"/>
      <c r="B113" s="109"/>
      <c r="C113" s="98"/>
      <c r="D113" s="98"/>
      <c r="E113" s="99"/>
      <c r="F113" s="100"/>
    </row>
    <row r="114" spans="1:6" s="88" customFormat="1">
      <c r="A114" s="93" t="s">
        <v>90</v>
      </c>
      <c r="B114" s="113"/>
      <c r="C114" s="123"/>
      <c r="D114" s="124"/>
      <c r="E114" s="115"/>
      <c r="F114" s="96">
        <f>F115</f>
        <v>770000</v>
      </c>
    </row>
    <row r="115" spans="1:6" s="88" customFormat="1">
      <c r="A115" s="97" t="s">
        <v>91</v>
      </c>
      <c r="B115" s="97"/>
      <c r="C115" s="97"/>
      <c r="D115" s="97"/>
      <c r="E115" s="103"/>
      <c r="F115" s="136">
        <f>E116</f>
        <v>770000</v>
      </c>
    </row>
    <row r="116" spans="1:6" s="88" customFormat="1">
      <c r="A116" s="102"/>
      <c r="B116" s="98" t="s">
        <v>92</v>
      </c>
      <c r="C116" s="98"/>
      <c r="D116" s="125"/>
      <c r="E116" s="133">
        <f>SUM(E117:E118)</f>
        <v>770000</v>
      </c>
      <c r="F116" s="100"/>
    </row>
    <row r="117" spans="1:6" s="88" customFormat="1">
      <c r="A117" s="102"/>
      <c r="B117" s="98"/>
      <c r="C117" s="98" t="s">
        <v>206</v>
      </c>
      <c r="D117" s="125"/>
      <c r="E117" s="127">
        <v>720000</v>
      </c>
      <c r="F117" s="109"/>
    </row>
    <row r="118" spans="1:6" s="88" customFormat="1">
      <c r="A118" s="102"/>
      <c r="B118" s="98"/>
      <c r="C118" s="98" t="s">
        <v>103</v>
      </c>
      <c r="D118" s="125"/>
      <c r="E118" s="127">
        <v>50000</v>
      </c>
      <c r="F118" s="109"/>
    </row>
    <row r="119" spans="1:6" s="87" customFormat="1" ht="15.75" customHeight="1">
      <c r="A119" s="93" t="s">
        <v>93</v>
      </c>
      <c r="B119" s="93"/>
      <c r="C119" s="94"/>
      <c r="D119" s="93"/>
      <c r="E119" s="95"/>
      <c r="F119" s="96">
        <f>SUM(F120)</f>
        <v>180000</v>
      </c>
    </row>
    <row r="120" spans="1:6" s="87" customFormat="1" ht="15.75" customHeight="1">
      <c r="A120" s="97" t="s">
        <v>88</v>
      </c>
      <c r="B120" s="97"/>
      <c r="C120" s="97"/>
      <c r="D120" s="97"/>
      <c r="E120" s="116"/>
      <c r="F120" s="136">
        <f>E121</f>
        <v>180000</v>
      </c>
    </row>
    <row r="121" spans="1:6">
      <c r="A121" s="98"/>
      <c r="B121" s="98"/>
      <c r="C121" s="142" t="s">
        <v>76</v>
      </c>
      <c r="D121" s="135" t="s">
        <v>220</v>
      </c>
      <c r="E121" s="133">
        <f>SUM(E122:E123)</f>
        <v>180000</v>
      </c>
      <c r="F121" s="107"/>
    </row>
    <row r="122" spans="1:6">
      <c r="A122" s="98"/>
      <c r="B122" s="98"/>
      <c r="C122" s="102"/>
      <c r="D122" s="85" t="s">
        <v>221</v>
      </c>
      <c r="E122" s="127">
        <v>180000</v>
      </c>
      <c r="F122" s="100"/>
    </row>
    <row r="123" spans="1:6">
      <c r="A123" s="98"/>
      <c r="B123" s="98"/>
      <c r="C123" s="102"/>
      <c r="D123" s="98" t="s">
        <v>12</v>
      </c>
      <c r="E123" s="108"/>
      <c r="F123" s="100"/>
    </row>
    <row r="124" spans="1:6" ht="15.75" customHeight="1">
      <c r="A124" s="93" t="s">
        <v>94</v>
      </c>
      <c r="B124" s="93"/>
      <c r="C124" s="94"/>
      <c r="D124" s="93"/>
      <c r="E124" s="95"/>
      <c r="F124" s="96">
        <f>F125+F127+F129</f>
        <v>1008250</v>
      </c>
    </row>
    <row r="125" spans="1:6" ht="15.75" customHeight="1">
      <c r="A125" s="97" t="s">
        <v>61</v>
      </c>
      <c r="B125" s="97" t="s">
        <v>4</v>
      </c>
      <c r="C125" s="97"/>
      <c r="D125" s="98"/>
      <c r="E125" s="99"/>
      <c r="F125" s="136">
        <f>SUM(E126)</f>
        <v>870705</v>
      </c>
    </row>
    <row r="126" spans="1:6" ht="15.75" customHeight="1">
      <c r="A126" s="98"/>
      <c r="B126" s="101" t="s">
        <v>80</v>
      </c>
      <c r="C126" s="98"/>
      <c r="D126" s="98" t="s">
        <v>208</v>
      </c>
      <c r="E126" s="127">
        <v>870705</v>
      </c>
      <c r="F126" s="100"/>
    </row>
    <row r="127" spans="1:6" ht="15.75" customHeight="1">
      <c r="A127" s="97" t="s">
        <v>62</v>
      </c>
      <c r="B127" s="97" t="s">
        <v>9</v>
      </c>
      <c r="C127" s="97"/>
      <c r="D127" s="97"/>
      <c r="E127" s="103"/>
      <c r="F127" s="136">
        <f>E128</f>
        <v>117545</v>
      </c>
    </row>
    <row r="128" spans="1:6" ht="15.75" customHeight="1">
      <c r="A128" s="98"/>
      <c r="B128" s="98"/>
      <c r="C128" s="98" t="s">
        <v>207</v>
      </c>
      <c r="D128" s="98"/>
      <c r="E128" s="127">
        <v>117545</v>
      </c>
      <c r="F128" s="100"/>
    </row>
    <row r="129" spans="1:8" ht="15.75" customHeight="1">
      <c r="A129" s="97" t="s">
        <v>42</v>
      </c>
      <c r="B129" s="97" t="s">
        <v>43</v>
      </c>
      <c r="C129" s="97"/>
      <c r="D129" s="98"/>
      <c r="E129" s="103"/>
      <c r="F129" s="136">
        <f>SUM(E130+E132)</f>
        <v>20000</v>
      </c>
    </row>
    <row r="130" spans="1:8" ht="15.75" customHeight="1">
      <c r="A130" s="102"/>
      <c r="B130" s="101" t="s">
        <v>52</v>
      </c>
      <c r="C130" s="102" t="s">
        <v>10</v>
      </c>
      <c r="D130" s="98"/>
      <c r="E130" s="133">
        <f>E131</f>
        <v>15748</v>
      </c>
      <c r="F130" s="137"/>
    </row>
    <row r="131" spans="1:8" ht="15.75" customHeight="1">
      <c r="A131" s="102"/>
      <c r="B131" s="98"/>
      <c r="C131" s="102" t="s">
        <v>53</v>
      </c>
      <c r="D131" s="98" t="s">
        <v>209</v>
      </c>
      <c r="E131" s="127">
        <v>15748</v>
      </c>
      <c r="F131" s="105"/>
      <c r="H131" s="83">
        <v>20000</v>
      </c>
    </row>
    <row r="132" spans="1:8" ht="15.75" customHeight="1">
      <c r="A132" s="117"/>
      <c r="B132" s="101" t="s">
        <v>48</v>
      </c>
      <c r="C132" s="102" t="s">
        <v>49</v>
      </c>
      <c r="D132" s="98"/>
      <c r="E132" s="106">
        <f>E133</f>
        <v>4252</v>
      </c>
      <c r="F132" s="105"/>
    </row>
    <row r="133" spans="1:8" s="87" customFormat="1" ht="15.75" customHeight="1">
      <c r="A133" s="105"/>
      <c r="B133" s="98"/>
      <c r="C133" s="98" t="s">
        <v>50</v>
      </c>
      <c r="D133" s="98" t="s">
        <v>51</v>
      </c>
      <c r="E133" s="103">
        <v>4252</v>
      </c>
      <c r="F133" s="105"/>
    </row>
    <row r="134" spans="1:8" s="87" customFormat="1" ht="15.75" customHeight="1">
      <c r="A134" s="129"/>
      <c r="B134" s="130"/>
      <c r="C134" s="130"/>
      <c r="D134" s="130"/>
      <c r="E134" s="129"/>
      <c r="F134" s="129"/>
    </row>
    <row r="135" spans="1:8" ht="15.75" customHeight="1">
      <c r="A135" s="132" t="s">
        <v>210</v>
      </c>
      <c r="B135" s="93"/>
      <c r="C135" s="94"/>
      <c r="D135" s="94"/>
      <c r="E135" s="95"/>
      <c r="F135" s="96">
        <f>F136+F147</f>
        <v>1450000</v>
      </c>
    </row>
    <row r="136" spans="1:8" ht="17.25" customHeight="1">
      <c r="A136" s="97" t="s">
        <v>42</v>
      </c>
      <c r="B136" s="97" t="s">
        <v>43</v>
      </c>
      <c r="C136" s="97"/>
      <c r="D136" s="98"/>
      <c r="E136" s="108"/>
      <c r="F136" s="136">
        <f>E137+E140+E145</f>
        <v>950000</v>
      </c>
    </row>
    <row r="137" spans="1:8" ht="17.25" customHeight="1">
      <c r="A137" s="102"/>
      <c r="B137" s="101" t="s">
        <v>52</v>
      </c>
      <c r="C137" s="102" t="s">
        <v>10</v>
      </c>
      <c r="D137" s="98"/>
      <c r="E137" s="140">
        <f>E138</f>
        <v>393700</v>
      </c>
      <c r="F137" s="100"/>
    </row>
    <row r="138" spans="1:8" ht="17.25" customHeight="1">
      <c r="A138" s="102"/>
      <c r="B138" s="98"/>
      <c r="C138" s="102" t="s">
        <v>53</v>
      </c>
      <c r="D138" s="98" t="s">
        <v>222</v>
      </c>
      <c r="E138" s="127">
        <v>393700</v>
      </c>
      <c r="F138" s="100"/>
      <c r="H138" s="83">
        <v>500000</v>
      </c>
    </row>
    <row r="139" spans="1:8" ht="17.25" customHeight="1">
      <c r="A139" s="98"/>
      <c r="B139" s="98"/>
      <c r="C139" s="102"/>
      <c r="E139" s="103"/>
      <c r="F139" s="100"/>
    </row>
    <row r="140" spans="1:8">
      <c r="A140" s="98"/>
      <c r="B140" s="101" t="s">
        <v>44</v>
      </c>
      <c r="C140" s="102" t="s">
        <v>11</v>
      </c>
      <c r="D140" s="98"/>
      <c r="E140" s="140">
        <f>SUM(E141)</f>
        <v>418100</v>
      </c>
      <c r="F140" s="100"/>
    </row>
    <row r="141" spans="1:8">
      <c r="A141" s="98"/>
      <c r="B141" s="98"/>
      <c r="C141" s="98" t="s">
        <v>46</v>
      </c>
      <c r="D141" s="98" t="s">
        <v>212</v>
      </c>
      <c r="E141" s="143">
        <f>SUM(E142:E143)</f>
        <v>418100</v>
      </c>
      <c r="F141" s="100"/>
    </row>
    <row r="142" spans="1:8">
      <c r="A142" s="98"/>
      <c r="B142" s="98"/>
      <c r="C142" s="98"/>
      <c r="D142" s="98" t="s">
        <v>213</v>
      </c>
      <c r="E142" s="127">
        <v>118100</v>
      </c>
      <c r="F142" s="100"/>
      <c r="H142" s="83">
        <v>150000</v>
      </c>
    </row>
    <row r="143" spans="1:8">
      <c r="A143" s="98"/>
      <c r="B143" s="98"/>
      <c r="C143" s="98"/>
      <c r="D143" s="98" t="s">
        <v>214</v>
      </c>
      <c r="E143" s="127">
        <v>300000</v>
      </c>
      <c r="F143" s="100"/>
      <c r="H143" s="83">
        <v>300000</v>
      </c>
    </row>
    <row r="144" spans="1:8">
      <c r="A144" s="98"/>
      <c r="B144" s="98"/>
      <c r="C144" s="98"/>
      <c r="D144" s="98"/>
      <c r="E144" s="103"/>
      <c r="F144" s="100"/>
    </row>
    <row r="145" spans="1:8">
      <c r="A145" s="98"/>
      <c r="B145" s="101" t="s">
        <v>48</v>
      </c>
      <c r="C145" s="102" t="s">
        <v>49</v>
      </c>
      <c r="D145" s="98"/>
      <c r="E145" s="140">
        <f>E146</f>
        <v>138200</v>
      </c>
      <c r="F145" s="100"/>
    </row>
    <row r="146" spans="1:8">
      <c r="A146" s="105"/>
      <c r="B146" s="98"/>
      <c r="C146" s="98" t="s">
        <v>50</v>
      </c>
      <c r="D146" s="98" t="s">
        <v>51</v>
      </c>
      <c r="E146" s="105">
        <v>138200</v>
      </c>
      <c r="F146" s="105"/>
    </row>
    <row r="147" spans="1:8">
      <c r="A147" s="112" t="s">
        <v>109</v>
      </c>
      <c r="B147" s="97" t="s">
        <v>110</v>
      </c>
      <c r="C147" s="102"/>
      <c r="D147" s="98"/>
      <c r="E147" s="116"/>
      <c r="F147" s="136">
        <f>E148+E149</f>
        <v>500000</v>
      </c>
    </row>
    <row r="148" spans="1:8">
      <c r="A148" s="110"/>
      <c r="B148" s="101" t="s">
        <v>195</v>
      </c>
      <c r="C148" s="98" t="s">
        <v>211</v>
      </c>
      <c r="D148" s="98"/>
      <c r="E148" s="127">
        <v>393700</v>
      </c>
      <c r="F148" s="105"/>
      <c r="H148" s="83">
        <v>500000</v>
      </c>
    </row>
    <row r="149" spans="1:8">
      <c r="A149" s="105"/>
      <c r="B149" s="101" t="s">
        <v>127</v>
      </c>
      <c r="C149" s="98" t="s">
        <v>128</v>
      </c>
      <c r="D149" s="98"/>
      <c r="E149" s="127">
        <v>106300</v>
      </c>
      <c r="F149" s="105"/>
    </row>
    <row r="150" spans="1:8" s="87" customFormat="1" ht="31.5" customHeight="1">
      <c r="A150" s="234" t="s">
        <v>28</v>
      </c>
      <c r="B150" s="235"/>
      <c r="C150" s="235"/>
      <c r="D150" s="235"/>
      <c r="E150" s="131"/>
      <c r="F150" s="96">
        <f>SUM(F6,F20,F68,F74,F82,F110,F114,F119,F124,F135)</f>
        <v>23142482.120000001</v>
      </c>
    </row>
    <row r="151" spans="1:8">
      <c r="F151" s="86"/>
    </row>
    <row r="152" spans="1:8">
      <c r="F152" s="86"/>
    </row>
    <row r="153" spans="1:8">
      <c r="F153" s="86"/>
    </row>
    <row r="154" spans="1:8">
      <c r="F154" s="86"/>
    </row>
    <row r="155" spans="1:8">
      <c r="F155" s="86"/>
    </row>
    <row r="156" spans="1:8">
      <c r="A156" s="83"/>
      <c r="B156" s="83"/>
      <c r="C156" s="83"/>
      <c r="D156" s="83"/>
      <c r="E156" s="83"/>
      <c r="F156" s="86"/>
    </row>
    <row r="157" spans="1:8">
      <c r="A157" s="83"/>
      <c r="B157" s="83"/>
      <c r="C157" s="83"/>
      <c r="D157" s="83"/>
      <c r="E157" s="83"/>
      <c r="F157" s="86"/>
    </row>
    <row r="158" spans="1:8">
      <c r="A158" s="83"/>
      <c r="B158" s="83"/>
      <c r="C158" s="83"/>
      <c r="D158" s="83"/>
      <c r="E158" s="83"/>
      <c r="F158" s="86"/>
    </row>
    <row r="159" spans="1:8">
      <c r="A159" s="83"/>
      <c r="B159" s="83"/>
      <c r="C159" s="83"/>
      <c r="D159" s="83"/>
      <c r="E159" s="83"/>
      <c r="F159" s="86"/>
    </row>
    <row r="160" spans="1:8">
      <c r="A160" s="83"/>
      <c r="B160" s="83"/>
      <c r="C160" s="83"/>
      <c r="D160" s="83"/>
      <c r="E160" s="83"/>
      <c r="F160" s="86"/>
    </row>
    <row r="161" spans="1:6">
      <c r="A161" s="83"/>
      <c r="B161" s="83"/>
      <c r="C161" s="83"/>
      <c r="D161" s="83"/>
      <c r="E161" s="83"/>
      <c r="F161" s="86"/>
    </row>
    <row r="162" spans="1:6">
      <c r="A162" s="83"/>
      <c r="B162" s="83"/>
      <c r="C162" s="83"/>
      <c r="D162" s="83"/>
      <c r="E162" s="83"/>
      <c r="F162" s="86"/>
    </row>
    <row r="163" spans="1:6">
      <c r="A163" s="83"/>
      <c r="B163" s="83"/>
      <c r="C163" s="83"/>
      <c r="D163" s="83"/>
      <c r="E163" s="83"/>
      <c r="F163" s="86"/>
    </row>
    <row r="164" spans="1:6">
      <c r="A164" s="83"/>
      <c r="B164" s="83"/>
      <c r="C164" s="83"/>
      <c r="D164" s="83"/>
      <c r="E164" s="83"/>
      <c r="F164" s="86"/>
    </row>
    <row r="165" spans="1:6">
      <c r="A165" s="83"/>
      <c r="B165" s="83"/>
      <c r="C165" s="83"/>
      <c r="D165" s="83"/>
      <c r="E165" s="83"/>
      <c r="F165" s="86"/>
    </row>
    <row r="166" spans="1:6">
      <c r="A166" s="83"/>
      <c r="B166" s="83"/>
      <c r="C166" s="83"/>
      <c r="D166" s="83"/>
      <c r="E166" s="83"/>
      <c r="F166" s="86"/>
    </row>
    <row r="167" spans="1:6">
      <c r="A167" s="83"/>
      <c r="B167" s="83"/>
      <c r="C167" s="83"/>
      <c r="D167" s="83"/>
      <c r="E167" s="83"/>
      <c r="F167" s="86"/>
    </row>
    <row r="168" spans="1:6">
      <c r="A168" s="83"/>
      <c r="B168" s="83"/>
      <c r="C168" s="83"/>
      <c r="D168" s="83"/>
      <c r="E168" s="83"/>
      <c r="F168" s="86"/>
    </row>
    <row r="169" spans="1:6">
      <c r="A169" s="83"/>
      <c r="B169" s="83"/>
      <c r="C169" s="83"/>
      <c r="D169" s="83"/>
      <c r="E169" s="83"/>
      <c r="F169" s="86"/>
    </row>
    <row r="170" spans="1:6">
      <c r="A170" s="83"/>
      <c r="B170" s="83"/>
      <c r="C170" s="83"/>
      <c r="D170" s="83"/>
      <c r="E170" s="83"/>
      <c r="F170" s="86"/>
    </row>
    <row r="171" spans="1:6">
      <c r="A171" s="83"/>
      <c r="B171" s="83"/>
      <c r="C171" s="83"/>
      <c r="D171" s="83"/>
      <c r="E171" s="83"/>
      <c r="F171" s="86"/>
    </row>
    <row r="172" spans="1:6">
      <c r="A172" s="83"/>
      <c r="B172" s="83"/>
      <c r="C172" s="83"/>
      <c r="D172" s="83"/>
      <c r="E172" s="83"/>
      <c r="F172" s="86"/>
    </row>
    <row r="173" spans="1:6">
      <c r="A173" s="83"/>
      <c r="B173" s="83"/>
      <c r="C173" s="83"/>
      <c r="D173" s="83"/>
      <c r="E173" s="83"/>
      <c r="F173" s="86"/>
    </row>
    <row r="174" spans="1:6">
      <c r="A174" s="83"/>
      <c r="B174" s="83"/>
      <c r="C174" s="83"/>
      <c r="D174" s="83"/>
      <c r="E174" s="83"/>
      <c r="F174" s="86"/>
    </row>
    <row r="175" spans="1:6">
      <c r="A175" s="83"/>
      <c r="B175" s="83"/>
      <c r="C175" s="83"/>
      <c r="D175" s="83"/>
      <c r="E175" s="83"/>
      <c r="F175" s="86"/>
    </row>
    <row r="176" spans="1:6">
      <c r="A176" s="83"/>
      <c r="B176" s="83"/>
      <c r="C176" s="83"/>
      <c r="D176" s="83"/>
      <c r="E176" s="83"/>
      <c r="F176" s="86"/>
    </row>
    <row r="177" spans="1:6">
      <c r="A177" s="83"/>
      <c r="B177" s="83"/>
      <c r="C177" s="83"/>
      <c r="D177" s="83"/>
      <c r="E177" s="83"/>
      <c r="F177" s="86"/>
    </row>
    <row r="178" spans="1:6">
      <c r="A178" s="83"/>
      <c r="B178" s="83"/>
      <c r="C178" s="83"/>
      <c r="D178" s="83"/>
      <c r="E178" s="83"/>
      <c r="F178" s="86"/>
    </row>
    <row r="179" spans="1:6">
      <c r="A179" s="83"/>
      <c r="B179" s="83"/>
      <c r="C179" s="83"/>
      <c r="D179" s="83"/>
      <c r="E179" s="83"/>
      <c r="F179" s="86"/>
    </row>
    <row r="180" spans="1:6">
      <c r="A180" s="83"/>
      <c r="B180" s="83"/>
      <c r="C180" s="83"/>
      <c r="D180" s="83"/>
      <c r="E180" s="83"/>
      <c r="F180" s="86"/>
    </row>
    <row r="181" spans="1:6">
      <c r="A181" s="83"/>
      <c r="B181" s="83"/>
      <c r="C181" s="83"/>
      <c r="D181" s="83"/>
      <c r="E181" s="83"/>
      <c r="F181" s="86"/>
    </row>
    <row r="182" spans="1:6">
      <c r="A182" s="83"/>
      <c r="B182" s="83"/>
      <c r="C182" s="83"/>
      <c r="D182" s="83"/>
      <c r="E182" s="83"/>
      <c r="F182" s="86"/>
    </row>
    <row r="183" spans="1:6">
      <c r="A183" s="83"/>
      <c r="B183" s="83"/>
      <c r="C183" s="83"/>
      <c r="D183" s="83"/>
      <c r="E183" s="83"/>
      <c r="F183" s="86"/>
    </row>
    <row r="184" spans="1:6">
      <c r="A184" s="83"/>
      <c r="B184" s="83"/>
      <c r="C184" s="83"/>
      <c r="D184" s="83"/>
      <c r="E184" s="83"/>
      <c r="F184" s="86"/>
    </row>
  </sheetData>
  <mergeCells count="5">
    <mergeCell ref="A3:F3"/>
    <mergeCell ref="A4:F4"/>
    <mergeCell ref="A150:D150"/>
    <mergeCell ref="A1:F1"/>
    <mergeCell ref="A2:F2"/>
  </mergeCells>
  <printOptions horizontalCentered="1"/>
  <pageMargins left="0.15748031496062992" right="0.15748031496062992" top="0.78740157480314965" bottom="0.78740157480314965" header="0.51181102362204722" footer="0.51181102362204722"/>
  <pageSetup paperSize="9" scale="95" orientation="portrait" cellComments="atEnd" r:id="rId1"/>
  <headerFooter alignWithMargins="0"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9"/>
  <sheetViews>
    <sheetView zoomScaleSheetLayoutView="75" workbookViewId="0">
      <selection activeCell="D29" sqref="D29"/>
    </sheetView>
  </sheetViews>
  <sheetFormatPr defaultRowHeight="12.75"/>
  <cols>
    <col min="1" max="1" width="82" bestFit="1" customWidth="1"/>
    <col min="2" max="2" width="13.7109375" bestFit="1" customWidth="1"/>
    <col min="3" max="3" width="10" customWidth="1"/>
    <col min="4" max="4" width="11.140625" customWidth="1"/>
    <col min="5" max="5" width="12.28515625" customWidth="1"/>
  </cols>
  <sheetData>
    <row r="1" spans="1:5" ht="15.75">
      <c r="A1" s="230"/>
      <c r="B1" s="230"/>
      <c r="C1" s="230"/>
      <c r="D1" s="230"/>
      <c r="E1" s="230"/>
    </row>
    <row r="2" spans="1:5" ht="15.75">
      <c r="A2" s="230" t="s">
        <v>234</v>
      </c>
      <c r="B2" s="230"/>
      <c r="C2" s="230"/>
      <c r="D2" s="230"/>
      <c r="E2" s="230"/>
    </row>
    <row r="3" spans="1:5" ht="15.75">
      <c r="A3" s="229" t="s">
        <v>141</v>
      </c>
      <c r="B3" s="229"/>
      <c r="C3" s="229"/>
      <c r="D3" s="229"/>
      <c r="E3" s="229"/>
    </row>
    <row r="4" spans="1:5" ht="15.75">
      <c r="A4" s="229" t="s">
        <v>136</v>
      </c>
      <c r="B4" s="229"/>
      <c r="C4" s="229"/>
      <c r="D4" s="229"/>
      <c r="E4" s="229"/>
    </row>
    <row r="5" spans="1:5" ht="15.75">
      <c r="A5" s="1"/>
      <c r="B5" s="1"/>
      <c r="C5" s="1"/>
      <c r="D5" s="1"/>
      <c r="E5" s="1"/>
    </row>
    <row r="6" spans="1:5" ht="47.25">
      <c r="A6" s="68" t="s">
        <v>39</v>
      </c>
      <c r="B6" s="153" t="s">
        <v>40</v>
      </c>
      <c r="C6" s="153" t="s">
        <v>41</v>
      </c>
      <c r="D6" s="153" t="s">
        <v>129</v>
      </c>
      <c r="E6" s="153" t="s">
        <v>28</v>
      </c>
    </row>
    <row r="7" spans="1:5" ht="15.75">
      <c r="A7" s="151" t="s">
        <v>57</v>
      </c>
      <c r="B7" s="70">
        <v>7550368</v>
      </c>
      <c r="C7" s="70"/>
      <c r="D7" s="70">
        <v>3396000</v>
      </c>
      <c r="E7" s="70">
        <f>SUM(B7:D7)</f>
        <v>10946368</v>
      </c>
    </row>
    <row r="8" spans="1:5" ht="15.75">
      <c r="A8" s="151" t="s">
        <v>130</v>
      </c>
      <c r="B8" s="154">
        <v>100000</v>
      </c>
      <c r="C8" s="154"/>
      <c r="D8" s="154"/>
      <c r="E8" s="70">
        <f t="shared" ref="E8:E16" si="0">SUM(B8:D8)</f>
        <v>100000</v>
      </c>
    </row>
    <row r="9" spans="1:5" ht="15.75">
      <c r="A9" s="71" t="s">
        <v>94</v>
      </c>
      <c r="B9" s="154">
        <v>1008250</v>
      </c>
      <c r="C9" s="154"/>
      <c r="D9" s="154"/>
      <c r="E9" s="70">
        <f t="shared" si="0"/>
        <v>1008250</v>
      </c>
    </row>
    <row r="10" spans="1:5" ht="15.75">
      <c r="A10" s="151" t="s">
        <v>78</v>
      </c>
      <c r="B10" s="154">
        <v>900000</v>
      </c>
      <c r="C10" s="154"/>
      <c r="D10" s="154"/>
      <c r="E10" s="70">
        <f t="shared" si="0"/>
        <v>900000</v>
      </c>
    </row>
    <row r="11" spans="1:5" ht="15.75">
      <c r="A11" s="71" t="s">
        <v>55</v>
      </c>
      <c r="B11" s="154">
        <v>2850000</v>
      </c>
      <c r="C11" s="154"/>
      <c r="D11" s="154"/>
      <c r="E11" s="70">
        <f t="shared" si="0"/>
        <v>2850000</v>
      </c>
    </row>
    <row r="12" spans="1:5" ht="15.75">
      <c r="A12" s="151" t="s">
        <v>79</v>
      </c>
      <c r="B12" s="154">
        <v>4907826</v>
      </c>
      <c r="C12" s="154"/>
      <c r="D12" s="154"/>
      <c r="E12" s="70">
        <f t="shared" si="0"/>
        <v>4907826</v>
      </c>
    </row>
    <row r="13" spans="1:5" ht="15.75">
      <c r="A13" s="71" t="s">
        <v>89</v>
      </c>
      <c r="B13" s="154">
        <v>30038</v>
      </c>
      <c r="C13" s="154"/>
      <c r="D13" s="154"/>
      <c r="E13" s="70">
        <f t="shared" si="0"/>
        <v>30038</v>
      </c>
    </row>
    <row r="14" spans="1:5" ht="15.75">
      <c r="A14" s="151" t="s">
        <v>226</v>
      </c>
      <c r="B14" s="154">
        <v>1450000</v>
      </c>
      <c r="C14" s="154"/>
      <c r="D14" s="154"/>
      <c r="E14" s="70">
        <f t="shared" si="0"/>
        <v>1450000</v>
      </c>
    </row>
    <row r="15" spans="1:5" ht="15.75">
      <c r="A15" s="71" t="s">
        <v>93</v>
      </c>
      <c r="B15" s="154">
        <v>180000</v>
      </c>
      <c r="C15" s="154"/>
      <c r="D15" s="154"/>
      <c r="E15" s="70">
        <f t="shared" si="0"/>
        <v>180000</v>
      </c>
    </row>
    <row r="16" spans="1:5" ht="15.75">
      <c r="A16" s="71" t="s">
        <v>90</v>
      </c>
      <c r="B16" s="154">
        <v>770000</v>
      </c>
      <c r="C16" s="154"/>
      <c r="D16" s="154"/>
      <c r="E16" s="70">
        <f t="shared" si="0"/>
        <v>770000</v>
      </c>
    </row>
    <row r="17" spans="1:5" ht="15.75">
      <c r="A17" s="155" t="s">
        <v>36</v>
      </c>
      <c r="B17" s="156">
        <f>SUM(B7:B16)</f>
        <v>19746482</v>
      </c>
      <c r="C17" s="156">
        <f t="shared" ref="C17:D17" si="1">SUM(C7:C16)</f>
        <v>0</v>
      </c>
      <c r="D17" s="156">
        <f t="shared" si="1"/>
        <v>3396000</v>
      </c>
      <c r="E17" s="156">
        <f>SUM(E7:E16)</f>
        <v>23142482</v>
      </c>
    </row>
    <row r="18" spans="1:5" ht="15.75">
      <c r="B18" s="25"/>
      <c r="C18" s="25"/>
      <c r="D18" s="25"/>
      <c r="E18" s="25"/>
    </row>
    <row r="19" spans="1:5" ht="15.75">
      <c r="B19" s="26"/>
      <c r="C19" s="26"/>
      <c r="D19" s="26"/>
      <c r="E19" s="26"/>
    </row>
  </sheetData>
  <mergeCells count="4">
    <mergeCell ref="A1:E1"/>
    <mergeCell ref="A3:E3"/>
    <mergeCell ref="A4:E4"/>
    <mergeCell ref="A2:E2"/>
  </mergeCells>
  <phoneticPr fontId="34" type="noConversion"/>
  <printOptions headings="1"/>
  <pageMargins left="0.75" right="0.75" top="1" bottom="1" header="0.5" footer="0.5"/>
  <pageSetup paperSize="9" scale="84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B16" sqref="B16"/>
    </sheetView>
  </sheetViews>
  <sheetFormatPr defaultColWidth="10.28515625" defaultRowHeight="15.75"/>
  <cols>
    <col min="1" max="1" width="41" style="6" customWidth="1"/>
    <col min="2" max="2" width="33.5703125" style="6" customWidth="1"/>
    <col min="3" max="16384" width="10.28515625" style="6"/>
  </cols>
  <sheetData>
    <row r="1" spans="1:3" s="9" customFormat="1">
      <c r="A1" s="239"/>
      <c r="B1" s="239"/>
    </row>
    <row r="2" spans="1:3" s="9" customFormat="1">
      <c r="A2" s="239" t="s">
        <v>235</v>
      </c>
      <c r="B2" s="239"/>
    </row>
    <row r="3" spans="1:3" s="9" customFormat="1" ht="19.5" customHeight="1">
      <c r="A3" s="238" t="s">
        <v>166</v>
      </c>
      <c r="B3" s="238"/>
    </row>
    <row r="4" spans="1:3" s="9" customFormat="1" ht="20.25" customHeight="1">
      <c r="A4" s="238" t="s">
        <v>137</v>
      </c>
      <c r="B4" s="238"/>
    </row>
    <row r="5" spans="1:3" s="9" customFormat="1" ht="15.75" customHeight="1">
      <c r="A5" s="20"/>
      <c r="B5" s="21"/>
    </row>
    <row r="6" spans="1:3" s="9" customFormat="1">
      <c r="A6" s="33" t="s">
        <v>2</v>
      </c>
      <c r="B6" s="34" t="s">
        <v>25</v>
      </c>
    </row>
    <row r="7" spans="1:3" s="9" customFormat="1">
      <c r="A7" s="98" t="s">
        <v>204</v>
      </c>
      <c r="B7" s="30">
        <v>1574800</v>
      </c>
    </row>
    <row r="8" spans="1:3" s="9" customFormat="1" ht="31.5">
      <c r="A8" s="135" t="s">
        <v>87</v>
      </c>
      <c r="B8" s="30">
        <v>425200</v>
      </c>
      <c r="C8" s="146"/>
    </row>
    <row r="9" spans="1:3" s="9" customFormat="1" ht="39" customHeight="1">
      <c r="A9" s="35" t="s">
        <v>14</v>
      </c>
      <c r="B9" s="38">
        <f>SUM(B7:B8)</f>
        <v>2000000</v>
      </c>
    </row>
    <row r="10" spans="1:3" ht="50.25" customHeight="1">
      <c r="A10" s="37" t="s">
        <v>113</v>
      </c>
      <c r="B10" s="38">
        <v>0</v>
      </c>
    </row>
    <row r="11" spans="1:3">
      <c r="A11" s="29" t="s">
        <v>227</v>
      </c>
      <c r="B11" s="141">
        <v>787400</v>
      </c>
    </row>
    <row r="12" spans="1:3">
      <c r="A12" s="145" t="s">
        <v>228</v>
      </c>
      <c r="B12" s="144">
        <v>157480</v>
      </c>
    </row>
    <row r="13" spans="1:3">
      <c r="A13" s="98" t="s">
        <v>229</v>
      </c>
      <c r="B13" s="144">
        <v>393700</v>
      </c>
    </row>
    <row r="14" spans="1:3" ht="31.5">
      <c r="A14" s="135" t="s">
        <v>128</v>
      </c>
      <c r="B14" s="141">
        <v>361420</v>
      </c>
    </row>
    <row r="15" spans="1:3" ht="37.5" customHeight="1">
      <c r="A15" s="35" t="s">
        <v>37</v>
      </c>
      <c r="B15" s="36">
        <f>SUM(B11:B14)</f>
        <v>1700000</v>
      </c>
    </row>
    <row r="16" spans="1:3">
      <c r="A16" s="28"/>
      <c r="B16" s="28"/>
    </row>
    <row r="17" spans="1:2">
      <c r="A17" s="31" t="s">
        <v>38</v>
      </c>
      <c r="B17" s="147">
        <f>SUM(B9+B10+B15)</f>
        <v>3700000</v>
      </c>
    </row>
  </sheetData>
  <mergeCells count="4">
    <mergeCell ref="A3:B3"/>
    <mergeCell ref="A4:B4"/>
    <mergeCell ref="A1:B1"/>
    <mergeCell ref="A2:B2"/>
  </mergeCells>
  <phoneticPr fontId="28" type="noConversion"/>
  <printOptions headings="1"/>
  <pageMargins left="0.75" right="0.75" top="1" bottom="1" header="0.5" footer="0.5"/>
  <pageSetup paperSize="9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4"/>
  <sheetViews>
    <sheetView zoomScaleSheetLayoutView="100" workbookViewId="0">
      <selection activeCell="B5" sqref="B5:G5"/>
    </sheetView>
  </sheetViews>
  <sheetFormatPr defaultColWidth="10.28515625" defaultRowHeight="15.75"/>
  <cols>
    <col min="1" max="1" width="4.28515625" style="6" customWidth="1"/>
    <col min="2" max="2" width="56.28515625" style="10" customWidth="1"/>
    <col min="3" max="4" width="10.28515625" style="6" customWidth="1"/>
    <col min="5" max="6" width="9.140625" style="6" hidden="1" customWidth="1"/>
    <col min="7" max="7" width="12" style="10" customWidth="1"/>
    <col min="8" max="16384" width="10.28515625" style="6"/>
  </cols>
  <sheetData>
    <row r="1" spans="1:14" s="10" customFormat="1" ht="15.75" customHeight="1">
      <c r="A1" s="239"/>
      <c r="B1" s="231"/>
      <c r="C1" s="231"/>
      <c r="D1" s="231"/>
      <c r="E1" s="231"/>
      <c r="F1" s="231"/>
      <c r="G1" s="231"/>
    </row>
    <row r="2" spans="1:14" s="10" customFormat="1" ht="15.75" customHeight="1">
      <c r="A2" s="239" t="s">
        <v>236</v>
      </c>
      <c r="B2" s="231"/>
      <c r="C2" s="231"/>
      <c r="D2" s="231"/>
      <c r="E2" s="231"/>
      <c r="F2" s="231"/>
      <c r="G2" s="231"/>
    </row>
    <row r="3" spans="1:14" s="10" customFormat="1">
      <c r="B3" s="240" t="s">
        <v>141</v>
      </c>
      <c r="C3" s="241"/>
      <c r="D3" s="241"/>
      <c r="E3" s="241"/>
      <c r="F3" s="241"/>
      <c r="G3" s="242"/>
    </row>
    <row r="4" spans="1:14" s="10" customFormat="1">
      <c r="B4" s="241" t="s">
        <v>29</v>
      </c>
      <c r="C4" s="241"/>
      <c r="D4" s="241"/>
      <c r="E4" s="241"/>
      <c r="F4" s="241"/>
      <c r="G4" s="242"/>
    </row>
    <row r="5" spans="1:14" s="10" customFormat="1">
      <c r="B5" s="241"/>
      <c r="C5" s="241"/>
      <c r="D5" s="241"/>
      <c r="E5" s="241"/>
      <c r="F5" s="241"/>
      <c r="G5" s="242"/>
    </row>
    <row r="6" spans="1:14" s="10" customFormat="1">
      <c r="B6" s="157"/>
      <c r="C6" s="157"/>
      <c r="D6" s="157"/>
      <c r="E6" s="157"/>
      <c r="F6" s="157"/>
      <c r="G6" s="158"/>
    </row>
    <row r="7" spans="1:14" s="10" customFormat="1" ht="31.5">
      <c r="B7" s="159" t="s">
        <v>2</v>
      </c>
      <c r="C7" s="160" t="s">
        <v>131</v>
      </c>
      <c r="D7" s="160" t="s">
        <v>138</v>
      </c>
      <c r="E7" s="159"/>
      <c r="F7" s="159"/>
      <c r="G7" s="161" t="s">
        <v>139</v>
      </c>
    </row>
    <row r="8" spans="1:14" s="15" customFormat="1">
      <c r="A8" s="28" t="s">
        <v>98</v>
      </c>
      <c r="B8" s="162" t="s">
        <v>99</v>
      </c>
      <c r="C8" s="163">
        <v>9395</v>
      </c>
      <c r="D8" s="163">
        <v>9308</v>
      </c>
      <c r="E8" s="163"/>
      <c r="F8" s="163"/>
      <c r="G8" s="70">
        <v>10318</v>
      </c>
    </row>
    <row r="9" spans="1:14" s="15" customFormat="1">
      <c r="A9" s="28" t="s">
        <v>100</v>
      </c>
      <c r="B9" s="162" t="s">
        <v>102</v>
      </c>
      <c r="C9" s="163">
        <v>2983</v>
      </c>
      <c r="D9" s="163">
        <v>3451</v>
      </c>
      <c r="E9" s="163"/>
      <c r="F9" s="163"/>
      <c r="G9" s="70">
        <v>3396</v>
      </c>
      <c r="N9" s="1"/>
    </row>
    <row r="10" spans="1:14" s="15" customFormat="1">
      <c r="A10" s="28" t="s">
        <v>96</v>
      </c>
      <c r="B10" s="162" t="s">
        <v>97</v>
      </c>
      <c r="C10" s="163">
        <v>1816</v>
      </c>
      <c r="D10" s="163">
        <v>659</v>
      </c>
      <c r="E10" s="163"/>
      <c r="F10" s="163"/>
      <c r="G10" s="70">
        <v>180</v>
      </c>
      <c r="N10" s="1"/>
    </row>
    <row r="11" spans="1:14" s="15" customFormat="1">
      <c r="A11" s="28" t="s">
        <v>118</v>
      </c>
      <c r="B11" s="162" t="s">
        <v>119</v>
      </c>
      <c r="C11" s="163">
        <v>0</v>
      </c>
      <c r="D11" s="163">
        <v>0</v>
      </c>
      <c r="E11" s="163"/>
      <c r="F11" s="163"/>
      <c r="G11" s="163">
        <v>0</v>
      </c>
      <c r="N11" s="1"/>
    </row>
    <row r="12" spans="1:14" s="15" customFormat="1">
      <c r="A12" s="28" t="s">
        <v>101</v>
      </c>
      <c r="B12" s="164" t="s">
        <v>104</v>
      </c>
      <c r="C12" s="163">
        <v>5735</v>
      </c>
      <c r="D12" s="163">
        <v>7493</v>
      </c>
      <c r="E12" s="163"/>
      <c r="F12" s="163"/>
      <c r="G12" s="163">
        <v>9248</v>
      </c>
    </row>
    <row r="13" spans="1:14" s="15" customFormat="1">
      <c r="A13" s="39"/>
      <c r="B13" s="165" t="s">
        <v>17</v>
      </c>
      <c r="C13" s="166">
        <f>SUM(C8:C12)</f>
        <v>19929</v>
      </c>
      <c r="D13" s="166">
        <f>SUM(D8:D12)</f>
        <v>20911</v>
      </c>
      <c r="E13" s="166">
        <f>SUM(E8:E12)</f>
        <v>0</v>
      </c>
      <c r="F13" s="166">
        <f>SUM(F8:F12)</f>
        <v>0</v>
      </c>
      <c r="G13" s="166">
        <f>SUM(G8:G12)</f>
        <v>23142</v>
      </c>
    </row>
    <row r="14" spans="1:14" s="15" customFormat="1">
      <c r="A14" s="28"/>
      <c r="B14" s="167"/>
      <c r="C14" s="168"/>
      <c r="D14" s="168"/>
      <c r="E14" s="168"/>
      <c r="F14" s="168"/>
      <c r="G14" s="169"/>
    </row>
    <row r="15" spans="1:14" s="15" customFormat="1">
      <c r="A15" s="28" t="s">
        <v>61</v>
      </c>
      <c r="B15" s="164" t="s">
        <v>18</v>
      </c>
      <c r="C15" s="163">
        <v>3292</v>
      </c>
      <c r="D15" s="163">
        <v>3147</v>
      </c>
      <c r="E15" s="163"/>
      <c r="F15" s="163"/>
      <c r="G15" s="73">
        <v>2992</v>
      </c>
      <c r="H15" s="16"/>
      <c r="I15" s="5"/>
      <c r="J15" s="1"/>
      <c r="K15" s="1"/>
      <c r="L15" s="1"/>
      <c r="M15" s="1"/>
    </row>
    <row r="16" spans="1:14" s="15" customFormat="1">
      <c r="A16" s="28" t="s">
        <v>62</v>
      </c>
      <c r="B16" s="164" t="s">
        <v>19</v>
      </c>
      <c r="C16" s="163">
        <v>768</v>
      </c>
      <c r="D16" s="163">
        <v>720</v>
      </c>
      <c r="E16" s="163"/>
      <c r="F16" s="163"/>
      <c r="G16" s="73">
        <v>690</v>
      </c>
      <c r="H16" s="16"/>
      <c r="I16" s="5"/>
      <c r="J16" s="1"/>
      <c r="K16" s="1"/>
      <c r="L16" s="1"/>
      <c r="M16" s="1"/>
    </row>
    <row r="17" spans="1:13" s="15" customFormat="1">
      <c r="A17" s="28" t="s">
        <v>42</v>
      </c>
      <c r="B17" s="164" t="s">
        <v>122</v>
      </c>
      <c r="C17" s="163">
        <v>7610</v>
      </c>
      <c r="D17" s="163">
        <v>6780</v>
      </c>
      <c r="E17" s="163"/>
      <c r="F17" s="163"/>
      <c r="G17" s="73">
        <v>8577</v>
      </c>
      <c r="H17" s="16"/>
      <c r="I17" s="5"/>
      <c r="J17" s="1"/>
      <c r="K17" s="1"/>
      <c r="L17" s="1"/>
      <c r="M17" s="1"/>
    </row>
    <row r="18" spans="1:13" s="15" customFormat="1">
      <c r="A18" s="28" t="s">
        <v>105</v>
      </c>
      <c r="B18" s="164" t="s">
        <v>20</v>
      </c>
      <c r="C18" s="163">
        <v>254</v>
      </c>
      <c r="D18" s="163">
        <v>143</v>
      </c>
      <c r="E18" s="163"/>
      <c r="F18" s="163"/>
      <c r="G18" s="73">
        <v>770</v>
      </c>
      <c r="H18" s="16"/>
      <c r="I18" s="5"/>
      <c r="J18" s="1"/>
      <c r="K18" s="1"/>
      <c r="L18" s="1"/>
      <c r="M18" s="1"/>
    </row>
    <row r="19" spans="1:13" s="15" customFormat="1">
      <c r="A19" s="28" t="s">
        <v>71</v>
      </c>
      <c r="B19" s="170" t="s">
        <v>72</v>
      </c>
      <c r="C19" s="163">
        <v>1086</v>
      </c>
      <c r="D19" s="163">
        <v>537</v>
      </c>
      <c r="E19" s="163"/>
      <c r="F19" s="163"/>
      <c r="G19" s="73">
        <v>6413</v>
      </c>
      <c r="H19" s="1"/>
      <c r="I19" s="16"/>
      <c r="J19" s="1"/>
      <c r="K19" s="1"/>
      <c r="L19" s="1"/>
      <c r="M19" s="1"/>
    </row>
    <row r="20" spans="1:13" s="15" customFormat="1">
      <c r="A20" s="28" t="s">
        <v>124</v>
      </c>
      <c r="B20" s="170" t="s">
        <v>123</v>
      </c>
      <c r="C20" s="163">
        <v>0</v>
      </c>
      <c r="D20" s="163">
        <v>334</v>
      </c>
      <c r="E20" s="163"/>
      <c r="F20" s="163"/>
      <c r="G20" s="154">
        <v>0</v>
      </c>
      <c r="H20" s="1"/>
      <c r="I20" s="16"/>
      <c r="J20" s="1"/>
      <c r="K20" s="1"/>
      <c r="L20" s="1"/>
      <c r="M20" s="1"/>
    </row>
    <row r="21" spans="1:13" s="15" customFormat="1">
      <c r="A21" s="39"/>
      <c r="B21" s="165" t="s">
        <v>22</v>
      </c>
      <c r="C21" s="171">
        <f>SUM(C15:C20)</f>
        <v>13010</v>
      </c>
      <c r="D21" s="171">
        <f>SUM(D15:D20)</f>
        <v>11661</v>
      </c>
      <c r="E21" s="171">
        <f>SUM(E15:E19)</f>
        <v>0</v>
      </c>
      <c r="F21" s="171">
        <f>SUM(F15:F19)</f>
        <v>0</v>
      </c>
      <c r="G21" s="171">
        <f>SUM(G15:G20)</f>
        <v>19442</v>
      </c>
    </row>
    <row r="22" spans="1:13">
      <c r="E22" s="7"/>
      <c r="F22" s="7"/>
    </row>
    <row r="23" spans="1:13">
      <c r="E23" s="7"/>
      <c r="F23" s="7"/>
    </row>
    <row r="24" spans="1:13">
      <c r="E24" s="7"/>
      <c r="F24" s="7"/>
    </row>
  </sheetData>
  <mergeCells count="5">
    <mergeCell ref="B3:G3"/>
    <mergeCell ref="B4:G4"/>
    <mergeCell ref="B5:G5"/>
    <mergeCell ref="A1:G1"/>
    <mergeCell ref="A2:G2"/>
  </mergeCells>
  <phoneticPr fontId="28" type="noConversion"/>
  <printOptions headings="1"/>
  <pageMargins left="0.75" right="0.75" top="1" bottom="1" header="0.5" footer="0.5"/>
  <pageSetup paperSize="9" scale="9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4"/>
  <sheetViews>
    <sheetView zoomScaleSheetLayoutView="90" workbookViewId="0">
      <selection activeCell="B5" sqref="B5:E5"/>
    </sheetView>
  </sheetViews>
  <sheetFormatPr defaultColWidth="10.28515625" defaultRowHeight="15.75"/>
  <cols>
    <col min="1" max="1" width="4.85546875" style="6" customWidth="1"/>
    <col min="2" max="2" width="52.5703125" style="9" customWidth="1"/>
    <col min="3" max="3" width="11.5703125" style="6" customWidth="1"/>
    <col min="4" max="4" width="11.5703125" style="9" customWidth="1"/>
    <col min="5" max="5" width="12" style="9" customWidth="1"/>
    <col min="6" max="16384" width="10.28515625" style="6"/>
  </cols>
  <sheetData>
    <row r="1" spans="1:5" s="9" customFormat="1" ht="19.5" customHeight="1">
      <c r="B1" s="239"/>
      <c r="C1" s="239"/>
      <c r="D1" s="239"/>
      <c r="E1" s="239"/>
    </row>
    <row r="2" spans="1:5" s="9" customFormat="1" ht="19.5" customHeight="1">
      <c r="B2" s="239" t="s">
        <v>237</v>
      </c>
      <c r="C2" s="239"/>
      <c r="D2" s="239"/>
      <c r="E2" s="239"/>
    </row>
    <row r="3" spans="1:5" s="9" customFormat="1" ht="19.5" customHeight="1">
      <c r="B3" s="243" t="s">
        <v>166</v>
      </c>
      <c r="C3" s="243"/>
      <c r="D3" s="243"/>
      <c r="E3" s="243"/>
    </row>
    <row r="4" spans="1:5" s="9" customFormat="1">
      <c r="B4" s="244" t="s">
        <v>30</v>
      </c>
      <c r="C4" s="245"/>
      <c r="D4" s="245"/>
      <c r="E4" s="245"/>
    </row>
    <row r="5" spans="1:5" s="9" customFormat="1">
      <c r="B5" s="243"/>
      <c r="C5" s="243"/>
      <c r="D5" s="243"/>
      <c r="E5" s="243"/>
    </row>
    <row r="6" spans="1:5" s="9" customFormat="1">
      <c r="B6" s="22"/>
      <c r="C6" s="22"/>
      <c r="D6" s="22"/>
      <c r="E6" s="22"/>
    </row>
    <row r="7" spans="1:5" s="9" customFormat="1" ht="31.5">
      <c r="B7" s="160" t="s">
        <v>2</v>
      </c>
      <c r="C7" s="160" t="s">
        <v>131</v>
      </c>
      <c r="D7" s="160" t="s">
        <v>138</v>
      </c>
      <c r="E7" s="161" t="s">
        <v>140</v>
      </c>
    </row>
    <row r="8" spans="1:5" s="9" customFormat="1">
      <c r="A8" s="27" t="s">
        <v>114</v>
      </c>
      <c r="B8" s="162" t="s">
        <v>115</v>
      </c>
      <c r="C8" s="163">
        <v>3684</v>
      </c>
      <c r="D8" s="163">
        <v>863</v>
      </c>
      <c r="E8" s="163">
        <v>0</v>
      </c>
    </row>
    <row r="9" spans="1:5" s="9" customFormat="1">
      <c r="A9" s="27" t="s">
        <v>116</v>
      </c>
      <c r="B9" s="162" t="s">
        <v>117</v>
      </c>
      <c r="C9" s="163">
        <v>3502</v>
      </c>
      <c r="D9" s="163">
        <v>0</v>
      </c>
      <c r="E9" s="163">
        <v>0</v>
      </c>
    </row>
    <row r="10" spans="1:5" s="9" customFormat="1">
      <c r="A10" s="27" t="s">
        <v>120</v>
      </c>
      <c r="B10" s="162" t="s">
        <v>121</v>
      </c>
      <c r="C10" s="163">
        <v>0</v>
      </c>
      <c r="D10" s="163">
        <v>0</v>
      </c>
      <c r="E10" s="163">
        <v>0</v>
      </c>
    </row>
    <row r="11" spans="1:5" s="9" customFormat="1">
      <c r="A11" s="39"/>
      <c r="B11" s="165" t="s">
        <v>23</v>
      </c>
      <c r="C11" s="172">
        <f>SUM(C8:C10)</f>
        <v>7186</v>
      </c>
      <c r="D11" s="172">
        <f>SUM(D8:D10)</f>
        <v>863</v>
      </c>
      <c r="E11" s="172">
        <f>SUM(E8:E10)</f>
        <v>0</v>
      </c>
    </row>
    <row r="12" spans="1:5" s="8" customFormat="1">
      <c r="A12" s="28"/>
      <c r="B12" s="169"/>
      <c r="C12" s="163"/>
      <c r="D12" s="163"/>
      <c r="E12" s="163"/>
    </row>
    <row r="13" spans="1:5" s="8" customFormat="1">
      <c r="A13" s="28"/>
      <c r="B13" s="169"/>
      <c r="C13" s="168"/>
      <c r="D13" s="168"/>
      <c r="E13" s="168"/>
    </row>
    <row r="14" spans="1:5" s="8" customFormat="1">
      <c r="A14" s="28"/>
      <c r="B14" s="167"/>
      <c r="C14" s="168"/>
      <c r="D14" s="168"/>
      <c r="E14" s="168"/>
    </row>
    <row r="15" spans="1:5" s="8" customFormat="1">
      <c r="A15" s="27" t="s">
        <v>109</v>
      </c>
      <c r="B15" s="170" t="s">
        <v>110</v>
      </c>
      <c r="C15" s="163">
        <v>0</v>
      </c>
      <c r="D15" s="163">
        <v>93</v>
      </c>
      <c r="E15" s="70">
        <v>1700</v>
      </c>
    </row>
    <row r="16" spans="1:5" s="8" customFormat="1">
      <c r="A16" s="27" t="s">
        <v>83</v>
      </c>
      <c r="B16" s="170" t="s">
        <v>84</v>
      </c>
      <c r="C16" s="163">
        <v>6989</v>
      </c>
      <c r="D16" s="163">
        <v>0</v>
      </c>
      <c r="E16" s="70">
        <v>2000</v>
      </c>
    </row>
    <row r="17" spans="1:5" s="8" customFormat="1">
      <c r="A17" s="27" t="s">
        <v>111</v>
      </c>
      <c r="B17" s="170" t="s">
        <v>113</v>
      </c>
      <c r="C17" s="163">
        <v>0</v>
      </c>
      <c r="D17" s="163">
        <v>0</v>
      </c>
      <c r="E17" s="70">
        <v>0</v>
      </c>
    </row>
    <row r="18" spans="1:5" s="8" customFormat="1">
      <c r="A18" s="39"/>
      <c r="B18" s="165" t="s">
        <v>24</v>
      </c>
      <c r="C18" s="171">
        <f>SUM(C15:C17)</f>
        <v>6989</v>
      </c>
      <c r="D18" s="171">
        <f>SUM(D15:D17)</f>
        <v>93</v>
      </c>
      <c r="E18" s="171">
        <f>SUM(E15:E17)</f>
        <v>3700</v>
      </c>
    </row>
    <row r="19" spans="1:5" s="8" customFormat="1" ht="45.75" customHeight="1">
      <c r="A19" s="39"/>
      <c r="B19" s="165" t="s">
        <v>15</v>
      </c>
      <c r="C19" s="173">
        <f>SUM(C13,'7.Táj.adatok műk.'!C13)</f>
        <v>19929</v>
      </c>
      <c r="D19" s="173">
        <f>SUM(D11+'7.Táj.adatok műk.'!D13)</f>
        <v>21774</v>
      </c>
      <c r="E19" s="173">
        <f>SUM(E11,'7.Táj.adatok műk.'!G13)</f>
        <v>23142</v>
      </c>
    </row>
    <row r="20" spans="1:5" s="8" customFormat="1" ht="44.25" customHeight="1">
      <c r="A20" s="39"/>
      <c r="B20" s="165" t="s">
        <v>16</v>
      </c>
      <c r="C20" s="173">
        <f>SUM(C18,'7.Táj.adatok műk.'!C21)</f>
        <v>19999</v>
      </c>
      <c r="D20" s="173">
        <f>SUM(D18,'7.Táj.adatok műk.'!D21)</f>
        <v>11754</v>
      </c>
      <c r="E20" s="173">
        <f>SUM(E18,'7.Táj.adatok műk.'!G21)</f>
        <v>23142</v>
      </c>
    </row>
    <row r="21" spans="1:5">
      <c r="E21" s="23"/>
    </row>
    <row r="22" spans="1:5">
      <c r="E22" s="23"/>
    </row>
    <row r="23" spans="1:5">
      <c r="E23" s="23"/>
    </row>
    <row r="24" spans="1:5">
      <c r="E24" s="23"/>
    </row>
  </sheetData>
  <mergeCells count="5">
    <mergeCell ref="B5:E5"/>
    <mergeCell ref="B4:E4"/>
    <mergeCell ref="B3:E3"/>
    <mergeCell ref="B1:E1"/>
    <mergeCell ref="B2:E2"/>
  </mergeCells>
  <phoneticPr fontId="28" type="noConversion"/>
  <printOptions headings="1" gridLines="1"/>
  <pageMargins left="0.74803149606299213" right="0.23622047244094491" top="0.98425196850393704" bottom="0.98425196850393704" header="0.51181102362204722" footer="0.51181102362204722"/>
  <pageSetup paperSize="9" scale="90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M39" sqref="M39"/>
    </sheetView>
  </sheetViews>
  <sheetFormatPr defaultRowHeight="15"/>
  <cols>
    <col min="1" max="1" width="36.5703125" style="174" customWidth="1"/>
    <col min="2" max="13" width="6.7109375" style="174" customWidth="1"/>
    <col min="14" max="16384" width="9.140625" style="174"/>
  </cols>
  <sheetData>
    <row r="1" spans="1:15">
      <c r="A1" s="246" t="s">
        <v>260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3" spans="1:15">
      <c r="A3" s="247" t="s">
        <v>286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1:15" ht="15.75" thickBot="1">
      <c r="M5" s="248" t="s">
        <v>259</v>
      </c>
      <c r="N5" s="248"/>
    </row>
    <row r="6" spans="1:15">
      <c r="A6" s="187" t="s">
        <v>258</v>
      </c>
      <c r="B6" s="186" t="s">
        <v>257</v>
      </c>
      <c r="C6" s="186" t="s">
        <v>256</v>
      </c>
      <c r="D6" s="186" t="s">
        <v>255</v>
      </c>
      <c r="E6" s="186" t="s">
        <v>254</v>
      </c>
      <c r="F6" s="186" t="s">
        <v>253</v>
      </c>
      <c r="G6" s="186" t="s">
        <v>252</v>
      </c>
      <c r="H6" s="186" t="s">
        <v>251</v>
      </c>
      <c r="I6" s="186" t="s">
        <v>250</v>
      </c>
      <c r="J6" s="186" t="s">
        <v>249</v>
      </c>
      <c r="K6" s="186" t="s">
        <v>248</v>
      </c>
      <c r="L6" s="186" t="s">
        <v>247</v>
      </c>
      <c r="M6" s="186" t="s">
        <v>246</v>
      </c>
      <c r="N6" s="186" t="s">
        <v>245</v>
      </c>
    </row>
    <row r="7" spans="1:15">
      <c r="A7" s="179" t="s">
        <v>244</v>
      </c>
      <c r="B7" s="181">
        <v>859</v>
      </c>
      <c r="C7" s="181">
        <v>859</v>
      </c>
      <c r="D7" s="181">
        <v>860</v>
      </c>
      <c r="E7" s="181">
        <v>860</v>
      </c>
      <c r="F7" s="181">
        <v>860</v>
      </c>
      <c r="G7" s="181">
        <v>860</v>
      </c>
      <c r="H7" s="181">
        <v>860</v>
      </c>
      <c r="I7" s="181">
        <v>860</v>
      </c>
      <c r="J7" s="181">
        <v>860</v>
      </c>
      <c r="K7" s="181">
        <v>860</v>
      </c>
      <c r="L7" s="181">
        <v>860</v>
      </c>
      <c r="M7" s="181">
        <v>860</v>
      </c>
      <c r="N7" s="180">
        <f t="shared" ref="N7:N15" si="0">SUM(B7:M7)</f>
        <v>10318</v>
      </c>
    </row>
    <row r="8" spans="1:15">
      <c r="A8" s="179" t="s">
        <v>243</v>
      </c>
      <c r="B8" s="181">
        <v>0</v>
      </c>
      <c r="C8" s="181">
        <v>0</v>
      </c>
      <c r="D8" s="181">
        <v>0</v>
      </c>
      <c r="E8" s="181">
        <v>0</v>
      </c>
      <c r="F8" s="181">
        <v>0</v>
      </c>
      <c r="G8" s="181">
        <v>0</v>
      </c>
      <c r="H8" s="181">
        <v>0</v>
      </c>
      <c r="I8" s="181">
        <v>0</v>
      </c>
      <c r="J8" s="181">
        <v>0</v>
      </c>
      <c r="K8" s="181">
        <v>0</v>
      </c>
      <c r="L8" s="181">
        <v>0</v>
      </c>
      <c r="M8" s="181">
        <v>0</v>
      </c>
      <c r="N8" s="180">
        <f t="shared" si="0"/>
        <v>0</v>
      </c>
    </row>
    <row r="9" spans="1:15">
      <c r="A9" s="179" t="s">
        <v>102</v>
      </c>
      <c r="B9" s="181">
        <v>113</v>
      </c>
      <c r="C9" s="181">
        <v>113</v>
      </c>
      <c r="D9" s="181">
        <v>1132</v>
      </c>
      <c r="E9" s="181">
        <v>113</v>
      </c>
      <c r="F9" s="181">
        <v>113</v>
      </c>
      <c r="G9" s="181">
        <v>113</v>
      </c>
      <c r="H9" s="181">
        <v>113</v>
      </c>
      <c r="I9" s="181">
        <v>113</v>
      </c>
      <c r="J9" s="181">
        <v>1132</v>
      </c>
      <c r="K9" s="181">
        <v>114</v>
      </c>
      <c r="L9" s="181">
        <v>114</v>
      </c>
      <c r="M9" s="181">
        <v>113</v>
      </c>
      <c r="N9" s="180">
        <f t="shared" si="0"/>
        <v>3396</v>
      </c>
    </row>
    <row r="10" spans="1:15">
      <c r="A10" s="179" t="s">
        <v>97</v>
      </c>
      <c r="B10" s="181">
        <v>15</v>
      </c>
      <c r="C10" s="181">
        <v>15</v>
      </c>
      <c r="D10" s="181">
        <v>15</v>
      </c>
      <c r="E10" s="181">
        <v>15</v>
      </c>
      <c r="F10" s="181">
        <v>15</v>
      </c>
      <c r="G10" s="181">
        <v>15</v>
      </c>
      <c r="H10" s="181">
        <v>15</v>
      </c>
      <c r="I10" s="181">
        <v>15</v>
      </c>
      <c r="J10" s="181">
        <v>15</v>
      </c>
      <c r="K10" s="181">
        <v>15</v>
      </c>
      <c r="L10" s="181">
        <v>15</v>
      </c>
      <c r="M10" s="181">
        <v>15</v>
      </c>
      <c r="N10" s="180">
        <f t="shared" si="0"/>
        <v>180</v>
      </c>
    </row>
    <row r="11" spans="1:15">
      <c r="A11" s="179" t="s">
        <v>117</v>
      </c>
      <c r="B11" s="178">
        <v>0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80">
        <f t="shared" si="0"/>
        <v>0</v>
      </c>
    </row>
    <row r="12" spans="1:15">
      <c r="A12" s="179" t="s">
        <v>119</v>
      </c>
      <c r="B12" s="178">
        <v>0</v>
      </c>
      <c r="C12" s="178">
        <v>0</v>
      </c>
      <c r="D12" s="178">
        <v>0</v>
      </c>
      <c r="E12" s="178">
        <v>0</v>
      </c>
      <c r="F12" s="178">
        <v>0</v>
      </c>
      <c r="G12" s="178">
        <v>0</v>
      </c>
      <c r="H12" s="178">
        <v>0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  <c r="N12" s="180">
        <f t="shared" si="0"/>
        <v>0</v>
      </c>
    </row>
    <row r="13" spans="1:15">
      <c r="A13" s="179" t="s">
        <v>121</v>
      </c>
      <c r="B13" s="178">
        <v>0</v>
      </c>
      <c r="C13" s="178">
        <v>0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80">
        <f t="shared" si="0"/>
        <v>0</v>
      </c>
    </row>
    <row r="14" spans="1:15">
      <c r="A14" s="179" t="s">
        <v>104</v>
      </c>
      <c r="B14" s="181">
        <v>1541</v>
      </c>
      <c r="C14" s="181">
        <v>1541</v>
      </c>
      <c r="D14" s="181">
        <v>1540</v>
      </c>
      <c r="E14" s="181">
        <v>1545</v>
      </c>
      <c r="F14" s="181">
        <v>1545</v>
      </c>
      <c r="G14" s="181">
        <v>1536</v>
      </c>
      <c r="H14" s="181"/>
      <c r="I14" s="181"/>
      <c r="J14" s="181"/>
      <c r="K14" s="181"/>
      <c r="L14" s="181"/>
      <c r="M14" s="181"/>
      <c r="N14" s="180">
        <f t="shared" si="0"/>
        <v>9248</v>
      </c>
    </row>
    <row r="15" spans="1:15">
      <c r="A15" s="185" t="s">
        <v>242</v>
      </c>
      <c r="B15" s="184">
        <f t="shared" ref="B15:M15" si="1">SUM(B7:B14)</f>
        <v>2528</v>
      </c>
      <c r="C15" s="184">
        <f t="shared" si="1"/>
        <v>2528</v>
      </c>
      <c r="D15" s="184">
        <f t="shared" si="1"/>
        <v>3547</v>
      </c>
      <c r="E15" s="184">
        <f t="shared" si="1"/>
        <v>2533</v>
      </c>
      <c r="F15" s="184">
        <f t="shared" si="1"/>
        <v>2533</v>
      </c>
      <c r="G15" s="184">
        <f t="shared" si="1"/>
        <v>2524</v>
      </c>
      <c r="H15" s="184">
        <f t="shared" si="1"/>
        <v>988</v>
      </c>
      <c r="I15" s="184">
        <f t="shared" si="1"/>
        <v>988</v>
      </c>
      <c r="J15" s="184">
        <f t="shared" si="1"/>
        <v>2007</v>
      </c>
      <c r="K15" s="184">
        <f t="shared" si="1"/>
        <v>989</v>
      </c>
      <c r="L15" s="184">
        <f t="shared" si="1"/>
        <v>989</v>
      </c>
      <c r="M15" s="184">
        <f t="shared" si="1"/>
        <v>988</v>
      </c>
      <c r="N15" s="184">
        <f t="shared" si="0"/>
        <v>23142</v>
      </c>
      <c r="O15" s="183"/>
    </row>
    <row r="16" spans="1:15">
      <c r="A16" s="182" t="s">
        <v>241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</row>
    <row r="17" spans="1:14">
      <c r="A17" s="179" t="s">
        <v>18</v>
      </c>
      <c r="B17" s="181">
        <v>249</v>
      </c>
      <c r="C17" s="181">
        <v>249</v>
      </c>
      <c r="D17" s="181">
        <v>249</v>
      </c>
      <c r="E17" s="181">
        <v>250</v>
      </c>
      <c r="F17" s="181">
        <v>250</v>
      </c>
      <c r="G17" s="181">
        <v>250</v>
      </c>
      <c r="H17" s="181">
        <v>250</v>
      </c>
      <c r="I17" s="181">
        <v>249</v>
      </c>
      <c r="J17" s="181">
        <v>249</v>
      </c>
      <c r="K17" s="181">
        <v>249</v>
      </c>
      <c r="L17" s="181">
        <v>249</v>
      </c>
      <c r="M17" s="181">
        <v>249</v>
      </c>
      <c r="N17" s="180">
        <f t="shared" ref="N17:N25" si="2">SUM(B17:M17)</f>
        <v>2992</v>
      </c>
    </row>
    <row r="18" spans="1:14">
      <c r="A18" s="179" t="s">
        <v>19</v>
      </c>
      <c r="B18" s="178">
        <v>57</v>
      </c>
      <c r="C18" s="178">
        <v>57</v>
      </c>
      <c r="D18" s="178">
        <v>57</v>
      </c>
      <c r="E18" s="178">
        <v>58</v>
      </c>
      <c r="F18" s="178">
        <v>58</v>
      </c>
      <c r="G18" s="178">
        <v>58</v>
      </c>
      <c r="H18" s="178">
        <v>58</v>
      </c>
      <c r="I18" s="178">
        <v>58</v>
      </c>
      <c r="J18" s="178">
        <v>58</v>
      </c>
      <c r="K18" s="178">
        <v>57</v>
      </c>
      <c r="L18" s="178">
        <v>57</v>
      </c>
      <c r="M18" s="178">
        <v>57</v>
      </c>
      <c r="N18" s="180">
        <f t="shared" si="2"/>
        <v>690</v>
      </c>
    </row>
    <row r="19" spans="1:14">
      <c r="A19" s="179" t="s">
        <v>106</v>
      </c>
      <c r="B19" s="181">
        <v>969</v>
      </c>
      <c r="C19" s="181">
        <v>894</v>
      </c>
      <c r="D19" s="181">
        <v>1005</v>
      </c>
      <c r="E19" s="181">
        <v>715</v>
      </c>
      <c r="F19" s="181">
        <v>715</v>
      </c>
      <c r="G19" s="181">
        <v>602</v>
      </c>
      <c r="H19" s="181">
        <v>568</v>
      </c>
      <c r="I19" s="181">
        <v>569</v>
      </c>
      <c r="J19" s="181">
        <v>828</v>
      </c>
      <c r="K19" s="181">
        <v>571</v>
      </c>
      <c r="L19" s="181">
        <v>571</v>
      </c>
      <c r="M19" s="181">
        <v>570</v>
      </c>
      <c r="N19" s="180">
        <f t="shared" si="2"/>
        <v>8577</v>
      </c>
    </row>
    <row r="20" spans="1:14">
      <c r="A20" s="179" t="s">
        <v>240</v>
      </c>
      <c r="B20" s="181">
        <v>0</v>
      </c>
      <c r="C20" s="181">
        <v>0</v>
      </c>
      <c r="D20" s="181">
        <v>151</v>
      </c>
      <c r="E20" s="181">
        <v>3</v>
      </c>
      <c r="F20" s="181">
        <v>77</v>
      </c>
      <c r="G20" s="181">
        <v>77</v>
      </c>
      <c r="H20" s="181">
        <v>77</v>
      </c>
      <c r="I20" s="181">
        <v>77</v>
      </c>
      <c r="J20" s="181">
        <v>77</v>
      </c>
      <c r="K20" s="181">
        <v>77</v>
      </c>
      <c r="L20" s="181">
        <v>77</v>
      </c>
      <c r="M20" s="181">
        <v>77</v>
      </c>
      <c r="N20" s="177">
        <f t="shared" si="2"/>
        <v>770</v>
      </c>
    </row>
    <row r="21" spans="1:14">
      <c r="A21" s="179" t="s">
        <v>72</v>
      </c>
      <c r="B21" s="181">
        <v>1253</v>
      </c>
      <c r="C21" s="181">
        <v>1028</v>
      </c>
      <c r="D21" s="181">
        <v>1245</v>
      </c>
      <c r="E21" s="181">
        <v>1207</v>
      </c>
      <c r="F21" s="181">
        <v>833</v>
      </c>
      <c r="G21" s="181">
        <v>637</v>
      </c>
      <c r="H21" s="181">
        <v>35</v>
      </c>
      <c r="I21" s="181">
        <v>35</v>
      </c>
      <c r="J21" s="181">
        <v>35</v>
      </c>
      <c r="K21" s="181">
        <v>35</v>
      </c>
      <c r="L21" s="181">
        <v>35</v>
      </c>
      <c r="M21" s="181">
        <v>35</v>
      </c>
      <c r="N21" s="180">
        <f t="shared" si="2"/>
        <v>6413</v>
      </c>
    </row>
    <row r="22" spans="1:14">
      <c r="A22" s="179" t="s">
        <v>110</v>
      </c>
      <c r="B22" s="178">
        <v>0</v>
      </c>
      <c r="C22" s="178">
        <v>0</v>
      </c>
      <c r="D22" s="178">
        <v>340</v>
      </c>
      <c r="E22" s="178">
        <v>300</v>
      </c>
      <c r="F22" s="178">
        <v>400</v>
      </c>
      <c r="G22" s="178">
        <v>400</v>
      </c>
      <c r="H22" s="178">
        <v>0</v>
      </c>
      <c r="I22" s="178">
        <v>0</v>
      </c>
      <c r="J22" s="178">
        <v>260</v>
      </c>
      <c r="K22" s="178">
        <v>0</v>
      </c>
      <c r="L22" s="178">
        <v>0</v>
      </c>
      <c r="M22" s="178">
        <v>0</v>
      </c>
      <c r="N22" s="177">
        <f t="shared" si="2"/>
        <v>1700</v>
      </c>
    </row>
    <row r="23" spans="1:14">
      <c r="A23" s="179" t="s">
        <v>239</v>
      </c>
      <c r="B23" s="178">
        <v>0</v>
      </c>
      <c r="C23" s="178">
        <v>300</v>
      </c>
      <c r="D23" s="178">
        <v>500</v>
      </c>
      <c r="E23" s="178">
        <v>0</v>
      </c>
      <c r="F23" s="178">
        <v>200</v>
      </c>
      <c r="G23" s="178">
        <v>500</v>
      </c>
      <c r="H23" s="178">
        <v>0</v>
      </c>
      <c r="I23" s="178">
        <v>0</v>
      </c>
      <c r="J23" s="178">
        <v>500</v>
      </c>
      <c r="K23" s="178">
        <v>0</v>
      </c>
      <c r="L23" s="178">
        <v>0</v>
      </c>
      <c r="M23" s="178">
        <v>0</v>
      </c>
      <c r="N23" s="177">
        <f t="shared" si="2"/>
        <v>2000</v>
      </c>
    </row>
    <row r="24" spans="1:14">
      <c r="A24" s="179" t="s">
        <v>123</v>
      </c>
      <c r="B24" s="178">
        <v>0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7">
        <f t="shared" si="2"/>
        <v>0</v>
      </c>
    </row>
    <row r="25" spans="1:14" ht="15.75" thickBot="1">
      <c r="A25" s="176" t="s">
        <v>238</v>
      </c>
      <c r="B25" s="175">
        <f t="shared" ref="B25:M25" si="3">SUM(B17:B24)</f>
        <v>2528</v>
      </c>
      <c r="C25" s="175">
        <f t="shared" si="3"/>
        <v>2528</v>
      </c>
      <c r="D25" s="175">
        <f t="shared" si="3"/>
        <v>3547</v>
      </c>
      <c r="E25" s="175">
        <f t="shared" si="3"/>
        <v>2533</v>
      </c>
      <c r="F25" s="175">
        <f t="shared" si="3"/>
        <v>2533</v>
      </c>
      <c r="G25" s="175">
        <f t="shared" si="3"/>
        <v>2524</v>
      </c>
      <c r="H25" s="175">
        <f t="shared" si="3"/>
        <v>988</v>
      </c>
      <c r="I25" s="175">
        <f t="shared" si="3"/>
        <v>988</v>
      </c>
      <c r="J25" s="175">
        <f t="shared" si="3"/>
        <v>2007</v>
      </c>
      <c r="K25" s="175">
        <f t="shared" si="3"/>
        <v>989</v>
      </c>
      <c r="L25" s="175">
        <f t="shared" si="3"/>
        <v>989</v>
      </c>
      <c r="M25" s="175">
        <f t="shared" si="3"/>
        <v>988</v>
      </c>
      <c r="N25" s="175">
        <f t="shared" si="2"/>
        <v>23142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7</vt:i4>
      </vt:variant>
    </vt:vector>
  </HeadingPairs>
  <TitlesOfParts>
    <vt:vector size="19" baseType="lpstr">
      <vt:lpstr>1.mérleg </vt:lpstr>
      <vt:lpstr>2.bevétel</vt:lpstr>
      <vt:lpstr>3.bev. fel.</vt:lpstr>
      <vt:lpstr>4.kiadás </vt:lpstr>
      <vt:lpstr>5. kiad. fel.</vt:lpstr>
      <vt:lpstr>6. felújítás</vt:lpstr>
      <vt:lpstr>7.Táj.adatok műk.</vt:lpstr>
      <vt:lpstr>8.Táj.adatok felh.</vt:lpstr>
      <vt:lpstr>9.Előir.felhaszn.</vt:lpstr>
      <vt:lpstr>10.Lészám</vt:lpstr>
      <vt:lpstr>11.Közvetett tám.</vt:lpstr>
      <vt:lpstr>12. Gördülő tervezés</vt:lpstr>
      <vt:lpstr>'2.bevétel'!Nyomtatási_cím</vt:lpstr>
      <vt:lpstr>'4.kiadás '!Nyomtatási_cím</vt:lpstr>
      <vt:lpstr>'1.mérleg '!Nyomtatási_terület</vt:lpstr>
      <vt:lpstr>'2.bevétel'!Nyomtatási_terület</vt:lpstr>
      <vt:lpstr>'4.kiadás '!Nyomtatási_terület</vt:lpstr>
      <vt:lpstr>'7.Táj.adatok műk.'!Nyomtatási_terület</vt:lpstr>
      <vt:lpstr>'8.Táj.adatok felh.'!Nyomtatási_terület</vt:lpstr>
    </vt:vector>
  </TitlesOfParts>
  <Company>Kékkút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Kék Narancs</dc:creator>
  <cp:lastModifiedBy>Iszkaszentgyörgy Önk</cp:lastModifiedBy>
  <cp:lastPrinted>2016-03-01T13:36:47Z</cp:lastPrinted>
  <dcterms:created xsi:type="dcterms:W3CDTF">2007-08-29T05:53:55Z</dcterms:created>
  <dcterms:modified xsi:type="dcterms:W3CDTF">2016-03-01T14:03:01Z</dcterms:modified>
</cp:coreProperties>
</file>