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activeTab="14"/>
  </bookViews>
  <sheets>
    <sheet name="2-3.mell" sheetId="1" r:id="rId1"/>
    <sheet name="4.mell" sheetId="2" r:id="rId2"/>
    <sheet name="4.1" sheetId="6" r:id="rId3"/>
    <sheet name="4.2" sheetId="25" r:id="rId4"/>
    <sheet name="4.3-7" sheetId="40" r:id="rId5"/>
    <sheet name="5.mell" sheetId="3" r:id="rId6"/>
    <sheet name="5.1" sheetId="7" r:id="rId7"/>
    <sheet name="5.2" sheetId="26" r:id="rId8"/>
    <sheet name="5.3-7." sheetId="41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</sheets>
  <externalReferences>
    <externalReference r:id="rId16"/>
    <externalReference r:id="rId17"/>
  </externalReferences>
  <definedNames>
    <definedName name="_xlnm.Print_Titles" localSheetId="2">'4.1'!$6:$10</definedName>
    <definedName name="_xlnm.Print_Titles" localSheetId="4">'4.3-7'!$1:$12</definedName>
    <definedName name="_xlnm.Print_Titles" localSheetId="6">'5.1'!$6:$11</definedName>
    <definedName name="_xlnm.Print_Titles" localSheetId="8">'5.3-7.'!$1:$11</definedName>
    <definedName name="_xlnm.Print_Area" localSheetId="13">'11-11.2'!$A$1:$H$67</definedName>
    <definedName name="_xlnm.Print_Area" localSheetId="14">'12 mell'!$A$1:$N$32</definedName>
    <definedName name="_xlnm.Print_Area" localSheetId="0">'2-3.mell'!$A$1:$E$50</definedName>
    <definedName name="_xlnm.Print_Area" localSheetId="2">'4.1'!$A$1:$O$261</definedName>
    <definedName name="_xlnm.Print_Area" localSheetId="3">'4.2'!$A$1:$O$54</definedName>
    <definedName name="_xlnm.Print_Area" localSheetId="4">'4.3-7'!$A$1:$P$262</definedName>
    <definedName name="_xlnm.Print_Area" localSheetId="1">'4.mell'!$A$1:$N$62</definedName>
    <definedName name="_xlnm.Print_Area" localSheetId="6">'5.1'!$A$1:$L$373</definedName>
    <definedName name="_xlnm.Print_Area" localSheetId="7">'5.2'!$A$1:$L$73</definedName>
    <definedName name="_xlnm.Print_Area" localSheetId="8">'5.3-7.'!$A$1:$L$271</definedName>
    <definedName name="_xlnm.Print_Area" localSheetId="5">'5.mell'!$A$1:$K$61</definedName>
    <definedName name="_xlnm.Print_Area" localSheetId="9">'7-8.mell.'!$A$1:$E$85</definedName>
    <definedName name="_xlnm.Print_Area" localSheetId="10">'9.1-9.2'!$A$1:$K$126</definedName>
    <definedName name="_xlnm.Print_Area" localSheetId="11">'9.3. mell.'!$A$1:$E$26</definedName>
  </definedNames>
  <calcPr calcId="125725"/>
</workbook>
</file>

<file path=xl/calcChain.xml><?xml version="1.0" encoding="utf-8"?>
<calcChain xmlns="http://schemas.openxmlformats.org/spreadsheetml/2006/main">
  <c r="K21" i="10"/>
  <c r="H20"/>
  <c r="C186" i="7"/>
  <c r="J120" i="10"/>
  <c r="I120"/>
  <c r="K116"/>
  <c r="K118"/>
  <c r="J111"/>
  <c r="I111"/>
  <c r="K114"/>
  <c r="K113"/>
  <c r="K112"/>
  <c r="K104"/>
  <c r="K103"/>
  <c r="K18"/>
  <c r="J57"/>
  <c r="I57"/>
  <c r="K58"/>
  <c r="K40"/>
  <c r="K41"/>
  <c r="K43"/>
  <c r="L64"/>
  <c r="E367" i="7"/>
  <c r="F367"/>
  <c r="G367"/>
  <c r="I367"/>
  <c r="K367"/>
  <c r="L367"/>
  <c r="D367"/>
  <c r="E370"/>
  <c r="F370"/>
  <c r="G370"/>
  <c r="H370"/>
  <c r="I370"/>
  <c r="J370"/>
  <c r="K370"/>
  <c r="L370"/>
  <c r="D370"/>
  <c r="E373"/>
  <c r="F373"/>
  <c r="G373"/>
  <c r="H373"/>
  <c r="I373"/>
  <c r="J373"/>
  <c r="K373"/>
  <c r="L373"/>
  <c r="D373"/>
  <c r="E258" i="6"/>
  <c r="F258"/>
  <c r="G258"/>
  <c r="H258"/>
  <c r="I258"/>
  <c r="J258"/>
  <c r="K258"/>
  <c r="L258"/>
  <c r="M258"/>
  <c r="N258"/>
  <c r="O258"/>
  <c r="D258"/>
  <c r="D255" s="1"/>
  <c r="E54" i="9"/>
  <c r="K111" i="10" l="1"/>
  <c r="E51" i="9"/>
  <c r="D51"/>
  <c r="C51"/>
  <c r="K51" i="10"/>
  <c r="K22"/>
  <c r="K20"/>
  <c r="C27" i="6"/>
  <c r="K38" i="10"/>
  <c r="K36"/>
  <c r="K28"/>
  <c r="K27" s="1"/>
  <c r="H28"/>
  <c r="H27" s="1"/>
  <c r="E28"/>
  <c r="J27"/>
  <c r="I27"/>
  <c r="G27"/>
  <c r="F27"/>
  <c r="E27"/>
  <c r="D27"/>
  <c r="C27"/>
  <c r="J14"/>
  <c r="I14"/>
  <c r="K13"/>
  <c r="K12"/>
  <c r="C173" i="7"/>
  <c r="M173"/>
  <c r="E12" i="11"/>
  <c r="M332" i="7"/>
  <c r="M333"/>
  <c r="M336"/>
  <c r="M337"/>
  <c r="M338"/>
  <c r="M339"/>
  <c r="M340"/>
  <c r="M341"/>
  <c r="M342"/>
  <c r="H335"/>
  <c r="M335" s="1"/>
  <c r="H334"/>
  <c r="M334" s="1"/>
  <c r="C333"/>
  <c r="C334"/>
  <c r="C94" i="6"/>
  <c r="E96"/>
  <c r="F96"/>
  <c r="G96"/>
  <c r="H96"/>
  <c r="I96"/>
  <c r="J96"/>
  <c r="K96"/>
  <c r="L96"/>
  <c r="M96"/>
  <c r="N96"/>
  <c r="O96"/>
  <c r="D96"/>
  <c r="P35"/>
  <c r="H29"/>
  <c r="E26" i="2"/>
  <c r="F26"/>
  <c r="G26"/>
  <c r="H26"/>
  <c r="I26"/>
  <c r="J26"/>
  <c r="K26"/>
  <c r="L26"/>
  <c r="C26"/>
  <c r="P271" i="41"/>
  <c r="N271"/>
  <c r="O271" s="1"/>
  <c r="M267"/>
  <c r="P266"/>
  <c r="O266"/>
  <c r="N266"/>
  <c r="L263"/>
  <c r="K263"/>
  <c r="J263"/>
  <c r="I263"/>
  <c r="H263"/>
  <c r="G263"/>
  <c r="F263"/>
  <c r="E263"/>
  <c r="N263" s="1"/>
  <c r="O263" s="1"/>
  <c r="D263"/>
  <c r="C263"/>
  <c r="L262"/>
  <c r="K262"/>
  <c r="J262"/>
  <c r="I262"/>
  <c r="H262"/>
  <c r="G262"/>
  <c r="F262"/>
  <c r="E262"/>
  <c r="D262"/>
  <c r="N262" s="1"/>
  <c r="P261"/>
  <c r="N261"/>
  <c r="O261" s="1"/>
  <c r="P256"/>
  <c r="O256"/>
  <c r="N256"/>
  <c r="L255"/>
  <c r="K255"/>
  <c r="J255"/>
  <c r="I255"/>
  <c r="H255"/>
  <c r="G255"/>
  <c r="F255"/>
  <c r="E255"/>
  <c r="N255" s="1"/>
  <c r="D255"/>
  <c r="P254"/>
  <c r="O254"/>
  <c r="N254"/>
  <c r="P253"/>
  <c r="N253"/>
  <c r="O253" s="1"/>
  <c r="N252"/>
  <c r="C252"/>
  <c r="P252" s="1"/>
  <c r="P251"/>
  <c r="O251"/>
  <c r="N251"/>
  <c r="M249"/>
  <c r="L249"/>
  <c r="L250" s="1"/>
  <c r="K249"/>
  <c r="K250" s="1"/>
  <c r="J249"/>
  <c r="J250" s="1"/>
  <c r="I249"/>
  <c r="I250" s="1"/>
  <c r="H249"/>
  <c r="H250" s="1"/>
  <c r="G249"/>
  <c r="G250" s="1"/>
  <c r="F249"/>
  <c r="F250" s="1"/>
  <c r="E249"/>
  <c r="E250" s="1"/>
  <c r="D249"/>
  <c r="D250" s="1"/>
  <c r="C249"/>
  <c r="P249" s="1"/>
  <c r="N248"/>
  <c r="O248" s="1"/>
  <c r="P247"/>
  <c r="O247"/>
  <c r="N247"/>
  <c r="P246"/>
  <c r="N246"/>
  <c r="O246" s="1"/>
  <c r="C246"/>
  <c r="P245"/>
  <c r="N245"/>
  <c r="O245" s="1"/>
  <c r="L244"/>
  <c r="K244"/>
  <c r="J244"/>
  <c r="I244"/>
  <c r="H244"/>
  <c r="G244"/>
  <c r="F244"/>
  <c r="E244"/>
  <c r="D244"/>
  <c r="N244" s="1"/>
  <c r="P243"/>
  <c r="N243"/>
  <c r="O243" s="1"/>
  <c r="P242"/>
  <c r="O242"/>
  <c r="N242"/>
  <c r="P241"/>
  <c r="N241"/>
  <c r="O241" s="1"/>
  <c r="C241"/>
  <c r="C244" s="1"/>
  <c r="P244" s="1"/>
  <c r="P240"/>
  <c r="N240"/>
  <c r="O240" s="1"/>
  <c r="L239"/>
  <c r="J239"/>
  <c r="H239"/>
  <c r="F239"/>
  <c r="D239"/>
  <c r="L238"/>
  <c r="K238"/>
  <c r="K239" s="1"/>
  <c r="J238"/>
  <c r="I238"/>
  <c r="I239" s="1"/>
  <c r="H238"/>
  <c r="G238"/>
  <c r="G239" s="1"/>
  <c r="F238"/>
  <c r="E238"/>
  <c r="E239" s="1"/>
  <c r="D238"/>
  <c r="C238"/>
  <c r="P238" s="1"/>
  <c r="N237"/>
  <c r="O237" s="1"/>
  <c r="P236"/>
  <c r="O236"/>
  <c r="N236"/>
  <c r="P235"/>
  <c r="N235"/>
  <c r="O235" s="1"/>
  <c r="C235"/>
  <c r="C239" s="1"/>
  <c r="P239" s="1"/>
  <c r="P234"/>
  <c r="N234"/>
  <c r="O234" s="1"/>
  <c r="L233"/>
  <c r="K233"/>
  <c r="J233"/>
  <c r="I233"/>
  <c r="H233"/>
  <c r="G233"/>
  <c r="F233"/>
  <c r="E233"/>
  <c r="D233"/>
  <c r="N233" s="1"/>
  <c r="P232"/>
  <c r="N232"/>
  <c r="O232" s="1"/>
  <c r="P231"/>
  <c r="O231"/>
  <c r="N231"/>
  <c r="P230"/>
  <c r="N230"/>
  <c r="O230" s="1"/>
  <c r="C230"/>
  <c r="C233" s="1"/>
  <c r="P233" s="1"/>
  <c r="P229"/>
  <c r="N229"/>
  <c r="O229" s="1"/>
  <c r="L228"/>
  <c r="J228"/>
  <c r="H228"/>
  <c r="F228"/>
  <c r="D228"/>
  <c r="L227"/>
  <c r="K227"/>
  <c r="K228" s="1"/>
  <c r="J227"/>
  <c r="I227"/>
  <c r="I228" s="1"/>
  <c r="H227"/>
  <c r="G227"/>
  <c r="G228" s="1"/>
  <c r="F227"/>
  <c r="E227"/>
  <c r="E228" s="1"/>
  <c r="D227"/>
  <c r="C227"/>
  <c r="P227" s="1"/>
  <c r="N226"/>
  <c r="O226" s="1"/>
  <c r="P225"/>
  <c r="O225"/>
  <c r="N225"/>
  <c r="P224"/>
  <c r="N224"/>
  <c r="O224" s="1"/>
  <c r="C224"/>
  <c r="C228" s="1"/>
  <c r="P228" s="1"/>
  <c r="P223"/>
  <c r="N223"/>
  <c r="O223" s="1"/>
  <c r="L222"/>
  <c r="J222"/>
  <c r="H222"/>
  <c r="F222"/>
  <c r="D222"/>
  <c r="L221"/>
  <c r="K221"/>
  <c r="K222" s="1"/>
  <c r="J221"/>
  <c r="I221"/>
  <c r="I222" s="1"/>
  <c r="H221"/>
  <c r="G221"/>
  <c r="G222" s="1"/>
  <c r="F221"/>
  <c r="E221"/>
  <c r="E222" s="1"/>
  <c r="D221"/>
  <c r="C221"/>
  <c r="P221" s="1"/>
  <c r="N220"/>
  <c r="O220" s="1"/>
  <c r="P219"/>
  <c r="O219"/>
  <c r="N219"/>
  <c r="P218"/>
  <c r="N218"/>
  <c r="O218" s="1"/>
  <c r="N217"/>
  <c r="O217" s="1"/>
  <c r="C217"/>
  <c r="C222" s="1"/>
  <c r="P222" s="1"/>
  <c r="O216"/>
  <c r="N216"/>
  <c r="L214"/>
  <c r="L215" s="1"/>
  <c r="K214"/>
  <c r="K215" s="1"/>
  <c r="J214"/>
  <c r="J215" s="1"/>
  <c r="I214"/>
  <c r="I215" s="1"/>
  <c r="H214"/>
  <c r="H215" s="1"/>
  <c r="G214"/>
  <c r="G215" s="1"/>
  <c r="F214"/>
  <c r="F215" s="1"/>
  <c r="E214"/>
  <c r="E215" s="1"/>
  <c r="D214"/>
  <c r="N214" s="1"/>
  <c r="O214" s="1"/>
  <c r="C214"/>
  <c r="C215" s="1"/>
  <c r="O213"/>
  <c r="N213"/>
  <c r="O212"/>
  <c r="N212"/>
  <c r="O211"/>
  <c r="N211"/>
  <c r="N210"/>
  <c r="C210"/>
  <c r="O210" s="1"/>
  <c r="N209"/>
  <c r="O209" s="1"/>
  <c r="L207"/>
  <c r="L208" s="1"/>
  <c r="K207"/>
  <c r="K208" s="1"/>
  <c r="J207"/>
  <c r="J208" s="1"/>
  <c r="I207"/>
  <c r="I208" s="1"/>
  <c r="H207"/>
  <c r="H208" s="1"/>
  <c r="G207"/>
  <c r="G208" s="1"/>
  <c r="F207"/>
  <c r="F208" s="1"/>
  <c r="E207"/>
  <c r="E208" s="1"/>
  <c r="D207"/>
  <c r="D208" s="1"/>
  <c r="N208" s="1"/>
  <c r="O208" s="1"/>
  <c r="C207"/>
  <c r="C208" s="1"/>
  <c r="N206"/>
  <c r="O206" s="1"/>
  <c r="N205"/>
  <c r="O205" s="1"/>
  <c r="N204"/>
  <c r="O204" s="1"/>
  <c r="C204"/>
  <c r="O203"/>
  <c r="N203"/>
  <c r="L201"/>
  <c r="L202" s="1"/>
  <c r="K201"/>
  <c r="K202" s="1"/>
  <c r="J201"/>
  <c r="J202" s="1"/>
  <c r="I201"/>
  <c r="I202" s="1"/>
  <c r="H201"/>
  <c r="H202" s="1"/>
  <c r="G201"/>
  <c r="G202" s="1"/>
  <c r="F201"/>
  <c r="F202" s="1"/>
  <c r="E201"/>
  <c r="E202" s="1"/>
  <c r="D201"/>
  <c r="N201" s="1"/>
  <c r="O201" s="1"/>
  <c r="C201"/>
  <c r="C202" s="1"/>
  <c r="O200"/>
  <c r="N200"/>
  <c r="O199"/>
  <c r="N199"/>
  <c r="P198"/>
  <c r="N198"/>
  <c r="O198" s="1"/>
  <c r="C198"/>
  <c r="P197"/>
  <c r="N197"/>
  <c r="O197" s="1"/>
  <c r="L196"/>
  <c r="J196"/>
  <c r="H196"/>
  <c r="F196"/>
  <c r="D196"/>
  <c r="L195"/>
  <c r="K195"/>
  <c r="K196" s="1"/>
  <c r="J195"/>
  <c r="I195"/>
  <c r="I196" s="1"/>
  <c r="H195"/>
  <c r="G195"/>
  <c r="G196" s="1"/>
  <c r="F195"/>
  <c r="E195"/>
  <c r="D195"/>
  <c r="C195"/>
  <c r="N194"/>
  <c r="O194" s="1"/>
  <c r="P193"/>
  <c r="O193"/>
  <c r="N193"/>
  <c r="P192"/>
  <c r="N192"/>
  <c r="O192" s="1"/>
  <c r="N191"/>
  <c r="C191"/>
  <c r="P191" s="1"/>
  <c r="P190"/>
  <c r="O190"/>
  <c r="N190"/>
  <c r="K189"/>
  <c r="I189"/>
  <c r="G189"/>
  <c r="E189"/>
  <c r="C189"/>
  <c r="P189" s="1"/>
  <c r="L188"/>
  <c r="L189" s="1"/>
  <c r="K188"/>
  <c r="J188"/>
  <c r="J189" s="1"/>
  <c r="I188"/>
  <c r="H188"/>
  <c r="H189" s="1"/>
  <c r="G188"/>
  <c r="F188"/>
  <c r="F189" s="1"/>
  <c r="E188"/>
  <c r="D188"/>
  <c r="C188"/>
  <c r="P188" s="1"/>
  <c r="P187"/>
  <c r="N187"/>
  <c r="O187" s="1"/>
  <c r="P186"/>
  <c r="O186"/>
  <c r="N186"/>
  <c r="P185"/>
  <c r="N185"/>
  <c r="O185" s="1"/>
  <c r="C185"/>
  <c r="P184"/>
  <c r="N184"/>
  <c r="O184" s="1"/>
  <c r="L183"/>
  <c r="J183"/>
  <c r="H183"/>
  <c r="F183"/>
  <c r="D183"/>
  <c r="P182"/>
  <c r="L182"/>
  <c r="K182"/>
  <c r="K183" s="1"/>
  <c r="J182"/>
  <c r="I182"/>
  <c r="I183" s="1"/>
  <c r="H182"/>
  <c r="G182"/>
  <c r="G183" s="1"/>
  <c r="F182"/>
  <c r="E182"/>
  <c r="E183" s="1"/>
  <c r="D182"/>
  <c r="C182"/>
  <c r="N181"/>
  <c r="O181" s="1"/>
  <c r="P180"/>
  <c r="O180"/>
  <c r="N180"/>
  <c r="P179"/>
  <c r="N179"/>
  <c r="O179" s="1"/>
  <c r="C179"/>
  <c r="C183" s="1"/>
  <c r="P183" s="1"/>
  <c r="P178"/>
  <c r="N178"/>
  <c r="O178" s="1"/>
  <c r="P176"/>
  <c r="M176"/>
  <c r="L176"/>
  <c r="L177" s="1"/>
  <c r="K176"/>
  <c r="K177" s="1"/>
  <c r="J176"/>
  <c r="J177" s="1"/>
  <c r="I176"/>
  <c r="I177" s="1"/>
  <c r="H176"/>
  <c r="H177" s="1"/>
  <c r="G176"/>
  <c r="G177" s="1"/>
  <c r="F176"/>
  <c r="F177" s="1"/>
  <c r="E176"/>
  <c r="E177" s="1"/>
  <c r="D176"/>
  <c r="D177" s="1"/>
  <c r="N177" s="1"/>
  <c r="C176"/>
  <c r="O175"/>
  <c r="N175"/>
  <c r="P174"/>
  <c r="N174"/>
  <c r="O174" s="1"/>
  <c r="N173"/>
  <c r="C173"/>
  <c r="P172"/>
  <c r="O172"/>
  <c r="N172"/>
  <c r="M170"/>
  <c r="L170"/>
  <c r="L171" s="1"/>
  <c r="K170"/>
  <c r="K171" s="1"/>
  <c r="J170"/>
  <c r="J171" s="1"/>
  <c r="I170"/>
  <c r="I171" s="1"/>
  <c r="H170"/>
  <c r="H171" s="1"/>
  <c r="G170"/>
  <c r="G171" s="1"/>
  <c r="F170"/>
  <c r="F171" s="1"/>
  <c r="E170"/>
  <c r="E171" s="1"/>
  <c r="D170"/>
  <c r="D171" s="1"/>
  <c r="C170"/>
  <c r="P170" s="1"/>
  <c r="N169"/>
  <c r="O169" s="1"/>
  <c r="P168"/>
  <c r="O168"/>
  <c r="N168"/>
  <c r="P167"/>
  <c r="N167"/>
  <c r="O167" s="1"/>
  <c r="C167"/>
  <c r="P166"/>
  <c r="N166"/>
  <c r="O166" s="1"/>
  <c r="L165"/>
  <c r="J165"/>
  <c r="H165"/>
  <c r="F165"/>
  <c r="D165"/>
  <c r="P164"/>
  <c r="L164"/>
  <c r="K164"/>
  <c r="K165" s="1"/>
  <c r="J164"/>
  <c r="I164"/>
  <c r="I165" s="1"/>
  <c r="H164"/>
  <c r="G164"/>
  <c r="G165" s="1"/>
  <c r="F164"/>
  <c r="E164"/>
  <c r="E165" s="1"/>
  <c r="D164"/>
  <c r="C164"/>
  <c r="C165" s="1"/>
  <c r="P165" s="1"/>
  <c r="N163"/>
  <c r="O163" s="1"/>
  <c r="P162"/>
  <c r="O162"/>
  <c r="N162"/>
  <c r="P161"/>
  <c r="N161"/>
  <c r="O161" s="1"/>
  <c r="C161"/>
  <c r="P160"/>
  <c r="N160"/>
  <c r="O160" s="1"/>
  <c r="L159"/>
  <c r="K159"/>
  <c r="J159"/>
  <c r="F159"/>
  <c r="P158"/>
  <c r="I158"/>
  <c r="I159" s="1"/>
  <c r="H158"/>
  <c r="H159" s="1"/>
  <c r="G158"/>
  <c r="G159" s="1"/>
  <c r="F158"/>
  <c r="E158"/>
  <c r="E159" s="1"/>
  <c r="D158"/>
  <c r="D159" s="1"/>
  <c r="N159" s="1"/>
  <c r="O159" s="1"/>
  <c r="C158"/>
  <c r="C159" s="1"/>
  <c r="P159" s="1"/>
  <c r="O157"/>
  <c r="N157"/>
  <c r="O156"/>
  <c r="N156"/>
  <c r="P155"/>
  <c r="N155"/>
  <c r="O155" s="1"/>
  <c r="N154"/>
  <c r="C154"/>
  <c r="P154" s="1"/>
  <c r="P153"/>
  <c r="O153"/>
  <c r="N153"/>
  <c r="K152"/>
  <c r="I152"/>
  <c r="G152"/>
  <c r="E152"/>
  <c r="C152"/>
  <c r="P152" s="1"/>
  <c r="L151"/>
  <c r="L152" s="1"/>
  <c r="K151"/>
  <c r="J151"/>
  <c r="J152" s="1"/>
  <c r="I151"/>
  <c r="H151"/>
  <c r="H152" s="1"/>
  <c r="G151"/>
  <c r="F151"/>
  <c r="F152" s="1"/>
  <c r="E151"/>
  <c r="D151"/>
  <c r="C151"/>
  <c r="P151" s="1"/>
  <c r="O150"/>
  <c r="N150"/>
  <c r="P149"/>
  <c r="N149"/>
  <c r="O149" s="1"/>
  <c r="N148"/>
  <c r="C148"/>
  <c r="P148" s="1"/>
  <c r="P147"/>
  <c r="O147"/>
  <c r="N147"/>
  <c r="J146"/>
  <c r="H146"/>
  <c r="F146"/>
  <c r="D146"/>
  <c r="L145"/>
  <c r="L146" s="1"/>
  <c r="K145"/>
  <c r="K146" s="1"/>
  <c r="J145"/>
  <c r="I145"/>
  <c r="I146" s="1"/>
  <c r="H145"/>
  <c r="G145"/>
  <c r="G146" s="1"/>
  <c r="F145"/>
  <c r="E145"/>
  <c r="N145" s="1"/>
  <c r="O145" s="1"/>
  <c r="D145"/>
  <c r="C145"/>
  <c r="P145" s="1"/>
  <c r="P144"/>
  <c r="O144"/>
  <c r="N144"/>
  <c r="P143"/>
  <c r="N143"/>
  <c r="O143" s="1"/>
  <c r="N142"/>
  <c r="C142"/>
  <c r="O142" s="1"/>
  <c r="P141"/>
  <c r="O141"/>
  <c r="N141"/>
  <c r="K140"/>
  <c r="I140"/>
  <c r="G140"/>
  <c r="E140"/>
  <c r="C140"/>
  <c r="P140" s="1"/>
  <c r="L139"/>
  <c r="L140" s="1"/>
  <c r="K139"/>
  <c r="J139"/>
  <c r="J140" s="1"/>
  <c r="I139"/>
  <c r="H139"/>
  <c r="H140" s="1"/>
  <c r="G139"/>
  <c r="F139"/>
  <c r="F140" s="1"/>
  <c r="E139"/>
  <c r="D139"/>
  <c r="D140" s="1"/>
  <c r="N140" s="1"/>
  <c r="O140" s="1"/>
  <c r="C139"/>
  <c r="P139" s="1"/>
  <c r="P138"/>
  <c r="N138"/>
  <c r="O138" s="1"/>
  <c r="P137"/>
  <c r="O137"/>
  <c r="N137"/>
  <c r="P136"/>
  <c r="N136"/>
  <c r="O136" s="1"/>
  <c r="N135"/>
  <c r="C135"/>
  <c r="O135" s="1"/>
  <c r="P134"/>
  <c r="O134"/>
  <c r="N134"/>
  <c r="L133"/>
  <c r="K133"/>
  <c r="J133"/>
  <c r="I133"/>
  <c r="H133"/>
  <c r="G133"/>
  <c r="F133"/>
  <c r="E133"/>
  <c r="N133" s="1"/>
  <c r="D133"/>
  <c r="P132"/>
  <c r="O132"/>
  <c r="N132"/>
  <c r="P131"/>
  <c r="N131"/>
  <c r="O131" s="1"/>
  <c r="N130"/>
  <c r="C130"/>
  <c r="C133" s="1"/>
  <c r="P133" s="1"/>
  <c r="P129"/>
  <c r="O129"/>
  <c r="N129"/>
  <c r="K128"/>
  <c r="K116" s="1"/>
  <c r="I128"/>
  <c r="G128"/>
  <c r="E128"/>
  <c r="C128"/>
  <c r="P128" s="1"/>
  <c r="L127"/>
  <c r="L128" s="1"/>
  <c r="L116" s="1"/>
  <c r="K127"/>
  <c r="J127"/>
  <c r="J128" s="1"/>
  <c r="J116" s="1"/>
  <c r="I127"/>
  <c r="H127"/>
  <c r="H128" s="1"/>
  <c r="G127"/>
  <c r="F127"/>
  <c r="F128" s="1"/>
  <c r="E127"/>
  <c r="D127"/>
  <c r="D128" s="1"/>
  <c r="N128" s="1"/>
  <c r="O128" s="1"/>
  <c r="C127"/>
  <c r="P127" s="1"/>
  <c r="O126"/>
  <c r="N126"/>
  <c r="O125"/>
  <c r="N125"/>
  <c r="P124"/>
  <c r="N124"/>
  <c r="O124" s="1"/>
  <c r="C124"/>
  <c r="P123"/>
  <c r="N123"/>
  <c r="O123" s="1"/>
  <c r="L122"/>
  <c r="K122"/>
  <c r="J122"/>
  <c r="P121"/>
  <c r="I121"/>
  <c r="I122" s="1"/>
  <c r="I116" s="1"/>
  <c r="H121"/>
  <c r="H122" s="1"/>
  <c r="H116" s="1"/>
  <c r="G121"/>
  <c r="G122" s="1"/>
  <c r="G116" s="1"/>
  <c r="F121"/>
  <c r="F122" s="1"/>
  <c r="F116" s="1"/>
  <c r="E121"/>
  <c r="E122" s="1"/>
  <c r="D121"/>
  <c r="D122" s="1"/>
  <c r="C121"/>
  <c r="P120"/>
  <c r="N120"/>
  <c r="O120" s="1"/>
  <c r="P119"/>
  <c r="O119"/>
  <c r="N119"/>
  <c r="P118"/>
  <c r="N118"/>
  <c r="O118" s="1"/>
  <c r="C118"/>
  <c r="C122" s="1"/>
  <c r="P117"/>
  <c r="N117"/>
  <c r="O117" s="1"/>
  <c r="K115"/>
  <c r="I115"/>
  <c r="G115"/>
  <c r="E115"/>
  <c r="C115"/>
  <c r="P115" s="1"/>
  <c r="L114"/>
  <c r="K114"/>
  <c r="J114"/>
  <c r="I114"/>
  <c r="H114"/>
  <c r="G114"/>
  <c r="F114"/>
  <c r="E114"/>
  <c r="D114"/>
  <c r="N114" s="1"/>
  <c r="O114" s="1"/>
  <c r="C114"/>
  <c r="P114" s="1"/>
  <c r="M113"/>
  <c r="L113"/>
  <c r="K113"/>
  <c r="J113"/>
  <c r="I113"/>
  <c r="H113"/>
  <c r="G113"/>
  <c r="F113"/>
  <c r="E113"/>
  <c r="D113"/>
  <c r="N113" s="1"/>
  <c r="P112"/>
  <c r="N112"/>
  <c r="O112" s="1"/>
  <c r="L111"/>
  <c r="J111"/>
  <c r="H111"/>
  <c r="F111"/>
  <c r="D111"/>
  <c r="L110"/>
  <c r="K110"/>
  <c r="K111" s="1"/>
  <c r="J110"/>
  <c r="I110"/>
  <c r="I111" s="1"/>
  <c r="H110"/>
  <c r="G110"/>
  <c r="G111" s="1"/>
  <c r="F110"/>
  <c r="E110"/>
  <c r="N110" s="1"/>
  <c r="O110" s="1"/>
  <c r="D110"/>
  <c r="C110"/>
  <c r="P110" s="1"/>
  <c r="P109"/>
  <c r="O109"/>
  <c r="N109"/>
  <c r="P108"/>
  <c r="N108"/>
  <c r="O108" s="1"/>
  <c r="P107"/>
  <c r="O107"/>
  <c r="N107"/>
  <c r="P106"/>
  <c r="N106"/>
  <c r="O106" s="1"/>
  <c r="N105"/>
  <c r="C105"/>
  <c r="O105" s="1"/>
  <c r="P104"/>
  <c r="O104"/>
  <c r="N104"/>
  <c r="P102"/>
  <c r="M102"/>
  <c r="M103" s="1"/>
  <c r="L102"/>
  <c r="L103" s="1"/>
  <c r="L97" s="1"/>
  <c r="K102"/>
  <c r="K103" s="1"/>
  <c r="J102"/>
  <c r="J103" s="1"/>
  <c r="J97" s="1"/>
  <c r="I102"/>
  <c r="I103" s="1"/>
  <c r="H102"/>
  <c r="H103" s="1"/>
  <c r="H97" s="1"/>
  <c r="G102"/>
  <c r="G103" s="1"/>
  <c r="F102"/>
  <c r="F103" s="1"/>
  <c r="F97" s="1"/>
  <c r="E102"/>
  <c r="E103" s="1"/>
  <c r="D102"/>
  <c r="D103" s="1"/>
  <c r="C102"/>
  <c r="C103" s="1"/>
  <c r="P101"/>
  <c r="N101"/>
  <c r="O101" s="1"/>
  <c r="P100"/>
  <c r="O100"/>
  <c r="N100"/>
  <c r="P99"/>
  <c r="N99"/>
  <c r="O99" s="1"/>
  <c r="C99"/>
  <c r="P98"/>
  <c r="N98"/>
  <c r="O98" s="1"/>
  <c r="K96"/>
  <c r="I96"/>
  <c r="G96"/>
  <c r="E96"/>
  <c r="C96"/>
  <c r="P96" s="1"/>
  <c r="L95"/>
  <c r="K95"/>
  <c r="J95"/>
  <c r="I95"/>
  <c r="H95"/>
  <c r="G95"/>
  <c r="F95"/>
  <c r="E95"/>
  <c r="D95"/>
  <c r="N95" s="1"/>
  <c r="O95" s="1"/>
  <c r="C95"/>
  <c r="P95" s="1"/>
  <c r="M94"/>
  <c r="L94"/>
  <c r="K94"/>
  <c r="J94"/>
  <c r="I94"/>
  <c r="H94"/>
  <c r="G94"/>
  <c r="F94"/>
  <c r="E94"/>
  <c r="D94"/>
  <c r="N94" s="1"/>
  <c r="P93"/>
  <c r="N93"/>
  <c r="O93" s="1"/>
  <c r="L92"/>
  <c r="J92"/>
  <c r="H92"/>
  <c r="F92"/>
  <c r="D92"/>
  <c r="L91"/>
  <c r="K91"/>
  <c r="K92" s="1"/>
  <c r="J91"/>
  <c r="I91"/>
  <c r="I92" s="1"/>
  <c r="H91"/>
  <c r="G91"/>
  <c r="G92" s="1"/>
  <c r="F91"/>
  <c r="E91"/>
  <c r="N91" s="1"/>
  <c r="O91" s="1"/>
  <c r="D91"/>
  <c r="C91"/>
  <c r="P91" s="1"/>
  <c r="P90"/>
  <c r="O90"/>
  <c r="N90"/>
  <c r="P89"/>
  <c r="N89"/>
  <c r="O89" s="1"/>
  <c r="N88"/>
  <c r="C88"/>
  <c r="O88" s="1"/>
  <c r="P87"/>
  <c r="O87"/>
  <c r="N87"/>
  <c r="K86"/>
  <c r="I86"/>
  <c r="G86"/>
  <c r="E86"/>
  <c r="C86"/>
  <c r="P86" s="1"/>
  <c r="L85"/>
  <c r="L86" s="1"/>
  <c r="K85"/>
  <c r="J85"/>
  <c r="J86" s="1"/>
  <c r="I85"/>
  <c r="H85"/>
  <c r="H86" s="1"/>
  <c r="G85"/>
  <c r="F85"/>
  <c r="F86" s="1"/>
  <c r="E85"/>
  <c r="D85"/>
  <c r="D86" s="1"/>
  <c r="N86" s="1"/>
  <c r="O86" s="1"/>
  <c r="C85"/>
  <c r="P85" s="1"/>
  <c r="P84"/>
  <c r="N84"/>
  <c r="O84" s="1"/>
  <c r="P83"/>
  <c r="O83"/>
  <c r="N83"/>
  <c r="P82"/>
  <c r="N82"/>
  <c r="O82" s="1"/>
  <c r="C82"/>
  <c r="P81"/>
  <c r="N81"/>
  <c r="O81" s="1"/>
  <c r="M80"/>
  <c r="K80"/>
  <c r="I80"/>
  <c r="G80"/>
  <c r="E80"/>
  <c r="C80"/>
  <c r="P80" s="1"/>
  <c r="L79"/>
  <c r="L80" s="1"/>
  <c r="K79"/>
  <c r="J79"/>
  <c r="J80" s="1"/>
  <c r="I79"/>
  <c r="H79"/>
  <c r="H80" s="1"/>
  <c r="G79"/>
  <c r="F79"/>
  <c r="F80" s="1"/>
  <c r="E79"/>
  <c r="D79"/>
  <c r="D61" s="1"/>
  <c r="C79"/>
  <c r="P79" s="1"/>
  <c r="P78"/>
  <c r="N78"/>
  <c r="O78" s="1"/>
  <c r="P77"/>
  <c r="O77"/>
  <c r="N77"/>
  <c r="P76"/>
  <c r="N76"/>
  <c r="O76" s="1"/>
  <c r="C76"/>
  <c r="P75"/>
  <c r="N75"/>
  <c r="O75" s="1"/>
  <c r="L74"/>
  <c r="J74"/>
  <c r="H74"/>
  <c r="F74"/>
  <c r="D74"/>
  <c r="C74"/>
  <c r="P74" s="1"/>
  <c r="L73"/>
  <c r="K73"/>
  <c r="K74" s="1"/>
  <c r="J73"/>
  <c r="I73"/>
  <c r="I74" s="1"/>
  <c r="H73"/>
  <c r="G73"/>
  <c r="G74" s="1"/>
  <c r="F73"/>
  <c r="E73"/>
  <c r="E74" s="1"/>
  <c r="D73"/>
  <c r="C73"/>
  <c r="P73" s="1"/>
  <c r="P72"/>
  <c r="O72"/>
  <c r="N72"/>
  <c r="P71"/>
  <c r="N71"/>
  <c r="O71" s="1"/>
  <c r="N70"/>
  <c r="C70"/>
  <c r="P70" s="1"/>
  <c r="P69"/>
  <c r="O69"/>
  <c r="N69"/>
  <c r="M68"/>
  <c r="L68"/>
  <c r="J68"/>
  <c r="J62" s="1"/>
  <c r="H68"/>
  <c r="F68"/>
  <c r="F62" s="1"/>
  <c r="D68"/>
  <c r="P67"/>
  <c r="L67"/>
  <c r="K67"/>
  <c r="J67"/>
  <c r="I67"/>
  <c r="H67"/>
  <c r="G67"/>
  <c r="F67"/>
  <c r="E67"/>
  <c r="D67"/>
  <c r="C67"/>
  <c r="P66"/>
  <c r="O66"/>
  <c r="N66"/>
  <c r="P65"/>
  <c r="N65"/>
  <c r="O65" s="1"/>
  <c r="N64"/>
  <c r="C64"/>
  <c r="P64" s="1"/>
  <c r="P63"/>
  <c r="O63"/>
  <c r="N63"/>
  <c r="J61"/>
  <c r="F61"/>
  <c r="P60"/>
  <c r="L60"/>
  <c r="K60"/>
  <c r="J60"/>
  <c r="I60"/>
  <c r="H60"/>
  <c r="G60"/>
  <c r="F60"/>
  <c r="E60"/>
  <c r="N60" s="1"/>
  <c r="O60" s="1"/>
  <c r="D60"/>
  <c r="C60"/>
  <c r="M59"/>
  <c r="M257" s="1"/>
  <c r="L59"/>
  <c r="K59"/>
  <c r="J59"/>
  <c r="I59"/>
  <c r="H59"/>
  <c r="G59"/>
  <c r="F59"/>
  <c r="E59"/>
  <c r="D59"/>
  <c r="N59" s="1"/>
  <c r="P58"/>
  <c r="O58"/>
  <c r="N58"/>
  <c r="K57"/>
  <c r="I57"/>
  <c r="G57"/>
  <c r="E57"/>
  <c r="C57"/>
  <c r="P57" s="1"/>
  <c r="L56"/>
  <c r="L57" s="1"/>
  <c r="K56"/>
  <c r="J56"/>
  <c r="J57" s="1"/>
  <c r="I56"/>
  <c r="H56"/>
  <c r="H57" s="1"/>
  <c r="G56"/>
  <c r="F56"/>
  <c r="F57" s="1"/>
  <c r="E56"/>
  <c r="D56"/>
  <c r="C56"/>
  <c r="P56" s="1"/>
  <c r="O55"/>
  <c r="N55"/>
  <c r="O54"/>
  <c r="N54"/>
  <c r="P53"/>
  <c r="N53"/>
  <c r="O53" s="1"/>
  <c r="C53"/>
  <c r="P52"/>
  <c r="N52"/>
  <c r="O52" s="1"/>
  <c r="J51"/>
  <c r="F51"/>
  <c r="P50"/>
  <c r="M50"/>
  <c r="L50"/>
  <c r="L51" s="1"/>
  <c r="K50"/>
  <c r="K51" s="1"/>
  <c r="J50"/>
  <c r="I50"/>
  <c r="I51" s="1"/>
  <c r="H50"/>
  <c r="H51" s="1"/>
  <c r="G50"/>
  <c r="G51" s="1"/>
  <c r="F50"/>
  <c r="E50"/>
  <c r="E51" s="1"/>
  <c r="D50"/>
  <c r="D51" s="1"/>
  <c r="N51" s="1"/>
  <c r="O51" s="1"/>
  <c r="C50"/>
  <c r="C51" s="1"/>
  <c r="P51" s="1"/>
  <c r="P49"/>
  <c r="N49"/>
  <c r="O49" s="1"/>
  <c r="P48"/>
  <c r="O48"/>
  <c r="N48"/>
  <c r="P47"/>
  <c r="N47"/>
  <c r="O47" s="1"/>
  <c r="C47"/>
  <c r="P46"/>
  <c r="N46"/>
  <c r="O46" s="1"/>
  <c r="P44"/>
  <c r="M44"/>
  <c r="L44"/>
  <c r="L38" s="1"/>
  <c r="L269" s="1"/>
  <c r="K44"/>
  <c r="K45" s="1"/>
  <c r="J44"/>
  <c r="J38" s="1"/>
  <c r="J269" s="1"/>
  <c r="I44"/>
  <c r="I45" s="1"/>
  <c r="H44"/>
  <c r="H38" s="1"/>
  <c r="H269" s="1"/>
  <c r="G44"/>
  <c r="G45" s="1"/>
  <c r="F44"/>
  <c r="F38" s="1"/>
  <c r="F269" s="1"/>
  <c r="E44"/>
  <c r="E45" s="1"/>
  <c r="D44"/>
  <c r="D38" s="1"/>
  <c r="D269" s="1"/>
  <c r="C44"/>
  <c r="C45" s="1"/>
  <c r="P43"/>
  <c r="N43"/>
  <c r="O43" s="1"/>
  <c r="P42"/>
  <c r="O42"/>
  <c r="N42"/>
  <c r="P41"/>
  <c r="N41"/>
  <c r="O41" s="1"/>
  <c r="C41"/>
  <c r="P40"/>
  <c r="N40"/>
  <c r="O40" s="1"/>
  <c r="K38"/>
  <c r="K269" s="1"/>
  <c r="I38"/>
  <c r="I269" s="1"/>
  <c r="G38"/>
  <c r="G269" s="1"/>
  <c r="E38"/>
  <c r="E269" s="1"/>
  <c r="C38"/>
  <c r="C269" s="1"/>
  <c r="P269" s="1"/>
  <c r="M37"/>
  <c r="L37"/>
  <c r="K37"/>
  <c r="J37"/>
  <c r="I37"/>
  <c r="H37"/>
  <c r="G37"/>
  <c r="F37"/>
  <c r="E37"/>
  <c r="D37"/>
  <c r="C37"/>
  <c r="L36"/>
  <c r="K36"/>
  <c r="J36"/>
  <c r="I36"/>
  <c r="H36"/>
  <c r="G36"/>
  <c r="F36"/>
  <c r="E36"/>
  <c r="D36"/>
  <c r="C36"/>
  <c r="P35"/>
  <c r="N35"/>
  <c r="O35" s="1"/>
  <c r="P33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D33"/>
  <c r="D34" s="1"/>
  <c r="N34" s="1"/>
  <c r="O34" s="1"/>
  <c r="C33"/>
  <c r="C34" s="1"/>
  <c r="P34" s="1"/>
  <c r="O32"/>
  <c r="N32"/>
  <c r="O31"/>
  <c r="N31"/>
  <c r="P30"/>
  <c r="N30"/>
  <c r="O30" s="1"/>
  <c r="C30"/>
  <c r="P29"/>
  <c r="N29"/>
  <c r="O29" s="1"/>
  <c r="M27"/>
  <c r="M28" s="1"/>
  <c r="L27"/>
  <c r="K27"/>
  <c r="J27"/>
  <c r="I27"/>
  <c r="H27"/>
  <c r="G27"/>
  <c r="F27"/>
  <c r="E27"/>
  <c r="D27"/>
  <c r="C27"/>
  <c r="P27" s="1"/>
  <c r="N26"/>
  <c r="O26" s="1"/>
  <c r="N25"/>
  <c r="O25" s="1"/>
  <c r="N24"/>
  <c r="C24"/>
  <c r="O24" s="1"/>
  <c r="P23"/>
  <c r="O23"/>
  <c r="N23"/>
  <c r="P22"/>
  <c r="M22"/>
  <c r="L22"/>
  <c r="K22"/>
  <c r="J22"/>
  <c r="I22"/>
  <c r="H22"/>
  <c r="G22"/>
  <c r="F22"/>
  <c r="E22"/>
  <c r="D22"/>
  <c r="N22" s="1"/>
  <c r="O22" s="1"/>
  <c r="C22"/>
  <c r="P21"/>
  <c r="N21"/>
  <c r="O21" s="1"/>
  <c r="N20"/>
  <c r="O20" s="1"/>
  <c r="N19"/>
  <c r="C19"/>
  <c r="O19" s="1"/>
  <c r="P18"/>
  <c r="O18"/>
  <c r="N18"/>
  <c r="P17"/>
  <c r="L17"/>
  <c r="K17"/>
  <c r="J17"/>
  <c r="I17"/>
  <c r="H17"/>
  <c r="G17"/>
  <c r="F17"/>
  <c r="E17"/>
  <c r="D17"/>
  <c r="C17"/>
  <c r="P16"/>
  <c r="N16"/>
  <c r="O16" s="1"/>
  <c r="M16"/>
  <c r="O15"/>
  <c r="N15"/>
  <c r="P14"/>
  <c r="N14"/>
  <c r="O14" s="1"/>
  <c r="C14"/>
  <c r="Q303" i="40"/>
  <c r="R303" s="1"/>
  <c r="Q302"/>
  <c r="R302" s="1"/>
  <c r="Q301"/>
  <c r="R301" s="1"/>
  <c r="Q300"/>
  <c r="R300" s="1"/>
  <c r="Q299"/>
  <c r="R299" s="1"/>
  <c r="Q298"/>
  <c r="R298" s="1"/>
  <c r="Q297"/>
  <c r="R297" s="1"/>
  <c r="Q296"/>
  <c r="R296" s="1"/>
  <c r="Q295"/>
  <c r="R295" s="1"/>
  <c r="Q294"/>
  <c r="R294" s="1"/>
  <c r="Q293"/>
  <c r="R293" s="1"/>
  <c r="Q292"/>
  <c r="R292" s="1"/>
  <c r="Q291"/>
  <c r="R291" s="1"/>
  <c r="Q290"/>
  <c r="R290" s="1"/>
  <c r="Q289"/>
  <c r="R289" s="1"/>
  <c r="Q288"/>
  <c r="R288" s="1"/>
  <c r="Q287"/>
  <c r="R287" s="1"/>
  <c r="Q286"/>
  <c r="R286" s="1"/>
  <c r="Q285"/>
  <c r="R285" s="1"/>
  <c r="Q284"/>
  <c r="R284" s="1"/>
  <c r="Q283"/>
  <c r="R283" s="1"/>
  <c r="Q282"/>
  <c r="R282" s="1"/>
  <c r="Q281"/>
  <c r="R281" s="1"/>
  <c r="Q280"/>
  <c r="R280" s="1"/>
  <c r="Q279"/>
  <c r="R279" s="1"/>
  <c r="Q278"/>
  <c r="R278" s="1"/>
  <c r="Q277"/>
  <c r="R277" s="1"/>
  <c r="Q276"/>
  <c r="R276" s="1"/>
  <c r="Q275"/>
  <c r="R275" s="1"/>
  <c r="Q274"/>
  <c r="R274" s="1"/>
  <c r="Q273"/>
  <c r="R273" s="1"/>
  <c r="Q272"/>
  <c r="Q271"/>
  <c r="Q267"/>
  <c r="Q266"/>
  <c r="Q265"/>
  <c r="Q264"/>
  <c r="Q263"/>
  <c r="R263" s="1"/>
  <c r="C263"/>
  <c r="Q262"/>
  <c r="R262" s="1"/>
  <c r="Q257"/>
  <c r="R257" s="1"/>
  <c r="P254"/>
  <c r="O254"/>
  <c r="N254"/>
  <c r="M254"/>
  <c r="L254"/>
  <c r="K254"/>
  <c r="J254"/>
  <c r="I254"/>
  <c r="H254"/>
  <c r="G254"/>
  <c r="F254"/>
  <c r="E254"/>
  <c r="Q254" s="1"/>
  <c r="R254" s="1"/>
  <c r="D254"/>
  <c r="C254"/>
  <c r="P253"/>
  <c r="O253"/>
  <c r="N253"/>
  <c r="M253"/>
  <c r="L253"/>
  <c r="K253"/>
  <c r="J253"/>
  <c r="I253"/>
  <c r="H253"/>
  <c r="G253"/>
  <c r="F253"/>
  <c r="E253"/>
  <c r="Q252"/>
  <c r="R252" s="1"/>
  <c r="Q247"/>
  <c r="R247" s="1"/>
  <c r="P246"/>
  <c r="O246"/>
  <c r="N246"/>
  <c r="M246"/>
  <c r="L246"/>
  <c r="K246"/>
  <c r="J246"/>
  <c r="I246"/>
  <c r="H246"/>
  <c r="G246"/>
  <c r="F246"/>
  <c r="E246"/>
  <c r="Q245"/>
  <c r="R245" s="1"/>
  <c r="Q244"/>
  <c r="R244" s="1"/>
  <c r="D243"/>
  <c r="D246" s="1"/>
  <c r="Q246" s="1"/>
  <c r="Q242"/>
  <c r="R242" s="1"/>
  <c r="P241"/>
  <c r="O241"/>
  <c r="N241"/>
  <c r="M241"/>
  <c r="L241"/>
  <c r="K241"/>
  <c r="J241"/>
  <c r="I241"/>
  <c r="H241"/>
  <c r="G241"/>
  <c r="F240"/>
  <c r="F241" s="1"/>
  <c r="E240"/>
  <c r="E241" s="1"/>
  <c r="D240"/>
  <c r="C240"/>
  <c r="Q239"/>
  <c r="R239" s="1"/>
  <c r="Q238"/>
  <c r="R238" s="1"/>
  <c r="D237"/>
  <c r="D241" s="1"/>
  <c r="Q236"/>
  <c r="R236" s="1"/>
  <c r="P235"/>
  <c r="O235"/>
  <c r="N235"/>
  <c r="M235"/>
  <c r="L235"/>
  <c r="K235"/>
  <c r="J235"/>
  <c r="I235"/>
  <c r="H235"/>
  <c r="G235"/>
  <c r="F235"/>
  <c r="E235"/>
  <c r="Q234"/>
  <c r="R234" s="1"/>
  <c r="Q233"/>
  <c r="R233" s="1"/>
  <c r="D232"/>
  <c r="D235" s="1"/>
  <c r="Q235" s="1"/>
  <c r="Q231"/>
  <c r="R231" s="1"/>
  <c r="P229"/>
  <c r="P230" s="1"/>
  <c r="O229"/>
  <c r="O230" s="1"/>
  <c r="N229"/>
  <c r="N230" s="1"/>
  <c r="M229"/>
  <c r="M230" s="1"/>
  <c r="L229"/>
  <c r="L230" s="1"/>
  <c r="K229"/>
  <c r="K230" s="1"/>
  <c r="J229"/>
  <c r="J230" s="1"/>
  <c r="I229"/>
  <c r="I230" s="1"/>
  <c r="H229"/>
  <c r="H230" s="1"/>
  <c r="G229"/>
  <c r="G230" s="1"/>
  <c r="F229"/>
  <c r="F230" s="1"/>
  <c r="E229"/>
  <c r="E230" s="1"/>
  <c r="D229"/>
  <c r="C229"/>
  <c r="Q228"/>
  <c r="R228" s="1"/>
  <c r="Q227"/>
  <c r="R227" s="1"/>
  <c r="D226"/>
  <c r="D230" s="1"/>
  <c r="Q225"/>
  <c r="R225" s="1"/>
  <c r="P224"/>
  <c r="O224"/>
  <c r="N224"/>
  <c r="M224"/>
  <c r="L224"/>
  <c r="K224"/>
  <c r="J224"/>
  <c r="I224"/>
  <c r="H224"/>
  <c r="G224"/>
  <c r="F224"/>
  <c r="E224"/>
  <c r="Q223"/>
  <c r="R223" s="1"/>
  <c r="Q222"/>
  <c r="R222" s="1"/>
  <c r="D221"/>
  <c r="D224" s="1"/>
  <c r="Q224" s="1"/>
  <c r="Q220"/>
  <c r="R220" s="1"/>
  <c r="P219"/>
  <c r="O219"/>
  <c r="N219"/>
  <c r="M219"/>
  <c r="L219"/>
  <c r="K219"/>
  <c r="J218"/>
  <c r="J219" s="1"/>
  <c r="I218"/>
  <c r="I219" s="1"/>
  <c r="H218"/>
  <c r="H219" s="1"/>
  <c r="G218"/>
  <c r="G219" s="1"/>
  <c r="F218"/>
  <c r="F219" s="1"/>
  <c r="E218"/>
  <c r="E219" s="1"/>
  <c r="D218"/>
  <c r="C218"/>
  <c r="Q217"/>
  <c r="R217" s="1"/>
  <c r="Q216"/>
  <c r="R216" s="1"/>
  <c r="D215"/>
  <c r="D219" s="1"/>
  <c r="Q214"/>
  <c r="R214" s="1"/>
  <c r="P212"/>
  <c r="P213" s="1"/>
  <c r="O212"/>
  <c r="O213" s="1"/>
  <c r="N212"/>
  <c r="N213" s="1"/>
  <c r="M212"/>
  <c r="M213" s="1"/>
  <c r="L212"/>
  <c r="L213" s="1"/>
  <c r="K212"/>
  <c r="K213" s="1"/>
  <c r="J212"/>
  <c r="J213" s="1"/>
  <c r="I212"/>
  <c r="I213" s="1"/>
  <c r="H212"/>
  <c r="H213" s="1"/>
  <c r="G212"/>
  <c r="G213" s="1"/>
  <c r="F212"/>
  <c r="F213" s="1"/>
  <c r="E212"/>
  <c r="E213" s="1"/>
  <c r="D212"/>
  <c r="C212"/>
  <c r="Q211"/>
  <c r="R211" s="1"/>
  <c r="Q210"/>
  <c r="R210" s="1"/>
  <c r="Q209"/>
  <c r="R209" s="1"/>
  <c r="Q208"/>
  <c r="D208"/>
  <c r="D213" s="1"/>
  <c r="Q213" s="1"/>
  <c r="C208"/>
  <c r="C213" s="1"/>
  <c r="Q207"/>
  <c r="R207" s="1"/>
  <c r="P206"/>
  <c r="O206"/>
  <c r="N206"/>
  <c r="M206"/>
  <c r="L206"/>
  <c r="K206"/>
  <c r="I206"/>
  <c r="G206"/>
  <c r="E206"/>
  <c r="C206"/>
  <c r="K205"/>
  <c r="J205"/>
  <c r="J206" s="1"/>
  <c r="I205"/>
  <c r="H205"/>
  <c r="H206" s="1"/>
  <c r="G205"/>
  <c r="F205"/>
  <c r="F206" s="1"/>
  <c r="E205"/>
  <c r="D205"/>
  <c r="D206" s="1"/>
  <c r="Q206" s="1"/>
  <c r="R206" s="1"/>
  <c r="C205"/>
  <c r="R204"/>
  <c r="Q204"/>
  <c r="R203"/>
  <c r="Q203"/>
  <c r="R202"/>
  <c r="Q202"/>
  <c r="D201"/>
  <c r="Q201" s="1"/>
  <c r="R200"/>
  <c r="Q200"/>
  <c r="P199"/>
  <c r="O199"/>
  <c r="N199"/>
  <c r="M199"/>
  <c r="L199"/>
  <c r="K199"/>
  <c r="J199"/>
  <c r="I199"/>
  <c r="H199"/>
  <c r="G199"/>
  <c r="F199"/>
  <c r="E199"/>
  <c r="R198"/>
  <c r="Q198"/>
  <c r="R197"/>
  <c r="Q197"/>
  <c r="D196"/>
  <c r="Q196" s="1"/>
  <c r="R195"/>
  <c r="Q195"/>
  <c r="P193"/>
  <c r="P194" s="1"/>
  <c r="O193"/>
  <c r="O194" s="1"/>
  <c r="N193"/>
  <c r="N194" s="1"/>
  <c r="M193"/>
  <c r="M194" s="1"/>
  <c r="L193"/>
  <c r="L194" s="1"/>
  <c r="K193"/>
  <c r="K194" s="1"/>
  <c r="J193"/>
  <c r="J194" s="1"/>
  <c r="I193"/>
  <c r="I194" s="1"/>
  <c r="H193"/>
  <c r="H194" s="1"/>
  <c r="G193"/>
  <c r="G194" s="1"/>
  <c r="F193"/>
  <c r="F194" s="1"/>
  <c r="E193"/>
  <c r="E194" s="1"/>
  <c r="D193"/>
  <c r="Q193" s="1"/>
  <c r="R193" s="1"/>
  <c r="C193"/>
  <c r="C194" s="1"/>
  <c r="R192"/>
  <c r="Q192"/>
  <c r="R191"/>
  <c r="Q191"/>
  <c r="D190"/>
  <c r="Q190" s="1"/>
  <c r="R189"/>
  <c r="Q189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Q187" s="1"/>
  <c r="R187" s="1"/>
  <c r="C187"/>
  <c r="C188" s="1"/>
  <c r="R186"/>
  <c r="Q186"/>
  <c r="R185"/>
  <c r="Q185"/>
  <c r="D184"/>
  <c r="Q184" s="1"/>
  <c r="R183"/>
  <c r="Q183"/>
  <c r="P182"/>
  <c r="O182"/>
  <c r="N182"/>
  <c r="M182"/>
  <c r="L182"/>
  <c r="K182"/>
  <c r="J182"/>
  <c r="I182"/>
  <c r="H182"/>
  <c r="G182"/>
  <c r="F182"/>
  <c r="E182"/>
  <c r="R181"/>
  <c r="Q181"/>
  <c r="R180"/>
  <c r="Q180"/>
  <c r="D179"/>
  <c r="Q179" s="1"/>
  <c r="R178"/>
  <c r="Q178"/>
  <c r="P177"/>
  <c r="O177"/>
  <c r="N177"/>
  <c r="M177"/>
  <c r="L177"/>
  <c r="K177"/>
  <c r="J177"/>
  <c r="I177"/>
  <c r="H177"/>
  <c r="G177"/>
  <c r="F177"/>
  <c r="E177"/>
  <c r="R176"/>
  <c r="Q176"/>
  <c r="R175"/>
  <c r="Q175"/>
  <c r="D174"/>
  <c r="R173"/>
  <c r="Q173"/>
  <c r="P172"/>
  <c r="O172"/>
  <c r="N172"/>
  <c r="M172"/>
  <c r="L172"/>
  <c r="K172"/>
  <c r="J172"/>
  <c r="I172"/>
  <c r="H172"/>
  <c r="G172"/>
  <c r="F172"/>
  <c r="E172"/>
  <c r="R171"/>
  <c r="Q171"/>
  <c r="R170"/>
  <c r="Q170"/>
  <c r="D169"/>
  <c r="R168"/>
  <c r="Q168"/>
  <c r="P167"/>
  <c r="O167"/>
  <c r="N167"/>
  <c r="M167"/>
  <c r="L167"/>
  <c r="K167"/>
  <c r="J167"/>
  <c r="I167"/>
  <c r="F167"/>
  <c r="R166"/>
  <c r="H166"/>
  <c r="H167" s="1"/>
  <c r="G166"/>
  <c r="G167" s="1"/>
  <c r="F166"/>
  <c r="E166"/>
  <c r="E167" s="1"/>
  <c r="D166"/>
  <c r="Q166" s="1"/>
  <c r="C166"/>
  <c r="R165"/>
  <c r="Q165"/>
  <c r="R164"/>
  <c r="Q164"/>
  <c r="D163"/>
  <c r="D167" s="1"/>
  <c r="Q167" s="1"/>
  <c r="R162"/>
  <c r="Q162"/>
  <c r="P161"/>
  <c r="O161"/>
  <c r="N161"/>
  <c r="M161"/>
  <c r="L161"/>
  <c r="K161"/>
  <c r="J161"/>
  <c r="F161"/>
  <c r="R160"/>
  <c r="J160"/>
  <c r="I160"/>
  <c r="I161" s="1"/>
  <c r="H160"/>
  <c r="H161" s="1"/>
  <c r="G160"/>
  <c r="G161" s="1"/>
  <c r="F160"/>
  <c r="E160"/>
  <c r="E161" s="1"/>
  <c r="D160"/>
  <c r="Q160" s="1"/>
  <c r="C160"/>
  <c r="C161" s="1"/>
  <c r="R159"/>
  <c r="Q159"/>
  <c r="R158"/>
  <c r="Q158"/>
  <c r="D157"/>
  <c r="R156"/>
  <c r="Q156"/>
  <c r="P155"/>
  <c r="O155"/>
  <c r="N155"/>
  <c r="M155"/>
  <c r="L155"/>
  <c r="K155"/>
  <c r="J155"/>
  <c r="F155"/>
  <c r="R154"/>
  <c r="J154"/>
  <c r="I154"/>
  <c r="I155" s="1"/>
  <c r="H154"/>
  <c r="H155" s="1"/>
  <c r="G154"/>
  <c r="G155" s="1"/>
  <c r="F154"/>
  <c r="E154"/>
  <c r="E155" s="1"/>
  <c r="D154"/>
  <c r="Q154" s="1"/>
  <c r="C154"/>
  <c r="C155" s="1"/>
  <c r="R153"/>
  <c r="Q153"/>
  <c r="R152"/>
  <c r="Q152"/>
  <c r="R151"/>
  <c r="Q151"/>
  <c r="R150"/>
  <c r="Q150"/>
  <c r="R149"/>
  <c r="Q149"/>
  <c r="P148"/>
  <c r="O148"/>
  <c r="N148"/>
  <c r="M148"/>
  <c r="L148"/>
  <c r="K148"/>
  <c r="J148"/>
  <c r="I148"/>
  <c r="H147"/>
  <c r="H148" s="1"/>
  <c r="G147"/>
  <c r="G148" s="1"/>
  <c r="F147"/>
  <c r="F148" s="1"/>
  <c r="E147"/>
  <c r="E148" s="1"/>
  <c r="D147"/>
  <c r="Q147" s="1"/>
  <c r="R147" s="1"/>
  <c r="C147"/>
  <c r="C148" s="1"/>
  <c r="R146"/>
  <c r="Q146"/>
  <c r="R145"/>
  <c r="Q145"/>
  <c r="R144"/>
  <c r="Q144"/>
  <c r="R143"/>
  <c r="Q143"/>
  <c r="P142"/>
  <c r="O142"/>
  <c r="N142"/>
  <c r="M142"/>
  <c r="L142"/>
  <c r="K142"/>
  <c r="J142"/>
  <c r="I142"/>
  <c r="H142"/>
  <c r="G142"/>
  <c r="F142"/>
  <c r="E142"/>
  <c r="R141"/>
  <c r="D141"/>
  <c r="Q141" s="1"/>
  <c r="C141"/>
  <c r="R140"/>
  <c r="Q140"/>
  <c r="R139"/>
  <c r="Q139"/>
  <c r="D138"/>
  <c r="D142" s="1"/>
  <c r="Q142" s="1"/>
  <c r="R137"/>
  <c r="Q137"/>
  <c r="P135"/>
  <c r="P136" s="1"/>
  <c r="O135"/>
  <c r="O136" s="1"/>
  <c r="N135"/>
  <c r="N136" s="1"/>
  <c r="N113" s="1"/>
  <c r="M135"/>
  <c r="M136" s="1"/>
  <c r="L135"/>
  <c r="L136" s="1"/>
  <c r="K135"/>
  <c r="K136" s="1"/>
  <c r="J135"/>
  <c r="J136" s="1"/>
  <c r="J113" s="1"/>
  <c r="I135"/>
  <c r="I136" s="1"/>
  <c r="H135"/>
  <c r="H136" s="1"/>
  <c r="G135"/>
  <c r="G136" s="1"/>
  <c r="F135"/>
  <c r="F136" s="1"/>
  <c r="F113" s="1"/>
  <c r="E135"/>
  <c r="E136" s="1"/>
  <c r="D135"/>
  <c r="Q135" s="1"/>
  <c r="R135" s="1"/>
  <c r="C135"/>
  <c r="C136" s="1"/>
  <c r="R134"/>
  <c r="Q134"/>
  <c r="R133"/>
  <c r="Q133"/>
  <c r="R132"/>
  <c r="Q132"/>
  <c r="D131"/>
  <c r="R130"/>
  <c r="Q130"/>
  <c r="P129"/>
  <c r="O129"/>
  <c r="N129"/>
  <c r="M129"/>
  <c r="L129"/>
  <c r="K129"/>
  <c r="J129"/>
  <c r="I129"/>
  <c r="H129"/>
  <c r="G129"/>
  <c r="F129"/>
  <c r="E129"/>
  <c r="R128"/>
  <c r="Q128"/>
  <c r="R127"/>
  <c r="Q127"/>
  <c r="D126"/>
  <c r="R125"/>
  <c r="Q125"/>
  <c r="N124"/>
  <c r="J124"/>
  <c r="F124"/>
  <c r="P123"/>
  <c r="P124" s="1"/>
  <c r="P113" s="1"/>
  <c r="O123"/>
  <c r="O124" s="1"/>
  <c r="N123"/>
  <c r="M123"/>
  <c r="M124" s="1"/>
  <c r="L123"/>
  <c r="L124" s="1"/>
  <c r="L113" s="1"/>
  <c r="K123"/>
  <c r="K124" s="1"/>
  <c r="J123"/>
  <c r="I123"/>
  <c r="I124" s="1"/>
  <c r="H123"/>
  <c r="H124" s="1"/>
  <c r="H113" s="1"/>
  <c r="G123"/>
  <c r="G124" s="1"/>
  <c r="F123"/>
  <c r="E123"/>
  <c r="E124" s="1"/>
  <c r="D123"/>
  <c r="D124" s="1"/>
  <c r="Q124" s="1"/>
  <c r="R124" s="1"/>
  <c r="C123"/>
  <c r="C124" s="1"/>
  <c r="Q122"/>
  <c r="R122" s="1"/>
  <c r="Q121"/>
  <c r="R121" s="1"/>
  <c r="D120"/>
  <c r="Q120" s="1"/>
  <c r="Q119"/>
  <c r="R119" s="1"/>
  <c r="P118"/>
  <c r="O118"/>
  <c r="N118"/>
  <c r="M118"/>
  <c r="L118"/>
  <c r="K118"/>
  <c r="J118"/>
  <c r="I118"/>
  <c r="H118"/>
  <c r="G118"/>
  <c r="F118"/>
  <c r="E118"/>
  <c r="Q117"/>
  <c r="R117" s="1"/>
  <c r="Q116"/>
  <c r="R116" s="1"/>
  <c r="D115"/>
  <c r="D118" s="1"/>
  <c r="Q114"/>
  <c r="R114" s="1"/>
  <c r="O113"/>
  <c r="M113"/>
  <c r="K113"/>
  <c r="I113"/>
  <c r="G113"/>
  <c r="E113"/>
  <c r="P112"/>
  <c r="O112"/>
  <c r="N112"/>
  <c r="M112"/>
  <c r="L112"/>
  <c r="K112"/>
  <c r="J112"/>
  <c r="I112"/>
  <c r="H112"/>
  <c r="G112"/>
  <c r="F112"/>
  <c r="E112"/>
  <c r="D112"/>
  <c r="Q112" s="1"/>
  <c r="R112" s="1"/>
  <c r="C112"/>
  <c r="P111"/>
  <c r="O111"/>
  <c r="N111"/>
  <c r="M111"/>
  <c r="L111"/>
  <c r="K111"/>
  <c r="J111"/>
  <c r="I111"/>
  <c r="H111"/>
  <c r="G111"/>
  <c r="F111"/>
  <c r="E111"/>
  <c r="Q111" s="1"/>
  <c r="R111" s="1"/>
  <c r="D111"/>
  <c r="C111"/>
  <c r="P110"/>
  <c r="O110"/>
  <c r="N110"/>
  <c r="M110"/>
  <c r="L110"/>
  <c r="K110"/>
  <c r="J110"/>
  <c r="I110"/>
  <c r="H110"/>
  <c r="G110"/>
  <c r="F110"/>
  <c r="E110"/>
  <c r="Q109"/>
  <c r="R109" s="1"/>
  <c r="P107"/>
  <c r="P108" s="1"/>
  <c r="P96" s="1"/>
  <c r="O107"/>
  <c r="O108" s="1"/>
  <c r="O96" s="1"/>
  <c r="N107"/>
  <c r="N108" s="1"/>
  <c r="N96" s="1"/>
  <c r="M107"/>
  <c r="M108" s="1"/>
  <c r="M96" s="1"/>
  <c r="L107"/>
  <c r="L108" s="1"/>
  <c r="L96" s="1"/>
  <c r="K107"/>
  <c r="K108" s="1"/>
  <c r="K96" s="1"/>
  <c r="J107"/>
  <c r="J108" s="1"/>
  <c r="J96" s="1"/>
  <c r="I107"/>
  <c r="I108" s="1"/>
  <c r="I96" s="1"/>
  <c r="H107"/>
  <c r="H108" s="1"/>
  <c r="H96" s="1"/>
  <c r="G107"/>
  <c r="G108" s="1"/>
  <c r="G96" s="1"/>
  <c r="F107"/>
  <c r="F108" s="1"/>
  <c r="F96" s="1"/>
  <c r="E107"/>
  <c r="E108" s="1"/>
  <c r="E96" s="1"/>
  <c r="D107"/>
  <c r="D108" s="1"/>
  <c r="C107"/>
  <c r="C108" s="1"/>
  <c r="Q106"/>
  <c r="R106" s="1"/>
  <c r="Q105"/>
  <c r="R105" s="1"/>
  <c r="Q104"/>
  <c r="R104" s="1"/>
  <c r="Q103"/>
  <c r="D103"/>
  <c r="C103"/>
  <c r="Q102"/>
  <c r="R102" s="1"/>
  <c r="P101"/>
  <c r="O101"/>
  <c r="N101"/>
  <c r="M101"/>
  <c r="L101"/>
  <c r="K101"/>
  <c r="J101"/>
  <c r="I101"/>
  <c r="H101"/>
  <c r="G101"/>
  <c r="F101"/>
  <c r="E101"/>
  <c r="Q101" s="1"/>
  <c r="R101" s="1"/>
  <c r="D101"/>
  <c r="C101"/>
  <c r="Q100"/>
  <c r="R100" s="1"/>
  <c r="Q99"/>
  <c r="R99" s="1"/>
  <c r="Q98"/>
  <c r="D98"/>
  <c r="C98"/>
  <c r="Q97"/>
  <c r="R97" s="1"/>
  <c r="P95"/>
  <c r="O95"/>
  <c r="N95"/>
  <c r="M95"/>
  <c r="L95"/>
  <c r="K95"/>
  <c r="J95"/>
  <c r="I95"/>
  <c r="H95"/>
  <c r="G95"/>
  <c r="F95"/>
  <c r="E95"/>
  <c r="Q95" s="1"/>
  <c r="R95" s="1"/>
  <c r="D95"/>
  <c r="C95"/>
  <c r="P94"/>
  <c r="O94"/>
  <c r="N94"/>
  <c r="M94"/>
  <c r="L94"/>
  <c r="K94"/>
  <c r="J94"/>
  <c r="I94"/>
  <c r="H94"/>
  <c r="G94"/>
  <c r="F94"/>
  <c r="E94"/>
  <c r="Q94" s="1"/>
  <c r="R94" s="1"/>
  <c r="D94"/>
  <c r="C94"/>
  <c r="P93"/>
  <c r="O93"/>
  <c r="N93"/>
  <c r="M93"/>
  <c r="L93"/>
  <c r="K93"/>
  <c r="J93"/>
  <c r="I93"/>
  <c r="H93"/>
  <c r="G93"/>
  <c r="F93"/>
  <c r="E93"/>
  <c r="Q92"/>
  <c r="R92" s="1"/>
  <c r="P91"/>
  <c r="O91"/>
  <c r="M91"/>
  <c r="K91"/>
  <c r="I91"/>
  <c r="G91"/>
  <c r="E91"/>
  <c r="C91"/>
  <c r="O90"/>
  <c r="N90"/>
  <c r="N91" s="1"/>
  <c r="M90"/>
  <c r="L90"/>
  <c r="L91" s="1"/>
  <c r="K90"/>
  <c r="J90"/>
  <c r="J91" s="1"/>
  <c r="I90"/>
  <c r="H90"/>
  <c r="H91" s="1"/>
  <c r="G90"/>
  <c r="F90"/>
  <c r="F91" s="1"/>
  <c r="E90"/>
  <c r="D90"/>
  <c r="Q90" s="1"/>
  <c r="R90" s="1"/>
  <c r="C90"/>
  <c r="R89"/>
  <c r="Q89"/>
  <c r="R88"/>
  <c r="Q88"/>
  <c r="D87"/>
  <c r="Q87" s="1"/>
  <c r="R86"/>
  <c r="Q86"/>
  <c r="P84"/>
  <c r="P85" s="1"/>
  <c r="O84"/>
  <c r="O85" s="1"/>
  <c r="N84"/>
  <c r="N85" s="1"/>
  <c r="M84"/>
  <c r="M85" s="1"/>
  <c r="L84"/>
  <c r="L85" s="1"/>
  <c r="K84"/>
  <c r="K85" s="1"/>
  <c r="J84"/>
  <c r="J85" s="1"/>
  <c r="I84"/>
  <c r="I85" s="1"/>
  <c r="H84"/>
  <c r="H85" s="1"/>
  <c r="G84"/>
  <c r="G85" s="1"/>
  <c r="F84"/>
  <c r="F85" s="1"/>
  <c r="E84"/>
  <c r="E85" s="1"/>
  <c r="D84"/>
  <c r="D85" s="1"/>
  <c r="C84"/>
  <c r="C85" s="1"/>
  <c r="R83"/>
  <c r="Q83"/>
  <c r="R82"/>
  <c r="Q82"/>
  <c r="D81"/>
  <c r="Q81" s="1"/>
  <c r="R80"/>
  <c r="Q80"/>
  <c r="P78"/>
  <c r="P79" s="1"/>
  <c r="P61" s="1"/>
  <c r="O78"/>
  <c r="O79" s="1"/>
  <c r="N78"/>
  <c r="N79" s="1"/>
  <c r="M78"/>
  <c r="M79" s="1"/>
  <c r="L78"/>
  <c r="L79" s="1"/>
  <c r="K78"/>
  <c r="K79" s="1"/>
  <c r="J78"/>
  <c r="J79" s="1"/>
  <c r="I78"/>
  <c r="I79" s="1"/>
  <c r="H78"/>
  <c r="H79" s="1"/>
  <c r="G78"/>
  <c r="G79" s="1"/>
  <c r="F78"/>
  <c r="F79" s="1"/>
  <c r="E78"/>
  <c r="E79" s="1"/>
  <c r="D78"/>
  <c r="Q78" s="1"/>
  <c r="R78" s="1"/>
  <c r="C78"/>
  <c r="R77"/>
  <c r="Q77"/>
  <c r="R76"/>
  <c r="Q76"/>
  <c r="D75"/>
  <c r="D79" s="1"/>
  <c r="Q79" s="1"/>
  <c r="R74"/>
  <c r="Q74"/>
  <c r="P73"/>
  <c r="N73"/>
  <c r="L73"/>
  <c r="J73"/>
  <c r="H73"/>
  <c r="F73"/>
  <c r="D73"/>
  <c r="O72"/>
  <c r="O73" s="1"/>
  <c r="N72"/>
  <c r="M72"/>
  <c r="M73" s="1"/>
  <c r="L72"/>
  <c r="K72"/>
  <c r="K73" s="1"/>
  <c r="J72"/>
  <c r="I72"/>
  <c r="I73" s="1"/>
  <c r="H72"/>
  <c r="G72"/>
  <c r="G73" s="1"/>
  <c r="F72"/>
  <c r="E72"/>
  <c r="E73" s="1"/>
  <c r="D72"/>
  <c r="Q72" s="1"/>
  <c r="R72" s="1"/>
  <c r="C72"/>
  <c r="C60" s="1"/>
  <c r="Q71"/>
  <c r="R71" s="1"/>
  <c r="Q70"/>
  <c r="R70" s="1"/>
  <c r="Q69"/>
  <c r="D69"/>
  <c r="C69"/>
  <c r="C73" s="1"/>
  <c r="Q68"/>
  <c r="R68" s="1"/>
  <c r="P67"/>
  <c r="O67"/>
  <c r="O61" s="1"/>
  <c r="M67"/>
  <c r="K67"/>
  <c r="K61" s="1"/>
  <c r="I67"/>
  <c r="G67"/>
  <c r="G61" s="1"/>
  <c r="E67"/>
  <c r="C67"/>
  <c r="O66"/>
  <c r="N66"/>
  <c r="N67" s="1"/>
  <c r="N61" s="1"/>
  <c r="M66"/>
  <c r="L66"/>
  <c r="L67" s="1"/>
  <c r="L61" s="1"/>
  <c r="K66"/>
  <c r="J66"/>
  <c r="J67" s="1"/>
  <c r="J61" s="1"/>
  <c r="I66"/>
  <c r="H66"/>
  <c r="H67" s="1"/>
  <c r="H61" s="1"/>
  <c r="G66"/>
  <c r="F66"/>
  <c r="F67" s="1"/>
  <c r="F61" s="1"/>
  <c r="E66"/>
  <c r="D66"/>
  <c r="Q66" s="1"/>
  <c r="R66" s="1"/>
  <c r="C66"/>
  <c r="R65"/>
  <c r="Q65"/>
  <c r="R64"/>
  <c r="Q64"/>
  <c r="D63"/>
  <c r="Q63" s="1"/>
  <c r="R62"/>
  <c r="Q62"/>
  <c r="P60"/>
  <c r="N60"/>
  <c r="L60"/>
  <c r="J60"/>
  <c r="H60"/>
  <c r="F60"/>
  <c r="D60"/>
  <c r="P59"/>
  <c r="O59"/>
  <c r="N59"/>
  <c r="M59"/>
  <c r="L59"/>
  <c r="K59"/>
  <c r="J59"/>
  <c r="I59"/>
  <c r="H59"/>
  <c r="G59"/>
  <c r="F59"/>
  <c r="E59"/>
  <c r="D59"/>
  <c r="Q59" s="1"/>
  <c r="R59" s="1"/>
  <c r="C59"/>
  <c r="P58"/>
  <c r="O58"/>
  <c r="N58"/>
  <c r="M58"/>
  <c r="L58"/>
  <c r="K58"/>
  <c r="J58"/>
  <c r="I58"/>
  <c r="H58"/>
  <c r="G58"/>
  <c r="F58"/>
  <c r="E58"/>
  <c r="R57"/>
  <c r="Q57"/>
  <c r="P55"/>
  <c r="P56" s="1"/>
  <c r="O55"/>
  <c r="O56" s="1"/>
  <c r="N55"/>
  <c r="N56" s="1"/>
  <c r="M55"/>
  <c r="M56" s="1"/>
  <c r="L55"/>
  <c r="L56" s="1"/>
  <c r="K55"/>
  <c r="K56" s="1"/>
  <c r="J55"/>
  <c r="J56" s="1"/>
  <c r="I55"/>
  <c r="I56" s="1"/>
  <c r="H55"/>
  <c r="H56" s="1"/>
  <c r="G55"/>
  <c r="G56" s="1"/>
  <c r="F55"/>
  <c r="F56" s="1"/>
  <c r="E55"/>
  <c r="E56" s="1"/>
  <c r="D55"/>
  <c r="D56" s="1"/>
  <c r="C55"/>
  <c r="C56" s="1"/>
  <c r="R54"/>
  <c r="Q54"/>
  <c r="R53"/>
  <c r="Q53"/>
  <c r="Q52"/>
  <c r="C52"/>
  <c r="R52" s="1"/>
  <c r="Q51"/>
  <c r="R51" s="1"/>
  <c r="P50"/>
  <c r="O50"/>
  <c r="M50"/>
  <c r="K50"/>
  <c r="I50"/>
  <c r="G50"/>
  <c r="E50"/>
  <c r="C50"/>
  <c r="O49"/>
  <c r="N49"/>
  <c r="N50" s="1"/>
  <c r="M49"/>
  <c r="L49"/>
  <c r="L50" s="1"/>
  <c r="K49"/>
  <c r="J49"/>
  <c r="J50" s="1"/>
  <c r="I49"/>
  <c r="H49"/>
  <c r="H50" s="1"/>
  <c r="G49"/>
  <c r="F49"/>
  <c r="F50" s="1"/>
  <c r="E49"/>
  <c r="D49"/>
  <c r="Q49" s="1"/>
  <c r="R49" s="1"/>
  <c r="C49"/>
  <c r="R47"/>
  <c r="Q47"/>
  <c r="D46"/>
  <c r="Q46" s="1"/>
  <c r="R45"/>
  <c r="Q45"/>
  <c r="P44"/>
  <c r="P38" s="1"/>
  <c r="P261" s="1"/>
  <c r="N44"/>
  <c r="N38" s="1"/>
  <c r="L44"/>
  <c r="L38" s="1"/>
  <c r="L261" s="1"/>
  <c r="J44"/>
  <c r="J38" s="1"/>
  <c r="H44"/>
  <c r="H38" s="1"/>
  <c r="H261" s="1"/>
  <c r="F44"/>
  <c r="F38" s="1"/>
  <c r="D44"/>
  <c r="Q44" s="1"/>
  <c r="R44" s="1"/>
  <c r="O43"/>
  <c r="O44" s="1"/>
  <c r="O38" s="1"/>
  <c r="O261" s="1"/>
  <c r="N43"/>
  <c r="M43"/>
  <c r="M44" s="1"/>
  <c r="M38" s="1"/>
  <c r="M261" s="1"/>
  <c r="L43"/>
  <c r="K43"/>
  <c r="K44" s="1"/>
  <c r="K38" s="1"/>
  <c r="K261" s="1"/>
  <c r="J43"/>
  <c r="I43"/>
  <c r="I44" s="1"/>
  <c r="I38" s="1"/>
  <c r="I261" s="1"/>
  <c r="H43"/>
  <c r="G43"/>
  <c r="G44" s="1"/>
  <c r="G38" s="1"/>
  <c r="G261" s="1"/>
  <c r="F43"/>
  <c r="E43"/>
  <c r="E44" s="1"/>
  <c r="E38" s="1"/>
  <c r="E261" s="1"/>
  <c r="D43"/>
  <c r="Q43" s="1"/>
  <c r="R43" s="1"/>
  <c r="C43"/>
  <c r="C44" s="1"/>
  <c r="C38" s="1"/>
  <c r="Q41"/>
  <c r="R41" s="1"/>
  <c r="Q40"/>
  <c r="D40"/>
  <c r="C40"/>
  <c r="Q39"/>
  <c r="R39" s="1"/>
  <c r="P37"/>
  <c r="P260" s="1"/>
  <c r="O37"/>
  <c r="O260" s="1"/>
  <c r="M37"/>
  <c r="M260" s="1"/>
  <c r="K37"/>
  <c r="K260" s="1"/>
  <c r="I37"/>
  <c r="I260" s="1"/>
  <c r="G37"/>
  <c r="G260" s="1"/>
  <c r="E37"/>
  <c r="E260" s="1"/>
  <c r="C37"/>
  <c r="C260" s="1"/>
  <c r="P36"/>
  <c r="O36"/>
  <c r="N36"/>
  <c r="M36"/>
  <c r="L36"/>
  <c r="K36"/>
  <c r="J36"/>
  <c r="I36"/>
  <c r="H36"/>
  <c r="G36"/>
  <c r="F36"/>
  <c r="E36"/>
  <c r="D36"/>
  <c r="C36"/>
  <c r="P35"/>
  <c r="O35"/>
  <c r="N35"/>
  <c r="M35"/>
  <c r="L35"/>
  <c r="K35"/>
  <c r="J35"/>
  <c r="I35"/>
  <c r="H35"/>
  <c r="G35"/>
  <c r="F35"/>
  <c r="E35"/>
  <c r="D35"/>
  <c r="D258" s="1"/>
  <c r="Q34"/>
  <c r="R34" s="1"/>
  <c r="P33"/>
  <c r="O33"/>
  <c r="N33"/>
  <c r="M33"/>
  <c r="L33"/>
  <c r="K33"/>
  <c r="J33"/>
  <c r="I33"/>
  <c r="H33"/>
  <c r="G33"/>
  <c r="F33"/>
  <c r="E33"/>
  <c r="Q33" s="1"/>
  <c r="R33" s="1"/>
  <c r="D33"/>
  <c r="C33"/>
  <c r="Q32"/>
  <c r="R32" s="1"/>
  <c r="Q31"/>
  <c r="R31" s="1"/>
  <c r="Q30"/>
  <c r="D30"/>
  <c r="C30"/>
  <c r="Q29"/>
  <c r="R29" s="1"/>
  <c r="P27"/>
  <c r="O27"/>
  <c r="N27"/>
  <c r="M27"/>
  <c r="L27"/>
  <c r="K27"/>
  <c r="J27"/>
  <c r="I27"/>
  <c r="H27"/>
  <c r="G27"/>
  <c r="F27"/>
  <c r="E27"/>
  <c r="D27"/>
  <c r="C27"/>
  <c r="Q26"/>
  <c r="R26" s="1"/>
  <c r="Q25"/>
  <c r="R25" s="1"/>
  <c r="Q24"/>
  <c r="D24"/>
  <c r="C24"/>
  <c r="Q23"/>
  <c r="R23" s="1"/>
  <c r="O22"/>
  <c r="N22"/>
  <c r="M22"/>
  <c r="L22"/>
  <c r="K22"/>
  <c r="J22"/>
  <c r="I22"/>
  <c r="H22"/>
  <c r="G22"/>
  <c r="F22"/>
  <c r="E22"/>
  <c r="D22"/>
  <c r="Q22" s="1"/>
  <c r="R22" s="1"/>
  <c r="C22"/>
  <c r="R21"/>
  <c r="Q21"/>
  <c r="R20"/>
  <c r="Q20"/>
  <c r="Q19"/>
  <c r="C19"/>
  <c r="R19" s="1"/>
  <c r="Q18"/>
  <c r="R18" s="1"/>
  <c r="O17"/>
  <c r="N17"/>
  <c r="M17"/>
  <c r="L17"/>
  <c r="K17"/>
  <c r="J17"/>
  <c r="I17"/>
  <c r="H17"/>
  <c r="G17"/>
  <c r="F17"/>
  <c r="E17"/>
  <c r="D17"/>
  <c r="C17"/>
  <c r="R16"/>
  <c r="Q16"/>
  <c r="R15"/>
  <c r="Q15"/>
  <c r="Q14"/>
  <c r="C14"/>
  <c r="R24" l="1"/>
  <c r="R30"/>
  <c r="R40"/>
  <c r="R69"/>
  <c r="R98"/>
  <c r="R103"/>
  <c r="R208"/>
  <c r="D58"/>
  <c r="Q58" s="1"/>
  <c r="Q93"/>
  <c r="D110"/>
  <c r="D93" s="1"/>
  <c r="C115"/>
  <c r="C118" s="1"/>
  <c r="Q115"/>
  <c r="C120"/>
  <c r="R120" s="1"/>
  <c r="R213"/>
  <c r="C215"/>
  <c r="C219" s="1"/>
  <c r="Q215"/>
  <c r="C221"/>
  <c r="C224" s="1"/>
  <c r="R224" s="1"/>
  <c r="Q221"/>
  <c r="C226"/>
  <c r="C230" s="1"/>
  <c r="Q226"/>
  <c r="C232"/>
  <c r="C235" s="1"/>
  <c r="R235" s="1"/>
  <c r="Q232"/>
  <c r="C237"/>
  <c r="C241" s="1"/>
  <c r="Q237"/>
  <c r="C243"/>
  <c r="C246" s="1"/>
  <c r="R246" s="1"/>
  <c r="Q243"/>
  <c r="C262" i="41"/>
  <c r="D264"/>
  <c r="F264"/>
  <c r="H264"/>
  <c r="J264"/>
  <c r="L264"/>
  <c r="P45"/>
  <c r="C39"/>
  <c r="D57"/>
  <c r="N57" s="1"/>
  <c r="O57" s="1"/>
  <c r="N56"/>
  <c r="O56" s="1"/>
  <c r="C68"/>
  <c r="C61"/>
  <c r="P61" s="1"/>
  <c r="E68"/>
  <c r="E62" s="1"/>
  <c r="E61"/>
  <c r="N61" s="1"/>
  <c r="O61" s="1"/>
  <c r="G68"/>
  <c r="G62" s="1"/>
  <c r="G61"/>
  <c r="I68"/>
  <c r="I62" s="1"/>
  <c r="I61"/>
  <c r="K68"/>
  <c r="K62" s="1"/>
  <c r="K61"/>
  <c r="P103"/>
  <c r="N122"/>
  <c r="O122" s="1"/>
  <c r="M259"/>
  <c r="M17"/>
  <c r="M260" s="1"/>
  <c r="P19"/>
  <c r="P24"/>
  <c r="N27"/>
  <c r="O27" s="1"/>
  <c r="D28"/>
  <c r="D265" s="1"/>
  <c r="F28"/>
  <c r="H28"/>
  <c r="H265" s="1"/>
  <c r="H272" s="1"/>
  <c r="J28"/>
  <c r="L28"/>
  <c r="L265" s="1"/>
  <c r="L272" s="1"/>
  <c r="N33"/>
  <c r="O33" s="1"/>
  <c r="N38"/>
  <c r="O38" s="1"/>
  <c r="E39"/>
  <c r="G39"/>
  <c r="G270" s="1"/>
  <c r="I39"/>
  <c r="I270" s="1"/>
  <c r="K39"/>
  <c r="K270" s="1"/>
  <c r="F45"/>
  <c r="F39" s="1"/>
  <c r="F270" s="1"/>
  <c r="J45"/>
  <c r="J39" s="1"/>
  <c r="J270" s="1"/>
  <c r="N50"/>
  <c r="O50" s="1"/>
  <c r="C59"/>
  <c r="P59" s="1"/>
  <c r="H61"/>
  <c r="L61"/>
  <c r="O64"/>
  <c r="N67"/>
  <c r="O67" s="1"/>
  <c r="H62"/>
  <c r="L62"/>
  <c r="N68"/>
  <c r="O68" s="1"/>
  <c r="N74"/>
  <c r="O74" s="1"/>
  <c r="G97"/>
  <c r="I97"/>
  <c r="K97"/>
  <c r="N171"/>
  <c r="F265"/>
  <c r="F260"/>
  <c r="J265"/>
  <c r="J260"/>
  <c r="C264"/>
  <c r="C259"/>
  <c r="E264"/>
  <c r="E259"/>
  <c r="G264"/>
  <c r="G259"/>
  <c r="I264"/>
  <c r="I259"/>
  <c r="K264"/>
  <c r="K259"/>
  <c r="D267"/>
  <c r="D257"/>
  <c r="N36"/>
  <c r="O36" s="1"/>
  <c r="F267"/>
  <c r="F257"/>
  <c r="H267"/>
  <c r="H257"/>
  <c r="J267"/>
  <c r="J257"/>
  <c r="L267"/>
  <c r="L257"/>
  <c r="C268"/>
  <c r="P268" s="1"/>
  <c r="C258"/>
  <c r="P37"/>
  <c r="E268"/>
  <c r="E258"/>
  <c r="G268"/>
  <c r="G258"/>
  <c r="I268"/>
  <c r="I258"/>
  <c r="K268"/>
  <c r="K258"/>
  <c r="M268"/>
  <c r="M258"/>
  <c r="D80"/>
  <c r="N80" s="1"/>
  <c r="O80" s="1"/>
  <c r="N79"/>
  <c r="O79" s="1"/>
  <c r="N103"/>
  <c r="O103" s="1"/>
  <c r="P122"/>
  <c r="N17"/>
  <c r="O17" s="1"/>
  <c r="C28"/>
  <c r="P28" s="1"/>
  <c r="E28"/>
  <c r="G28"/>
  <c r="G260" s="1"/>
  <c r="I28"/>
  <c r="I260" s="1"/>
  <c r="K28"/>
  <c r="K260" s="1"/>
  <c r="P38"/>
  <c r="N269"/>
  <c r="O269" s="1"/>
  <c r="N44"/>
  <c r="O44" s="1"/>
  <c r="D45"/>
  <c r="H45"/>
  <c r="H39" s="1"/>
  <c r="H270" s="1"/>
  <c r="L45"/>
  <c r="L39" s="1"/>
  <c r="L270" s="1"/>
  <c r="O70"/>
  <c r="N73"/>
  <c r="O73" s="1"/>
  <c r="O133"/>
  <c r="E267"/>
  <c r="E257"/>
  <c r="G267"/>
  <c r="G257"/>
  <c r="I267"/>
  <c r="I257"/>
  <c r="K267"/>
  <c r="K257"/>
  <c r="D268"/>
  <c r="D258"/>
  <c r="F268"/>
  <c r="F258"/>
  <c r="H268"/>
  <c r="H258"/>
  <c r="J268"/>
  <c r="J258"/>
  <c r="L268"/>
  <c r="L258"/>
  <c r="D152"/>
  <c r="N152" s="1"/>
  <c r="O152" s="1"/>
  <c r="N151"/>
  <c r="O151" s="1"/>
  <c r="C196"/>
  <c r="P196" s="1"/>
  <c r="P195"/>
  <c r="E196"/>
  <c r="N195"/>
  <c r="O195" s="1"/>
  <c r="C267"/>
  <c r="P267" s="1"/>
  <c r="P36"/>
  <c r="N37"/>
  <c r="O37" s="1"/>
  <c r="N85"/>
  <c r="O85" s="1"/>
  <c r="P88"/>
  <c r="C92"/>
  <c r="P92" s="1"/>
  <c r="E92"/>
  <c r="N92" s="1"/>
  <c r="O92" s="1"/>
  <c r="C94"/>
  <c r="P94" s="1"/>
  <c r="F96"/>
  <c r="F259" s="1"/>
  <c r="J96"/>
  <c r="J259" s="1"/>
  <c r="P105"/>
  <c r="C111"/>
  <c r="P111" s="1"/>
  <c r="E111"/>
  <c r="N111" s="1"/>
  <c r="O111" s="1"/>
  <c r="C113"/>
  <c r="P113" s="1"/>
  <c r="D115"/>
  <c r="D96" s="1"/>
  <c r="F115"/>
  <c r="H115"/>
  <c r="H96" s="1"/>
  <c r="J115"/>
  <c r="L115"/>
  <c r="L96" s="1"/>
  <c r="N127"/>
  <c r="O127" s="1"/>
  <c r="P130"/>
  <c r="P135"/>
  <c r="N139"/>
  <c r="O139" s="1"/>
  <c r="P142"/>
  <c r="C146"/>
  <c r="P146" s="1"/>
  <c r="E146"/>
  <c r="N146" s="1"/>
  <c r="O146" s="1"/>
  <c r="O148"/>
  <c r="O154"/>
  <c r="N158"/>
  <c r="O158" s="1"/>
  <c r="N164"/>
  <c r="O164" s="1"/>
  <c r="N165"/>
  <c r="O165" s="1"/>
  <c r="N182"/>
  <c r="O182" s="1"/>
  <c r="N183"/>
  <c r="O183" s="1"/>
  <c r="N196"/>
  <c r="O196" s="1"/>
  <c r="O233"/>
  <c r="N239"/>
  <c r="O239" s="1"/>
  <c r="N250"/>
  <c r="O262"/>
  <c r="F272"/>
  <c r="J272"/>
  <c r="C177"/>
  <c r="P177" s="1"/>
  <c r="P173"/>
  <c r="D189"/>
  <c r="N189" s="1"/>
  <c r="O189" s="1"/>
  <c r="N188"/>
  <c r="O188" s="1"/>
  <c r="N102"/>
  <c r="O102" s="1"/>
  <c r="N121"/>
  <c r="O121" s="1"/>
  <c r="O130"/>
  <c r="C171"/>
  <c r="P171" s="1"/>
  <c r="O173"/>
  <c r="N176"/>
  <c r="O176" s="1"/>
  <c r="O191"/>
  <c r="N222"/>
  <c r="O222" s="1"/>
  <c r="N228"/>
  <c r="O228" s="1"/>
  <c r="O244"/>
  <c r="C273"/>
  <c r="D202"/>
  <c r="N202" s="1"/>
  <c r="O202" s="1"/>
  <c r="N207"/>
  <c r="O207" s="1"/>
  <c r="D215"/>
  <c r="N215" s="1"/>
  <c r="O215" s="1"/>
  <c r="N221"/>
  <c r="O221" s="1"/>
  <c r="N227"/>
  <c r="O227" s="1"/>
  <c r="N238"/>
  <c r="O238" s="1"/>
  <c r="C250"/>
  <c r="P250" s="1"/>
  <c r="O252"/>
  <c r="C255"/>
  <c r="P255" s="1"/>
  <c r="P263"/>
  <c r="N170"/>
  <c r="O170" s="1"/>
  <c r="N249"/>
  <c r="O249" s="1"/>
  <c r="Q118" i="40"/>
  <c r="R118" s="1"/>
  <c r="F261"/>
  <c r="J261"/>
  <c r="N261"/>
  <c r="Q56"/>
  <c r="R56" s="1"/>
  <c r="E61"/>
  <c r="I61"/>
  <c r="M61"/>
  <c r="Q73"/>
  <c r="R73" s="1"/>
  <c r="Q85"/>
  <c r="R85" s="1"/>
  <c r="Q108"/>
  <c r="R108" s="1"/>
  <c r="D253"/>
  <c r="Q253" s="1"/>
  <c r="D248"/>
  <c r="D255"/>
  <c r="F255"/>
  <c r="H255"/>
  <c r="J255"/>
  <c r="L255"/>
  <c r="N255"/>
  <c r="P255"/>
  <c r="P250"/>
  <c r="F258"/>
  <c r="F248"/>
  <c r="H258"/>
  <c r="H248"/>
  <c r="J258"/>
  <c r="J248"/>
  <c r="L258"/>
  <c r="L248"/>
  <c r="N258"/>
  <c r="N248"/>
  <c r="P258"/>
  <c r="P248"/>
  <c r="D259"/>
  <c r="D249"/>
  <c r="F259"/>
  <c r="F249"/>
  <c r="H259"/>
  <c r="H249"/>
  <c r="J259"/>
  <c r="J249"/>
  <c r="L259"/>
  <c r="L249"/>
  <c r="N259"/>
  <c r="N249"/>
  <c r="P259"/>
  <c r="P249"/>
  <c r="Q126"/>
  <c r="C126"/>
  <c r="Q131"/>
  <c r="C131"/>
  <c r="Q169"/>
  <c r="C169"/>
  <c r="C172" s="1"/>
  <c r="Q174"/>
  <c r="C174"/>
  <c r="C177" s="1"/>
  <c r="D28"/>
  <c r="F28"/>
  <c r="H28"/>
  <c r="J28"/>
  <c r="L28"/>
  <c r="L251" s="1"/>
  <c r="N28"/>
  <c r="P28"/>
  <c r="D37"/>
  <c r="F37"/>
  <c r="F260" s="1"/>
  <c r="H37"/>
  <c r="H260" s="1"/>
  <c r="J37"/>
  <c r="J260" s="1"/>
  <c r="L37"/>
  <c r="L260" s="1"/>
  <c r="N37"/>
  <c r="N260" s="1"/>
  <c r="C46"/>
  <c r="C35" s="1"/>
  <c r="D50"/>
  <c r="Q50" s="1"/>
  <c r="R50" s="1"/>
  <c r="Q55"/>
  <c r="R55" s="1"/>
  <c r="E60"/>
  <c r="Q60" s="1"/>
  <c r="R60" s="1"/>
  <c r="G60"/>
  <c r="I60"/>
  <c r="K60"/>
  <c r="M60"/>
  <c r="O60"/>
  <c r="C63"/>
  <c r="D67"/>
  <c r="C75"/>
  <c r="C79" s="1"/>
  <c r="R79" s="1"/>
  <c r="Q75"/>
  <c r="C81"/>
  <c r="R81" s="1"/>
  <c r="Q84"/>
  <c r="R84" s="1"/>
  <c r="C87"/>
  <c r="R87" s="1"/>
  <c r="D91"/>
  <c r="Q91" s="1"/>
  <c r="R91" s="1"/>
  <c r="D129"/>
  <c r="Q129" s="1"/>
  <c r="D155"/>
  <c r="Q155" s="1"/>
  <c r="R155" s="1"/>
  <c r="D161"/>
  <c r="Q161" s="1"/>
  <c r="R161" s="1"/>
  <c r="D172"/>
  <c r="Q172" s="1"/>
  <c r="R172" s="1"/>
  <c r="D177"/>
  <c r="Q177" s="1"/>
  <c r="Q219"/>
  <c r="R219" s="1"/>
  <c r="Q230"/>
  <c r="R230" s="1"/>
  <c r="Q241"/>
  <c r="R241" s="1"/>
  <c r="F256"/>
  <c r="F251"/>
  <c r="H256"/>
  <c r="H251"/>
  <c r="J256"/>
  <c r="J251"/>
  <c r="N256"/>
  <c r="N251"/>
  <c r="C255"/>
  <c r="C266" s="1"/>
  <c r="R266" s="1"/>
  <c r="C250"/>
  <c r="E255"/>
  <c r="E250"/>
  <c r="G255"/>
  <c r="G250"/>
  <c r="I255"/>
  <c r="I250"/>
  <c r="K255"/>
  <c r="K250"/>
  <c r="M255"/>
  <c r="M250"/>
  <c r="O255"/>
  <c r="O250"/>
  <c r="E258"/>
  <c r="Q258" s="1"/>
  <c r="E248"/>
  <c r="G258"/>
  <c r="G248"/>
  <c r="I258"/>
  <c r="I248"/>
  <c r="K258"/>
  <c r="K248"/>
  <c r="M258"/>
  <c r="M248"/>
  <c r="O258"/>
  <c r="O248"/>
  <c r="C259"/>
  <c r="C265" s="1"/>
  <c r="R265" s="1"/>
  <c r="C249"/>
  <c r="E259"/>
  <c r="E249"/>
  <c r="G259"/>
  <c r="G249"/>
  <c r="I259"/>
  <c r="I249"/>
  <c r="K259"/>
  <c r="K249"/>
  <c r="M259"/>
  <c r="M249"/>
  <c r="O259"/>
  <c r="O249"/>
  <c r="Q138"/>
  <c r="R138" s="1"/>
  <c r="C138"/>
  <c r="C142" s="1"/>
  <c r="R142" s="1"/>
  <c r="Q157"/>
  <c r="R157" s="1"/>
  <c r="C157"/>
  <c r="Q163"/>
  <c r="R163" s="1"/>
  <c r="C163"/>
  <c r="C167" s="1"/>
  <c r="R167" s="1"/>
  <c r="R14"/>
  <c r="Q17"/>
  <c r="R17" s="1"/>
  <c r="Q27"/>
  <c r="R27" s="1"/>
  <c r="C28"/>
  <c r="E28"/>
  <c r="E251" s="1"/>
  <c r="G28"/>
  <c r="G251" s="1"/>
  <c r="I28"/>
  <c r="I251" s="1"/>
  <c r="K28"/>
  <c r="K251" s="1"/>
  <c r="M28"/>
  <c r="M251" s="1"/>
  <c r="O28"/>
  <c r="O251" s="1"/>
  <c r="Q35"/>
  <c r="R35" s="1"/>
  <c r="Q36"/>
  <c r="R36" s="1"/>
  <c r="Q107"/>
  <c r="R107" s="1"/>
  <c r="Q123"/>
  <c r="R123" s="1"/>
  <c r="D136"/>
  <c r="Q136" s="1"/>
  <c r="R136" s="1"/>
  <c r="D148"/>
  <c r="Q148" s="1"/>
  <c r="R148" s="1"/>
  <c r="R179"/>
  <c r="D182"/>
  <c r="Q182" s="1"/>
  <c r="R182" s="1"/>
  <c r="D188"/>
  <c r="Q188" s="1"/>
  <c r="R188" s="1"/>
  <c r="D194"/>
  <c r="Q194" s="1"/>
  <c r="R194" s="1"/>
  <c r="D199"/>
  <c r="Q199" s="1"/>
  <c r="Q205"/>
  <c r="R205" s="1"/>
  <c r="Q212"/>
  <c r="R212" s="1"/>
  <c r="Q218"/>
  <c r="R218" s="1"/>
  <c r="Q229"/>
  <c r="R229" s="1"/>
  <c r="Q240"/>
  <c r="R240" s="1"/>
  <c r="C179"/>
  <c r="C182" s="1"/>
  <c r="C261" s="1"/>
  <c r="C184"/>
  <c r="R184" s="1"/>
  <c r="C190"/>
  <c r="R190" s="1"/>
  <c r="C196"/>
  <c r="C199" s="1"/>
  <c r="C201"/>
  <c r="R201" s="1"/>
  <c r="R177" l="1"/>
  <c r="R174"/>
  <c r="R169"/>
  <c r="R131"/>
  <c r="R126"/>
  <c r="R243"/>
  <c r="R237"/>
  <c r="R232"/>
  <c r="R226"/>
  <c r="R221"/>
  <c r="R215"/>
  <c r="R115"/>
  <c r="Q110"/>
  <c r="N96" i="41"/>
  <c r="O96" s="1"/>
  <c r="D259"/>
  <c r="N259" s="1"/>
  <c r="O259" s="1"/>
  <c r="D272"/>
  <c r="L259"/>
  <c r="H259"/>
  <c r="P258"/>
  <c r="C278"/>
  <c r="C274"/>
  <c r="C279" s="1"/>
  <c r="P264"/>
  <c r="P68"/>
  <c r="C62"/>
  <c r="P62" s="1"/>
  <c r="C272"/>
  <c r="P272" s="1"/>
  <c r="P262"/>
  <c r="O255"/>
  <c r="N268"/>
  <c r="O268" s="1"/>
  <c r="E116"/>
  <c r="E97" s="1"/>
  <c r="E260" s="1"/>
  <c r="O94"/>
  <c r="N267"/>
  <c r="O267" s="1"/>
  <c r="O171"/>
  <c r="O113"/>
  <c r="D62"/>
  <c r="N62" s="1"/>
  <c r="O62" s="1"/>
  <c r="E270"/>
  <c r="D116"/>
  <c r="K265"/>
  <c r="K272" s="1"/>
  <c r="I265"/>
  <c r="I272" s="1"/>
  <c r="G265"/>
  <c r="G272" s="1"/>
  <c r="E265"/>
  <c r="E272" s="1"/>
  <c r="C265"/>
  <c r="O59"/>
  <c r="N45"/>
  <c r="O45" s="1"/>
  <c r="D39"/>
  <c r="P259"/>
  <c r="C270"/>
  <c r="P270" s="1"/>
  <c r="P39"/>
  <c r="O250"/>
  <c r="N115"/>
  <c r="O115" s="1"/>
  <c r="N258"/>
  <c r="O258" s="1"/>
  <c r="C116"/>
  <c r="P116" s="1"/>
  <c r="N257"/>
  <c r="L260"/>
  <c r="H260"/>
  <c r="O177"/>
  <c r="N28"/>
  <c r="O28" s="1"/>
  <c r="C97"/>
  <c r="P97" s="1"/>
  <c r="N264"/>
  <c r="O264" s="1"/>
  <c r="C260"/>
  <c r="C257"/>
  <c r="D260" i="40"/>
  <c r="Q260" s="1"/>
  <c r="R260" s="1"/>
  <c r="Q37"/>
  <c r="R37" s="1"/>
  <c r="P256"/>
  <c r="P251"/>
  <c r="D256"/>
  <c r="R196"/>
  <c r="C58"/>
  <c r="R58" s="1"/>
  <c r="D38"/>
  <c r="Q28"/>
  <c r="R28" s="1"/>
  <c r="Q259"/>
  <c r="R259" s="1"/>
  <c r="Q255"/>
  <c r="R255" s="1"/>
  <c r="O256"/>
  <c r="M256"/>
  <c r="K256"/>
  <c r="I256"/>
  <c r="G256"/>
  <c r="E256"/>
  <c r="L256"/>
  <c r="C253"/>
  <c r="R253" s="1"/>
  <c r="C61"/>
  <c r="R46"/>
  <c r="Q67"/>
  <c r="R67" s="1"/>
  <c r="D61"/>
  <c r="Q61" s="1"/>
  <c r="R61" s="1"/>
  <c r="C129"/>
  <c r="C113" s="1"/>
  <c r="C96" s="1"/>
  <c r="C110"/>
  <c r="R199"/>
  <c r="C270"/>
  <c r="C271"/>
  <c r="R271" s="1"/>
  <c r="R75"/>
  <c r="C258"/>
  <c r="R258" s="1"/>
  <c r="Q249"/>
  <c r="R249" s="1"/>
  <c r="N250"/>
  <c r="L250"/>
  <c r="J250"/>
  <c r="H250"/>
  <c r="F250"/>
  <c r="D250"/>
  <c r="Q250" s="1"/>
  <c r="R250" s="1"/>
  <c r="Q248"/>
  <c r="R63"/>
  <c r="D113"/>
  <c r="C251" l="1"/>
  <c r="P260" i="41"/>
  <c r="D270"/>
  <c r="N270" s="1"/>
  <c r="O270" s="1"/>
  <c r="N39"/>
  <c r="O39" s="1"/>
  <c r="N116"/>
  <c r="O116" s="1"/>
  <c r="D97"/>
  <c r="N97" s="1"/>
  <c r="O97" s="1"/>
  <c r="C277"/>
  <c r="P257"/>
  <c r="C275"/>
  <c r="C280" s="1"/>
  <c r="P265"/>
  <c r="N272"/>
  <c r="O272" s="1"/>
  <c r="O257"/>
  <c r="N265"/>
  <c r="O265" s="1"/>
  <c r="D261" i="40"/>
  <c r="Q261" s="1"/>
  <c r="R261" s="1"/>
  <c r="Q38"/>
  <c r="R38" s="1"/>
  <c r="R129"/>
  <c r="Q256"/>
  <c r="Q113"/>
  <c r="R113" s="1"/>
  <c r="D96"/>
  <c r="Q96" s="1"/>
  <c r="R96" s="1"/>
  <c r="C93"/>
  <c r="R110"/>
  <c r="C264"/>
  <c r="R264" s="1"/>
  <c r="C256"/>
  <c r="C267" s="1"/>
  <c r="R267" s="1"/>
  <c r="D251" l="1"/>
  <c r="Q251" s="1"/>
  <c r="R251" s="1"/>
  <c r="D260" i="41"/>
  <c r="N260" s="1"/>
  <c r="O260" s="1"/>
  <c r="R256" i="40"/>
  <c r="C272"/>
  <c r="R272" s="1"/>
  <c r="R93"/>
  <c r="C248"/>
  <c r="C269" l="1"/>
  <c r="R248"/>
  <c r="P26" i="6" l="1"/>
  <c r="P183"/>
  <c r="D184"/>
  <c r="E184"/>
  <c r="E185" s="1"/>
  <c r="F184"/>
  <c r="F185" s="1"/>
  <c r="G184"/>
  <c r="H184"/>
  <c r="H185" s="1"/>
  <c r="I184"/>
  <c r="I185" s="1"/>
  <c r="J184"/>
  <c r="J185" s="1"/>
  <c r="K184"/>
  <c r="K185" s="1"/>
  <c r="L184"/>
  <c r="L185" s="1"/>
  <c r="M184"/>
  <c r="M185" s="1"/>
  <c r="N184"/>
  <c r="N185" s="1"/>
  <c r="O184"/>
  <c r="O185" s="1"/>
  <c r="D185"/>
  <c r="G185"/>
  <c r="C183"/>
  <c r="C184" s="1"/>
  <c r="C26"/>
  <c r="F29"/>
  <c r="G29"/>
  <c r="G30" s="1"/>
  <c r="J29"/>
  <c r="J30" s="1"/>
  <c r="K29"/>
  <c r="K30" s="1"/>
  <c r="L29"/>
  <c r="M29"/>
  <c r="M30" s="1"/>
  <c r="N29"/>
  <c r="N30" s="1"/>
  <c r="O29"/>
  <c r="O30" s="1"/>
  <c r="F30"/>
  <c r="H30"/>
  <c r="I30"/>
  <c r="L30"/>
  <c r="E29"/>
  <c r="E95" i="7"/>
  <c r="F95"/>
  <c r="G95"/>
  <c r="H95"/>
  <c r="I95"/>
  <c r="J95"/>
  <c r="K95"/>
  <c r="L95"/>
  <c r="E96"/>
  <c r="F96"/>
  <c r="G96"/>
  <c r="H96"/>
  <c r="I96"/>
  <c r="J96"/>
  <c r="K96"/>
  <c r="L96"/>
  <c r="D95"/>
  <c r="C93"/>
  <c r="D306"/>
  <c r="E306"/>
  <c r="E307" s="1"/>
  <c r="F306"/>
  <c r="G306"/>
  <c r="H306"/>
  <c r="I306"/>
  <c r="I307" s="1"/>
  <c r="J306"/>
  <c r="K306"/>
  <c r="K307" s="1"/>
  <c r="L306"/>
  <c r="D307"/>
  <c r="F307"/>
  <c r="H307"/>
  <c r="J307"/>
  <c r="L307"/>
  <c r="C305"/>
  <c r="C306" s="1"/>
  <c r="E44" i="25"/>
  <c r="F44"/>
  <c r="G44"/>
  <c r="G45" s="1"/>
  <c r="H44"/>
  <c r="I44"/>
  <c r="J44"/>
  <c r="K44"/>
  <c r="L44"/>
  <c r="M44"/>
  <c r="N44"/>
  <c r="O44"/>
  <c r="E45"/>
  <c r="F45"/>
  <c r="H45"/>
  <c r="I45"/>
  <c r="J45"/>
  <c r="K45"/>
  <c r="L45"/>
  <c r="M45"/>
  <c r="N45"/>
  <c r="O45"/>
  <c r="P13"/>
  <c r="P14"/>
  <c r="P15"/>
  <c r="D15"/>
  <c r="E15"/>
  <c r="F15"/>
  <c r="G15"/>
  <c r="H15"/>
  <c r="I15"/>
  <c r="J15"/>
  <c r="K15"/>
  <c r="L15"/>
  <c r="M15"/>
  <c r="N15"/>
  <c r="O15"/>
  <c r="D16"/>
  <c r="E16"/>
  <c r="F16"/>
  <c r="G16"/>
  <c r="H16"/>
  <c r="I16"/>
  <c r="J16"/>
  <c r="K16"/>
  <c r="L16"/>
  <c r="M16"/>
  <c r="N16"/>
  <c r="O16"/>
  <c r="C16"/>
  <c r="C15"/>
  <c r="C14"/>
  <c r="D31"/>
  <c r="D44" s="1"/>
  <c r="D45" s="1"/>
  <c r="E31"/>
  <c r="F31"/>
  <c r="G31"/>
  <c r="H31"/>
  <c r="I31"/>
  <c r="J31"/>
  <c r="K31"/>
  <c r="L31"/>
  <c r="M31"/>
  <c r="N31"/>
  <c r="O31"/>
  <c r="P184" i="6" l="1"/>
  <c r="G307" i="7"/>
  <c r="C18" i="26"/>
  <c r="C24"/>
  <c r="C35" i="6"/>
  <c r="C227" l="1"/>
  <c r="P227"/>
  <c r="C95"/>
  <c r="C101"/>
  <c r="C100"/>
  <c r="E265"/>
  <c r="E238" s="1"/>
  <c r="F265"/>
  <c r="F238" s="1"/>
  <c r="G265"/>
  <c r="G238" s="1"/>
  <c r="H265"/>
  <c r="H238" s="1"/>
  <c r="I265"/>
  <c r="I238" s="1"/>
  <c r="J265"/>
  <c r="J238" s="1"/>
  <c r="K265"/>
  <c r="L265"/>
  <c r="L238" s="1"/>
  <c r="M265"/>
  <c r="M238" s="1"/>
  <c r="N265"/>
  <c r="N238" s="1"/>
  <c r="O265"/>
  <c r="O238" s="1"/>
  <c r="K238"/>
  <c r="D265"/>
  <c r="D238" s="1"/>
  <c r="E264"/>
  <c r="E237" s="1"/>
  <c r="F264"/>
  <c r="G264"/>
  <c r="G237" s="1"/>
  <c r="H264"/>
  <c r="H237" s="1"/>
  <c r="I264"/>
  <c r="I237" s="1"/>
  <c r="J264"/>
  <c r="K264"/>
  <c r="K237" s="1"/>
  <c r="L264"/>
  <c r="L237" s="1"/>
  <c r="M264"/>
  <c r="M237" s="1"/>
  <c r="N264"/>
  <c r="O264"/>
  <c r="O237" s="1"/>
  <c r="F237"/>
  <c r="J237"/>
  <c r="N237"/>
  <c r="D264"/>
  <c r="D237" s="1"/>
  <c r="P31"/>
  <c r="P32"/>
  <c r="P33"/>
  <c r="P34"/>
  <c r="P38"/>
  <c r="P39"/>
  <c r="P40"/>
  <c r="P41"/>
  <c r="P42"/>
  <c r="P43"/>
  <c r="P44"/>
  <c r="P45"/>
  <c r="P46"/>
  <c r="P47"/>
  <c r="P48"/>
  <c r="P49"/>
  <c r="P50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3"/>
  <c r="P84"/>
  <c r="P85"/>
  <c r="P86"/>
  <c r="P87"/>
  <c r="P88"/>
  <c r="P89"/>
  <c r="P90"/>
  <c r="P91"/>
  <c r="P92"/>
  <c r="P93"/>
  <c r="P95"/>
  <c r="P98"/>
  <c r="P99"/>
  <c r="P100"/>
  <c r="P101"/>
  <c r="P104"/>
  <c r="P105"/>
  <c r="P106"/>
  <c r="P107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5"/>
  <c r="P186"/>
  <c r="P187"/>
  <c r="P188"/>
  <c r="P189"/>
  <c r="P192"/>
  <c r="P193"/>
  <c r="P194"/>
  <c r="P195"/>
  <c r="P196"/>
  <c r="P197"/>
  <c r="P198"/>
  <c r="P199"/>
  <c r="P200"/>
  <c r="P201"/>
  <c r="P202"/>
  <c r="P203"/>
  <c r="P204"/>
  <c r="P205"/>
  <c r="P206"/>
  <c r="P207"/>
  <c r="P212"/>
  <c r="P213"/>
  <c r="P214"/>
  <c r="P215"/>
  <c r="P216"/>
  <c r="P217"/>
  <c r="P218"/>
  <c r="P219"/>
  <c r="P222"/>
  <c r="P223"/>
  <c r="P224"/>
  <c r="P225"/>
  <c r="P226"/>
  <c r="P228"/>
  <c r="P229"/>
  <c r="P232"/>
  <c r="P233"/>
  <c r="P234"/>
  <c r="P235"/>
  <c r="P236"/>
  <c r="P241"/>
  <c r="P242"/>
  <c r="P243"/>
  <c r="P244"/>
  <c r="P245"/>
  <c r="P246"/>
  <c r="P247"/>
  <c r="P248"/>
  <c r="P249"/>
  <c r="P253"/>
  <c r="D230"/>
  <c r="E230"/>
  <c r="F230"/>
  <c r="G230"/>
  <c r="H230"/>
  <c r="I230"/>
  <c r="J230"/>
  <c r="K230"/>
  <c r="L230"/>
  <c r="M230"/>
  <c r="N230"/>
  <c r="O230"/>
  <c r="D231"/>
  <c r="E231"/>
  <c r="F231"/>
  <c r="G231"/>
  <c r="H231"/>
  <c r="I231"/>
  <c r="J231"/>
  <c r="K231"/>
  <c r="L231"/>
  <c r="M231"/>
  <c r="N231"/>
  <c r="O231"/>
  <c r="C229"/>
  <c r="C228"/>
  <c r="D220"/>
  <c r="E220"/>
  <c r="F220"/>
  <c r="G220"/>
  <c r="H220"/>
  <c r="I220"/>
  <c r="J220"/>
  <c r="K220"/>
  <c r="L220"/>
  <c r="M220"/>
  <c r="N220"/>
  <c r="O220"/>
  <c r="D221"/>
  <c r="E221"/>
  <c r="F221"/>
  <c r="G221"/>
  <c r="H221"/>
  <c r="I221"/>
  <c r="J221"/>
  <c r="K221"/>
  <c r="L221"/>
  <c r="M221"/>
  <c r="N221"/>
  <c r="O221"/>
  <c r="D190"/>
  <c r="E190"/>
  <c r="F190"/>
  <c r="G190"/>
  <c r="H190"/>
  <c r="I190"/>
  <c r="J190"/>
  <c r="K190"/>
  <c r="L190"/>
  <c r="M190"/>
  <c r="N190"/>
  <c r="O190"/>
  <c r="D191"/>
  <c r="E191"/>
  <c r="F191"/>
  <c r="G191"/>
  <c r="H191"/>
  <c r="I191"/>
  <c r="J191"/>
  <c r="K191"/>
  <c r="L191"/>
  <c r="M191"/>
  <c r="N191"/>
  <c r="O191"/>
  <c r="C189"/>
  <c r="C190" s="1"/>
  <c r="D108"/>
  <c r="E108"/>
  <c r="F108"/>
  <c r="G108"/>
  <c r="H108"/>
  <c r="I108"/>
  <c r="J108"/>
  <c r="K108"/>
  <c r="L108"/>
  <c r="M108"/>
  <c r="N108"/>
  <c r="O108"/>
  <c r="D109"/>
  <c r="E109"/>
  <c r="F109"/>
  <c r="G109"/>
  <c r="H109"/>
  <c r="I109"/>
  <c r="J109"/>
  <c r="K109"/>
  <c r="L109"/>
  <c r="M109"/>
  <c r="N109"/>
  <c r="O109"/>
  <c r="C107"/>
  <c r="C108" s="1"/>
  <c r="D102"/>
  <c r="E102"/>
  <c r="F102"/>
  <c r="G102"/>
  <c r="H102"/>
  <c r="I102"/>
  <c r="J102"/>
  <c r="K102"/>
  <c r="L102"/>
  <c r="M102"/>
  <c r="N102"/>
  <c r="O102"/>
  <c r="D103"/>
  <c r="E103"/>
  <c r="F103"/>
  <c r="G103"/>
  <c r="H103"/>
  <c r="I103"/>
  <c r="J103"/>
  <c r="K103"/>
  <c r="L103"/>
  <c r="M103"/>
  <c r="N103"/>
  <c r="O103"/>
  <c r="C102"/>
  <c r="D97"/>
  <c r="E97"/>
  <c r="F97"/>
  <c r="G97"/>
  <c r="H97"/>
  <c r="I97"/>
  <c r="J97"/>
  <c r="K97"/>
  <c r="L97"/>
  <c r="M97"/>
  <c r="N97"/>
  <c r="O97"/>
  <c r="D81"/>
  <c r="E81"/>
  <c r="F81"/>
  <c r="G81"/>
  <c r="H81"/>
  <c r="I81"/>
  <c r="J81"/>
  <c r="K81"/>
  <c r="L81"/>
  <c r="M81"/>
  <c r="N81"/>
  <c r="O81"/>
  <c r="D82"/>
  <c r="E82"/>
  <c r="F82"/>
  <c r="G82"/>
  <c r="H82"/>
  <c r="I82"/>
  <c r="J82"/>
  <c r="K82"/>
  <c r="L82"/>
  <c r="M82"/>
  <c r="N82"/>
  <c r="O82"/>
  <c r="C80"/>
  <c r="C81" s="1"/>
  <c r="D51"/>
  <c r="E51"/>
  <c r="F51"/>
  <c r="G51"/>
  <c r="H51"/>
  <c r="I51"/>
  <c r="J51"/>
  <c r="K51"/>
  <c r="L51"/>
  <c r="M51"/>
  <c r="N51"/>
  <c r="O51"/>
  <c r="D52"/>
  <c r="E52"/>
  <c r="F52"/>
  <c r="G52"/>
  <c r="H52"/>
  <c r="I52"/>
  <c r="J52"/>
  <c r="K52"/>
  <c r="L52"/>
  <c r="M52"/>
  <c r="N52"/>
  <c r="O52"/>
  <c r="C50"/>
  <c r="D36"/>
  <c r="E36"/>
  <c r="F36"/>
  <c r="G36"/>
  <c r="G37" s="1"/>
  <c r="H36"/>
  <c r="H37" s="1"/>
  <c r="I36"/>
  <c r="J36"/>
  <c r="J37" s="1"/>
  <c r="K36"/>
  <c r="L36"/>
  <c r="L37" s="1"/>
  <c r="M36"/>
  <c r="N36"/>
  <c r="N37" s="1"/>
  <c r="O36"/>
  <c r="D37"/>
  <c r="E37"/>
  <c r="F37"/>
  <c r="I37"/>
  <c r="K37"/>
  <c r="M37"/>
  <c r="O37"/>
  <c r="C34"/>
  <c r="P28"/>
  <c r="D29"/>
  <c r="E30"/>
  <c r="C28"/>
  <c r="C29" s="1"/>
  <c r="D377" i="7"/>
  <c r="D362" s="1"/>
  <c r="M353"/>
  <c r="M354"/>
  <c r="D355"/>
  <c r="E355"/>
  <c r="F355"/>
  <c r="G355"/>
  <c r="H355"/>
  <c r="I355"/>
  <c r="J355"/>
  <c r="K355"/>
  <c r="L355"/>
  <c r="C355"/>
  <c r="M299"/>
  <c r="D300"/>
  <c r="D301" s="1"/>
  <c r="E300"/>
  <c r="E301" s="1"/>
  <c r="F300"/>
  <c r="G300"/>
  <c r="G301" s="1"/>
  <c r="H300"/>
  <c r="H301" s="1"/>
  <c r="I300"/>
  <c r="I301" s="1"/>
  <c r="J300"/>
  <c r="K300"/>
  <c r="K301" s="1"/>
  <c r="L300"/>
  <c r="L301" s="1"/>
  <c r="F301"/>
  <c r="J301"/>
  <c r="C300"/>
  <c r="C299"/>
  <c r="D322"/>
  <c r="D323" s="1"/>
  <c r="E322"/>
  <c r="E323" s="1"/>
  <c r="F322"/>
  <c r="F323" s="1"/>
  <c r="G322"/>
  <c r="G323" s="1"/>
  <c r="H322"/>
  <c r="H323" s="1"/>
  <c r="I322"/>
  <c r="I323" s="1"/>
  <c r="J322"/>
  <c r="J323" s="1"/>
  <c r="K322"/>
  <c r="K323" s="1"/>
  <c r="L322"/>
  <c r="L323" s="1"/>
  <c r="M311"/>
  <c r="D312"/>
  <c r="D313" s="1"/>
  <c r="E312"/>
  <c r="E313" s="1"/>
  <c r="F312"/>
  <c r="F313" s="1"/>
  <c r="G312"/>
  <c r="G313" s="1"/>
  <c r="H312"/>
  <c r="H313" s="1"/>
  <c r="I312"/>
  <c r="I313" s="1"/>
  <c r="J312"/>
  <c r="J313" s="1"/>
  <c r="K312"/>
  <c r="K313" s="1"/>
  <c r="L312"/>
  <c r="L313" s="1"/>
  <c r="C311"/>
  <c r="C312" s="1"/>
  <c r="M293"/>
  <c r="D294"/>
  <c r="D295" s="1"/>
  <c r="E294"/>
  <c r="E295" s="1"/>
  <c r="F294"/>
  <c r="F295" s="1"/>
  <c r="G294"/>
  <c r="G295" s="1"/>
  <c r="H294"/>
  <c r="H295" s="1"/>
  <c r="I294"/>
  <c r="I295" s="1"/>
  <c r="J294"/>
  <c r="K294"/>
  <c r="K295" s="1"/>
  <c r="L294"/>
  <c r="L295" s="1"/>
  <c r="J295"/>
  <c r="C293"/>
  <c r="C294" s="1"/>
  <c r="M275"/>
  <c r="D276"/>
  <c r="E276"/>
  <c r="E277" s="1"/>
  <c r="F276"/>
  <c r="F277" s="1"/>
  <c r="G276"/>
  <c r="G277" s="1"/>
  <c r="H276"/>
  <c r="H277" s="1"/>
  <c r="I276"/>
  <c r="I277" s="1"/>
  <c r="J276"/>
  <c r="K276"/>
  <c r="K277" s="1"/>
  <c r="L276"/>
  <c r="L277" s="1"/>
  <c r="J277"/>
  <c r="C275"/>
  <c r="C276" s="1"/>
  <c r="M268"/>
  <c r="M269"/>
  <c r="D270"/>
  <c r="E270"/>
  <c r="E271" s="1"/>
  <c r="F270"/>
  <c r="F271" s="1"/>
  <c r="G270"/>
  <c r="G271" s="1"/>
  <c r="H270"/>
  <c r="H271" s="1"/>
  <c r="I270"/>
  <c r="I271" s="1"/>
  <c r="J270"/>
  <c r="J271" s="1"/>
  <c r="K270"/>
  <c r="K271" s="1"/>
  <c r="L270"/>
  <c r="L271" s="1"/>
  <c r="C268"/>
  <c r="C269"/>
  <c r="M257"/>
  <c r="M258"/>
  <c r="D259"/>
  <c r="E259"/>
  <c r="E260" s="1"/>
  <c r="F259"/>
  <c r="G259"/>
  <c r="G260" s="1"/>
  <c r="H259"/>
  <c r="I259"/>
  <c r="I260" s="1"/>
  <c r="J259"/>
  <c r="K259"/>
  <c r="K260" s="1"/>
  <c r="L259"/>
  <c r="D260"/>
  <c r="F260"/>
  <c r="H260"/>
  <c r="J260"/>
  <c r="L260"/>
  <c r="C257"/>
  <c r="C258"/>
  <c r="C259" s="1"/>
  <c r="D252"/>
  <c r="E252"/>
  <c r="E253" s="1"/>
  <c r="F252"/>
  <c r="G252"/>
  <c r="H252"/>
  <c r="I252"/>
  <c r="I253" s="1"/>
  <c r="J252"/>
  <c r="K252"/>
  <c r="K253" s="1"/>
  <c r="L252"/>
  <c r="D253"/>
  <c r="F253"/>
  <c r="H253"/>
  <c r="J253"/>
  <c r="L253"/>
  <c r="M250"/>
  <c r="M251"/>
  <c r="C250"/>
  <c r="C251"/>
  <c r="C252" s="1"/>
  <c r="M233"/>
  <c r="D245"/>
  <c r="D246" s="1"/>
  <c r="E245"/>
  <c r="E246" s="1"/>
  <c r="F245"/>
  <c r="F246" s="1"/>
  <c r="G245"/>
  <c r="G246" s="1"/>
  <c r="H245"/>
  <c r="H246" s="1"/>
  <c r="I245"/>
  <c r="I246" s="1"/>
  <c r="J245"/>
  <c r="J246" s="1"/>
  <c r="K245"/>
  <c r="K246" s="1"/>
  <c r="L245"/>
  <c r="L246" s="1"/>
  <c r="D234"/>
  <c r="D235" s="1"/>
  <c r="E234"/>
  <c r="E235" s="1"/>
  <c r="F234"/>
  <c r="F235" s="1"/>
  <c r="G234"/>
  <c r="G235" s="1"/>
  <c r="H234"/>
  <c r="H235" s="1"/>
  <c r="I234"/>
  <c r="I235" s="1"/>
  <c r="J234"/>
  <c r="K234"/>
  <c r="K235" s="1"/>
  <c r="L234"/>
  <c r="L235" s="1"/>
  <c r="J235"/>
  <c r="C233"/>
  <c r="C234" s="1"/>
  <c r="M208"/>
  <c r="M209"/>
  <c r="D222"/>
  <c r="D223" s="1"/>
  <c r="E222"/>
  <c r="E223" s="1"/>
  <c r="F222"/>
  <c r="F223" s="1"/>
  <c r="G222"/>
  <c r="G223" s="1"/>
  <c r="H222"/>
  <c r="H223" s="1"/>
  <c r="I222"/>
  <c r="I223" s="1"/>
  <c r="J222"/>
  <c r="J223" s="1"/>
  <c r="K222"/>
  <c r="K223" s="1"/>
  <c r="L222"/>
  <c r="L223" s="1"/>
  <c r="D210"/>
  <c r="E210"/>
  <c r="F210"/>
  <c r="G210"/>
  <c r="H210"/>
  <c r="I210"/>
  <c r="J210"/>
  <c r="K210"/>
  <c r="L210"/>
  <c r="C208"/>
  <c r="C209"/>
  <c r="M195"/>
  <c r="M196"/>
  <c r="M197"/>
  <c r="C197"/>
  <c r="C195"/>
  <c r="C196"/>
  <c r="D199"/>
  <c r="D200" s="1"/>
  <c r="E199"/>
  <c r="E200" s="1"/>
  <c r="F199"/>
  <c r="F200" s="1"/>
  <c r="G199"/>
  <c r="G200" s="1"/>
  <c r="H199"/>
  <c r="H200" s="1"/>
  <c r="I199"/>
  <c r="I200" s="1"/>
  <c r="J199"/>
  <c r="J200" s="1"/>
  <c r="K199"/>
  <c r="K200" s="1"/>
  <c r="L199"/>
  <c r="L200" s="1"/>
  <c r="C194"/>
  <c r="C198"/>
  <c r="M198"/>
  <c r="M194"/>
  <c r="M185"/>
  <c r="M187"/>
  <c r="M188"/>
  <c r="D189"/>
  <c r="D190" s="1"/>
  <c r="E189"/>
  <c r="E190" s="1"/>
  <c r="F189"/>
  <c r="F190" s="1"/>
  <c r="G189"/>
  <c r="G190" s="1"/>
  <c r="H189"/>
  <c r="H190" s="1"/>
  <c r="I189"/>
  <c r="I190" s="1"/>
  <c r="J189"/>
  <c r="J190" s="1"/>
  <c r="K189"/>
  <c r="K190" s="1"/>
  <c r="L189"/>
  <c r="L190" s="1"/>
  <c r="C185"/>
  <c r="C187"/>
  <c r="C188"/>
  <c r="M179"/>
  <c r="D180"/>
  <c r="D181" s="1"/>
  <c r="E180"/>
  <c r="E181" s="1"/>
  <c r="F180"/>
  <c r="F181" s="1"/>
  <c r="G180"/>
  <c r="G181" s="1"/>
  <c r="H180"/>
  <c r="H181" s="1"/>
  <c r="I180"/>
  <c r="I181" s="1"/>
  <c r="J180"/>
  <c r="J181" s="1"/>
  <c r="K180"/>
  <c r="K181" s="1"/>
  <c r="L180"/>
  <c r="L181" s="1"/>
  <c r="C179"/>
  <c r="C177"/>
  <c r="M177"/>
  <c r="C176"/>
  <c r="M176"/>
  <c r="C175"/>
  <c r="M175"/>
  <c r="C174"/>
  <c r="M174"/>
  <c r="C172"/>
  <c r="M172"/>
  <c r="C171"/>
  <c r="M171"/>
  <c r="C170"/>
  <c r="M170"/>
  <c r="M138"/>
  <c r="D139"/>
  <c r="D140" s="1"/>
  <c r="E139"/>
  <c r="E140" s="1"/>
  <c r="F139"/>
  <c r="F140" s="1"/>
  <c r="G139"/>
  <c r="G140" s="1"/>
  <c r="H139"/>
  <c r="H140" s="1"/>
  <c r="I139"/>
  <c r="I140" s="1"/>
  <c r="J139"/>
  <c r="J140" s="1"/>
  <c r="K139"/>
  <c r="K140" s="1"/>
  <c r="L139"/>
  <c r="L140" s="1"/>
  <c r="C138"/>
  <c r="C139" s="1"/>
  <c r="M157"/>
  <c r="D158"/>
  <c r="D159" s="1"/>
  <c r="E158"/>
  <c r="E159" s="1"/>
  <c r="F158"/>
  <c r="F159" s="1"/>
  <c r="G158"/>
  <c r="G159" s="1"/>
  <c r="H158"/>
  <c r="H159" s="1"/>
  <c r="I158"/>
  <c r="I159" s="1"/>
  <c r="J158"/>
  <c r="J159" s="1"/>
  <c r="K158"/>
  <c r="K159" s="1"/>
  <c r="L158"/>
  <c r="L159" s="1"/>
  <c r="C155"/>
  <c r="C156"/>
  <c r="C157"/>
  <c r="M156"/>
  <c r="M155"/>
  <c r="M144"/>
  <c r="M145"/>
  <c r="M146"/>
  <c r="M147"/>
  <c r="M148"/>
  <c r="D149"/>
  <c r="D150" s="1"/>
  <c r="E149"/>
  <c r="E150" s="1"/>
  <c r="F149"/>
  <c r="F150" s="1"/>
  <c r="G149"/>
  <c r="G150" s="1"/>
  <c r="H149"/>
  <c r="H150" s="1"/>
  <c r="I149"/>
  <c r="I150" s="1"/>
  <c r="J149"/>
  <c r="J150" s="1"/>
  <c r="K149"/>
  <c r="K150" s="1"/>
  <c r="L149"/>
  <c r="L150" s="1"/>
  <c r="C144"/>
  <c r="C145"/>
  <c r="C146"/>
  <c r="C147"/>
  <c r="C148"/>
  <c r="M113"/>
  <c r="M114"/>
  <c r="M120"/>
  <c r="M121"/>
  <c r="M122"/>
  <c r="M123"/>
  <c r="M124"/>
  <c r="M130"/>
  <c r="M131"/>
  <c r="M132"/>
  <c r="C130"/>
  <c r="C131"/>
  <c r="C132"/>
  <c r="D133"/>
  <c r="E133"/>
  <c r="E134" s="1"/>
  <c r="F133"/>
  <c r="F134" s="1"/>
  <c r="G133"/>
  <c r="G134" s="1"/>
  <c r="H133"/>
  <c r="H134" s="1"/>
  <c r="I133"/>
  <c r="I134" s="1"/>
  <c r="J133"/>
  <c r="J134" s="1"/>
  <c r="K133"/>
  <c r="K134" s="1"/>
  <c r="L133"/>
  <c r="L134" s="1"/>
  <c r="D125"/>
  <c r="E125"/>
  <c r="E126" s="1"/>
  <c r="F125"/>
  <c r="F126" s="1"/>
  <c r="G125"/>
  <c r="G126" s="1"/>
  <c r="H125"/>
  <c r="H126" s="1"/>
  <c r="I125"/>
  <c r="I126" s="1"/>
  <c r="J125"/>
  <c r="J126" s="1"/>
  <c r="K125"/>
  <c r="K126" s="1"/>
  <c r="L125"/>
  <c r="L126" s="1"/>
  <c r="C120"/>
  <c r="C121"/>
  <c r="C122"/>
  <c r="C123"/>
  <c r="C124"/>
  <c r="D115"/>
  <c r="D116" s="1"/>
  <c r="E115"/>
  <c r="E116" s="1"/>
  <c r="F115"/>
  <c r="F116" s="1"/>
  <c r="G115"/>
  <c r="G116" s="1"/>
  <c r="H115"/>
  <c r="H116" s="1"/>
  <c r="I115"/>
  <c r="I116" s="1"/>
  <c r="J115"/>
  <c r="J116" s="1"/>
  <c r="K115"/>
  <c r="K116" s="1"/>
  <c r="L115"/>
  <c r="L116" s="1"/>
  <c r="C113"/>
  <c r="C114"/>
  <c r="D105"/>
  <c r="D106" s="1"/>
  <c r="E105"/>
  <c r="E106" s="1"/>
  <c r="F105"/>
  <c r="F106" s="1"/>
  <c r="G105"/>
  <c r="G106" s="1"/>
  <c r="H105"/>
  <c r="H106" s="1"/>
  <c r="I105"/>
  <c r="I106" s="1"/>
  <c r="J105"/>
  <c r="J106" s="1"/>
  <c r="K105"/>
  <c r="K106" s="1"/>
  <c r="L105"/>
  <c r="L106" s="1"/>
  <c r="C104"/>
  <c r="M104"/>
  <c r="C103"/>
  <c r="M103"/>
  <c r="C102"/>
  <c r="M102"/>
  <c r="M87"/>
  <c r="M88"/>
  <c r="C87"/>
  <c r="C88"/>
  <c r="F89"/>
  <c r="M89" s="1"/>
  <c r="C77"/>
  <c r="D82"/>
  <c r="D83" s="1"/>
  <c r="E82"/>
  <c r="E83" s="1"/>
  <c r="F82"/>
  <c r="F83" s="1"/>
  <c r="G82"/>
  <c r="G83" s="1"/>
  <c r="H82"/>
  <c r="H83" s="1"/>
  <c r="I82"/>
  <c r="I83" s="1"/>
  <c r="J82"/>
  <c r="J83" s="1"/>
  <c r="K82"/>
  <c r="K83" s="1"/>
  <c r="L82"/>
  <c r="L83" s="1"/>
  <c r="C79"/>
  <c r="M79"/>
  <c r="E61"/>
  <c r="F61"/>
  <c r="G61"/>
  <c r="H61"/>
  <c r="I61"/>
  <c r="J61"/>
  <c r="K61"/>
  <c r="L61"/>
  <c r="E62"/>
  <c r="F62"/>
  <c r="G62"/>
  <c r="H62"/>
  <c r="I62"/>
  <c r="J62"/>
  <c r="K62"/>
  <c r="L62"/>
  <c r="D61"/>
  <c r="D62" s="1"/>
  <c r="C60"/>
  <c r="C51"/>
  <c r="C52"/>
  <c r="C50"/>
  <c r="M50"/>
  <c r="C49"/>
  <c r="M49"/>
  <c r="C48"/>
  <c r="M48"/>
  <c r="D54"/>
  <c r="D55" s="1"/>
  <c r="E54"/>
  <c r="E55" s="1"/>
  <c r="F54"/>
  <c r="F55" s="1"/>
  <c r="G54"/>
  <c r="G55" s="1"/>
  <c r="H54"/>
  <c r="H55" s="1"/>
  <c r="I54"/>
  <c r="I55" s="1"/>
  <c r="J54"/>
  <c r="J55" s="1"/>
  <c r="K54"/>
  <c r="K55" s="1"/>
  <c r="L54"/>
  <c r="L55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C35"/>
  <c r="C36"/>
  <c r="C37"/>
  <c r="C38"/>
  <c r="M37"/>
  <c r="M36"/>
  <c r="M35"/>
  <c r="E29"/>
  <c r="F29"/>
  <c r="G29"/>
  <c r="H29"/>
  <c r="I29"/>
  <c r="J29"/>
  <c r="K29"/>
  <c r="L29"/>
  <c r="E30"/>
  <c r="F30"/>
  <c r="G30"/>
  <c r="H30"/>
  <c r="I30"/>
  <c r="J30"/>
  <c r="K30"/>
  <c r="L30"/>
  <c r="D29"/>
  <c r="D30" s="1"/>
  <c r="E23"/>
  <c r="F23"/>
  <c r="G23"/>
  <c r="H23"/>
  <c r="I23"/>
  <c r="J23"/>
  <c r="K23"/>
  <c r="L23"/>
  <c r="E24"/>
  <c r="F24"/>
  <c r="G24"/>
  <c r="H24"/>
  <c r="I24"/>
  <c r="J24"/>
  <c r="K24"/>
  <c r="L24"/>
  <c r="D23"/>
  <c r="D24" s="1"/>
  <c r="M17"/>
  <c r="M18"/>
  <c r="M19"/>
  <c r="M20"/>
  <c r="M21"/>
  <c r="M15"/>
  <c r="C17"/>
  <c r="C18"/>
  <c r="C19"/>
  <c r="C20"/>
  <c r="C21"/>
  <c r="C22"/>
  <c r="C15"/>
  <c r="C21" i="26"/>
  <c r="C22"/>
  <c r="C23"/>
  <c r="C25"/>
  <c r="C26"/>
  <c r="C27"/>
  <c r="C28"/>
  <c r="C29"/>
  <c r="C30"/>
  <c r="C17"/>
  <c r="C19"/>
  <c r="C20"/>
  <c r="M20"/>
  <c r="M19"/>
  <c r="M18"/>
  <c r="M17"/>
  <c r="E43" i="25"/>
  <c r="F43"/>
  <c r="G43"/>
  <c r="H43"/>
  <c r="I43"/>
  <c r="J43"/>
  <c r="K43"/>
  <c r="L43"/>
  <c r="M43"/>
  <c r="N43"/>
  <c r="O43"/>
  <c r="D43"/>
  <c r="C13"/>
  <c r="C41" i="26"/>
  <c r="E36"/>
  <c r="E37" s="1"/>
  <c r="F36"/>
  <c r="F37" s="1"/>
  <c r="G36"/>
  <c r="G37" s="1"/>
  <c r="H36"/>
  <c r="H37" s="1"/>
  <c r="I36"/>
  <c r="I37" s="1"/>
  <c r="J36"/>
  <c r="J37" s="1"/>
  <c r="K36"/>
  <c r="K37" s="1"/>
  <c r="L36"/>
  <c r="L37" s="1"/>
  <c r="D36"/>
  <c r="C35"/>
  <c r="M35"/>
  <c r="E26" i="25"/>
  <c r="C34" i="26"/>
  <c r="M34"/>
  <c r="C33"/>
  <c r="M33"/>
  <c r="M14"/>
  <c r="M15"/>
  <c r="M16"/>
  <c r="M31"/>
  <c r="M32"/>
  <c r="M38"/>
  <c r="M39"/>
  <c r="M40"/>
  <c r="M41"/>
  <c r="M42"/>
  <c r="M43"/>
  <c r="M44"/>
  <c r="M45"/>
  <c r="M48"/>
  <c r="M49"/>
  <c r="M50"/>
  <c r="M51"/>
  <c r="M52"/>
  <c r="M53"/>
  <c r="M54"/>
  <c r="M55"/>
  <c r="M56"/>
  <c r="M57"/>
  <c r="M58"/>
  <c r="M59"/>
  <c r="M60"/>
  <c r="M65"/>
  <c r="M66"/>
  <c r="M67"/>
  <c r="M68"/>
  <c r="M69"/>
  <c r="M70"/>
  <c r="M73"/>
  <c r="M13"/>
  <c r="M16" i="7"/>
  <c r="M22"/>
  <c r="M25"/>
  <c r="M26"/>
  <c r="M27"/>
  <c r="M28"/>
  <c r="M31"/>
  <c r="M32"/>
  <c r="M33"/>
  <c r="M34"/>
  <c r="M41"/>
  <c r="M42"/>
  <c r="M43"/>
  <c r="M44"/>
  <c r="M45"/>
  <c r="M46"/>
  <c r="M47"/>
  <c r="M53"/>
  <c r="M56"/>
  <c r="M57"/>
  <c r="M58"/>
  <c r="M59"/>
  <c r="M63"/>
  <c r="M64"/>
  <c r="M65"/>
  <c r="M66"/>
  <c r="M69"/>
  <c r="M70"/>
  <c r="M71"/>
  <c r="M72"/>
  <c r="M73"/>
  <c r="M74"/>
  <c r="M75"/>
  <c r="M76"/>
  <c r="M78"/>
  <c r="M80"/>
  <c r="M81"/>
  <c r="M84"/>
  <c r="M85"/>
  <c r="M86"/>
  <c r="M90"/>
  <c r="M91"/>
  <c r="M92"/>
  <c r="M94"/>
  <c r="M97"/>
  <c r="M98"/>
  <c r="M99"/>
  <c r="M100"/>
  <c r="M101"/>
  <c r="M107"/>
  <c r="M108"/>
  <c r="M109"/>
  <c r="M110"/>
  <c r="M111"/>
  <c r="M112"/>
  <c r="M117"/>
  <c r="M118"/>
  <c r="M119"/>
  <c r="M127"/>
  <c r="M128"/>
  <c r="M129"/>
  <c r="M135"/>
  <c r="M136"/>
  <c r="M137"/>
  <c r="M141"/>
  <c r="M142"/>
  <c r="M143"/>
  <c r="M151"/>
  <c r="M152"/>
  <c r="M153"/>
  <c r="M154"/>
  <c r="M160"/>
  <c r="M161"/>
  <c r="M162"/>
  <c r="M163"/>
  <c r="M164"/>
  <c r="M165"/>
  <c r="M166"/>
  <c r="M167"/>
  <c r="M168"/>
  <c r="M169"/>
  <c r="M178"/>
  <c r="M182"/>
  <c r="M183"/>
  <c r="M184"/>
  <c r="M191"/>
  <c r="M192"/>
  <c r="M193"/>
  <c r="M201"/>
  <c r="M202"/>
  <c r="M203"/>
  <c r="M204"/>
  <c r="M205"/>
  <c r="M206"/>
  <c r="M207"/>
  <c r="M211"/>
  <c r="M212"/>
  <c r="M213"/>
  <c r="M214"/>
  <c r="M215"/>
  <c r="M216"/>
  <c r="M217"/>
  <c r="M218"/>
  <c r="M219"/>
  <c r="M220"/>
  <c r="M221"/>
  <c r="M224"/>
  <c r="M225"/>
  <c r="M226"/>
  <c r="M227"/>
  <c r="M230"/>
  <c r="M231"/>
  <c r="M232"/>
  <c r="M236"/>
  <c r="M237"/>
  <c r="M238"/>
  <c r="M239"/>
  <c r="M240"/>
  <c r="M241"/>
  <c r="M242"/>
  <c r="M243"/>
  <c r="M244"/>
  <c r="M247"/>
  <c r="M248"/>
  <c r="M249"/>
  <c r="M254"/>
  <c r="M255"/>
  <c r="M256"/>
  <c r="M261"/>
  <c r="M262"/>
  <c r="M263"/>
  <c r="M264"/>
  <c r="M265"/>
  <c r="M266"/>
  <c r="M267"/>
  <c r="M272"/>
  <c r="M273"/>
  <c r="M274"/>
  <c r="M278"/>
  <c r="M279"/>
  <c r="M280"/>
  <c r="M281"/>
  <c r="M282"/>
  <c r="M283"/>
  <c r="M284"/>
  <c r="M285"/>
  <c r="M286"/>
  <c r="M287"/>
  <c r="M288"/>
  <c r="M289"/>
  <c r="M290"/>
  <c r="M291"/>
  <c r="M292"/>
  <c r="M296"/>
  <c r="M297"/>
  <c r="M298"/>
  <c r="M302"/>
  <c r="M303"/>
  <c r="M304"/>
  <c r="M307"/>
  <c r="M308"/>
  <c r="M309"/>
  <c r="M310"/>
  <c r="M314"/>
  <c r="M315"/>
  <c r="M316"/>
  <c r="M318"/>
  <c r="M319"/>
  <c r="M320"/>
  <c r="M321"/>
  <c r="M324"/>
  <c r="M325"/>
  <c r="M326"/>
  <c r="M327"/>
  <c r="M330"/>
  <c r="M331"/>
  <c r="M343"/>
  <c r="M344"/>
  <c r="M346"/>
  <c r="M347"/>
  <c r="M348"/>
  <c r="M349"/>
  <c r="M350"/>
  <c r="M351"/>
  <c r="M352"/>
  <c r="M356"/>
  <c r="M357"/>
  <c r="M358"/>
  <c r="M359"/>
  <c r="M360"/>
  <c r="M365"/>
  <c r="M366"/>
  <c r="M369"/>
  <c r="M371"/>
  <c r="M372"/>
  <c r="M14"/>
  <c r="M13"/>
  <c r="P17" i="25"/>
  <c r="P18"/>
  <c r="P19"/>
  <c r="P20"/>
  <c r="P21"/>
  <c r="P22"/>
  <c r="P23"/>
  <c r="P24"/>
  <c r="P25"/>
  <c r="P26"/>
  <c r="P27"/>
  <c r="P28"/>
  <c r="P29"/>
  <c r="P30"/>
  <c r="P33"/>
  <c r="P34"/>
  <c r="P35"/>
  <c r="P36"/>
  <c r="P37"/>
  <c r="P38"/>
  <c r="P39"/>
  <c r="P41"/>
  <c r="P46"/>
  <c r="P47"/>
  <c r="P48"/>
  <c r="P49"/>
  <c r="P50"/>
  <c r="P51"/>
  <c r="P52"/>
  <c r="P53"/>
  <c r="P54"/>
  <c r="P12"/>
  <c r="P15" i="6"/>
  <c r="P16"/>
  <c r="P17"/>
  <c r="P19"/>
  <c r="P20"/>
  <c r="P22"/>
  <c r="P23"/>
  <c r="P25"/>
  <c r="P258"/>
  <c r="P261"/>
  <c r="P13"/>
  <c r="P14"/>
  <c r="C19" i="25"/>
  <c r="D12" i="29"/>
  <c r="D24" i="11"/>
  <c r="D22"/>
  <c r="D17"/>
  <c r="D26" s="1"/>
  <c r="H125" i="10"/>
  <c r="H124" s="1"/>
  <c r="G124"/>
  <c r="F124"/>
  <c r="H123"/>
  <c r="H122"/>
  <c r="H121"/>
  <c r="H120"/>
  <c r="G120"/>
  <c r="F120"/>
  <c r="H119"/>
  <c r="H117"/>
  <c r="H116" s="1"/>
  <c r="G116"/>
  <c r="F116"/>
  <c r="H115"/>
  <c r="H111"/>
  <c r="G111"/>
  <c r="F111"/>
  <c r="H108"/>
  <c r="H106"/>
  <c r="H105"/>
  <c r="H102"/>
  <c r="H101"/>
  <c r="H100"/>
  <c r="H99"/>
  <c r="H98"/>
  <c r="H97"/>
  <c r="H96"/>
  <c r="H95" s="1"/>
  <c r="G95"/>
  <c r="F95"/>
  <c r="H89"/>
  <c r="H87" s="1"/>
  <c r="G87"/>
  <c r="G126" s="1"/>
  <c r="F87"/>
  <c r="H72"/>
  <c r="H71"/>
  <c r="H70"/>
  <c r="H69" s="1"/>
  <c r="H73" s="1"/>
  <c r="G69"/>
  <c r="G73" s="1"/>
  <c r="F69"/>
  <c r="F73" s="1"/>
  <c r="H67"/>
  <c r="H66"/>
  <c r="H65" s="1"/>
  <c r="H68" s="1"/>
  <c r="G65"/>
  <c r="G68" s="1"/>
  <c r="F65"/>
  <c r="F68" s="1"/>
  <c r="H61"/>
  <c r="H59"/>
  <c r="H56"/>
  <c r="H54" s="1"/>
  <c r="G54"/>
  <c r="F54"/>
  <c r="H53"/>
  <c r="H52"/>
  <c r="H51"/>
  <c r="G50"/>
  <c r="F50"/>
  <c r="H49"/>
  <c r="H48"/>
  <c r="H47"/>
  <c r="H46"/>
  <c r="H45"/>
  <c r="G44"/>
  <c r="F44"/>
  <c r="H43"/>
  <c r="H42" s="1"/>
  <c r="G42"/>
  <c r="F42"/>
  <c r="H41"/>
  <c r="H40"/>
  <c r="H39" s="1"/>
  <c r="G39"/>
  <c r="F39"/>
  <c r="H38"/>
  <c r="H37" s="1"/>
  <c r="G37"/>
  <c r="F37"/>
  <c r="H36"/>
  <c r="H35" s="1"/>
  <c r="G35"/>
  <c r="F35"/>
  <c r="H33"/>
  <c r="H32"/>
  <c r="H31"/>
  <c r="H30"/>
  <c r="H29" s="1"/>
  <c r="G29"/>
  <c r="F29"/>
  <c r="H26"/>
  <c r="H25" s="1"/>
  <c r="G25"/>
  <c r="F25"/>
  <c r="H22"/>
  <c r="H16"/>
  <c r="G16"/>
  <c r="F16"/>
  <c r="H15"/>
  <c r="H13"/>
  <c r="H12"/>
  <c r="H11"/>
  <c r="G11"/>
  <c r="F11"/>
  <c r="F64" s="1"/>
  <c r="D81" i="9"/>
  <c r="D84" s="1"/>
  <c r="D70"/>
  <c r="D78" s="1"/>
  <c r="D85" s="1"/>
  <c r="D58"/>
  <c r="D49"/>
  <c r="D46"/>
  <c r="D36"/>
  <c r="D33"/>
  <c r="D31"/>
  <c r="D29"/>
  <c r="D21"/>
  <c r="D19"/>
  <c r="D53" s="1"/>
  <c r="D59" s="1"/>
  <c r="D14"/>
  <c r="D42" i="1"/>
  <c r="D49" s="1"/>
  <c r="D22"/>
  <c r="D19"/>
  <c r="D12"/>
  <c r="D27" s="1"/>
  <c r="H50" i="10" l="1"/>
  <c r="G64"/>
  <c r="G74" s="1"/>
  <c r="H44"/>
  <c r="D239" i="6"/>
  <c r="N239"/>
  <c r="N240" s="1"/>
  <c r="L239"/>
  <c r="L240" s="1"/>
  <c r="J239"/>
  <c r="J240" s="1"/>
  <c r="F239"/>
  <c r="F240" s="1"/>
  <c r="M355" i="7"/>
  <c r="H239" i="6"/>
  <c r="H240" s="1"/>
  <c r="D30"/>
  <c r="P30" s="1"/>
  <c r="O239"/>
  <c r="O240" s="1"/>
  <c r="M239"/>
  <c r="M240" s="1"/>
  <c r="K239"/>
  <c r="K240" s="1"/>
  <c r="I239"/>
  <c r="I240" s="1"/>
  <c r="E239"/>
  <c r="E240" s="1"/>
  <c r="G239"/>
  <c r="G240" s="1"/>
  <c r="F126" i="10"/>
  <c r="G253" i="7"/>
  <c r="P52" i="6"/>
  <c r="P51"/>
  <c r="P82"/>
  <c r="P81"/>
  <c r="P97"/>
  <c r="P96"/>
  <c r="P109"/>
  <c r="P108"/>
  <c r="P191"/>
  <c r="P190"/>
  <c r="C96"/>
  <c r="P37"/>
  <c r="P36"/>
  <c r="P103"/>
  <c r="P102"/>
  <c r="P221"/>
  <c r="P220"/>
  <c r="P231"/>
  <c r="P230"/>
  <c r="P29"/>
  <c r="M300" i="7"/>
  <c r="M301"/>
  <c r="M322"/>
  <c r="C270"/>
  <c r="M276"/>
  <c r="M210"/>
  <c r="M270"/>
  <c r="M312"/>
  <c r="M323"/>
  <c r="M235"/>
  <c r="M234"/>
  <c r="M259"/>
  <c r="M294"/>
  <c r="D271"/>
  <c r="D277"/>
  <c r="M313"/>
  <c r="M295"/>
  <c r="M271"/>
  <c r="M260"/>
  <c r="M253"/>
  <c r="M252"/>
  <c r="C189"/>
  <c r="C125"/>
  <c r="M39"/>
  <c r="M189"/>
  <c r="M190"/>
  <c r="M106"/>
  <c r="M125"/>
  <c r="M150"/>
  <c r="M139"/>
  <c r="M29"/>
  <c r="M133"/>
  <c r="C133"/>
  <c r="M149"/>
  <c r="M140"/>
  <c r="D126"/>
  <c r="M126" s="1"/>
  <c r="D134"/>
  <c r="M134" s="1"/>
  <c r="C149"/>
  <c r="M30"/>
  <c r="M40"/>
  <c r="M61"/>
  <c r="P16" i="25"/>
  <c r="H126" i="10"/>
  <c r="F74"/>
  <c r="H64"/>
  <c r="H74" s="1"/>
  <c r="P239" i="6" l="1"/>
  <c r="K123" i="10"/>
  <c r="E24" i="11"/>
  <c r="E14" i="9" l="1"/>
  <c r="J65" i="10" l="1"/>
  <c r="I65"/>
  <c r="K66"/>
  <c r="K102"/>
  <c r="K101"/>
  <c r="K98"/>
  <c r="K99"/>
  <c r="K100"/>
  <c r="K97"/>
  <c r="C34" i="7"/>
  <c r="C39" s="1"/>
  <c r="K59" i="10"/>
  <c r="K57" s="1"/>
  <c r="J44"/>
  <c r="I44"/>
  <c r="K46"/>
  <c r="K47"/>
  <c r="K48"/>
  <c r="K49"/>
  <c r="K45"/>
  <c r="K15"/>
  <c r="K14" s="1"/>
  <c r="J42"/>
  <c r="K42"/>
  <c r="I42"/>
  <c r="K33"/>
  <c r="J11"/>
  <c r="I11"/>
  <c r="E22" i="11"/>
  <c r="E17"/>
  <c r="E26" s="1"/>
  <c r="C372" i="7"/>
  <c r="C369"/>
  <c r="C366"/>
  <c r="C112"/>
  <c r="B18" i="2"/>
  <c r="G13"/>
  <c r="C165" i="7"/>
  <c r="C248" i="6"/>
  <c r="C226"/>
  <c r="C59" i="7"/>
  <c r="C61" s="1"/>
  <c r="M62"/>
  <c r="C66"/>
  <c r="H67"/>
  <c r="C321"/>
  <c r="C322" s="1"/>
  <c r="M180" l="1"/>
  <c r="H68"/>
  <c r="M67"/>
  <c r="K44" i="10"/>
  <c r="C67" i="7"/>
  <c r="M68" l="1"/>
  <c r="C219" i="6"/>
  <c r="C220" s="1"/>
  <c r="C215"/>
  <c r="C207"/>
  <c r="C203"/>
  <c r="C199"/>
  <c r="C195"/>
  <c r="C179"/>
  <c r="C175"/>
  <c r="C171"/>
  <c r="C167"/>
  <c r="C163"/>
  <c r="C159"/>
  <c r="C155"/>
  <c r="C151"/>
  <c r="C146"/>
  <c r="C143"/>
  <c r="C132"/>
  <c r="C128"/>
  <c r="C120"/>
  <c r="C116"/>
  <c r="C112"/>
  <c r="C86"/>
  <c r="C76"/>
  <c r="C72"/>
  <c r="C68"/>
  <c r="C64"/>
  <c r="C55"/>
  <c r="C45"/>
  <c r="C22"/>
  <c r="C18"/>
  <c r="P18" s="1"/>
  <c r="C289" i="7"/>
  <c r="C285"/>
  <c r="E228"/>
  <c r="F228"/>
  <c r="G228"/>
  <c r="H228"/>
  <c r="H229" s="1"/>
  <c r="I228"/>
  <c r="I229" s="1"/>
  <c r="J228"/>
  <c r="K228"/>
  <c r="K229" s="1"/>
  <c r="L228"/>
  <c r="L229" s="1"/>
  <c r="E229"/>
  <c r="F229"/>
  <c r="G229"/>
  <c r="J229"/>
  <c r="D228"/>
  <c r="C214"/>
  <c r="E378"/>
  <c r="E363" s="1"/>
  <c r="H378"/>
  <c r="E379"/>
  <c r="H379"/>
  <c r="D378"/>
  <c r="C72"/>
  <c r="C68"/>
  <c r="C219"/>
  <c r="C220"/>
  <c r="C221"/>
  <c r="B57" i="3"/>
  <c r="B53"/>
  <c r="B49"/>
  <c r="B45"/>
  <c r="B41"/>
  <c r="B37"/>
  <c r="B33"/>
  <c r="B29"/>
  <c r="B25"/>
  <c r="E16"/>
  <c r="C54" i="25"/>
  <c r="C51"/>
  <c r="C48"/>
  <c r="N32"/>
  <c r="D32"/>
  <c r="C69" i="26"/>
  <c r="C70"/>
  <c r="C73"/>
  <c r="C66"/>
  <c r="C67"/>
  <c r="C244" i="6"/>
  <c r="B58" i="2"/>
  <c r="B54"/>
  <c r="B50"/>
  <c r="B46"/>
  <c r="B42"/>
  <c r="B38"/>
  <c r="B34"/>
  <c r="B30"/>
  <c r="B26"/>
  <c r="D363" i="7" l="1"/>
  <c r="D364" s="1"/>
  <c r="L379"/>
  <c r="L378"/>
  <c r="L363" s="1"/>
  <c r="J379"/>
  <c r="J378"/>
  <c r="J363" s="1"/>
  <c r="F379"/>
  <c r="F378"/>
  <c r="F363" s="1"/>
  <c r="K379"/>
  <c r="K378"/>
  <c r="K363" s="1"/>
  <c r="I379"/>
  <c r="I378"/>
  <c r="I363" s="1"/>
  <c r="G379"/>
  <c r="G378"/>
  <c r="G363" s="1"/>
  <c r="D96"/>
  <c r="M95"/>
  <c r="M116"/>
  <c r="M115"/>
  <c r="D229"/>
  <c r="M229" s="1"/>
  <c r="M228"/>
  <c r="M246"/>
  <c r="M245"/>
  <c r="M55"/>
  <c r="M54"/>
  <c r="M105"/>
  <c r="M96" l="1"/>
  <c r="D379"/>
  <c r="C240"/>
  <c r="C241"/>
  <c r="C242"/>
  <c r="C243"/>
  <c r="C244"/>
  <c r="C137" i="6"/>
  <c r="C138"/>
  <c r="C225"/>
  <c r="C230" s="1"/>
  <c r="C101" i="7"/>
  <c r="C94"/>
  <c r="C166"/>
  <c r="C167"/>
  <c r="C168"/>
  <c r="C169"/>
  <c r="C178"/>
  <c r="C358"/>
  <c r="C359"/>
  <c r="C357"/>
  <c r="C44"/>
  <c r="C45"/>
  <c r="C46"/>
  <c r="C47"/>
  <c r="C53"/>
  <c r="M317"/>
  <c r="C80"/>
  <c r="C81"/>
  <c r="M82"/>
  <c r="C78"/>
  <c r="C28"/>
  <c r="C29"/>
  <c r="C27"/>
  <c r="C26"/>
  <c r="C235" i="6"/>
  <c r="C234"/>
  <c r="C233"/>
  <c r="C17"/>
  <c r="C16"/>
  <c r="C49"/>
  <c r="C51" s="1"/>
  <c r="F377" i="7"/>
  <c r="F376"/>
  <c r="F361" s="1"/>
  <c r="C30" l="1"/>
  <c r="C54"/>
  <c r="M223"/>
  <c r="M222"/>
  <c r="D37" i="26"/>
  <c r="M37" s="1"/>
  <c r="M36"/>
  <c r="G377" i="7"/>
  <c r="G362" s="1"/>
  <c r="F16" i="3" s="1"/>
  <c r="H377" i="7"/>
  <c r="H362" s="1"/>
  <c r="G16" i="3" s="1"/>
  <c r="I377" i="7"/>
  <c r="I362" s="1"/>
  <c r="H16" i="3" s="1"/>
  <c r="J377" i="7"/>
  <c r="J362" s="1"/>
  <c r="K377"/>
  <c r="K362" s="1"/>
  <c r="J16" i="3" s="1"/>
  <c r="L377" i="7"/>
  <c r="K16" i="3" s="1"/>
  <c r="E377" i="7"/>
  <c r="E362" s="1"/>
  <c r="D16" i="3" s="1"/>
  <c r="C344" i="7"/>
  <c r="C332"/>
  <c r="C326"/>
  <c r="C320"/>
  <c r="C323" s="1"/>
  <c r="C316"/>
  <c r="C304"/>
  <c r="C307" s="1"/>
  <c r="C298"/>
  <c r="C301" s="1"/>
  <c r="C292"/>
  <c r="C295" s="1"/>
  <c r="C280"/>
  <c r="C274"/>
  <c r="C277" s="1"/>
  <c r="C263"/>
  <c r="C256"/>
  <c r="C260" s="1"/>
  <c r="L364"/>
  <c r="K17" i="3" s="1"/>
  <c r="M158" i="7"/>
  <c r="C14"/>
  <c r="C55" i="26"/>
  <c r="E46"/>
  <c r="E63" s="1"/>
  <c r="F46"/>
  <c r="F63" s="1"/>
  <c r="G46"/>
  <c r="G63" s="1"/>
  <c r="H46"/>
  <c r="H63" s="1"/>
  <c r="I46"/>
  <c r="I63" s="1"/>
  <c r="J46"/>
  <c r="J63" s="1"/>
  <c r="K46"/>
  <c r="K63" s="1"/>
  <c r="L46"/>
  <c r="L63" s="1"/>
  <c r="E47"/>
  <c r="F47"/>
  <c r="G47"/>
  <c r="H47"/>
  <c r="I47"/>
  <c r="J47"/>
  <c r="K47"/>
  <c r="L47"/>
  <c r="D46"/>
  <c r="D63" s="1"/>
  <c r="C45"/>
  <c r="C46" s="1"/>
  <c r="C54"/>
  <c r="E62"/>
  <c r="F62"/>
  <c r="G62"/>
  <c r="H62"/>
  <c r="H64" s="1"/>
  <c r="I62"/>
  <c r="J62"/>
  <c r="J64" s="1"/>
  <c r="K62"/>
  <c r="L62"/>
  <c r="L64" s="1"/>
  <c r="D62"/>
  <c r="E12" i="29"/>
  <c r="K125" i="10"/>
  <c r="K124" s="1"/>
  <c r="J124"/>
  <c r="I124"/>
  <c r="K122"/>
  <c r="K121"/>
  <c r="K108"/>
  <c r="K106"/>
  <c r="K105"/>
  <c r="K96"/>
  <c r="J95"/>
  <c r="J126" s="1"/>
  <c r="I95"/>
  <c r="K89"/>
  <c r="K87" s="1"/>
  <c r="J87"/>
  <c r="I87"/>
  <c r="I126" s="1"/>
  <c r="K72"/>
  <c r="K71"/>
  <c r="K70"/>
  <c r="J69"/>
  <c r="J73" s="1"/>
  <c r="I69"/>
  <c r="I73" s="1"/>
  <c r="K67"/>
  <c r="J68"/>
  <c r="I68"/>
  <c r="K61"/>
  <c r="K56"/>
  <c r="K54" s="1"/>
  <c r="J54"/>
  <c r="I54"/>
  <c r="K53"/>
  <c r="K52"/>
  <c r="J50"/>
  <c r="I50"/>
  <c r="J39"/>
  <c r="I39"/>
  <c r="K37"/>
  <c r="J37"/>
  <c r="I37"/>
  <c r="K35"/>
  <c r="J35"/>
  <c r="I35"/>
  <c r="K32"/>
  <c r="K31"/>
  <c r="K30"/>
  <c r="J29"/>
  <c r="I29"/>
  <c r="K26"/>
  <c r="K25" s="1"/>
  <c r="J25"/>
  <c r="I25"/>
  <c r="J16"/>
  <c r="I16"/>
  <c r="I64" s="1"/>
  <c r="K11"/>
  <c r="E84" i="9"/>
  <c r="E70"/>
  <c r="E78" s="1"/>
  <c r="E85" s="1"/>
  <c r="E58"/>
  <c r="E49"/>
  <c r="E46"/>
  <c r="E36"/>
  <c r="E33"/>
  <c r="E31"/>
  <c r="E29"/>
  <c r="E21"/>
  <c r="E19"/>
  <c r="C136" i="6"/>
  <c r="C124"/>
  <c r="C106"/>
  <c r="C109" s="1"/>
  <c r="C89"/>
  <c r="D21" i="2"/>
  <c r="C39" i="25"/>
  <c r="C38"/>
  <c r="C23"/>
  <c r="C24"/>
  <c r="C25"/>
  <c r="J251" i="6"/>
  <c r="E42" i="1"/>
  <c r="E49" s="1"/>
  <c r="E22"/>
  <c r="E19"/>
  <c r="E12"/>
  <c r="E27" s="1"/>
  <c r="C207" i="7"/>
  <c r="C210" s="1"/>
  <c r="C29" i="9"/>
  <c r="C164" i="7"/>
  <c r="C86"/>
  <c r="C89" s="1"/>
  <c r="C184"/>
  <c r="C190" s="1"/>
  <c r="C218"/>
  <c r="C222" s="1"/>
  <c r="J64" i="10" l="1"/>
  <c r="J74" s="1"/>
  <c r="K120"/>
  <c r="E53" i="9"/>
  <c r="E59" s="1"/>
  <c r="I74" i="10"/>
  <c r="P238" i="6"/>
  <c r="C103"/>
  <c r="D240"/>
  <c r="M181" i="7"/>
  <c r="C16" i="3"/>
  <c r="M362" i="7"/>
  <c r="M83"/>
  <c r="M200"/>
  <c r="M199"/>
  <c r="C26" i="25"/>
  <c r="K64" i="26"/>
  <c r="I64"/>
  <c r="D64"/>
  <c r="E64"/>
  <c r="F20" i="3"/>
  <c r="G64" i="26"/>
  <c r="M62"/>
  <c r="F64"/>
  <c r="M21" i="2"/>
  <c r="M22"/>
  <c r="K21"/>
  <c r="I21"/>
  <c r="G21"/>
  <c r="E21"/>
  <c r="N21"/>
  <c r="L21"/>
  <c r="J21"/>
  <c r="H21"/>
  <c r="F21"/>
  <c r="K20" i="3"/>
  <c r="K21"/>
  <c r="I20"/>
  <c r="I21"/>
  <c r="G20"/>
  <c r="G21"/>
  <c r="F21"/>
  <c r="J20"/>
  <c r="J21"/>
  <c r="K61"/>
  <c r="D47" i="26"/>
  <c r="M47" s="1"/>
  <c r="M46"/>
  <c r="M63"/>
  <c r="H20" i="3"/>
  <c r="H21"/>
  <c r="E20"/>
  <c r="E21"/>
  <c r="D20"/>
  <c r="D21"/>
  <c r="C20"/>
  <c r="G364" i="7"/>
  <c r="F17" i="3" s="1"/>
  <c r="F61" s="1"/>
  <c r="K364" i="7"/>
  <c r="J17" i="3" s="1"/>
  <c r="I364" i="7"/>
  <c r="H17" i="3" s="1"/>
  <c r="E364" i="7"/>
  <c r="D17" i="3" s="1"/>
  <c r="K65" i="10"/>
  <c r="K68" s="1"/>
  <c r="F364" i="7"/>
  <c r="E17" i="3" s="1"/>
  <c r="I16"/>
  <c r="J364" i="7"/>
  <c r="K50" i="10"/>
  <c r="K16"/>
  <c r="K39"/>
  <c r="K29"/>
  <c r="K69"/>
  <c r="K73" s="1"/>
  <c r="K95"/>
  <c r="M13" i="2"/>
  <c r="K13"/>
  <c r="I13"/>
  <c r="E13"/>
  <c r="N13"/>
  <c r="L13"/>
  <c r="J13"/>
  <c r="H13"/>
  <c r="F13"/>
  <c r="D13"/>
  <c r="C62" i="26"/>
  <c r="K126" i="10" l="1"/>
  <c r="K64"/>
  <c r="K74" s="1"/>
  <c r="I17" i="3"/>
  <c r="I61" s="1"/>
  <c r="J367" i="7"/>
  <c r="H252" i="6"/>
  <c r="H255" s="1"/>
  <c r="G14" i="2"/>
  <c r="M159" i="7"/>
  <c r="J61" i="3"/>
  <c r="E61"/>
  <c r="D61"/>
  <c r="E252" i="6"/>
  <c r="E255" s="1"/>
  <c r="H61" i="3"/>
  <c r="D14" i="2"/>
  <c r="G252" i="6"/>
  <c r="G255" s="1"/>
  <c r="F14" i="2"/>
  <c r="H14"/>
  <c r="I252" i="6"/>
  <c r="I255" s="1"/>
  <c r="E14" i="2"/>
  <c r="F252" i="6"/>
  <c r="F255" s="1"/>
  <c r="I14" i="2"/>
  <c r="J252" i="6"/>
  <c r="J255" s="1"/>
  <c r="C21" i="3" l="1"/>
  <c r="B21" s="1"/>
  <c r="M64" i="26"/>
  <c r="E257" i="6" l="1"/>
  <c r="F257"/>
  <c r="G257"/>
  <c r="I257"/>
  <c r="J257"/>
  <c r="K257"/>
  <c r="L257"/>
  <c r="M257"/>
  <c r="N257"/>
  <c r="O257"/>
  <c r="D257"/>
  <c r="D259"/>
  <c r="D256"/>
  <c r="B16" i="2"/>
  <c r="C32" i="26"/>
  <c r="C217" i="7"/>
  <c r="C223" s="1"/>
  <c r="B55" i="3"/>
  <c r="B51"/>
  <c r="B47"/>
  <c r="B43"/>
  <c r="B39"/>
  <c r="B35"/>
  <c r="B31"/>
  <c r="B27"/>
  <c r="B23"/>
  <c r="C163" i="7"/>
  <c r="C76"/>
  <c r="C82" s="1"/>
  <c r="C48" i="6"/>
  <c r="C36"/>
  <c r="C239" s="1"/>
  <c r="C58" i="7"/>
  <c r="C62" s="1"/>
  <c r="C52" i="6" l="1"/>
  <c r="C327" i="7"/>
  <c r="H328"/>
  <c r="H363" s="1"/>
  <c r="C239"/>
  <c r="C245" s="1"/>
  <c r="C232"/>
  <c r="C235" s="1"/>
  <c r="C113" i="6"/>
  <c r="C111"/>
  <c r="C351" i="7"/>
  <c r="C349"/>
  <c r="C347"/>
  <c r="C92"/>
  <c r="C310"/>
  <c r="C313" s="1"/>
  <c r="C249"/>
  <c r="C238"/>
  <c r="C204"/>
  <c r="C203"/>
  <c r="C193"/>
  <c r="C199"/>
  <c r="C162"/>
  <c r="C180"/>
  <c r="C153"/>
  <c r="C154"/>
  <c r="C158" s="1"/>
  <c r="C143"/>
  <c r="C150" s="1"/>
  <c r="C137"/>
  <c r="C140" s="1"/>
  <c r="E38" i="10"/>
  <c r="E37" s="1"/>
  <c r="D37"/>
  <c r="C37"/>
  <c r="E36"/>
  <c r="E35" s="1"/>
  <c r="D35"/>
  <c r="C35"/>
  <c r="C129" i="7"/>
  <c r="C134" s="1"/>
  <c r="E26" i="10"/>
  <c r="E25" s="1"/>
  <c r="D25"/>
  <c r="C25"/>
  <c r="C109" i="7"/>
  <c r="C110"/>
  <c r="C111"/>
  <c r="C43"/>
  <c r="C55" s="1"/>
  <c r="C267"/>
  <c r="C271" s="1"/>
  <c r="C227"/>
  <c r="C228" s="1"/>
  <c r="C226"/>
  <c r="C99"/>
  <c r="C100"/>
  <c r="C105" s="1"/>
  <c r="C119"/>
  <c r="C126" s="1"/>
  <c r="C75"/>
  <c r="C83" s="1"/>
  <c r="C40" i="6"/>
  <c r="C218"/>
  <c r="C221" s="1"/>
  <c r="C224"/>
  <c r="C231" s="1"/>
  <c r="C93"/>
  <c r="C79"/>
  <c r="C59"/>
  <c r="C33"/>
  <c r="D254"/>
  <c r="C25"/>
  <c r="C30" s="1"/>
  <c r="C13"/>
  <c r="C12"/>
  <c r="C253" i="7" l="1"/>
  <c r="M328"/>
  <c r="H364"/>
  <c r="P12" i="6"/>
  <c r="C82"/>
  <c r="C97"/>
  <c r="C37"/>
  <c r="C246" i="7"/>
  <c r="C229"/>
  <c r="C181"/>
  <c r="C200"/>
  <c r="C159"/>
  <c r="C115"/>
  <c r="C116" s="1"/>
  <c r="C106"/>
  <c r="M345"/>
  <c r="M23"/>
  <c r="H329"/>
  <c r="M24"/>
  <c r="N254" i="6"/>
  <c r="F254"/>
  <c r="O254"/>
  <c r="K254"/>
  <c r="L254"/>
  <c r="I254"/>
  <c r="H254"/>
  <c r="E254"/>
  <c r="C328" i="7"/>
  <c r="C329" s="1"/>
  <c r="C95"/>
  <c r="C96" s="1"/>
  <c r="C16" i="26"/>
  <c r="C29" i="25"/>
  <c r="C30"/>
  <c r="C31" s="1"/>
  <c r="C44" s="1"/>
  <c r="C45" s="1"/>
  <c r="C14" i="26"/>
  <c r="C15"/>
  <c r="C31"/>
  <c r="C58"/>
  <c r="C16" i="7"/>
  <c r="C23"/>
  <c r="C24" s="1"/>
  <c r="C108"/>
  <c r="C223" i="6"/>
  <c r="C67"/>
  <c r="C66"/>
  <c r="C13" i="26"/>
  <c r="E61"/>
  <c r="D19" i="3" s="1"/>
  <c r="F61" i="26"/>
  <c r="E19" i="3" s="1"/>
  <c r="G61" i="26"/>
  <c r="F19" i="3" s="1"/>
  <c r="H61" i="26"/>
  <c r="G19" i="3" s="1"/>
  <c r="I61" i="26"/>
  <c r="H19" i="3" s="1"/>
  <c r="J61" i="26"/>
  <c r="K61"/>
  <c r="J19" i="3" s="1"/>
  <c r="L61" i="26"/>
  <c r="K19" i="3" s="1"/>
  <c r="D61" i="26"/>
  <c r="C57"/>
  <c r="C43"/>
  <c r="C39"/>
  <c r="L72"/>
  <c r="K72"/>
  <c r="J72"/>
  <c r="H72"/>
  <c r="G72"/>
  <c r="E376" i="7"/>
  <c r="E361" s="1"/>
  <c r="D15" i="3" s="1"/>
  <c r="E15"/>
  <c r="G376" i="7"/>
  <c r="G361" s="1"/>
  <c r="H376"/>
  <c r="H361" s="1"/>
  <c r="I376"/>
  <c r="I361" s="1"/>
  <c r="J376"/>
  <c r="J361" s="1"/>
  <c r="K376"/>
  <c r="K361" s="1"/>
  <c r="L376"/>
  <c r="L361" s="1"/>
  <c r="D376"/>
  <c r="D361" s="1"/>
  <c r="C343"/>
  <c r="C331"/>
  <c r="C325"/>
  <c r="C319"/>
  <c r="C315"/>
  <c r="C309"/>
  <c r="C303"/>
  <c r="C297"/>
  <c r="C291"/>
  <c r="C287"/>
  <c r="C283"/>
  <c r="C279"/>
  <c r="C273"/>
  <c r="C266"/>
  <c r="C262"/>
  <c r="C255"/>
  <c r="C248"/>
  <c r="C237"/>
  <c r="C231"/>
  <c r="C225"/>
  <c r="C216"/>
  <c r="C212"/>
  <c r="C206"/>
  <c r="C192"/>
  <c r="C183"/>
  <c r="C161"/>
  <c r="C152"/>
  <c r="C142"/>
  <c r="C136"/>
  <c r="C128"/>
  <c r="C118"/>
  <c r="C98"/>
  <c r="C91"/>
  <c r="C85"/>
  <c r="C74"/>
  <c r="C70"/>
  <c r="C64"/>
  <c r="C57"/>
  <c r="C42"/>
  <c r="C32"/>
  <c r="C371"/>
  <c r="C13"/>
  <c r="E42" i="25"/>
  <c r="D20" i="2" s="1"/>
  <c r="F42" i="25"/>
  <c r="E20" i="2" s="1"/>
  <c r="G42" i="25"/>
  <c r="F20" i="2" s="1"/>
  <c r="H42" i="25"/>
  <c r="G20" i="2" s="1"/>
  <c r="I42" i="25"/>
  <c r="H20" i="2" s="1"/>
  <c r="J42" i="25"/>
  <c r="I20" i="2" s="1"/>
  <c r="K42" i="25"/>
  <c r="J20" i="2" s="1"/>
  <c r="L42" i="25"/>
  <c r="K20" i="2" s="1"/>
  <c r="M42" i="25"/>
  <c r="L20" i="2" s="1"/>
  <c r="N42" i="25"/>
  <c r="M20" i="2" s="1"/>
  <c r="O42" i="25"/>
  <c r="N20" i="2" s="1"/>
  <c r="D42" i="25"/>
  <c r="C28"/>
  <c r="C22"/>
  <c r="C18"/>
  <c r="C12"/>
  <c r="C50"/>
  <c r="C47"/>
  <c r="C52"/>
  <c r="C246" i="6"/>
  <c r="C242"/>
  <c r="C12" i="2"/>
  <c r="C217" i="6"/>
  <c r="C213"/>
  <c r="C205"/>
  <c r="C201"/>
  <c r="C197"/>
  <c r="C193"/>
  <c r="C187"/>
  <c r="C181"/>
  <c r="C177"/>
  <c r="C173"/>
  <c r="C169"/>
  <c r="C165"/>
  <c r="C161"/>
  <c r="C157"/>
  <c r="C153"/>
  <c r="C149"/>
  <c r="C145"/>
  <c r="C141"/>
  <c r="C135"/>
  <c r="C131"/>
  <c r="C127"/>
  <c r="C123"/>
  <c r="C119"/>
  <c r="C115"/>
  <c r="C105"/>
  <c r="C99"/>
  <c r="C92"/>
  <c r="C88"/>
  <c r="C84"/>
  <c r="C78"/>
  <c r="C74"/>
  <c r="C70"/>
  <c r="C62"/>
  <c r="C58"/>
  <c r="C54"/>
  <c r="C47"/>
  <c r="C43"/>
  <c r="C39"/>
  <c r="C32"/>
  <c r="C24"/>
  <c r="P24" s="1"/>
  <c r="C20"/>
  <c r="C260"/>
  <c r="P260" s="1"/>
  <c r="G17" i="3" l="1"/>
  <c r="G61" s="1"/>
  <c r="H367" i="7"/>
  <c r="C264" i="6"/>
  <c r="C237" s="1"/>
  <c r="C250" s="1"/>
  <c r="C376" i="7"/>
  <c r="C378"/>
  <c r="C363" s="1"/>
  <c r="C361"/>
  <c r="C32" i="25"/>
  <c r="P254" i="6"/>
  <c r="L14" i="2"/>
  <c r="M252" i="6"/>
  <c r="M255" s="1"/>
  <c r="N14" i="2"/>
  <c r="O252" i="6"/>
  <c r="O255" s="1"/>
  <c r="K14" i="2"/>
  <c r="L252" i="6"/>
  <c r="L255" s="1"/>
  <c r="M14" i="2"/>
  <c r="N252" i="6"/>
  <c r="N255" s="1"/>
  <c r="C15" i="3"/>
  <c r="M361" i="7"/>
  <c r="M373"/>
  <c r="M367"/>
  <c r="M329"/>
  <c r="N22" i="2"/>
  <c r="O32" i="25"/>
  <c r="K22" i="2"/>
  <c r="L32" i="25"/>
  <c r="I22" i="2"/>
  <c r="I62" s="1"/>
  <c r="J32" i="25"/>
  <c r="G22" i="2"/>
  <c r="G62" s="1"/>
  <c r="H32" i="25"/>
  <c r="E22" i="2"/>
  <c r="E62" s="1"/>
  <c r="F32" i="25"/>
  <c r="C20" i="2"/>
  <c r="B20" s="1"/>
  <c r="P42" i="25"/>
  <c r="L22" i="2"/>
  <c r="M32" i="25"/>
  <c r="J22" i="2"/>
  <c r="K32" i="25"/>
  <c r="H22" i="2"/>
  <c r="H62" s="1"/>
  <c r="I32" i="25"/>
  <c r="F22" i="2"/>
  <c r="F62" s="1"/>
  <c r="G32" i="25"/>
  <c r="P31"/>
  <c r="E32"/>
  <c r="P32" s="1"/>
  <c r="C36" i="26"/>
  <c r="C72"/>
  <c r="M72"/>
  <c r="C19" i="3"/>
  <c r="C59" s="1"/>
  <c r="M61" i="26"/>
  <c r="M363" i="7"/>
  <c r="E59" i="3"/>
  <c r="D59"/>
  <c r="C61" i="26"/>
  <c r="I19" i="3"/>
  <c r="B19" s="1"/>
  <c r="F12" i="2"/>
  <c r="F60" s="1"/>
  <c r="C254" i="6"/>
  <c r="J15" i="3"/>
  <c r="J59" s="1"/>
  <c r="H15"/>
  <c r="H59" s="1"/>
  <c r="F15"/>
  <c r="F59" s="1"/>
  <c r="K15"/>
  <c r="K59" s="1"/>
  <c r="I15"/>
  <c r="G15"/>
  <c r="G59" s="1"/>
  <c r="N12" i="2"/>
  <c r="N60" s="1"/>
  <c r="O250" i="6"/>
  <c r="J12" i="2"/>
  <c r="J60" s="1"/>
  <c r="K250" i="6"/>
  <c r="H12" i="2"/>
  <c r="H60" s="1"/>
  <c r="I250" i="6"/>
  <c r="E250"/>
  <c r="D12" i="2"/>
  <c r="D60" s="1"/>
  <c r="N250" i="6"/>
  <c r="M12" i="2"/>
  <c r="M60" s="1"/>
  <c r="L250" i="6"/>
  <c r="K12" i="2"/>
  <c r="K60" s="1"/>
  <c r="J250" i="6"/>
  <c r="I12" i="2"/>
  <c r="I60" s="1"/>
  <c r="H250" i="6"/>
  <c r="G12" i="2"/>
  <c r="G60" s="1"/>
  <c r="E12"/>
  <c r="F250" i="6"/>
  <c r="L12" i="2"/>
  <c r="L60" s="1"/>
  <c r="M250" i="6"/>
  <c r="G250"/>
  <c r="C42" i="25"/>
  <c r="B56" i="2"/>
  <c r="B52"/>
  <c r="B48"/>
  <c r="B44"/>
  <c r="B40"/>
  <c r="B36"/>
  <c r="B32"/>
  <c r="B28"/>
  <c r="B24"/>
  <c r="E259" i="6"/>
  <c r="F259"/>
  <c r="G259"/>
  <c r="H259"/>
  <c r="J259"/>
  <c r="K259"/>
  <c r="L259"/>
  <c r="M259"/>
  <c r="N259"/>
  <c r="O259"/>
  <c r="B29" i="17"/>
  <c r="M62" i="2" l="1"/>
  <c r="C37" i="26"/>
  <c r="C63"/>
  <c r="C64" s="1"/>
  <c r="P240" i="6"/>
  <c r="C240"/>
  <c r="P250"/>
  <c r="P237"/>
  <c r="L62" i="2"/>
  <c r="K62"/>
  <c r="N62"/>
  <c r="J14"/>
  <c r="B14" s="1"/>
  <c r="B64" s="1"/>
  <c r="K252" i="6"/>
  <c r="P259"/>
  <c r="C60" i="2"/>
  <c r="D22"/>
  <c r="D62" s="1"/>
  <c r="P44" i="25"/>
  <c r="C17" i="3"/>
  <c r="M364" i="7"/>
  <c r="I59" i="3"/>
  <c r="C60"/>
  <c r="G60"/>
  <c r="B12" i="2"/>
  <c r="E60"/>
  <c r="B15" i="3"/>
  <c r="I60"/>
  <c r="K60"/>
  <c r="E60"/>
  <c r="F60"/>
  <c r="H60"/>
  <c r="J60"/>
  <c r="D60"/>
  <c r="E119" i="10"/>
  <c r="D39"/>
  <c r="C39"/>
  <c r="E40"/>
  <c r="C12" i="29"/>
  <c r="B25" i="2"/>
  <c r="B23" i="13"/>
  <c r="C23"/>
  <c r="D69" i="10"/>
  <c r="D73" s="1"/>
  <c r="C69"/>
  <c r="C73" s="1"/>
  <c r="E72"/>
  <c r="E70"/>
  <c r="C81" i="9"/>
  <c r="C84" s="1"/>
  <c r="C58"/>
  <c r="P252" i="6" l="1"/>
  <c r="K255"/>
  <c r="B60" i="2"/>
  <c r="J62"/>
  <c r="C61" i="3"/>
  <c r="B61" s="1"/>
  <c r="B17"/>
  <c r="B63" s="1"/>
  <c r="B60"/>
  <c r="E69" i="10"/>
  <c r="E73" s="1"/>
  <c r="D116"/>
  <c r="C116"/>
  <c r="E117"/>
  <c r="D95"/>
  <c r="C95"/>
  <c r="E96"/>
  <c r="E92"/>
  <c r="E90"/>
  <c r="E91"/>
  <c r="D50"/>
  <c r="C50"/>
  <c r="E51"/>
  <c r="C281" i="7"/>
  <c r="C75" i="6"/>
  <c r="C255" l="1"/>
  <c r="P255"/>
  <c r="C53" i="25"/>
  <c r="C44" i="26"/>
  <c r="C47" s="1"/>
  <c r="C264" i="7"/>
  <c r="C174" i="6"/>
  <c r="C150"/>
  <c r="C162"/>
  <c r="C142"/>
  <c r="C139"/>
  <c r="B24" i="17"/>
  <c r="B23"/>
  <c r="B22"/>
  <c r="B25"/>
  <c r="B21"/>
  <c r="B20"/>
  <c r="D15"/>
  <c r="D17" s="1"/>
  <c r="E15"/>
  <c r="E17" s="1"/>
  <c r="F15"/>
  <c r="F17" s="1"/>
  <c r="G17"/>
  <c r="H15"/>
  <c r="H17" s="1"/>
  <c r="I15"/>
  <c r="I17" s="1"/>
  <c r="J15"/>
  <c r="J17" s="1"/>
  <c r="K15"/>
  <c r="K17" s="1"/>
  <c r="L15"/>
  <c r="L17" s="1"/>
  <c r="M15"/>
  <c r="M17" s="1"/>
  <c r="N15"/>
  <c r="N17" s="1"/>
  <c r="C15"/>
  <c r="C17" s="1"/>
  <c r="B11"/>
  <c r="D14"/>
  <c r="D18" s="1"/>
  <c r="E14"/>
  <c r="E18" s="1"/>
  <c r="F14"/>
  <c r="F18" s="1"/>
  <c r="H14"/>
  <c r="H18" s="1"/>
  <c r="I14"/>
  <c r="J14"/>
  <c r="J18" s="1"/>
  <c r="L14"/>
  <c r="L18" s="1"/>
  <c r="M14"/>
  <c r="N14"/>
  <c r="N18" s="1"/>
  <c r="B10"/>
  <c r="B13"/>
  <c r="B15"/>
  <c r="B16"/>
  <c r="O18"/>
  <c r="D26"/>
  <c r="F26"/>
  <c r="H26"/>
  <c r="J26"/>
  <c r="L26"/>
  <c r="N26"/>
  <c r="B27"/>
  <c r="B28"/>
  <c r="B30"/>
  <c r="D31"/>
  <c r="E31"/>
  <c r="F31"/>
  <c r="G31"/>
  <c r="H31"/>
  <c r="I31"/>
  <c r="J31"/>
  <c r="K31"/>
  <c r="L31"/>
  <c r="M31"/>
  <c r="N31"/>
  <c r="O32"/>
  <c r="O34"/>
  <c r="G12" i="13"/>
  <c r="G13"/>
  <c r="G14"/>
  <c r="G15"/>
  <c r="G16"/>
  <c r="G17"/>
  <c r="G18"/>
  <c r="G19"/>
  <c r="G20"/>
  <c r="G21"/>
  <c r="G22"/>
  <c r="D23"/>
  <c r="E23"/>
  <c r="F23"/>
  <c r="G34"/>
  <c r="G35"/>
  <c r="G36"/>
  <c r="G37"/>
  <c r="G38"/>
  <c r="G39"/>
  <c r="G40"/>
  <c r="B41"/>
  <c r="C41"/>
  <c r="D41"/>
  <c r="E41"/>
  <c r="H50"/>
  <c r="H51"/>
  <c r="H52"/>
  <c r="H53"/>
  <c r="B54"/>
  <c r="C54"/>
  <c r="C67" s="1"/>
  <c r="D54"/>
  <c r="E54"/>
  <c r="F54"/>
  <c r="G54"/>
  <c r="H55"/>
  <c r="H56"/>
  <c r="H57"/>
  <c r="B58"/>
  <c r="C58"/>
  <c r="D58"/>
  <c r="E58"/>
  <c r="F58"/>
  <c r="G58"/>
  <c r="H59"/>
  <c r="H60"/>
  <c r="H61"/>
  <c r="H62"/>
  <c r="B63"/>
  <c r="C63"/>
  <c r="D63"/>
  <c r="E63"/>
  <c r="F63"/>
  <c r="G63"/>
  <c r="H64"/>
  <c r="H65"/>
  <c r="H66"/>
  <c r="G67"/>
  <c r="C17" i="11"/>
  <c r="C26" s="1"/>
  <c r="C16" i="10"/>
  <c r="D16"/>
  <c r="E17"/>
  <c r="E22"/>
  <c r="E24"/>
  <c r="E41"/>
  <c r="E39" s="1"/>
  <c r="E53"/>
  <c r="E50" s="1"/>
  <c r="C54"/>
  <c r="D54"/>
  <c r="E56"/>
  <c r="C65"/>
  <c r="D65"/>
  <c r="E67"/>
  <c r="C87"/>
  <c r="C126" s="1"/>
  <c r="D87"/>
  <c r="D126" s="1"/>
  <c r="E88"/>
  <c r="E89"/>
  <c r="E93"/>
  <c r="E94"/>
  <c r="E106"/>
  <c r="E95" s="1"/>
  <c r="E116"/>
  <c r="C21" i="9"/>
  <c r="C31"/>
  <c r="C33"/>
  <c r="C36"/>
  <c r="C46"/>
  <c r="C49"/>
  <c r="C70"/>
  <c r="C40" i="26"/>
  <c r="C59"/>
  <c r="C68"/>
  <c r="G71"/>
  <c r="H71"/>
  <c r="J71"/>
  <c r="K71"/>
  <c r="L71"/>
  <c r="C33" i="7"/>
  <c r="C65"/>
  <c r="C71"/>
  <c r="C213"/>
  <c r="C284"/>
  <c r="C288"/>
  <c r="C317"/>
  <c r="C335"/>
  <c r="C345"/>
  <c r="B24" i="3"/>
  <c r="B36"/>
  <c r="B52"/>
  <c r="C20" i="25"/>
  <c r="D40"/>
  <c r="C46"/>
  <c r="C49"/>
  <c r="C21" i="6"/>
  <c r="C41"/>
  <c r="C44"/>
  <c r="C56"/>
  <c r="C60"/>
  <c r="C63"/>
  <c r="C71"/>
  <c r="C85"/>
  <c r="C90"/>
  <c r="C117"/>
  <c r="C121"/>
  <c r="C125"/>
  <c r="C129"/>
  <c r="C133"/>
  <c r="C147"/>
  <c r="C154"/>
  <c r="C158"/>
  <c r="C166"/>
  <c r="C170"/>
  <c r="C178"/>
  <c r="C182"/>
  <c r="C185" s="1"/>
  <c r="C188"/>
  <c r="C191" s="1"/>
  <c r="C194"/>
  <c r="C198"/>
  <c r="C202"/>
  <c r="C206"/>
  <c r="C214"/>
  <c r="C243"/>
  <c r="C247"/>
  <c r="B17" i="2"/>
  <c r="C12" i="1"/>
  <c r="C19"/>
  <c r="C22"/>
  <c r="C27"/>
  <c r="C53" s="1"/>
  <c r="C42"/>
  <c r="C49" s="1"/>
  <c r="C54" s="1"/>
  <c r="B44" i="3"/>
  <c r="B40"/>
  <c r="B32"/>
  <c r="B48"/>
  <c r="B28"/>
  <c r="B31" i="17"/>
  <c r="M26"/>
  <c r="K26"/>
  <c r="K32" s="1"/>
  <c r="I26"/>
  <c r="I32" s="1"/>
  <c r="G26"/>
  <c r="G32" s="1"/>
  <c r="E26"/>
  <c r="E32" s="1"/>
  <c r="B12"/>
  <c r="C40" i="7" l="1"/>
  <c r="C377"/>
  <c r="C362" s="1"/>
  <c r="C364" s="1"/>
  <c r="P21" i="6"/>
  <c r="C265"/>
  <c r="C238" s="1"/>
  <c r="C251" s="1"/>
  <c r="P40" i="25"/>
  <c r="M71" i="26"/>
  <c r="M32" i="17"/>
  <c r="C21" i="2"/>
  <c r="B21" s="1"/>
  <c r="C43" i="25"/>
  <c r="F32" i="17"/>
  <c r="J32"/>
  <c r="D64" i="10"/>
  <c r="C367" i="7"/>
  <c r="C14" i="6"/>
  <c r="C64" i="10"/>
  <c r="C40" i="25"/>
  <c r="N32" i="17"/>
  <c r="D32"/>
  <c r="L32"/>
  <c r="H32"/>
  <c r="B17"/>
  <c r="B9"/>
  <c r="C26"/>
  <c r="C32" s="1"/>
  <c r="B26"/>
  <c r="B32" s="1"/>
  <c r="G23" i="13"/>
  <c r="E67"/>
  <c r="H54"/>
  <c r="H63"/>
  <c r="F67"/>
  <c r="D67"/>
  <c r="G41"/>
  <c r="B67"/>
  <c r="H58"/>
  <c r="D68" i="10"/>
  <c r="C68"/>
  <c r="C53" i="9"/>
  <c r="C59" s="1"/>
  <c r="C74" i="10"/>
  <c r="E54"/>
  <c r="C55" i="1"/>
  <c r="E87" i="10"/>
  <c r="E126" s="1"/>
  <c r="E65"/>
  <c r="E16"/>
  <c r="E64" s="1"/>
  <c r="C365" i="7"/>
  <c r="C71" i="26"/>
  <c r="C259" i="6"/>
  <c r="L251"/>
  <c r="C252"/>
  <c r="D251"/>
  <c r="C13" i="2"/>
  <c r="N61"/>
  <c r="O251" i="6"/>
  <c r="L61" i="2"/>
  <c r="M251" i="6"/>
  <c r="K251"/>
  <c r="H61" i="2"/>
  <c r="D61"/>
  <c r="M61"/>
  <c r="I61"/>
  <c r="F251" i="6"/>
  <c r="B57" i="2"/>
  <c r="B53"/>
  <c r="B49"/>
  <c r="B41"/>
  <c r="B33"/>
  <c r="C373" i="7"/>
  <c r="M18" i="17"/>
  <c r="I18"/>
  <c r="C14"/>
  <c r="K14"/>
  <c r="K18" s="1"/>
  <c r="G14"/>
  <c r="G18" s="1"/>
  <c r="B45" i="2"/>
  <c r="B37"/>
  <c r="B29"/>
  <c r="C65" i="26"/>
  <c r="P251" i="6" l="1"/>
  <c r="P43" i="25"/>
  <c r="D74" i="10"/>
  <c r="K61" i="2"/>
  <c r="F61"/>
  <c r="J61"/>
  <c r="H67" i="13"/>
  <c r="E68" i="10"/>
  <c r="B20" i="3"/>
  <c r="C61" i="2"/>
  <c r="B16" i="3"/>
  <c r="B13" i="2"/>
  <c r="B14" i="17"/>
  <c r="B18" s="1"/>
  <c r="C18"/>
  <c r="B56" i="3"/>
  <c r="E61" i="2"/>
  <c r="G61"/>
  <c r="C22" l="1"/>
  <c r="P45" i="25"/>
  <c r="B59" i="3"/>
  <c r="E74" i="10"/>
  <c r="B61" i="2"/>
  <c r="C78" i="9"/>
  <c r="C85" s="1"/>
  <c r="C253" i="6"/>
  <c r="K256"/>
  <c r="O256"/>
  <c r="L256"/>
  <c r="F256"/>
  <c r="C257"/>
  <c r="P257" s="1"/>
  <c r="P256" l="1"/>
  <c r="B22" i="2"/>
  <c r="C62"/>
  <c r="B62" s="1"/>
  <c r="C256" i="6"/>
  <c r="E368" i="7"/>
  <c r="I368"/>
  <c r="J368"/>
  <c r="K368"/>
  <c r="D368"/>
  <c r="L368"/>
  <c r="M277"/>
  <c r="C370" l="1"/>
  <c r="C368"/>
  <c r="M370"/>
  <c r="M368"/>
</calcChain>
</file>

<file path=xl/sharedStrings.xml><?xml version="1.0" encoding="utf-8"?>
<sst xmlns="http://schemas.openxmlformats.org/spreadsheetml/2006/main" count="2325" uniqueCount="837">
  <si>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</si>
  <si>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</si>
  <si>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</si>
  <si>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</si>
  <si>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</si>
  <si>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</si>
  <si>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</si>
  <si>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</si>
  <si>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</si>
  <si>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</si>
  <si>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</si>
  <si>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</si>
  <si>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</si>
  <si>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</si>
  <si>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</si>
  <si>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</si>
  <si>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</si>
  <si>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</si>
  <si>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</si>
  <si>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</si>
  <si>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</si>
  <si>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</si>
  <si>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</si>
  <si>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</si>
  <si>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</si>
  <si>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</si>
  <si>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</si>
  <si>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</si>
  <si>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</si>
  <si>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</si>
  <si>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</si>
  <si>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</si>
  <si>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</si>
  <si>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</si>
  <si>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</si>
  <si>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</si>
  <si>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</si>
  <si>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</si>
  <si>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</si>
  <si>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</si>
  <si>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</si>
  <si>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</si>
  <si>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</si>
  <si>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</si>
  <si>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>Kincstári Szervezet</t>
  </si>
  <si>
    <t xml:space="preserve">        Eredeti előirányzat</t>
  </si>
  <si>
    <t>1. cím költségvetési főösszege</t>
  </si>
  <si>
    <t>kiadási</t>
  </si>
  <si>
    <t>Eredeti előirányzat</t>
  </si>
  <si>
    <t>Intézményfinanszírozás</t>
  </si>
  <si>
    <t>2. cím költségvetési főösszege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</si>
  <si>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</si>
  <si>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</si>
  <si>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</si>
  <si>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</si>
  <si>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</si>
  <si>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</si>
  <si>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</si>
  <si>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</si>
  <si>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</si>
  <si>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</si>
  <si>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</si>
  <si>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</si>
  <si>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</si>
  <si>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</si>
  <si>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</si>
  <si>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</si>
  <si>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</si>
  <si>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Nyugdíjasok</t>
  </si>
  <si>
    <t>Mellékfoglalko-</t>
  </si>
  <si>
    <t>mélyi juttatásban</t>
  </si>
  <si>
    <t>zásúak</t>
  </si>
  <si>
    <t>részesülők</t>
  </si>
  <si>
    <t>2. Polgármesteri Hivatal</t>
  </si>
  <si>
    <t>Választott vezető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</si>
  <si>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</si>
  <si>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</si>
  <si>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</si>
  <si>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</si>
  <si>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</si>
  <si>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</si>
  <si>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</si>
  <si>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</si>
  <si>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</si>
  <si>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</si>
  <si>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</si>
  <si>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</si>
  <si>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</si>
  <si>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</si>
  <si>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</si>
  <si>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</si>
  <si>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</si>
  <si>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</si>
  <si>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</si>
  <si>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</si>
  <si>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</si>
  <si>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</si>
  <si>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</si>
  <si>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</si>
  <si>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</si>
  <si>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</si>
  <si>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</si>
  <si>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Pénzforgalom nélküli bevételek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</si>
  <si>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</si>
  <si>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</si>
  <si>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</si>
  <si>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</si>
  <si>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</si>
  <si>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</si>
  <si>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</si>
  <si>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</si>
  <si>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</si>
  <si>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</si>
  <si>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</si>
  <si>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</si>
  <si>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</si>
  <si>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23. Felhalmozási kiadások összesen (18-21)</t>
  </si>
  <si>
    <t>Köztemetés</t>
  </si>
  <si>
    <t>Város, községgazdálkodási szolgáltatás</t>
  </si>
  <si>
    <t>Időskorúak nappali ellátása</t>
  </si>
  <si>
    <t>Dorogi Többcélú Kistérségi Társulás támogatása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</si>
  <si>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</si>
  <si>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</si>
  <si>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</si>
  <si>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</si>
  <si>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</si>
  <si>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</si>
  <si>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</si>
  <si>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22. Fejlesztési célú hiteltörlesztés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</si>
  <si>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</si>
  <si>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</si>
  <si>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</si>
  <si>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</si>
  <si>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</si>
  <si>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</si>
  <si>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</si>
  <si>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</si>
  <si>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</si>
  <si>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1-7. cím összesen</t>
  </si>
  <si>
    <t xml:space="preserve">    -Védőnői Szolgálat</t>
  </si>
  <si>
    <t>VIII.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</si>
  <si>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</si>
  <si>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</si>
  <si>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</si>
  <si>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</si>
  <si>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</si>
  <si>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</si>
  <si>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</si>
  <si>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</si>
  <si>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</si>
  <si>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</si>
  <si>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</si>
  <si>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</si>
  <si>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</si>
  <si>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Ell.</t>
  </si>
  <si>
    <t>Kincstár öszz.</t>
  </si>
  <si>
    <t>Közhatalmi bevételek</t>
  </si>
  <si>
    <t>Egyéb szociális pénzbeli ellátások</t>
  </si>
  <si>
    <t>Homlokzatfelújítási pályázat</t>
  </si>
  <si>
    <t>1-15.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</si>
  <si>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</si>
  <si>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</si>
  <si>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</si>
  <si>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</si>
  <si>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</si>
  <si>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</si>
  <si>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</si>
  <si>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</si>
  <si>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</si>
  <si>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</si>
  <si>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</si>
  <si>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Pedagógiai Szakszolgálat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</si>
  <si>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</si>
  <si>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</si>
  <si>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</si>
  <si>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Erkel F. Zeneiskola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</si>
  <si>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</si>
  <si>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</si>
  <si>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</si>
  <si>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</si>
  <si>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</si>
  <si>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</si>
  <si>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>KÖT</t>
  </si>
  <si>
    <t>ÖNK</t>
  </si>
  <si>
    <t>ÁLLIG</t>
  </si>
  <si>
    <t xml:space="preserve">ÖNK 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</si>
  <si>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</si>
  <si>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</si>
  <si>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</si>
  <si>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</si>
  <si>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</si>
  <si>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</si>
  <si>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</si>
  <si>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</si>
  <si>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</si>
  <si>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</si>
  <si>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</si>
  <si>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</si>
  <si>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</si>
  <si>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</si>
  <si>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</si>
  <si>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</si>
  <si>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</si>
  <si>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</si>
  <si>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</si>
  <si>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</si>
  <si>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</si>
  <si>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</si>
  <si>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</si>
  <si>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</si>
  <si>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</si>
  <si>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</si>
  <si>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</si>
  <si>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 xml:space="preserve">IX. </t>
  </si>
  <si>
    <t>Pénzforgalom nélküli bevétel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</si>
  <si>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</si>
  <si>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</si>
  <si>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</si>
  <si>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</si>
  <si>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</si>
  <si>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</si>
  <si>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</si>
  <si>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</si>
  <si>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</si>
  <si>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</si>
  <si>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</si>
  <si>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</si>
  <si>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</si>
  <si>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</si>
  <si>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</si>
  <si>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</si>
  <si>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</si>
  <si>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</si>
  <si>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</si>
  <si>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</si>
  <si>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</si>
  <si>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</si>
  <si>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</si>
  <si>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</si>
  <si>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</si>
  <si>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</si>
  <si>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</si>
  <si>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</si>
  <si>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</si>
  <si>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</si>
  <si>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</si>
  <si>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</si>
  <si>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</si>
  <si>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</si>
  <si>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</si>
  <si>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</si>
  <si>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</si>
  <si>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</si>
  <si>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</si>
  <si>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</si>
  <si>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</si>
  <si>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</si>
  <si>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</si>
  <si>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</si>
  <si>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</si>
  <si>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</si>
  <si>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>Pénzfor-galom nélküli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</si>
  <si>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</si>
  <si>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</si>
  <si>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</si>
  <si>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</si>
  <si>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</si>
  <si>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</si>
  <si>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</si>
  <si>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</si>
  <si>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</si>
  <si>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</si>
  <si>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</si>
  <si>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</si>
  <si>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</si>
  <si>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</si>
  <si>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</si>
  <si>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</si>
  <si>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</si>
  <si>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</si>
  <si>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</si>
  <si>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</si>
  <si>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</si>
  <si>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</si>
  <si>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</si>
  <si>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</si>
  <si>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</si>
  <si>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Szent József tempom felújítás támogatása</t>
  </si>
  <si>
    <t>Házi segítségnyújtás</t>
  </si>
  <si>
    <t>Szociális étkeztetés</t>
  </si>
  <si>
    <t>Dorogi Többcélú Kistérségi Társulás tagsági támogatás</t>
  </si>
  <si>
    <t>Dorogi Többcélú Kistérségi Társnak igényelt normatíva átad</t>
  </si>
  <si>
    <t>Települési támogatás</t>
  </si>
  <si>
    <t>Idősek karácsonya természetbeni támogatás</t>
  </si>
  <si>
    <t>Óvodáztatási támogatás</t>
  </si>
  <si>
    <t>Önkormányzati vagyonnal való gazdálk.kapcs.fel.</t>
  </si>
  <si>
    <t>Közművelődés-közösségi és társadalmi részvétel fejl.</t>
  </si>
  <si>
    <t>Óvodai nevelés, ellátás működtetési feladatok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</si>
  <si>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</si>
  <si>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</si>
  <si>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</si>
  <si>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</si>
  <si>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</si>
  <si>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</si>
  <si>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</si>
  <si>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>Polg. Hivatal felújítás tervezési ktg.</t>
  </si>
  <si>
    <t>Egyéb civil szervezetek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</si>
  <si>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</si>
  <si>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</si>
  <si>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</si>
  <si>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</si>
  <si>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</si>
  <si>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</si>
  <si>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</si>
  <si>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2-1</t>
  </si>
  <si>
    <t>1-15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</si>
  <si>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</si>
  <si>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</si>
  <si>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</si>
  <si>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</si>
  <si>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</si>
  <si>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</si>
  <si>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</si>
  <si>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</si>
  <si>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</si>
  <si>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</si>
  <si>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>18. Működési kiadások összesen (12-17)</t>
  </si>
  <si>
    <t xml:space="preserve">BEVÉTELEK ÖSSZESEN </t>
  </si>
  <si>
    <t>24. KIADÁSOK ÖSSZESEN</t>
  </si>
  <si>
    <t xml:space="preserve">                                       2016. évi költségvetése</t>
  </si>
  <si>
    <t>2016. évi költségvetése</t>
  </si>
  <si>
    <t>2016. évi előirányzat</t>
  </si>
  <si>
    <t>2016. évi létszám összesítő</t>
  </si>
  <si>
    <t>2016. évi létszám alakulása</t>
  </si>
  <si>
    <t>2016.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</si>
  <si>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</si>
  <si>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</si>
  <si>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</si>
  <si>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>Ebből: - egyéb működési célú támogatás</t>
  </si>
  <si>
    <t>Polgárőrség támogatása</t>
  </si>
  <si>
    <t>Dorog Város Kulturális Közalapítvány támog.</t>
  </si>
  <si>
    <t>Dorog és Térsége Turizmus Egyesület támog</t>
  </si>
  <si>
    <t>Védőnői Szolgálat</t>
  </si>
  <si>
    <t>Szünidei ingyenes gyermekétkeztetés</t>
  </si>
  <si>
    <t>2-5</t>
  </si>
  <si>
    <t xml:space="preserve">Polgármesteri Hivatal összesen </t>
  </si>
  <si>
    <t>Önkormányzat elszámolása kp-i költségvetéssel</t>
  </si>
  <si>
    <t>Támogatás megelőlegezés visszafizetése</t>
  </si>
  <si>
    <t>Gyermekvédelmi pénzbeli és természetbeni ellátások</t>
  </si>
  <si>
    <t>Önkormányzat álltal folyósított ellátások összesen</t>
  </si>
  <si>
    <t>Önkormányzati vagyonnal való gazdálkodás</t>
  </si>
  <si>
    <t>Bérlakás felújítási alap</t>
  </si>
  <si>
    <t>Református Egyházközösség Gyülekezési Ház támog.</t>
  </si>
  <si>
    <t>1-3.</t>
  </si>
  <si>
    <t>Játszóterek fejlesztése</t>
  </si>
  <si>
    <t>Közvillágítás</t>
  </si>
  <si>
    <t>Díszkivilágítás bővítése</t>
  </si>
  <si>
    <t>Művelődési ház  villamoshálózati fejlesztés</t>
  </si>
  <si>
    <t>Informatikai és egyéb tárgyi eszköz beszerzés</t>
  </si>
  <si>
    <t>Köztársaság út felújítás I. ütem</t>
  </si>
  <si>
    <t>Egyesületi támogatások</t>
  </si>
  <si>
    <t>Védőnői szolgálat iskolaorvosi szolg.műk.átadott pénzeszk1105</t>
  </si>
  <si>
    <t>Kincstári Szervezet összesen</t>
  </si>
  <si>
    <t>3</t>
  </si>
  <si>
    <t>Rászorults.függő norm.kedv.ingyenes gyermekétkeztetés</t>
  </si>
  <si>
    <t>Kincsátri Szervezet és intézmények</t>
  </si>
  <si>
    <t>Polgármesteri Hivatal összesen</t>
  </si>
  <si>
    <t>Kiskértékű tárgyi eszköz beszerzés (informatikai, egyéb)</t>
  </si>
  <si>
    <t>Gépkocsi beszerzés</t>
  </si>
  <si>
    <t>Beruházás 1-3 cím összesen</t>
  </si>
  <si>
    <t>Függő,át-futó kiad.</t>
  </si>
  <si>
    <t>12.</t>
  </si>
  <si>
    <t>Bányamúzeum tervdíj</t>
  </si>
  <si>
    <t>Bányász Emlékház kerítés építés</t>
  </si>
  <si>
    <t>Buzánszky Stadion vásárlási részlet</t>
  </si>
  <si>
    <t>Birkózó csarnok kialakítása</t>
  </si>
  <si>
    <t>Zrínyi I. Iskola szolg.lakás tanteremmé alakítása</t>
  </si>
  <si>
    <t>Eötvös J. Iskola tornaterem felújítás</t>
  </si>
  <si>
    <t>Petőfi S. Iskola magastető</t>
  </si>
  <si>
    <t>Ped.Szakszolg.vizesblokk felújítás</t>
  </si>
  <si>
    <t>Zrínyi I.Óvoda fém ablak csere</t>
  </si>
  <si>
    <t>Hétszínvirág Óvoda tetőfelújítás</t>
  </si>
  <si>
    <t>Közvilágítás fejlesztése</t>
  </si>
  <si>
    <t>Petőfi S. Óvoda parketta felújítás</t>
  </si>
  <si>
    <t>Felhalmozási céltartalék</t>
  </si>
  <si>
    <t>3-7.</t>
  </si>
  <si>
    <t>3-9.</t>
  </si>
  <si>
    <t>1</t>
  </si>
  <si>
    <t>Felhalmozási  céltartalék</t>
  </si>
  <si>
    <t>2</t>
  </si>
  <si>
    <t>Zsigmondy V.Gimnázium tűzfal felújítás ablakcserével</t>
  </si>
  <si>
    <t>3. cím költségvetési főösszege</t>
  </si>
  <si>
    <t>előirányzat</t>
  </si>
  <si>
    <t xml:space="preserve">     Módosított előirányzat</t>
  </si>
  <si>
    <t>Költségv.bevételi főösszeg</t>
  </si>
  <si>
    <t>Kötelező összesen eredeti</t>
  </si>
  <si>
    <t>Kötelező összesen módosított</t>
  </si>
  <si>
    <t>Önkéntes összesen eredet</t>
  </si>
  <si>
    <t>Önkéntes összesen módosított</t>
  </si>
  <si>
    <t>Államigazgatási összesen eredeti</t>
  </si>
  <si>
    <t>Államigazgatási összesen módosított</t>
  </si>
  <si>
    <t xml:space="preserve">        Módosított előirányzat</t>
  </si>
  <si>
    <t>mód 1-27</t>
  </si>
  <si>
    <t>Önkéntes összesen eredet előriányzat</t>
  </si>
  <si>
    <t>Kötelező összesen módosított előirányzat</t>
  </si>
  <si>
    <t>Kötelező összesen eredeti előirányzat</t>
  </si>
  <si>
    <t>Államigazgatási összesen eredeti előirányzat</t>
  </si>
  <si>
    <t>Államigazgatási összesen módosított előirányzat</t>
  </si>
  <si>
    <t>Önkéntes összesen módosított előriányzat</t>
  </si>
  <si>
    <t xml:space="preserve">     Eredeti előriányzat</t>
  </si>
  <si>
    <t xml:space="preserve">        Eredeti előrirányzat</t>
  </si>
  <si>
    <t>Önkéntes összesen eredeti előirányzat</t>
  </si>
  <si>
    <t xml:space="preserve"> 1-27 ei</t>
  </si>
  <si>
    <t xml:space="preserve">        Módosítás összesen</t>
  </si>
  <si>
    <t>1-27 mód</t>
  </si>
  <si>
    <t>Kötelező eredeti előirányzat összesen</t>
  </si>
  <si>
    <t>Kötelező módosított előirányzat összesen</t>
  </si>
  <si>
    <t>Önkéntes eredeti előirányzat összesen</t>
  </si>
  <si>
    <t>Önkéntes módosított előirányzat összesen</t>
  </si>
  <si>
    <t>Államigazgatási eredeti előirányzat összesen</t>
  </si>
  <si>
    <t>Államigazgatási módosított előirányzat összesen</t>
  </si>
  <si>
    <t>2016. évi</t>
  </si>
  <si>
    <t xml:space="preserve">  FELÚJÍTÁS</t>
  </si>
  <si>
    <t xml:space="preserve">  Felhalmozási kiadások</t>
  </si>
  <si>
    <t xml:space="preserve">  Dorog Város Önkormányzat</t>
  </si>
  <si>
    <t xml:space="preserve"> Felhalmozási kiadások</t>
  </si>
  <si>
    <t xml:space="preserve"> BERUHÁZÁS</t>
  </si>
  <si>
    <t xml:space="preserve"> Dorog Város Önkormányzat </t>
  </si>
  <si>
    <t xml:space="preserve">  Önkormányzat által folyósított ellátások</t>
  </si>
  <si>
    <t xml:space="preserve">   Dorog Város Önkormányzat</t>
  </si>
  <si>
    <t xml:space="preserve"> Felhalmozásra átadott pénzeszközök és</t>
  </si>
  <si>
    <t xml:space="preserve">  egyéb támogatások</t>
  </si>
  <si>
    <t>Turizmus fejlesztési támogatások és tevékenységek</t>
  </si>
  <si>
    <t>Köznev.int.1-4 évf.tanulók nev.okt.összefügg.működtetési feladatok</t>
  </si>
  <si>
    <t>1-27</t>
  </si>
  <si>
    <t>Pedadógiai szakszolg.tev.működtetési feladatok</t>
  </si>
  <si>
    <t xml:space="preserve">         Módosítás összesen</t>
  </si>
  <si>
    <t xml:space="preserve">        Módosítás össszesen</t>
  </si>
  <si>
    <t>Felújítás összesen</t>
  </si>
  <si>
    <t xml:space="preserve">         Módosított előirányzat </t>
  </si>
  <si>
    <t>Buzánszky Stadion biztonságtech.fejl.</t>
  </si>
  <si>
    <t>1-19</t>
  </si>
  <si>
    <t>Buzánszky Stadion műfüves pálya felújítása</t>
  </si>
  <si>
    <t>Bányászkörönd parkolósáv és járda felújítás</t>
  </si>
  <si>
    <t>1-1</t>
  </si>
  <si>
    <t>Laptop képviselőnek</t>
  </si>
  <si>
    <t>Zalakaros üdülőjog</t>
  </si>
  <si>
    <t>Kórházi szolg.lakások fütéskorszerűsítése</t>
  </si>
  <si>
    <t>Hosszabb időtartamú közfoglalkoztatás</t>
  </si>
  <si>
    <t>Tárgyi eszköz beszerzés közfogl.program keretében</t>
  </si>
  <si>
    <t xml:space="preserve"> D. 1518/12 ingatlan vétel</t>
  </si>
  <si>
    <t>Reiman B. Miniverzum kialakítása</t>
  </si>
  <si>
    <t>Nem veszélye hulladék kezelése és ártalmatlanítása</t>
  </si>
  <si>
    <t>Zöldhulladék lerakó fejlesztése</t>
  </si>
  <si>
    <t>Szennyvíz gyűjtése és tisztítása</t>
  </si>
  <si>
    <t>Ipari park szennycsatorna</t>
  </si>
  <si>
    <t>Alapfokú művészetoktatással összefüggő feladatok</t>
  </si>
  <si>
    <t>Számítogép beszerzés zeneiskolának</t>
  </si>
  <si>
    <t>Szennyvíz gyűjtése, tisztítása, kezelése</t>
  </si>
  <si>
    <t>Szennyvíz közmű felújítás</t>
  </si>
  <si>
    <t>1-26</t>
  </si>
  <si>
    <t>Zrínyi Iskola energetikai felújítás</t>
  </si>
  <si>
    <t>Előző évi normatíva elszámolás</t>
  </si>
  <si>
    <t>TDM támogatása</t>
  </si>
  <si>
    <t>Dorogi Futball Klub támogatása</t>
  </si>
  <si>
    <t>Crazy Denace támogatás</t>
  </si>
  <si>
    <t>Bányász Fúvoszenekar támogatása</t>
  </si>
  <si>
    <t xml:space="preserve"> Turizmus fejlesztési támogatások és tevékenységek</t>
  </si>
  <si>
    <t>17. Finanszírozási c. kiadások</t>
  </si>
  <si>
    <t>;</t>
  </si>
  <si>
    <t>7. Finanszírozási bevételek</t>
  </si>
  <si>
    <t>1-40</t>
  </si>
  <si>
    <t>1-43.</t>
  </si>
  <si>
    <t>Család és gyermekjóléti szolgálat</t>
  </si>
  <si>
    <t>1-42.</t>
  </si>
  <si>
    <t xml:space="preserve">       Módosítások összesen</t>
  </si>
  <si>
    <t xml:space="preserve">       Módosított előirányzat</t>
  </si>
  <si>
    <t xml:space="preserve">       Bevételi többlet</t>
  </si>
  <si>
    <t>Képzőművészeti alkotás vásárlása</t>
  </si>
  <si>
    <t>1-18</t>
  </si>
  <si>
    <t>Járóbetegek győgyító szakellátása</t>
  </si>
  <si>
    <t>Fogászati ügyelet biztosítása hozzájárulás megyei önk.nak</t>
  </si>
  <si>
    <t>Versenyspot és utánpótlás nevelési tevékenység</t>
  </si>
  <si>
    <t>1-20</t>
  </si>
  <si>
    <t>1-21</t>
  </si>
  <si>
    <t>Iskolai diáksport tevékenység támogatása</t>
  </si>
  <si>
    <t>Télisport alapítvány támogatása</t>
  </si>
  <si>
    <t>III.n.évi mód.</t>
  </si>
  <si>
    <t xml:space="preserve">         Módosított előirányzat</t>
  </si>
  <si>
    <t xml:space="preserve">         Módosított előriányzat</t>
  </si>
  <si>
    <t xml:space="preserve">        Módosított előriányzat</t>
  </si>
  <si>
    <t>Kötelező összesen III. n.évi mód.előirányzat</t>
  </si>
  <si>
    <t>Önkéntes összesen III.n.évi mód. Előirányzat</t>
  </si>
  <si>
    <t>Államigazgatási összesen III.n.évi mód.előirányzat</t>
  </si>
  <si>
    <t>2016. évi III.n.évi mód.előirányzat</t>
  </si>
  <si>
    <t xml:space="preserve"> III.n.évi mód. előirányzat</t>
  </si>
  <si>
    <t>III. n. évi módosított előirányzat</t>
  </si>
  <si>
    <t>Cím és alcím</t>
  </si>
  <si>
    <t>III. n. évi mód.előirányzat</t>
  </si>
  <si>
    <t>Kötelező III. n. évi mód.előirányzat összesen</t>
  </si>
  <si>
    <t>Önkéntes III. n. évi mód.előirányzat összesen</t>
  </si>
  <si>
    <t>Államigazgatási III. n. év imódosított előirányzat összesen</t>
  </si>
  <si>
    <t xml:space="preserve">     III. n. évi módosított előlirányzat</t>
  </si>
  <si>
    <t>2-6. Gyermekvédelmi pénzbeli és term.beni ellát.</t>
  </si>
  <si>
    <t>2-5. Nem veszélyes (telpülési hull.) vegyes begyűjtése</t>
  </si>
  <si>
    <t>2-5. Nem veszélyes (települési)hulladék begyűjtése</t>
  </si>
  <si>
    <t>Öbkéntes összesen módosított előirányzat</t>
  </si>
  <si>
    <t xml:space="preserve">         Közfogalkoztatási program támogatása</t>
  </si>
  <si>
    <t>1-2. Adó-, vám és jövedék igazgatás</t>
  </si>
  <si>
    <t>1-3. Köztemető-fenntartás és működtetés</t>
  </si>
  <si>
    <t>1-4. Önkotm.vagyonnal való gazd.kapcs.feladatok</t>
  </si>
  <si>
    <t>1-5. Önkorm.elszámolasai a központi költségvetéssel</t>
  </si>
  <si>
    <t>1-6. Támogatási célú fianszírozási műveletek</t>
  </si>
  <si>
    <t>1-7. Téli közfoglalkoztatás</t>
  </si>
  <si>
    <t>1-8. Hosszabb időtartamú közfoglalkoztatás</t>
  </si>
  <si>
    <t>1-9. Állat egészségügy</t>
  </si>
  <si>
    <t>1-10. Út, autópálya építése</t>
  </si>
  <si>
    <t>1-11. Közutak, hidak,alagutak üzemeltet.fenntart.</t>
  </si>
  <si>
    <t>1-12. Turizmusfejlesztési támogatások és tevékenységek</t>
  </si>
  <si>
    <t>1-13. Nem veszélyes hulladék begyűjtsée</t>
  </si>
  <si>
    <t>1-14. Nem veszélyes hulladék kezelése és ártalmatlanítása</t>
  </si>
  <si>
    <t>1-15. Szennyvíz gyűjtése, tisztítása, elhelyezése</t>
  </si>
  <si>
    <t>1-16. Közvilágítás</t>
  </si>
  <si>
    <t>1-17. Zöldterület-kezelés</t>
  </si>
  <si>
    <t>1-18. Város és községgazd.egyéb szolgáltatások</t>
  </si>
  <si>
    <t>1-19. Járóbetegek gyógyító szakellátsa</t>
  </si>
  <si>
    <t>1-20. Sportlétesítmények működtetése és fejlesztése</t>
  </si>
  <si>
    <t>1-21. Versenysport és utánpótlás nevelés tev.</t>
  </si>
  <si>
    <t>1-22. Iskolai, diáksport-tevéeknység és támogatása</t>
  </si>
  <si>
    <t>1-23. Szabadidősport tevékenység támogatása</t>
  </si>
  <si>
    <t>1-25. Civil szervezetek működési támogatása</t>
  </si>
  <si>
    <t>1-26 Óvodai nevelés, ellátás működtetési feladatok</t>
  </si>
  <si>
    <t xml:space="preserve">1-27. Köznevelési int.1-4.évf.nev.okt.működtetési feladatok </t>
  </si>
  <si>
    <t>1-28. Alapfokú művészetokt. összefüggő működtetési feladatok</t>
  </si>
  <si>
    <t xml:space="preserve">1-29. Gimnázium és szakképző iskola működtetési feladatok </t>
  </si>
  <si>
    <t>1-30. Gyermekétkeztetés köznevelési intézményben</t>
  </si>
  <si>
    <t>1-31. Pedagógiai szakszolg.tev.működtetési feladatok</t>
  </si>
  <si>
    <t>1-32. Időskorúak tartós bentlakásos ellátása</t>
  </si>
  <si>
    <t>1-33. Demens betegek tartós bentlakásos ellátása</t>
  </si>
  <si>
    <t>1-34. Időskorral összefüggő pénzbeli ellátások</t>
  </si>
  <si>
    <t>1-35. Elhunyt személyek hátramaradott.pénzbeli ellátás</t>
  </si>
  <si>
    <t>1-36. Intézményen kívüli szünidei gyermekétkeztetés</t>
  </si>
  <si>
    <t>1-37. Gyermekek bölcsődei ellátása</t>
  </si>
  <si>
    <t>1-38. Gyermekvéd. pénzbeli és természetbeni ellátások</t>
  </si>
  <si>
    <t>1-39 Lakóingatlan szociális célú bérbeadása, üzemeltetése</t>
  </si>
  <si>
    <t>1-40. Egyéb szociális pénzbeli ellátások, támogatások</t>
  </si>
  <si>
    <t>1-41. Idősek nappali ellátása</t>
  </si>
  <si>
    <t>1-42. Szociális étkeztetés</t>
  </si>
  <si>
    <t>1-43. Házi Segítségnyújtás</t>
  </si>
  <si>
    <t>1-2. Adó- vám és jövedéki igazgatás</t>
  </si>
  <si>
    <t xml:space="preserve">        Adóval kapcsolatos postaköltség</t>
  </si>
  <si>
    <t xml:space="preserve">         Tárgyi eszköz beszerzés</t>
  </si>
  <si>
    <t xml:space="preserve">         Munkaruha</t>
  </si>
  <si>
    <t xml:space="preserve">        szállítási szolgáltatás</t>
  </si>
  <si>
    <t>1-12. Turizmus fejlesztési támogatások és tevékenységek</t>
  </si>
  <si>
    <t>1-21. Versenysport és utánpótlás nevelési tevékenység</t>
  </si>
  <si>
    <t>1-24. Közművelődés-közösségi részvétel fejl.</t>
  </si>
  <si>
    <t>1-26. Óvodai nevelés, ellátás működtetési feladatok</t>
  </si>
  <si>
    <t>1-27. Köznev.int.1-4 évf.tanulók nev.okt.összefügg. működtetési feladatok</t>
  </si>
  <si>
    <t>1-28 Alapfokú művészetokt.összefüggő működtetési feladatok</t>
  </si>
  <si>
    <t>1-29. Gimnázium és szakképz iskola működtetési feladatok</t>
  </si>
  <si>
    <t>1-30 Gyermekétkeztetés köznevelési intézményben</t>
  </si>
  <si>
    <t>1-32. Időskorúak tartós bentlakásos elltásáa</t>
  </si>
  <si>
    <t>1-35. Elhunyt személyek hátramaradott.pénzbeli elllátás</t>
  </si>
  <si>
    <t>1-36.Intézményen kívüli szünidei gyermekétkeztetés</t>
  </si>
  <si>
    <t>1-37 Gyermekek bölcsődei ellátása</t>
  </si>
  <si>
    <t>1-39. Lakóingatlan szociális célú bérbeadása, üzemeltetése</t>
  </si>
  <si>
    <t xml:space="preserve">        Eötvös tornaterem bérlési díj (kézilabda)</t>
  </si>
  <si>
    <t xml:space="preserve">        Informatikai eszközök beszerzése</t>
  </si>
  <si>
    <t xml:space="preserve">        Talajterhelési díj</t>
  </si>
  <si>
    <t xml:space="preserve">          Módosítás összesen</t>
  </si>
  <si>
    <t>Lakásbérleti szerződés megszüntetése</t>
  </si>
  <si>
    <t>Műfüves pálya létrehoz.támogatása</t>
  </si>
  <si>
    <t>Versenysport és utánpótlás nevelési tevékenység</t>
  </si>
  <si>
    <t>Kerékpáros zarándokút kiépítésnek támogatása</t>
  </si>
  <si>
    <t>1-12.</t>
  </si>
  <si>
    <t>informatikai eszköz beszerzés</t>
  </si>
  <si>
    <t>Ingatlanvásárlás D. 0294/4 hrsz. Külterület</t>
  </si>
  <si>
    <t>Kálvária dombi kilátó tervezése</t>
  </si>
  <si>
    <t>1-12</t>
  </si>
  <si>
    <t>1-16</t>
  </si>
  <si>
    <t>1-17</t>
  </si>
  <si>
    <t>Zöldterület-kezelés</t>
  </si>
  <si>
    <t>Temetői zöldfelület fejlesztése</t>
  </si>
  <si>
    <t>Iskola u. zöldfelület fejlesztése</t>
  </si>
  <si>
    <t>Köztemető-fenntartás és működtetés</t>
  </si>
  <si>
    <t>1-4</t>
  </si>
  <si>
    <t>1-8</t>
  </si>
  <si>
    <t>Város és községgazdálkodási szolgáltatások</t>
  </si>
  <si>
    <t>Iskola u. játszóudvar bontása</t>
  </si>
  <si>
    <t>Iskola u. kalandpark előkészítő munkái</t>
  </si>
  <si>
    <t xml:space="preserve">Iskola u. kalalndpark kialakítása </t>
  </si>
  <si>
    <t>Iskolai u. kalandpark elektormos rendszer kiépítése</t>
  </si>
  <si>
    <t>Iskola u. kalandpark víz és csatorna kiépítése</t>
  </si>
  <si>
    <t xml:space="preserve">1-20. </t>
  </si>
  <si>
    <t>1-24</t>
  </si>
  <si>
    <t>1-28</t>
  </si>
  <si>
    <t>Köznev. Int. 1-4 évf. tanulók nev.okt.összefügg.működ.</t>
  </si>
  <si>
    <t>Petőfi iskola kerítés építés</t>
  </si>
  <si>
    <t>1-10</t>
  </si>
  <si>
    <t>1-31</t>
  </si>
  <si>
    <t>Járdafelújítások (Táncsics, Iskola u.)</t>
  </si>
  <si>
    <t>Bányász tempolom parókai melleti járda felújítása</t>
  </si>
  <si>
    <t>Kálvária u. járdafelújítás</t>
  </si>
  <si>
    <t>Gorkíj u. járdafelújítás</t>
  </si>
  <si>
    <t>Otthon tér járdafelúújítás</t>
  </si>
  <si>
    <t>Schmidt S. ltp. 36. melleti parkoló felújítás</t>
  </si>
  <si>
    <t>Telefonközpont</t>
  </si>
  <si>
    <t>1-5.</t>
  </si>
  <si>
    <t>1-6.</t>
  </si>
  <si>
    <t>Támogatási célú finanszírozási műveletek</t>
  </si>
  <si>
    <t>Térségi támogatás átadás átvezetése</t>
  </si>
  <si>
    <t>Szociális ágazati pótlék</t>
  </si>
  <si>
    <t>Kieg.szociális ágazati pótlék</t>
  </si>
  <si>
    <t>Bérkompenzáció</t>
  </si>
  <si>
    <t>1-18.</t>
  </si>
  <si>
    <t>1-22</t>
  </si>
  <si>
    <t>Kele Fodor Ákos könyvkiadás támog.</t>
  </si>
  <si>
    <t>Ifjú muzsikusok támogatása</t>
  </si>
  <si>
    <t>1-25.</t>
  </si>
  <si>
    <t>1-41</t>
  </si>
  <si>
    <t>1-44.</t>
  </si>
  <si>
    <t xml:space="preserve">       Fogl. tám. M. ügyi Hiv.</t>
  </si>
  <si>
    <t>Köznev. Int.1-4. évf.tanulók nev.okt.összefügg működ.feladatok</t>
  </si>
  <si>
    <t>Eötvös J. Iskola tornaterem felújításhoz pályázati önrész</t>
  </si>
  <si>
    <t>IV.n.évi mód.</t>
  </si>
  <si>
    <t>2016 évi költségvetésének IV. negyedévi módosítása</t>
  </si>
  <si>
    <t>2016. évi költségvetésének IV. negyedévi módosítása</t>
  </si>
  <si>
    <t xml:space="preserve">                     2016. évi költségvetésének IV. n.évi módosítása</t>
  </si>
  <si>
    <t>2016. évi IV.n.évi mód.előirányzat</t>
  </si>
  <si>
    <t>8. melléklet a ……../2017. (II…….) számú önkormányzati rendelethez</t>
  </si>
  <si>
    <t xml:space="preserve">  2016. évi költésgvetésének IV. negyedévi módosítása</t>
  </si>
  <si>
    <t xml:space="preserve"> IV.n.évi mód. előirányzat</t>
  </si>
  <si>
    <t xml:space="preserve"> 2016. évi költségvetésének IV. negyedévi módosítása</t>
  </si>
  <si>
    <t xml:space="preserve">  2016. évi költségvetésének IV. negyedévi módosítása</t>
  </si>
  <si>
    <t>IV. n. évi módosított előirányzat</t>
  </si>
  <si>
    <t>IV. n. évi mód.előirányzat</t>
  </si>
  <si>
    <t xml:space="preserve">                             2016. évi költségvetésének IV. n. évi  módosítása</t>
  </si>
  <si>
    <t xml:space="preserve">     IV. n. évi módosított előlirányzat</t>
  </si>
  <si>
    <t xml:space="preserve">        IV. n.évi módosított előirányzat</t>
  </si>
  <si>
    <t xml:space="preserve">       IV. n. évi módosított előirányzat</t>
  </si>
  <si>
    <t xml:space="preserve">        IV. n. évi módosított előirányzat</t>
  </si>
  <si>
    <t xml:space="preserve">        IV n. évi módosított előirányzat</t>
  </si>
  <si>
    <t xml:space="preserve">         IV. n. évi módosított előirányzat </t>
  </si>
  <si>
    <t xml:space="preserve">        IVI. n. évi módosított előirányzat</t>
  </si>
  <si>
    <t>Kötelező összesen IV. n. évi  módosított előirányzat</t>
  </si>
  <si>
    <t>Önkéntes összesen IV. n. évi módosított előirányzat</t>
  </si>
  <si>
    <t>Államigazgatási összesen IV. n. évi módosított előirányzat</t>
  </si>
  <si>
    <t xml:space="preserve">        IV. n.évi  módosított előirányzat</t>
  </si>
  <si>
    <t xml:space="preserve">        IV n.évi  módosított előirányzat</t>
  </si>
  <si>
    <t xml:space="preserve">         IV. n.évi mód.előirányzat</t>
  </si>
  <si>
    <t xml:space="preserve">        IV.  n. évi módosított előirányzat</t>
  </si>
  <si>
    <t>Kötelező összesen IV. negyedévi mód.</t>
  </si>
  <si>
    <t>Önkéntés összesen IV. negyedévi mód.</t>
  </si>
  <si>
    <t>Államigazgagatási összesen IV.n.évi mód.</t>
  </si>
  <si>
    <t xml:space="preserve">     IV. n.évi mód.előirányzat</t>
  </si>
  <si>
    <t xml:space="preserve">      IV.n.évi mód.előirányzat</t>
  </si>
  <si>
    <t xml:space="preserve">         Végkielégítés</t>
  </si>
  <si>
    <t>finanszírozás növekedés</t>
  </si>
  <si>
    <t>önk tart.csökk.</t>
  </si>
  <si>
    <t xml:space="preserve">          Szoc.hj.adó</t>
  </si>
  <si>
    <t xml:space="preserve">           EHO</t>
  </si>
  <si>
    <t xml:space="preserve">           Táppénz hozzájárulás</t>
  </si>
  <si>
    <t xml:space="preserve">           Munkáltatót terhelő SZJA</t>
  </si>
  <si>
    <t xml:space="preserve">          Jutalmazás </t>
  </si>
  <si>
    <t xml:space="preserve">        megbízási díj népszavazás HVI</t>
  </si>
  <si>
    <t xml:space="preserve">           pénzügyi szolgáltatások</t>
  </si>
  <si>
    <t xml:space="preserve">        Népszavazás lebony.póttámogatása</t>
  </si>
  <si>
    <t xml:space="preserve">        finanszírozás  változás</t>
  </si>
  <si>
    <t xml:space="preserve">          Helyettesítés</t>
  </si>
  <si>
    <t xml:space="preserve">          Béren kívüli juttatás</t>
  </si>
  <si>
    <t xml:space="preserve">          Közlekedési ktg.tér</t>
  </si>
  <si>
    <t xml:space="preserve">          Fogl.egyéb személyi juttatása</t>
  </si>
  <si>
    <t xml:space="preserve">          Üzemeltetési anyagok</t>
  </si>
  <si>
    <t xml:space="preserve">          Informatikai szolgáltatások</t>
  </si>
  <si>
    <t xml:space="preserve">          Telefonszolgáltatás</t>
  </si>
  <si>
    <t xml:space="preserve">           Közüzemi díjak</t>
  </si>
  <si>
    <t xml:space="preserve">          Szakmai tev.segítő szolgáltatás</t>
  </si>
  <si>
    <t xml:space="preserve">          Egyéb üzemeltetési szolgáltatás</t>
  </si>
  <si>
    <t xml:space="preserve">          Dologi kiadások áfája</t>
  </si>
  <si>
    <t xml:space="preserve">          Adók, díjak egyéb befizetések</t>
  </si>
  <si>
    <t xml:space="preserve">          Tárgyi eszköz beszerzés</t>
  </si>
  <si>
    <t xml:space="preserve">        Munkaadói járulék</t>
  </si>
  <si>
    <t xml:space="preserve">        Képviselői tiszt.díj</t>
  </si>
  <si>
    <t xml:space="preserve">        Üzemeltetési anyag </t>
  </si>
  <si>
    <t xml:space="preserve">         Bérlet és lízingdíj</t>
  </si>
  <si>
    <t xml:space="preserve">         Karbantartás</t>
  </si>
  <si>
    <t xml:space="preserve">         Dologi kiadások áfa</t>
  </si>
  <si>
    <t xml:space="preserve">         Egyéb különféle dologi kiadások</t>
  </si>
  <si>
    <t xml:space="preserve">        Közüzemi díjak</t>
  </si>
  <si>
    <t xml:space="preserve">        Szemétszállítás</t>
  </si>
  <si>
    <t xml:space="preserve">        Dologi kiadások áfa</t>
  </si>
  <si>
    <t xml:space="preserve">        Tárgyi eszköz beszerzés</t>
  </si>
  <si>
    <t xml:space="preserve">         Közüzemi díjak</t>
  </si>
  <si>
    <t xml:space="preserve">         karbantartás</t>
  </si>
  <si>
    <t xml:space="preserve">         Közvetített szolgáltatás</t>
  </si>
  <si>
    <t xml:space="preserve">         Szakértői díj</t>
  </si>
  <si>
    <t xml:space="preserve">         Egyéb üzemeltetési szolgáltatás</t>
  </si>
  <si>
    <t xml:space="preserve">         Adók, díjak egyéb befizetések</t>
  </si>
  <si>
    <t xml:space="preserve">         Beruházás</t>
  </si>
  <si>
    <t xml:space="preserve">         Normatíva elszámolási különbözet</t>
  </si>
  <si>
    <t xml:space="preserve">         Finanszírozási kiadás</t>
  </si>
  <si>
    <t xml:space="preserve">         Közfoglalkoztatás szoc. Hj adó</t>
  </si>
  <si>
    <t xml:space="preserve">         Gk. biztosítás</t>
  </si>
  <si>
    <t xml:space="preserve">         dologi kiadások </t>
  </si>
  <si>
    <t xml:space="preserve">         Közfolglalkoztatás munkabér</t>
  </si>
  <si>
    <t xml:space="preserve">         Ebrendészet</t>
  </si>
  <si>
    <t xml:space="preserve">         Ingatlan beruházás</t>
  </si>
  <si>
    <t xml:space="preserve">         Üzemeltetési anyag</t>
  </si>
  <si>
    <t xml:space="preserve">          karbantartás</t>
  </si>
  <si>
    <t xml:space="preserve">          Dologi kiadások áfa</t>
  </si>
  <si>
    <t xml:space="preserve">          Felújítás</t>
  </si>
  <si>
    <t xml:space="preserve">         Szakértői díj </t>
  </si>
  <si>
    <t xml:space="preserve">          Biciklis zarándokút támog.</t>
  </si>
  <si>
    <t xml:space="preserve">         Továbbszámlázott szolgáltatás</t>
  </si>
  <si>
    <t xml:space="preserve">          Szakértői díj</t>
  </si>
  <si>
    <t xml:space="preserve">         Szállítási szolgáltatás</t>
  </si>
  <si>
    <t xml:space="preserve">        Egyéb üzemeltetési szolg.</t>
  </si>
  <si>
    <t xml:space="preserve">        Adók, díjak</t>
  </si>
  <si>
    <t xml:space="preserve">         áramdíj</t>
  </si>
  <si>
    <t xml:space="preserve">         egyéb üzemeltetési szolg.</t>
  </si>
  <si>
    <t xml:space="preserve">         dologi kiadások áfa</t>
  </si>
  <si>
    <t xml:space="preserve">        karbantartás</t>
  </si>
  <si>
    <t xml:space="preserve">        beruházás</t>
  </si>
  <si>
    <t xml:space="preserve">        informatikai szolgáltatás</t>
  </si>
  <si>
    <t xml:space="preserve">        egyéb üzemeltetési anyag</t>
  </si>
  <si>
    <t xml:space="preserve">        járulékok</t>
  </si>
  <si>
    <t xml:space="preserve">        közüzemi díjak</t>
  </si>
  <si>
    <t xml:space="preserve">        bérlet és lízingdíj</t>
  </si>
  <si>
    <t xml:space="preserve">        szakértői díjak</t>
  </si>
  <si>
    <t xml:space="preserve">        egyéb üzemeltetés</t>
  </si>
  <si>
    <t xml:space="preserve">        külf.kiküldetés</t>
  </si>
  <si>
    <t xml:space="preserve">        dologi kiadások áfa</t>
  </si>
  <si>
    <t xml:space="preserve">        fizetendő áfa</t>
  </si>
  <si>
    <t xml:space="preserve">        kamatkiadás</t>
  </si>
  <si>
    <t xml:space="preserve">        egyéb dologi kiadások </t>
  </si>
  <si>
    <t xml:space="preserve">        beruházáok</t>
  </si>
  <si>
    <t xml:space="preserve">        felhalm.c.pe átadás</t>
  </si>
  <si>
    <t xml:space="preserve">        reklám ktg</t>
  </si>
  <si>
    <t xml:space="preserve">        felújítás</t>
  </si>
  <si>
    <t xml:space="preserve">        beruházás birkózó csarnok</t>
  </si>
  <si>
    <t xml:space="preserve">         úszásoktatás szállítás</t>
  </si>
  <si>
    <t xml:space="preserve">        egyéb szakmai szolgáltatás</t>
  </si>
  <si>
    <t xml:space="preserve">        megbízási díjak</t>
  </si>
  <si>
    <t xml:space="preserve">        civil szervezetek támogatása</t>
  </si>
  <si>
    <t xml:space="preserve">        Felújítás</t>
  </si>
  <si>
    <t xml:space="preserve">        EHO</t>
  </si>
  <si>
    <t xml:space="preserve">        egyéb üzemeltetési szolgáltatás</t>
  </si>
  <si>
    <t xml:space="preserve">        szünidei étkeztetés</t>
  </si>
  <si>
    <t xml:space="preserve">         Közös költség</t>
  </si>
  <si>
    <t xml:space="preserve">        Tagsági támogatás átadása</t>
  </si>
  <si>
    <t xml:space="preserve">        postaköltség</t>
  </si>
  <si>
    <t>1-27 mód össz</t>
  </si>
  <si>
    <t>1-27 IV.n.évi mód</t>
  </si>
  <si>
    <t xml:space="preserve">        ingatlanértékesítés</t>
  </si>
  <si>
    <t xml:space="preserve">         Közfoglalkoztatási program támogatása IV. n.év</t>
  </si>
  <si>
    <t xml:space="preserve">       Szennyvaízközmű bérleti díj</t>
  </si>
  <si>
    <t xml:space="preserve">       Módosítás összesen</t>
  </si>
  <si>
    <t xml:space="preserve">        Földalapú támogatás</t>
  </si>
  <si>
    <t xml:space="preserve">        OEP támogatás gyermekorvosi rendelő</t>
  </si>
  <si>
    <t xml:space="preserve">        Felhalm.c.pe.átvétel</t>
  </si>
  <si>
    <t xml:space="preserve">        lakbérbevétel</t>
  </si>
  <si>
    <t xml:space="preserve">        építményadóbevétel</t>
  </si>
  <si>
    <t xml:space="preserve">        telekadó</t>
  </si>
  <si>
    <t xml:space="preserve">        gépjárműadó</t>
  </si>
  <si>
    <t xml:space="preserve">        pótlékok, bírságok</t>
  </si>
  <si>
    <t xml:space="preserve">        iparűzési adó</t>
  </si>
  <si>
    <t xml:space="preserve">           Cégautóadó</t>
  </si>
  <si>
    <t xml:space="preserve">        Tárgyi eszköz értékesítés</t>
  </si>
  <si>
    <t xml:space="preserve">        Módosíttás összesen</t>
  </si>
  <si>
    <t xml:space="preserve">         Erzsébet utalvány</t>
  </si>
  <si>
    <t xml:space="preserve">         Térségi normatíva változás</t>
  </si>
  <si>
    <t xml:space="preserve">         Felújítás</t>
  </si>
  <si>
    <t xml:space="preserve">         Egyéb üzemeltetés</t>
  </si>
  <si>
    <t xml:space="preserve">        Erzsébet utalvány</t>
  </si>
  <si>
    <t>IV. negyedéves módosítás</t>
  </si>
  <si>
    <t xml:space="preserve">       Roma nemz. önk. tám.</t>
  </si>
  <si>
    <t xml:space="preserve">       Előirányzat rend.</t>
  </si>
  <si>
    <t xml:space="preserve">       Eőirányzat rend.</t>
  </si>
  <si>
    <t xml:space="preserve">       Bevételi kiesés</t>
  </si>
  <si>
    <t xml:space="preserve">       Bevételi előir. rend.</t>
  </si>
  <si>
    <t xml:space="preserve">       OEP finanszírozás </t>
  </si>
  <si>
    <t xml:space="preserve">       Önk. Tám. Anyatejes Világnap</t>
  </si>
  <si>
    <t xml:space="preserve">       Bevétel (közv. szolg.)</t>
  </si>
  <si>
    <t xml:space="preserve">        működési bevétel</t>
  </si>
  <si>
    <t xml:space="preserve">        szociális normatíva változás</t>
  </si>
  <si>
    <t xml:space="preserve">        államháztartáson belüli megelőlegezés</t>
  </si>
  <si>
    <t xml:space="preserve">       Tagsági támogatás átadása</t>
  </si>
  <si>
    <t>1-44. Szociális igazgatás</t>
  </si>
  <si>
    <t>1-45.  Család és gyermekjóléti szolgálat</t>
  </si>
  <si>
    <t>1-46.  Központi ktgvetés funkc.nem sorolható bev.</t>
  </si>
  <si>
    <t>1-47.  Önkorm.funkcióra nem sorolható bev.</t>
  </si>
  <si>
    <t>1-48.  Forgatási és befektetési c. finansz.műveletek</t>
  </si>
  <si>
    <t xml:space="preserve">        támogatás</t>
  </si>
  <si>
    <t>1-32</t>
  </si>
  <si>
    <t>Fáy ltp lakás beruházás</t>
  </si>
  <si>
    <t>Térkövezés Mosonyi Gk</t>
  </si>
  <si>
    <t>1-44</t>
  </si>
  <si>
    <t>Szociális igazgatás</t>
  </si>
  <si>
    <t>1-38</t>
  </si>
  <si>
    <t>Erzsébet utalvány támogatás</t>
  </si>
  <si>
    <t>Idősek otthona munkaterápiás jutalom</t>
  </si>
  <si>
    <t xml:space="preserve">        tartalékok</t>
  </si>
  <si>
    <t xml:space="preserve">1-46. Központi költségvetésfunkcióra nem sorolható bevételei </t>
  </si>
  <si>
    <t xml:space="preserve">1-47. Önkormányzatok funkcióra nem sorolható bevételei </t>
  </si>
  <si>
    <t>Időskorúak tartós bentlakásos ellátása</t>
  </si>
  <si>
    <t>Híd út közműkiváltás</t>
  </si>
  <si>
    <t>Zrínyi iskola pályázat</t>
  </si>
  <si>
    <t>Hantken M.út burkolatfelújítás</t>
  </si>
  <si>
    <t>Fáy ltp. Közterület felúj</t>
  </si>
  <si>
    <t>Közbeszerzési eljárás</t>
  </si>
  <si>
    <t>Öltőző felújítás</t>
  </si>
  <si>
    <t>Sportcsarnok WC kialakítás</t>
  </si>
  <si>
    <t>Gyermekmedence homokszűrő felújítás</t>
  </si>
  <si>
    <t>Járóbetegek gyógyító szakellátása</t>
  </si>
  <si>
    <t>Otthon tér orvosi rendelő kapu felújítása</t>
  </si>
  <si>
    <t xml:space="preserve">        Otthon tér orvosi rendelő kapu felújítás</t>
  </si>
  <si>
    <t>Sportcsarnok bővítés előző évi számla</t>
  </si>
  <si>
    <t>2. melléklet a 4/2017. (II.24.)  önkormányzati rendelethez</t>
  </si>
  <si>
    <t>3. melléklet a 4/2017. (II.24.) önkormányzati rendelethez</t>
  </si>
  <si>
    <t>4. melléklet a 4/2017.(II.27.) önkormányzati rendelethez</t>
  </si>
  <si>
    <t xml:space="preserve"> 4/1. melléklet a 1-43. Helyi önkormányzatok bevételei 4/2017. (II.24.) önkormányzati rendelethez</t>
  </si>
  <si>
    <t>4/2. melléklet a 2-5. Polgármesteri Hivatal bevételei a 4/2017. (II.24.) önkormányzati rendelethez</t>
  </si>
  <si>
    <t xml:space="preserve"> 4/3. melléklet a 3-…... Kincstári Szervezet bevételei 4/2017. (II.24.) önkormányzati rendelethez</t>
  </si>
  <si>
    <t>5. melléklet a 4/2017. (II.24.) önkormányzati rendelethez</t>
  </si>
  <si>
    <t>5/1. melléklet 1-43. Helyi önkormányzatok kiadásai a 4/2017. (II.24.)  önkormányzati rendelethez</t>
  </si>
  <si>
    <t>5/2. melléklet 1-5. Polgármesteri Hivatal kiadásai a 4/2017. (II.24.)  önkormányzati rendelethez</t>
  </si>
  <si>
    <t>5/3. melléklet 3-…... Kincstári Szervezet kiadásai a 4/2017. (II.24.)  önkormányzati rendelethez</t>
  </si>
  <si>
    <t>7. melléklet a 4/2017. (II.27.) önkormányzati rendelethez</t>
  </si>
  <si>
    <t>9/1. melléklet a 4/2017. (II.27.) önkormányzati rendelethez</t>
  </si>
  <si>
    <t>9/2.  melléklet a 4/2017. (II.24.) számú önkormányzati rendelethez</t>
  </si>
  <si>
    <t>9/3. melléklet a 4/2017. (II.27.) önkormmányzati rendelethez</t>
  </si>
  <si>
    <t>10. melléklet a 4/2017. (II.24.) önkormányzati rendelethez</t>
  </si>
  <si>
    <t>11. melléklet a 4/2017. (II.24.) számú önkormányzati  rendelethez</t>
  </si>
  <si>
    <t>11/1. melléklet a 4/2017. (II.24.) önkormányzati rendelethez</t>
  </si>
  <si>
    <t>11/2. melléklet a 4/2017. (II.24.) számú önkormányzati rendelethez</t>
  </si>
  <si>
    <t xml:space="preserve">12. melléklet a 4/2017. (II.24.) önkormányzati rendelethez </t>
  </si>
</sst>
</file>

<file path=xl/styles.xml><?xml version="1.0" encoding="utf-8"?>
<styleSheet xmlns="http://schemas.openxmlformats.org/spreadsheetml/2006/main">
  <fonts count="43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theme="1"/>
      <name val="Arial CE"/>
      <family val="2"/>
      <charset val="238"/>
    </font>
    <font>
      <u/>
      <sz val="10"/>
      <name val="Arial CE"/>
      <charset val="238"/>
    </font>
    <font>
      <u/>
      <sz val="10"/>
      <name val="MS Sans Serif"/>
      <family val="2"/>
      <charset val="238"/>
    </font>
    <font>
      <sz val="10"/>
      <color rgb="FFFF0000"/>
      <name val="MS Sans Serif"/>
      <family val="2"/>
      <charset val="238"/>
    </font>
    <font>
      <b/>
      <sz val="10"/>
      <color rgb="FFFF0000"/>
      <name val="Arial CE"/>
      <charset val="238"/>
    </font>
    <font>
      <sz val="10"/>
      <name val="Times New Roman CE"/>
      <charset val="238"/>
    </font>
    <font>
      <b/>
      <sz val="10"/>
      <name val="MS Sans Serif"/>
      <family val="2"/>
      <charset val="238"/>
    </font>
    <font>
      <sz val="10"/>
      <color rgb="FFFF0000"/>
      <name val="Arial CE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</cellStyleXfs>
  <cellXfs count="66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9" fillId="0" borderId="4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7" fillId="0" borderId="0" xfId="0" applyFont="1" applyBorder="1"/>
    <xf numFmtId="0" fontId="9" fillId="0" borderId="9" xfId="0" applyFont="1" applyBorder="1"/>
    <xf numFmtId="0" fontId="8" fillId="0" borderId="10" xfId="0" applyFont="1" applyBorder="1"/>
    <xf numFmtId="0" fontId="8" fillId="0" borderId="0" xfId="0" applyFont="1" applyAlignment="1">
      <alignment horizontal="center"/>
    </xf>
    <xf numFmtId="0" fontId="8" fillId="0" borderId="9" xfId="0" applyFont="1" applyBorder="1"/>
    <xf numFmtId="0" fontId="8" fillId="0" borderId="11" xfId="0" applyFont="1" applyBorder="1"/>
    <xf numFmtId="0" fontId="9" fillId="0" borderId="10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1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1" xfId="0" applyFont="1" applyBorder="1"/>
    <xf numFmtId="0" fontId="8" fillId="0" borderId="3" xfId="0" applyFont="1" applyBorder="1"/>
    <xf numFmtId="0" fontId="12" fillId="0" borderId="4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3" xfId="0" applyFont="1" applyBorder="1"/>
    <xf numFmtId="0" fontId="10" fillId="0" borderId="0" xfId="0" applyFont="1" applyBorder="1"/>
    <xf numFmtId="0" fontId="14" fillId="0" borderId="4" xfId="0" applyFont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6" fillId="0" borderId="0" xfId="0" applyFont="1" applyBorder="1"/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0" fillId="0" borderId="0" xfId="0" applyBorder="1"/>
    <xf numFmtId="0" fontId="12" fillId="0" borderId="0" xfId="0" applyFont="1" applyAlignment="1">
      <alignment horizontal="left"/>
    </xf>
    <xf numFmtId="0" fontId="14" fillId="0" borderId="0" xfId="0" applyFont="1"/>
    <xf numFmtId="0" fontId="10" fillId="0" borderId="9" xfId="0" applyFont="1" applyBorder="1"/>
    <xf numFmtId="0" fontId="14" fillId="0" borderId="13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9" fillId="0" borderId="6" xfId="0" applyFont="1" applyBorder="1"/>
    <xf numFmtId="49" fontId="14" fillId="0" borderId="9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5" xfId="0" applyFont="1" applyBorder="1"/>
    <xf numFmtId="0" fontId="8" fillId="0" borderId="15" xfId="0" applyFont="1" applyBorder="1"/>
    <xf numFmtId="0" fontId="8" fillId="0" borderId="16" xfId="0" applyFont="1" applyBorder="1"/>
    <xf numFmtId="0" fontId="14" fillId="0" borderId="17" xfId="0" applyFont="1" applyBorder="1"/>
    <xf numFmtId="0" fontId="12" fillId="0" borderId="2" xfId="0" applyFont="1" applyBorder="1" applyAlignment="1">
      <alignment horizontal="right"/>
    </xf>
    <xf numFmtId="49" fontId="14" fillId="0" borderId="10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8" fillId="0" borderId="1" xfId="0" applyFont="1" applyBorder="1"/>
    <xf numFmtId="3" fontId="8" fillId="0" borderId="4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14" fillId="0" borderId="3" xfId="0" applyNumberFormat="1" applyFont="1" applyBorder="1"/>
    <xf numFmtId="0" fontId="18" fillId="0" borderId="1" xfId="0" applyFont="1" applyBorder="1" applyAlignment="1">
      <alignment vertical="center"/>
    </xf>
    <xf numFmtId="0" fontId="18" fillId="0" borderId="11" xfId="0" applyFont="1" applyBorder="1"/>
    <xf numFmtId="0" fontId="12" fillId="0" borderId="11" xfId="0" applyFont="1" applyBorder="1"/>
    <xf numFmtId="0" fontId="9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49" fontId="16" fillId="0" borderId="1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8" fillId="0" borderId="13" xfId="0" applyNumberFormat="1" applyFont="1" applyBorder="1"/>
    <xf numFmtId="3" fontId="8" fillId="0" borderId="19" xfId="0" applyNumberFormat="1" applyFont="1" applyBorder="1"/>
    <xf numFmtId="3" fontId="12" fillId="0" borderId="2" xfId="0" applyNumberFormat="1" applyFont="1" applyBorder="1"/>
    <xf numFmtId="3" fontId="8" fillId="0" borderId="2" xfId="0" applyNumberFormat="1" applyFont="1" applyBorder="1"/>
    <xf numFmtId="3" fontId="14" fillId="0" borderId="2" xfId="0" applyNumberFormat="1" applyFont="1" applyBorder="1"/>
    <xf numFmtId="3" fontId="8" fillId="0" borderId="1" xfId="0" applyNumberFormat="1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8" fillId="0" borderId="9" xfId="0" applyNumberFormat="1" applyFont="1" applyBorder="1"/>
    <xf numFmtId="3" fontId="8" fillId="0" borderId="5" xfId="0" applyNumberFormat="1" applyFont="1" applyBorder="1"/>
    <xf numFmtId="3" fontId="8" fillId="0" borderId="10" xfId="0" applyNumberFormat="1" applyFont="1" applyBorder="1"/>
    <xf numFmtId="3" fontId="8" fillId="0" borderId="8" xfId="0" applyNumberFormat="1" applyFont="1" applyBorder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/>
    <xf numFmtId="3" fontId="8" fillId="0" borderId="5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9" fillId="0" borderId="4" xfId="0" applyNumberFormat="1" applyFont="1" applyBorder="1"/>
    <xf numFmtId="3" fontId="9" fillId="0" borderId="0" xfId="0" applyNumberFormat="1" applyFont="1" applyBorder="1"/>
    <xf numFmtId="3" fontId="9" fillId="0" borderId="11" xfId="0" applyNumberFormat="1" applyFont="1" applyBorder="1"/>
    <xf numFmtId="3" fontId="9" fillId="0" borderId="19" xfId="0" applyNumberFormat="1" applyFont="1" applyBorder="1"/>
    <xf numFmtId="3" fontId="9" fillId="0" borderId="13" xfId="0" applyNumberFormat="1" applyFont="1" applyBorder="1"/>
    <xf numFmtId="3" fontId="9" fillId="0" borderId="2" xfId="0" applyNumberFormat="1" applyFont="1" applyBorder="1"/>
    <xf numFmtId="3" fontId="9" fillId="0" borderId="1" xfId="0" applyNumberFormat="1" applyFont="1" applyBorder="1"/>
    <xf numFmtId="3" fontId="8" fillId="0" borderId="11" xfId="0" applyNumberFormat="1" applyFont="1" applyBorder="1"/>
    <xf numFmtId="3" fontId="9" fillId="0" borderId="5" xfId="0" applyNumberFormat="1" applyFont="1" applyBorder="1"/>
    <xf numFmtId="3" fontId="9" fillId="0" borderId="9" xfId="0" applyNumberFormat="1" applyFont="1" applyBorder="1"/>
    <xf numFmtId="3" fontId="9" fillId="0" borderId="18" xfId="0" applyNumberFormat="1" applyFont="1" applyBorder="1"/>
    <xf numFmtId="3" fontId="12" fillId="0" borderId="4" xfId="0" applyNumberFormat="1" applyFont="1" applyBorder="1"/>
    <xf numFmtId="3" fontId="9" fillId="0" borderId="10" xfId="0" applyNumberFormat="1" applyFont="1" applyBorder="1"/>
    <xf numFmtId="3" fontId="16" fillId="0" borderId="3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3" fontId="8" fillId="0" borderId="20" xfId="0" applyNumberFormat="1" applyFont="1" applyBorder="1"/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21" xfId="0" applyNumberFormat="1" applyFont="1" applyBorder="1"/>
    <xf numFmtId="3" fontId="14" fillId="0" borderId="17" xfId="0" applyNumberFormat="1" applyFont="1" applyBorder="1"/>
    <xf numFmtId="0" fontId="12" fillId="0" borderId="3" xfId="0" applyFont="1" applyBorder="1"/>
    <xf numFmtId="3" fontId="0" fillId="0" borderId="0" xfId="0" applyNumberFormat="1"/>
    <xf numFmtId="49" fontId="16" fillId="0" borderId="3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3" fontId="12" fillId="0" borderId="2" xfId="0" applyNumberFormat="1" applyFont="1" applyBorder="1" applyAlignment="1">
      <alignment horizontal="right"/>
    </xf>
    <xf numFmtId="3" fontId="21" fillId="0" borderId="5" xfId="0" applyNumberFormat="1" applyFont="1" applyBorder="1"/>
    <xf numFmtId="0" fontId="0" fillId="0" borderId="2" xfId="0" applyBorder="1"/>
    <xf numFmtId="0" fontId="8" fillId="0" borderId="0" xfId="0" applyFont="1" applyBorder="1" applyAlignment="1">
      <alignment vertical="center"/>
    </xf>
    <xf numFmtId="3" fontId="4" fillId="0" borderId="0" xfId="0" applyNumberFormat="1" applyFont="1"/>
    <xf numFmtId="0" fontId="2" fillId="0" borderId="0" xfId="0" applyFont="1"/>
    <xf numFmtId="3" fontId="9" fillId="0" borderId="0" xfId="0" applyNumberFormat="1" applyFont="1"/>
    <xf numFmtId="0" fontId="22" fillId="0" borderId="0" xfId="0" applyFont="1"/>
    <xf numFmtId="0" fontId="18" fillId="0" borderId="5" xfId="0" applyFont="1" applyBorder="1"/>
    <xf numFmtId="0" fontId="12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3" fontId="18" fillId="0" borderId="4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49" fontId="16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vertic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3" fontId="12" fillId="0" borderId="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" xfId="0" applyNumberFormat="1" applyFont="1" applyFill="1" applyBorder="1"/>
    <xf numFmtId="3" fontId="8" fillId="0" borderId="4" xfId="0" applyNumberFormat="1" applyFont="1" applyFill="1" applyBorder="1"/>
    <xf numFmtId="0" fontId="9" fillId="0" borderId="1" xfId="0" applyFont="1" applyFill="1" applyBorder="1"/>
    <xf numFmtId="16" fontId="4" fillId="0" borderId="0" xfId="0" applyNumberFormat="1" applyFont="1"/>
    <xf numFmtId="3" fontId="12" fillId="0" borderId="19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25" fillId="0" borderId="0" xfId="0" applyFont="1"/>
    <xf numFmtId="0" fontId="14" fillId="0" borderId="2" xfId="0" applyFont="1" applyBorder="1" applyAlignment="1">
      <alignment horizontal="right"/>
    </xf>
    <xf numFmtId="0" fontId="26" fillId="0" borderId="1" xfId="0" applyFont="1" applyBorder="1"/>
    <xf numFmtId="0" fontId="27" fillId="0" borderId="1" xfId="0" applyFont="1" applyBorder="1"/>
    <xf numFmtId="3" fontId="18" fillId="0" borderId="3" xfId="0" applyNumberFormat="1" applyFont="1" applyBorder="1"/>
    <xf numFmtId="3" fontId="8" fillId="0" borderId="1" xfId="0" applyNumberFormat="1" applyFont="1" applyFill="1" applyBorder="1"/>
    <xf numFmtId="0" fontId="12" fillId="0" borderId="0" xfId="0" applyFont="1" applyBorder="1" applyAlignment="1">
      <alignment vertical="center"/>
    </xf>
    <xf numFmtId="0" fontId="19" fillId="0" borderId="4" xfId="0" applyFont="1" applyBorder="1" applyAlignment="1">
      <alignment horizontal="left"/>
    </xf>
    <xf numFmtId="3" fontId="18" fillId="0" borderId="0" xfId="0" applyNumberFormat="1" applyFont="1" applyBorder="1" applyAlignment="1">
      <alignment horizontal="right"/>
    </xf>
    <xf numFmtId="49" fontId="12" fillId="0" borderId="4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vertical="center"/>
    </xf>
    <xf numFmtId="0" fontId="14" fillId="0" borderId="1" xfId="1" applyFont="1" applyFill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18" fillId="0" borderId="1" xfId="2" applyFont="1" applyFill="1" applyBorder="1"/>
    <xf numFmtId="3" fontId="8" fillId="0" borderId="5" xfId="1" applyNumberFormat="1" applyFont="1" applyFill="1" applyBorder="1"/>
    <xf numFmtId="3" fontId="8" fillId="0" borderId="1" xfId="1" applyNumberFormat="1" applyFont="1" applyFill="1" applyBorder="1"/>
    <xf numFmtId="0" fontId="8" fillId="0" borderId="4" xfId="1" applyFont="1" applyFill="1" applyBorder="1"/>
    <xf numFmtId="3" fontId="8" fillId="0" borderId="4" xfId="1" applyNumberFormat="1" applyFont="1" applyFill="1" applyBorder="1"/>
    <xf numFmtId="0" fontId="14" fillId="0" borderId="1" xfId="1" applyFont="1" applyFill="1" applyBorder="1"/>
    <xf numFmtId="3" fontId="8" fillId="0" borderId="2" xfId="1" applyNumberFormat="1" applyFont="1" applyFill="1" applyBorder="1"/>
    <xf numFmtId="3" fontId="8" fillId="0" borderId="0" xfId="1" applyNumberFormat="1" applyFont="1" applyFill="1" applyBorder="1"/>
    <xf numFmtId="0" fontId="18" fillId="0" borderId="1" xfId="1" applyFont="1" applyFill="1" applyBorder="1"/>
    <xf numFmtId="0" fontId="10" fillId="0" borderId="9" xfId="0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1" xfId="0" applyFill="1" applyBorder="1"/>
    <xf numFmtId="0" fontId="12" fillId="0" borderId="11" xfId="0" applyFont="1" applyFill="1" applyBorder="1" applyAlignment="1">
      <alignment horizontal="left"/>
    </xf>
    <xf numFmtId="0" fontId="9" fillId="0" borderId="9" xfId="0" applyFont="1" applyFill="1" applyBorder="1"/>
    <xf numFmtId="3" fontId="12" fillId="0" borderId="0" xfId="0" applyNumberFormat="1" applyFont="1" applyFill="1" applyBorder="1"/>
    <xf numFmtId="3" fontId="12" fillId="0" borderId="4" xfId="0" applyNumberFormat="1" applyFont="1" applyFill="1" applyBorder="1"/>
    <xf numFmtId="0" fontId="0" fillId="0" borderId="4" xfId="0" applyFill="1" applyBorder="1"/>
    <xf numFmtId="3" fontId="8" fillId="0" borderId="10" xfId="1" applyNumberFormat="1" applyFont="1" applyFill="1" applyBorder="1"/>
    <xf numFmtId="3" fontId="8" fillId="0" borderId="5" xfId="2" applyNumberFormat="1" applyFont="1" applyFill="1" applyBorder="1"/>
    <xf numFmtId="3" fontId="8" fillId="0" borderId="1" xfId="2" applyNumberFormat="1" applyFont="1" applyFill="1" applyBorder="1"/>
    <xf numFmtId="0" fontId="8" fillId="0" borderId="2" xfId="2" applyFont="1" applyFill="1" applyBorder="1"/>
    <xf numFmtId="3" fontId="8" fillId="0" borderId="2" xfId="2" applyNumberFormat="1" applyFont="1" applyFill="1" applyBorder="1"/>
    <xf numFmtId="0" fontId="14" fillId="0" borderId="4" xfId="2" applyFont="1" applyFill="1" applyBorder="1" applyAlignment="1"/>
    <xf numFmtId="3" fontId="8" fillId="0" borderId="0" xfId="2" applyNumberFormat="1" applyFont="1" applyFill="1" applyBorder="1"/>
    <xf numFmtId="3" fontId="8" fillId="0" borderId="4" xfId="2" applyNumberFormat="1" applyFont="1" applyFill="1" applyBorder="1"/>
    <xf numFmtId="0" fontId="14" fillId="0" borderId="4" xfId="2" applyFont="1" applyFill="1" applyBorder="1"/>
    <xf numFmtId="0" fontId="14" fillId="0" borderId="1" xfId="2" applyFont="1" applyFill="1" applyBorder="1"/>
    <xf numFmtId="3" fontId="14" fillId="0" borderId="5" xfId="1" applyNumberFormat="1" applyFont="1" applyFill="1" applyBorder="1"/>
    <xf numFmtId="3" fontId="14" fillId="0" borderId="1" xfId="1" applyNumberFormat="1" applyFont="1" applyFill="1" applyBorder="1"/>
    <xf numFmtId="0" fontId="9" fillId="0" borderId="2" xfId="1" applyFont="1" applyFill="1" applyBorder="1"/>
    <xf numFmtId="0" fontId="13" fillId="0" borderId="0" xfId="1" applyFont="1" applyFill="1"/>
    <xf numFmtId="0" fontId="8" fillId="0" borderId="0" xfId="1" applyFont="1" applyFill="1"/>
    <xf numFmtId="0" fontId="0" fillId="0" borderId="0" xfId="0" applyFill="1"/>
    <xf numFmtId="0" fontId="8" fillId="0" borderId="0" xfId="2" applyFont="1" applyFill="1"/>
    <xf numFmtId="0" fontId="8" fillId="0" borderId="0" xfId="2" applyFont="1" applyFill="1" applyBorder="1"/>
    <xf numFmtId="3" fontId="8" fillId="0" borderId="0" xfId="2" applyNumberFormat="1" applyFont="1" applyFill="1"/>
    <xf numFmtId="0" fontId="14" fillId="0" borderId="4" xfId="2" applyFont="1" applyFill="1" applyBorder="1" applyAlignment="1">
      <alignment horizontal="center"/>
    </xf>
    <xf numFmtId="0" fontId="8" fillId="0" borderId="4" xfId="2" applyFont="1" applyFill="1" applyBorder="1"/>
    <xf numFmtId="0" fontId="12" fillId="0" borderId="10" xfId="0" applyFont="1" applyFill="1" applyBorder="1" applyAlignment="1">
      <alignment horizontal="left"/>
    </xf>
    <xf numFmtId="0" fontId="9" fillId="0" borderId="11" xfId="0" applyFont="1" applyFill="1" applyBorder="1"/>
    <xf numFmtId="3" fontId="14" fillId="0" borderId="5" xfId="2" applyNumberFormat="1" applyFont="1" applyFill="1" applyBorder="1"/>
    <xf numFmtId="3" fontId="14" fillId="0" borderId="1" xfId="2" applyNumberFormat="1" applyFont="1" applyFill="1" applyBorder="1"/>
    <xf numFmtId="0" fontId="28" fillId="0" borderId="1" xfId="2" applyFont="1" applyFill="1" applyBorder="1"/>
    <xf numFmtId="0" fontId="18" fillId="0" borderId="1" xfId="2" applyFont="1" applyFill="1" applyBorder="1" applyAlignment="1"/>
    <xf numFmtId="0" fontId="14" fillId="0" borderId="9" xfId="0" applyFont="1" applyBorder="1"/>
    <xf numFmtId="16" fontId="4" fillId="0" borderId="0" xfId="0" applyNumberFormat="1" applyFont="1" applyAlignment="1">
      <alignment horizontal="left"/>
    </xf>
    <xf numFmtId="3" fontId="21" fillId="0" borderId="4" xfId="0" applyNumberFormat="1" applyFont="1" applyBorder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1" applyFont="1" applyFill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14" fillId="0" borderId="1" xfId="2" applyFont="1" applyFill="1" applyBorder="1" applyAlignment="1"/>
    <xf numFmtId="0" fontId="26" fillId="0" borderId="4" xfId="0" applyFont="1" applyBorder="1"/>
    <xf numFmtId="0" fontId="10" fillId="0" borderId="1" xfId="0" applyFont="1" applyFill="1" applyBorder="1"/>
    <xf numFmtId="0" fontId="9" fillId="0" borderId="4" xfId="0" applyFont="1" applyFill="1" applyBorder="1"/>
    <xf numFmtId="0" fontId="12" fillId="0" borderId="4" xfId="0" applyFont="1" applyFill="1" applyBorder="1" applyAlignment="1">
      <alignment horizontal="left"/>
    </xf>
    <xf numFmtId="0" fontId="18" fillId="0" borderId="18" xfId="0" applyFont="1" applyBorder="1" applyAlignment="1">
      <alignment horizontal="center"/>
    </xf>
    <xf numFmtId="3" fontId="0" fillId="0" borderId="0" xfId="0" applyNumberFormat="1" applyFill="1" applyBorder="1"/>
    <xf numFmtId="0" fontId="9" fillId="0" borderId="3" xfId="1" applyFont="1" applyFill="1" applyBorder="1"/>
    <xf numFmtId="49" fontId="8" fillId="0" borderId="11" xfId="0" applyNumberFormat="1" applyFont="1" applyBorder="1" applyAlignment="1">
      <alignment horizontal="center"/>
    </xf>
    <xf numFmtId="0" fontId="24" fillId="0" borderId="0" xfId="0" applyFont="1"/>
    <xf numFmtId="0" fontId="14" fillId="0" borderId="10" xfId="0" applyFont="1" applyBorder="1"/>
    <xf numFmtId="0" fontId="3" fillId="0" borderId="0" xfId="0" applyFont="1"/>
    <xf numFmtId="0" fontId="30" fillId="0" borderId="0" xfId="0" applyFont="1"/>
    <xf numFmtId="0" fontId="18" fillId="0" borderId="2" xfId="0" applyFont="1" applyBorder="1" applyAlignment="1">
      <alignment horizontal="center"/>
    </xf>
    <xf numFmtId="0" fontId="18" fillId="0" borderId="13" xfId="0" applyFont="1" applyBorder="1"/>
    <xf numFmtId="0" fontId="10" fillId="0" borderId="7" xfId="0" applyFont="1" applyBorder="1"/>
    <xf numFmtId="3" fontId="10" fillId="0" borderId="3" xfId="0" applyNumberFormat="1" applyFont="1" applyBorder="1"/>
    <xf numFmtId="49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3" xfId="0" applyFont="1" applyBorder="1" applyAlignment="1"/>
    <xf numFmtId="0" fontId="18" fillId="0" borderId="4" xfId="1" applyFont="1" applyFill="1" applyBorder="1"/>
    <xf numFmtId="0" fontId="18" fillId="0" borderId="4" xfId="1" applyFont="1" applyFill="1" applyBorder="1" applyAlignment="1">
      <alignment horizontal="center"/>
    </xf>
    <xf numFmtId="3" fontId="8" fillId="0" borderId="5" xfId="0" applyNumberFormat="1" applyFont="1" applyFill="1" applyBorder="1"/>
    <xf numFmtId="0" fontId="14" fillId="0" borderId="1" xfId="0" applyFont="1" applyFill="1" applyBorder="1" applyAlignment="1">
      <alignment horizontal="left"/>
    </xf>
    <xf numFmtId="0" fontId="0" fillId="2" borderId="0" xfId="0" applyFill="1"/>
    <xf numFmtId="3" fontId="9" fillId="0" borderId="2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3" fontId="8" fillId="2" borderId="4" xfId="0" applyNumberFormat="1" applyFont="1" applyFill="1" applyBorder="1"/>
    <xf numFmtId="0" fontId="9" fillId="0" borderId="4" xfId="0" applyFont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3" fontId="14" fillId="0" borderId="18" xfId="1" applyNumberFormat="1" applyFont="1" applyFill="1" applyBorder="1"/>
    <xf numFmtId="3" fontId="19" fillId="0" borderId="19" xfId="0" applyNumberFormat="1" applyFont="1" applyFill="1" applyBorder="1"/>
    <xf numFmtId="3" fontId="12" fillId="0" borderId="19" xfId="0" applyNumberFormat="1" applyFont="1" applyFill="1" applyBorder="1"/>
    <xf numFmtId="0" fontId="12" fillId="0" borderId="1" xfId="0" applyFont="1" applyFill="1" applyBorder="1" applyAlignment="1">
      <alignment horizontal="left"/>
    </xf>
    <xf numFmtId="3" fontId="19" fillId="0" borderId="0" xfId="0" applyNumberFormat="1" applyFont="1" applyFill="1"/>
    <xf numFmtId="3" fontId="14" fillId="0" borderId="2" xfId="0" applyNumberFormat="1" applyFont="1" applyBorder="1" applyAlignment="1">
      <alignment horizontal="right"/>
    </xf>
    <xf numFmtId="0" fontId="18" fillId="0" borderId="9" xfId="0" applyFont="1" applyBorder="1"/>
    <xf numFmtId="3" fontId="10" fillId="0" borderId="18" xfId="0" applyNumberFormat="1" applyFont="1" applyBorder="1" applyAlignment="1">
      <alignment vertical="center"/>
    </xf>
    <xf numFmtId="49" fontId="12" fillId="0" borderId="11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/>
    </xf>
    <xf numFmtId="0" fontId="31" fillId="0" borderId="0" xfId="0" applyFont="1"/>
    <xf numFmtId="0" fontId="10" fillId="0" borderId="11" xfId="0" applyFont="1" applyBorder="1"/>
    <xf numFmtId="3" fontId="10" fillId="0" borderId="4" xfId="0" applyNumberFormat="1" applyFont="1" applyBorder="1"/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/>
    <xf numFmtId="0" fontId="7" fillId="0" borderId="0" xfId="0" applyFont="1" applyProtection="1">
      <protection locked="0"/>
    </xf>
    <xf numFmtId="3" fontId="18" fillId="0" borderId="12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2" borderId="4" xfId="0" applyFont="1" applyFill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3" fontId="12" fillId="0" borderId="19" xfId="0" applyNumberFormat="1" applyFont="1" applyBorder="1" applyAlignment="1">
      <alignment horizontal="right"/>
    </xf>
    <xf numFmtId="3" fontId="18" fillId="0" borderId="2" xfId="0" applyNumberFormat="1" applyFont="1" applyBorder="1"/>
    <xf numFmtId="0" fontId="14" fillId="2" borderId="9" xfId="0" applyFont="1" applyFill="1" applyBorder="1"/>
    <xf numFmtId="0" fontId="10" fillId="0" borderId="21" xfId="0" applyFont="1" applyBorder="1"/>
    <xf numFmtId="0" fontId="10" fillId="0" borderId="16" xfId="0" applyFont="1" applyBorder="1"/>
    <xf numFmtId="3" fontId="10" fillId="0" borderId="16" xfId="0" applyNumberFormat="1" applyFont="1" applyBorder="1"/>
    <xf numFmtId="3" fontId="10" fillId="0" borderId="0" xfId="0" applyNumberFormat="1" applyFont="1" applyBorder="1"/>
    <xf numFmtId="0" fontId="10" fillId="0" borderId="0" xfId="0" applyFont="1"/>
    <xf numFmtId="0" fontId="9" fillId="0" borderId="17" xfId="0" applyFont="1" applyBorder="1"/>
    <xf numFmtId="3" fontId="9" fillId="0" borderId="17" xfId="0" applyNumberFormat="1" applyFont="1" applyBorder="1"/>
    <xf numFmtId="0" fontId="10" fillId="0" borderId="15" xfId="0" applyFont="1" applyBorder="1"/>
    <xf numFmtId="3" fontId="18" fillId="0" borderId="16" xfId="0" applyNumberFormat="1" applyFont="1" applyBorder="1"/>
    <xf numFmtId="3" fontId="10" fillId="0" borderId="15" xfId="0" applyNumberFormat="1" applyFont="1" applyBorder="1"/>
    <xf numFmtId="3" fontId="10" fillId="0" borderId="8" xfId="0" applyNumberFormat="1" applyFont="1" applyBorder="1"/>
    <xf numFmtId="0" fontId="10" fillId="0" borderId="8" xfId="0" applyFont="1" applyBorder="1"/>
    <xf numFmtId="0" fontId="31" fillId="0" borderId="8" xfId="0" applyFont="1" applyBorder="1"/>
    <xf numFmtId="0" fontId="8" fillId="0" borderId="21" xfId="0" applyFont="1" applyBorder="1"/>
    <xf numFmtId="3" fontId="18" fillId="0" borderId="23" xfId="0" applyNumberFormat="1" applyFont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18" fillId="0" borderId="6" xfId="0" applyFont="1" applyBorder="1"/>
    <xf numFmtId="3" fontId="14" fillId="0" borderId="13" xfId="0" applyNumberFormat="1" applyFont="1" applyBorder="1"/>
    <xf numFmtId="0" fontId="12" fillId="0" borderId="4" xfId="0" applyFont="1" applyBorder="1" applyAlignment="1">
      <alignment horizontal="left"/>
    </xf>
    <xf numFmtId="3" fontId="9" fillId="0" borderId="4" xfId="0" applyNumberFormat="1" applyFont="1" applyFill="1" applyBorder="1"/>
    <xf numFmtId="0" fontId="2" fillId="0" borderId="6" xfId="0" applyFont="1" applyBorder="1"/>
    <xf numFmtId="3" fontId="2" fillId="0" borderId="12" xfId="0" applyNumberFormat="1" applyFont="1" applyBorder="1"/>
    <xf numFmtId="0" fontId="14" fillId="0" borderId="3" xfId="0" applyFont="1" applyFill="1" applyBorder="1"/>
    <xf numFmtId="0" fontId="18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8" fillId="0" borderId="1" xfId="0" applyFont="1" applyBorder="1" applyAlignment="1">
      <alignment horizontal="right"/>
    </xf>
    <xf numFmtId="49" fontId="12" fillId="0" borderId="2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12" fillId="0" borderId="8" xfId="0" applyFont="1" applyBorder="1"/>
    <xf numFmtId="49" fontId="18" fillId="0" borderId="11" xfId="0" applyNumberFormat="1" applyFont="1" applyBorder="1" applyAlignment="1">
      <alignment horizontal="center" vertical="center"/>
    </xf>
    <xf numFmtId="3" fontId="32" fillId="0" borderId="0" xfId="0" applyNumberFormat="1" applyFont="1"/>
    <xf numFmtId="3" fontId="0" fillId="0" borderId="0" xfId="0" applyNumberFormat="1" applyFill="1"/>
    <xf numFmtId="3" fontId="12" fillId="0" borderId="18" xfId="0" applyNumberFormat="1" applyFont="1" applyFill="1" applyBorder="1"/>
    <xf numFmtId="0" fontId="0" fillId="2" borderId="4" xfId="0" applyFill="1" applyBorder="1"/>
    <xf numFmtId="3" fontId="8" fillId="0" borderId="11" xfId="1" applyNumberFormat="1" applyFont="1" applyFill="1" applyBorder="1"/>
    <xf numFmtId="0" fontId="0" fillId="0" borderId="0" xfId="0" applyFill="1" applyBorder="1"/>
    <xf numFmtId="0" fontId="0" fillId="0" borderId="8" xfId="0" applyFill="1" applyBorder="1"/>
    <xf numFmtId="3" fontId="8" fillId="0" borderId="19" xfId="2" applyNumberFormat="1" applyFont="1" applyFill="1" applyBorder="1"/>
    <xf numFmtId="3" fontId="14" fillId="0" borderId="4" xfId="1" applyNumberFormat="1" applyFont="1" applyFill="1" applyBorder="1"/>
    <xf numFmtId="0" fontId="20" fillId="0" borderId="0" xfId="0" applyFont="1" applyFill="1" applyBorder="1"/>
    <xf numFmtId="0" fontId="20" fillId="0" borderId="0" xfId="0" applyFont="1" applyFill="1"/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1" applyFont="1" applyFill="1" applyBorder="1"/>
    <xf numFmtId="0" fontId="14" fillId="0" borderId="3" xfId="1" applyFont="1" applyFill="1" applyBorder="1" applyAlignment="1">
      <alignment horizontal="center"/>
    </xf>
    <xf numFmtId="3" fontId="0" fillId="0" borderId="4" xfId="0" applyNumberFormat="1" applyFill="1" applyBorder="1"/>
    <xf numFmtId="10" fontId="3" fillId="0" borderId="4" xfId="3" applyNumberFormat="1" applyFont="1" applyFill="1" applyBorder="1"/>
    <xf numFmtId="0" fontId="19" fillId="0" borderId="9" xfId="0" applyFont="1" applyFill="1" applyBorder="1"/>
    <xf numFmtId="0" fontId="19" fillId="0" borderId="4" xfId="0" applyFont="1" applyFill="1" applyBorder="1"/>
    <xf numFmtId="0" fontId="19" fillId="0" borderId="0" xfId="0" applyFont="1" applyFill="1"/>
    <xf numFmtId="3" fontId="8" fillId="0" borderId="9" xfId="0" applyNumberFormat="1" applyFont="1" applyFill="1" applyBorder="1"/>
    <xf numFmtId="3" fontId="8" fillId="0" borderId="11" xfId="0" applyNumberFormat="1" applyFont="1" applyFill="1" applyBorder="1"/>
    <xf numFmtId="0" fontId="12" fillId="2" borderId="4" xfId="0" applyFont="1" applyFill="1" applyBorder="1" applyAlignment="1">
      <alignment horizontal="left"/>
    </xf>
    <xf numFmtId="3" fontId="9" fillId="0" borderId="4" xfId="2" applyNumberFormat="1" applyFont="1" applyFill="1" applyBorder="1"/>
    <xf numFmtId="0" fontId="19" fillId="0" borderId="0" xfId="0" applyFont="1" applyFill="1" applyBorder="1"/>
    <xf numFmtId="3" fontId="12" fillId="0" borderId="3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4" fillId="2" borderId="1" xfId="0" applyFont="1" applyFill="1" applyBorder="1"/>
    <xf numFmtId="3" fontId="12" fillId="0" borderId="0" xfId="0" applyNumberFormat="1" applyFont="1" applyBorder="1"/>
    <xf numFmtId="3" fontId="21" fillId="0" borderId="0" xfId="0" applyNumberFormat="1" applyFont="1" applyBorder="1"/>
    <xf numFmtId="0" fontId="18" fillId="0" borderId="19" xfId="0" applyFont="1" applyBorder="1" applyAlignment="1">
      <alignment horizontal="center"/>
    </xf>
    <xf numFmtId="0" fontId="14" fillId="0" borderId="1" xfId="0" applyFont="1" applyFill="1" applyBorder="1"/>
    <xf numFmtId="0" fontId="14" fillId="0" borderId="9" xfId="0" applyFont="1" applyFill="1" applyBorder="1"/>
    <xf numFmtId="3" fontId="14" fillId="0" borderId="1" xfId="0" applyNumberFormat="1" applyFont="1" applyBorder="1" applyAlignment="1">
      <alignment horizontal="right"/>
    </xf>
    <xf numFmtId="0" fontId="12" fillId="0" borderId="2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11" xfId="0" applyFont="1" applyBorder="1"/>
    <xf numFmtId="3" fontId="12" fillId="0" borderId="11" xfId="0" applyNumberFormat="1" applyFont="1" applyBorder="1"/>
    <xf numFmtId="3" fontId="14" fillId="0" borderId="11" xfId="0" applyNumberFormat="1" applyFont="1" applyBorder="1" applyAlignment="1">
      <alignment horizontal="right"/>
    </xf>
    <xf numFmtId="3" fontId="14" fillId="0" borderId="9" xfId="0" applyNumberFormat="1" applyFont="1" applyBorder="1" applyAlignment="1">
      <alignment horizontal="right"/>
    </xf>
    <xf numFmtId="0" fontId="4" fillId="0" borderId="0" xfId="0" applyFont="1" applyBorder="1"/>
    <xf numFmtId="3" fontId="8" fillId="0" borderId="0" xfId="0" applyNumberFormat="1" applyFont="1" applyBorder="1" applyAlignment="1">
      <alignment horizontal="right"/>
    </xf>
    <xf numFmtId="0" fontId="9" fillId="0" borderId="2" xfId="0" applyFont="1" applyFill="1" applyBorder="1"/>
    <xf numFmtId="3" fontId="20" fillId="0" borderId="2" xfId="0" applyNumberFormat="1" applyFont="1" applyBorder="1"/>
    <xf numFmtId="3" fontId="20" fillId="0" borderId="1" xfId="0" applyNumberFormat="1" applyFont="1" applyBorder="1"/>
    <xf numFmtId="3" fontId="20" fillId="0" borderId="2" xfId="0" applyNumberFormat="1" applyFont="1" applyFill="1" applyBorder="1"/>
    <xf numFmtId="3" fontId="20" fillId="0" borderId="1" xfId="0" applyNumberFormat="1" applyFont="1" applyFill="1" applyBorder="1"/>
    <xf numFmtId="3" fontId="20" fillId="0" borderId="4" xfId="0" applyNumberFormat="1" applyFont="1" applyBorder="1"/>
    <xf numFmtId="3" fontId="20" fillId="0" borderId="4" xfId="0" applyNumberFormat="1" applyFont="1" applyFill="1" applyBorder="1"/>
    <xf numFmtId="0" fontId="20" fillId="0" borderId="2" xfId="0" applyFont="1" applyBorder="1"/>
    <xf numFmtId="0" fontId="20" fillId="0" borderId="1" xfId="0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20" fillId="0" borderId="1" xfId="0" applyNumberFormat="1" applyFont="1" applyBorder="1" applyAlignment="1">
      <alignment horizontal="right"/>
    </xf>
    <xf numFmtId="49" fontId="14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8" fillId="0" borderId="2" xfId="0" applyFont="1" applyBorder="1"/>
    <xf numFmtId="0" fontId="18" fillId="0" borderId="11" xfId="0" applyFont="1" applyFill="1" applyBorder="1"/>
    <xf numFmtId="0" fontId="0" fillId="0" borderId="2" xfId="0" applyBorder="1"/>
    <xf numFmtId="3" fontId="12" fillId="0" borderId="5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49" fontId="16" fillId="0" borderId="10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vertical="center"/>
    </xf>
    <xf numFmtId="3" fontId="18" fillId="0" borderId="5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8" fillId="0" borderId="19" xfId="0" applyNumberFormat="1" applyFont="1" applyBorder="1" applyAlignment="1">
      <alignment vertical="center"/>
    </xf>
    <xf numFmtId="3" fontId="18" fillId="0" borderId="4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0" fontId="20" fillId="0" borderId="3" xfId="0" applyFont="1" applyBorder="1" applyAlignment="1">
      <alignment horizontal="left" vertical="center"/>
    </xf>
    <xf numFmtId="3" fontId="8" fillId="2" borderId="0" xfId="0" applyNumberFormat="1" applyFont="1" applyFill="1"/>
    <xf numFmtId="49" fontId="14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/>
    </xf>
    <xf numFmtId="49" fontId="12" fillId="0" borderId="10" xfId="0" applyNumberFormat="1" applyFont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3" fontId="14" fillId="4" borderId="3" xfId="0" applyNumberFormat="1" applyFont="1" applyFill="1" applyBorder="1" applyAlignment="1">
      <alignment horizontal="right" vertical="center"/>
    </xf>
    <xf numFmtId="49" fontId="18" fillId="4" borderId="6" xfId="0" applyNumberFormat="1" applyFont="1" applyFill="1" applyBorder="1" applyAlignment="1">
      <alignment horizontal="center" vertical="center"/>
    </xf>
    <xf numFmtId="3" fontId="18" fillId="4" borderId="3" xfId="0" applyNumberFormat="1" applyFont="1" applyFill="1" applyBorder="1" applyAlignment="1">
      <alignment horizontal="right" vertical="center"/>
    </xf>
    <xf numFmtId="49" fontId="16" fillId="4" borderId="3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vertical="center"/>
    </xf>
    <xf numFmtId="3" fontId="8" fillId="2" borderId="0" xfId="0" applyNumberFormat="1" applyFont="1" applyFill="1" applyBorder="1"/>
    <xf numFmtId="0" fontId="23" fillId="0" borderId="4" xfId="0" applyFont="1" applyBorder="1" applyAlignment="1">
      <alignment horizontal="left"/>
    </xf>
    <xf numFmtId="3" fontId="9" fillId="2" borderId="4" xfId="0" applyNumberFormat="1" applyFont="1" applyFill="1" applyBorder="1" applyAlignment="1">
      <alignment horizontal="right"/>
    </xf>
    <xf numFmtId="3" fontId="12" fillId="0" borderId="1" xfId="0" applyNumberFormat="1" applyFont="1" applyBorder="1"/>
    <xf numFmtId="3" fontId="12" fillId="0" borderId="9" xfId="0" applyNumberFormat="1" applyFont="1" applyBorder="1"/>
    <xf numFmtId="0" fontId="9" fillId="0" borderId="11" xfId="0" applyFont="1" applyBorder="1"/>
    <xf numFmtId="3" fontId="12" fillId="0" borderId="5" xfId="0" applyNumberFormat="1" applyFont="1" applyBorder="1"/>
    <xf numFmtId="3" fontId="12" fillId="0" borderId="18" xfId="0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3" fontId="12" fillId="0" borderId="13" xfId="0" applyNumberFormat="1" applyFont="1" applyBorder="1" applyAlignment="1">
      <alignment horizontal="right"/>
    </xf>
    <xf numFmtId="3" fontId="18" fillId="0" borderId="18" xfId="0" applyNumberFormat="1" applyFont="1" applyBorder="1" applyAlignment="1">
      <alignment horizontal="right"/>
    </xf>
    <xf numFmtId="0" fontId="18" fillId="2" borderId="4" xfId="0" applyFont="1" applyFill="1" applyBorder="1" applyAlignment="1">
      <alignment horizontal="left"/>
    </xf>
    <xf numFmtId="0" fontId="18" fillId="2" borderId="1" xfId="0" applyFont="1" applyFill="1" applyBorder="1"/>
    <xf numFmtId="0" fontId="10" fillId="3" borderId="22" xfId="0" applyFont="1" applyFill="1" applyBorder="1"/>
    <xf numFmtId="0" fontId="17" fillId="2" borderId="0" xfId="0" applyFont="1" applyFill="1" applyAlignment="1">
      <alignment horizontal="center"/>
    </xf>
    <xf numFmtId="0" fontId="8" fillId="0" borderId="2" xfId="1" applyFont="1" applyFill="1" applyBorder="1"/>
    <xf numFmtId="0" fontId="14" fillId="0" borderId="4" xfId="1" applyFont="1" applyFill="1" applyBorder="1"/>
    <xf numFmtId="3" fontId="8" fillId="2" borderId="4" xfId="1" applyNumberFormat="1" applyFont="1" applyFill="1" applyBorder="1"/>
    <xf numFmtId="3" fontId="12" fillId="2" borderId="4" xfId="0" applyNumberFormat="1" applyFont="1" applyFill="1" applyBorder="1"/>
    <xf numFmtId="0" fontId="0" fillId="2" borderId="0" xfId="0" applyFill="1" applyBorder="1"/>
    <xf numFmtId="0" fontId="9" fillId="0" borderId="4" xfId="2" applyFont="1" applyFill="1" applyBorder="1" applyAlignment="1">
      <alignment horizontal="center"/>
    </xf>
    <xf numFmtId="3" fontId="14" fillId="0" borderId="19" xfId="1" applyNumberFormat="1" applyFont="1" applyFill="1" applyBorder="1"/>
    <xf numFmtId="0" fontId="14" fillId="0" borderId="2" xfId="1" applyFont="1" applyFill="1" applyBorder="1"/>
    <xf numFmtId="0" fontId="20" fillId="0" borderId="8" xfId="0" applyFont="1" applyFill="1" applyBorder="1"/>
    <xf numFmtId="0" fontId="9" fillId="0" borderId="1" xfId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0" fillId="0" borderId="19" xfId="0" applyNumberFormat="1" applyFont="1" applyFill="1" applyBorder="1"/>
    <xf numFmtId="0" fontId="20" fillId="0" borderId="3" xfId="0" applyFont="1" applyFill="1" applyBorder="1"/>
    <xf numFmtId="0" fontId="19" fillId="0" borderId="8" xfId="0" applyFont="1" applyFill="1" applyBorder="1"/>
    <xf numFmtId="3" fontId="12" fillId="2" borderId="0" xfId="0" applyNumberFormat="1" applyFont="1" applyFill="1" applyBorder="1"/>
    <xf numFmtId="3" fontId="9" fillId="0" borderId="0" xfId="2" applyNumberFormat="1" applyFont="1" applyFill="1" applyBorder="1"/>
    <xf numFmtId="0" fontId="9" fillId="0" borderId="4" xfId="1" applyFont="1" applyFill="1" applyBorder="1"/>
    <xf numFmtId="3" fontId="9" fillId="0" borderId="4" xfId="1" applyNumberFormat="1" applyFont="1" applyFill="1" applyBorder="1"/>
    <xf numFmtId="3" fontId="20" fillId="0" borderId="18" xfId="0" applyNumberFormat="1" applyFont="1" applyFill="1" applyBorder="1"/>
    <xf numFmtId="0" fontId="20" fillId="0" borderId="12" xfId="0" applyFont="1" applyFill="1" applyBorder="1"/>
    <xf numFmtId="49" fontId="14" fillId="0" borderId="11" xfId="0" applyNumberFormat="1" applyFont="1" applyBorder="1" applyAlignment="1">
      <alignment horizontal="center" vertical="center"/>
    </xf>
    <xf numFmtId="3" fontId="12" fillId="0" borderId="18" xfId="0" applyNumberFormat="1" applyFont="1" applyBorder="1"/>
    <xf numFmtId="3" fontId="18" fillId="0" borderId="18" xfId="0" applyNumberFormat="1" applyFont="1" applyBorder="1"/>
    <xf numFmtId="3" fontId="12" fillId="0" borderId="13" xfId="0" applyNumberFormat="1" applyFont="1" applyBorder="1"/>
    <xf numFmtId="0" fontId="8" fillId="0" borderId="2" xfId="0" applyFont="1" applyFill="1" applyBorder="1"/>
    <xf numFmtId="0" fontId="18" fillId="0" borderId="4" xfId="0" applyFont="1" applyBorder="1"/>
    <xf numFmtId="3" fontId="18" fillId="0" borderId="19" xfId="0" applyNumberFormat="1" applyFont="1" applyBorder="1"/>
    <xf numFmtId="3" fontId="12" fillId="2" borderId="11" xfId="0" applyNumberFormat="1" applyFont="1" applyFill="1" applyBorder="1"/>
    <xf numFmtId="0" fontId="9" fillId="2" borderId="1" xfId="0" applyFont="1" applyFill="1" applyBorder="1"/>
    <xf numFmtId="0" fontId="12" fillId="2" borderId="4" xfId="0" applyFont="1" applyFill="1" applyBorder="1"/>
    <xf numFmtId="0" fontId="0" fillId="0" borderId="4" xfId="0" applyBorder="1"/>
    <xf numFmtId="0" fontId="0" fillId="0" borderId="2" xfId="0" applyBorder="1"/>
    <xf numFmtId="3" fontId="8" fillId="2" borderId="11" xfId="0" applyNumberFormat="1" applyFont="1" applyFill="1" applyBorder="1"/>
    <xf numFmtId="0" fontId="8" fillId="0" borderId="4" xfId="0" applyFont="1" applyFill="1" applyBorder="1"/>
    <xf numFmtId="3" fontId="9" fillId="0" borderId="0" xfId="0" applyNumberFormat="1" applyFont="1" applyBorder="1" applyAlignment="1">
      <alignment horizontal="right"/>
    </xf>
    <xf numFmtId="16" fontId="4" fillId="0" borderId="0" xfId="0" applyNumberFormat="1" applyFont="1" applyBorder="1"/>
    <xf numFmtId="3" fontId="14" fillId="0" borderId="0" xfId="0" applyNumberFormat="1" applyFont="1" applyBorder="1" applyAlignment="1">
      <alignment horizontal="right"/>
    </xf>
    <xf numFmtId="0" fontId="14" fillId="0" borderId="5" xfId="0" applyFont="1" applyBorder="1"/>
    <xf numFmtId="3" fontId="14" fillId="0" borderId="19" xfId="0" applyNumberFormat="1" applyFont="1" applyBorder="1" applyAlignment="1">
      <alignment horizontal="right"/>
    </xf>
    <xf numFmtId="0" fontId="9" fillId="0" borderId="8" xfId="0" applyFont="1" applyBorder="1"/>
    <xf numFmtId="0" fontId="12" fillId="0" borderId="0" xfId="0" applyFont="1" applyBorder="1"/>
    <xf numFmtId="0" fontId="8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0" fillId="0" borderId="4" xfId="0" applyFont="1" applyBorder="1"/>
    <xf numFmtId="3" fontId="20" fillId="0" borderId="4" xfId="0" applyNumberFormat="1" applyFont="1" applyBorder="1" applyAlignment="1">
      <alignment horizontal="right"/>
    </xf>
    <xf numFmtId="3" fontId="19" fillId="0" borderId="4" xfId="0" applyNumberFormat="1" applyFont="1" applyBorder="1"/>
    <xf numFmtId="0" fontId="19" fillId="0" borderId="4" xfId="0" applyFont="1" applyBorder="1"/>
    <xf numFmtId="0" fontId="20" fillId="0" borderId="19" xfId="0" applyFont="1" applyBorder="1"/>
    <xf numFmtId="3" fontId="19" fillId="0" borderId="0" xfId="0" applyNumberFormat="1" applyFont="1" applyBorder="1"/>
    <xf numFmtId="0" fontId="20" fillId="0" borderId="18" xfId="0" applyFont="1" applyBorder="1"/>
    <xf numFmtId="0" fontId="20" fillId="0" borderId="11" xfId="0" applyFont="1" applyBorder="1"/>
    <xf numFmtId="0" fontId="4" fillId="0" borderId="10" xfId="0" applyFont="1" applyBorder="1"/>
    <xf numFmtId="0" fontId="20" fillId="0" borderId="9" xfId="0" applyFont="1" applyBorder="1"/>
    <xf numFmtId="3" fontId="19" fillId="0" borderId="5" xfId="0" applyNumberFormat="1" applyFont="1" applyBorder="1"/>
    <xf numFmtId="0" fontId="33" fillId="0" borderId="4" xfId="0" applyFont="1" applyFill="1" applyBorder="1"/>
    <xf numFmtId="3" fontId="8" fillId="0" borderId="0" xfId="0" applyNumberFormat="1" applyFont="1" applyFill="1" applyBorder="1"/>
    <xf numFmtId="3" fontId="34" fillId="0" borderId="19" xfId="0" applyNumberFormat="1" applyFont="1" applyBorder="1"/>
    <xf numFmtId="3" fontId="8" fillId="0" borderId="0" xfId="0" applyNumberFormat="1" applyFont="1" applyFill="1"/>
    <xf numFmtId="0" fontId="12" fillId="3" borderId="4" xfId="0" applyFont="1" applyFill="1" applyBorder="1"/>
    <xf numFmtId="0" fontId="12" fillId="0" borderId="4" xfId="0" applyFont="1" applyFill="1" applyBorder="1"/>
    <xf numFmtId="3" fontId="19" fillId="0" borderId="8" xfId="0" applyNumberFormat="1" applyFont="1" applyBorder="1"/>
    <xf numFmtId="3" fontId="19" fillId="0" borderId="2" xfId="0" applyNumberFormat="1" applyFont="1" applyBorder="1"/>
    <xf numFmtId="3" fontId="20" fillId="0" borderId="2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35" fillId="0" borderId="4" xfId="0" applyNumberFormat="1" applyFont="1" applyBorder="1" applyAlignment="1">
      <alignment horizontal="center" vertical="center"/>
    </xf>
    <xf numFmtId="0" fontId="36" fillId="0" borderId="0" xfId="0" applyFont="1"/>
    <xf numFmtId="3" fontId="9" fillId="0" borderId="1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8" fillId="0" borderId="4" xfId="0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3" fontId="18" fillId="2" borderId="4" xfId="0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8" fillId="0" borderId="16" xfId="0" applyFont="1" applyBorder="1"/>
    <xf numFmtId="3" fontId="18" fillId="0" borderId="3" xfId="0" applyNumberFormat="1" applyFont="1" applyBorder="1" applyAlignment="1">
      <alignment horizontal="right" vertic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9" fillId="3" borderId="1" xfId="0" applyFont="1" applyFill="1" applyBorder="1"/>
    <xf numFmtId="3" fontId="8" fillId="3" borderId="4" xfId="0" applyNumberFormat="1" applyFont="1" applyFill="1" applyBorder="1"/>
    <xf numFmtId="0" fontId="37" fillId="3" borderId="0" xfId="0" applyFont="1" applyFill="1"/>
    <xf numFmtId="0" fontId="8" fillId="2" borderId="4" xfId="0" applyFont="1" applyFill="1" applyBorder="1"/>
    <xf numFmtId="0" fontId="38" fillId="0" borderId="1" xfId="0" applyFont="1" applyBorder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/>
    <xf numFmtId="3" fontId="12" fillId="2" borderId="2" xfId="0" applyNumberFormat="1" applyFont="1" applyFill="1" applyBorder="1" applyAlignment="1">
      <alignment horizontal="right"/>
    </xf>
    <xf numFmtId="3" fontId="3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center"/>
    </xf>
    <xf numFmtId="0" fontId="13" fillId="0" borderId="0" xfId="1" applyFont="1" applyFill="1" applyAlignment="1">
      <alignment horizontal="center"/>
    </xf>
    <xf numFmtId="3" fontId="8" fillId="0" borderId="19" xfId="0" applyNumberFormat="1" applyFont="1" applyFill="1" applyBorder="1"/>
    <xf numFmtId="3" fontId="8" fillId="0" borderId="19" xfId="1" applyNumberFormat="1" applyFont="1" applyFill="1" applyBorder="1"/>
    <xf numFmtId="3" fontId="8" fillId="0" borderId="13" xfId="1" applyNumberFormat="1" applyFont="1" applyFill="1" applyBorder="1"/>
    <xf numFmtId="0" fontId="40" fillId="0" borderId="5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0" fontId="7" fillId="0" borderId="0" xfId="0" applyFont="1" applyFill="1"/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40" fillId="0" borderId="4" xfId="0" applyFont="1" applyFill="1" applyBorder="1"/>
    <xf numFmtId="0" fontId="40" fillId="0" borderId="1" xfId="0" applyFont="1" applyFill="1" applyBorder="1"/>
    <xf numFmtId="0" fontId="40" fillId="0" borderId="2" xfId="0" applyFont="1" applyFill="1" applyBorder="1"/>
    <xf numFmtId="0" fontId="40" fillId="0" borderId="8" xfId="0" applyFont="1" applyFill="1" applyBorder="1"/>
    <xf numFmtId="0" fontId="40" fillId="0" borderId="3" xfId="0" applyFont="1" applyFill="1" applyBorder="1"/>
    <xf numFmtId="3" fontId="41" fillId="0" borderId="4" xfId="0" applyNumberFormat="1" applyFont="1" applyBorder="1"/>
    <xf numFmtId="3" fontId="42" fillId="0" borderId="4" xfId="0" applyNumberFormat="1" applyFont="1" applyBorder="1"/>
    <xf numFmtId="3" fontId="9" fillId="2" borderId="11" xfId="0" applyNumberFormat="1" applyFont="1" applyFill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3" fontId="9" fillId="2" borderId="19" xfId="0" applyNumberFormat="1" applyFont="1" applyFill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9" fillId="2" borderId="13" xfId="0" applyNumberFormat="1" applyFont="1" applyFill="1" applyBorder="1"/>
    <xf numFmtId="3" fontId="12" fillId="2" borderId="0" xfId="0" applyNumberFormat="1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18" fillId="0" borderId="19" xfId="0" applyNumberFormat="1" applyFont="1" applyFill="1" applyBorder="1" applyAlignment="1">
      <alignment horizontal="right"/>
    </xf>
    <xf numFmtId="3" fontId="18" fillId="0" borderId="4" xfId="0" applyNumberFormat="1" applyFont="1" applyFill="1" applyBorder="1"/>
    <xf numFmtId="49" fontId="12" fillId="0" borderId="4" xfId="0" applyNumberFormat="1" applyFont="1" applyBorder="1" applyAlignment="1">
      <alignment horizontal="center"/>
    </xf>
    <xf numFmtId="3" fontId="32" fillId="0" borderId="4" xfId="0" applyNumberFormat="1" applyFont="1" applyBorder="1"/>
    <xf numFmtId="0" fontId="0" fillId="0" borderId="4" xfId="0" applyBorder="1"/>
    <xf numFmtId="0" fontId="0" fillId="0" borderId="2" xfId="0" applyBorder="1"/>
    <xf numFmtId="3" fontId="8" fillId="2" borderId="2" xfId="0" applyNumberFormat="1" applyFont="1" applyFill="1" applyBorder="1"/>
    <xf numFmtId="3" fontId="0" fillId="0" borderId="1" xfId="0" applyNumberFormat="1" applyBorder="1"/>
    <xf numFmtId="0" fontId="0" fillId="0" borderId="1" xfId="0" applyBorder="1"/>
    <xf numFmtId="3" fontId="18" fillId="0" borderId="4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3" fontId="41" fillId="0" borderId="0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vertical="center"/>
    </xf>
    <xf numFmtId="0" fontId="3" fillId="3" borderId="0" xfId="0" applyFont="1" applyFill="1"/>
    <xf numFmtId="49" fontId="16" fillId="2" borderId="11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8" fillId="0" borderId="8" xfId="1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9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18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0" fillId="0" borderId="7" xfId="0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right"/>
    </xf>
    <xf numFmtId="0" fontId="14" fillId="0" borderId="1" xfId="1" applyFont="1" applyFill="1" applyBorder="1" applyAlignment="1">
      <alignment horizontal="center" vertical="center" wrapText="1" shrinkToFit="1"/>
    </xf>
    <xf numFmtId="0" fontId="14" fillId="0" borderId="4" xfId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</cellXfs>
  <cellStyles count="6">
    <cellStyle name="Normál" xfId="0" builtinId="0"/>
    <cellStyle name="Normál 2" xfId="4"/>
    <cellStyle name="Normál 3" xfId="5"/>
    <cellStyle name="Normál_Munka1" xfId="1"/>
    <cellStyle name="Normál_Munka2" xfId="2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va/Documents/KINCST&#193;R/Kincst&#225;r2016/ktgv/I.f.&#233;ves%20m&#243;d/2016%20.&#233;vi%20k&#246;lts&#233;gvet&#233;s%20t&#225;bl&#225;k_Kincst&#225;r%202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cst&#225;r%20IV.%20n&#233;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-7"/>
      <sheetName val="5.mell"/>
      <sheetName val="5.1"/>
      <sheetName val="5.2"/>
      <sheetName val="5.3-7."/>
      <sheetName val="6.mell."/>
      <sheetName val="7-8.mell."/>
      <sheetName val="9.1-9.2"/>
      <sheetName val="9.3. mell."/>
      <sheetName val="10.mell."/>
      <sheetName val="11 .1-11.2"/>
      <sheetName val="12. mell"/>
      <sheetName val="13.mell"/>
      <sheetName val="15.me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6">
          <cell r="C16">
            <v>61529</v>
          </cell>
        </row>
        <row r="18">
          <cell r="C18">
            <v>28009</v>
          </cell>
        </row>
        <row r="22">
          <cell r="C22">
            <v>99887</v>
          </cell>
        </row>
        <row r="24">
          <cell r="C24">
            <v>65474</v>
          </cell>
        </row>
        <row r="30">
          <cell r="C30">
            <v>60553</v>
          </cell>
        </row>
        <row r="32">
          <cell r="C32">
            <v>11346</v>
          </cell>
        </row>
        <row r="34">
          <cell r="C34">
            <v>8630</v>
          </cell>
        </row>
        <row r="36">
          <cell r="C36">
            <v>47042</v>
          </cell>
        </row>
        <row r="38">
          <cell r="C38">
            <v>52652</v>
          </cell>
        </row>
        <row r="42">
          <cell r="C42">
            <v>35638</v>
          </cell>
        </row>
        <row r="44">
          <cell r="C44">
            <v>24905</v>
          </cell>
        </row>
        <row r="48">
          <cell r="C48">
            <v>25218</v>
          </cell>
        </row>
        <row r="50">
          <cell r="C50">
            <v>4457</v>
          </cell>
        </row>
        <row r="52">
          <cell r="C52">
            <v>6436</v>
          </cell>
        </row>
        <row r="54">
          <cell r="C54">
            <v>7754</v>
          </cell>
        </row>
        <row r="56">
          <cell r="C56">
            <v>9656</v>
          </cell>
        </row>
        <row r="62">
          <cell r="C62">
            <v>77159</v>
          </cell>
        </row>
        <row r="64">
          <cell r="C64">
            <v>4090</v>
          </cell>
        </row>
        <row r="66">
          <cell r="C66">
            <v>7361</v>
          </cell>
        </row>
        <row r="68">
          <cell r="C68">
            <v>12316</v>
          </cell>
        </row>
        <row r="70">
          <cell r="C70">
            <v>28236</v>
          </cell>
        </row>
        <row r="72">
          <cell r="C72">
            <v>11734</v>
          </cell>
        </row>
        <row r="74">
          <cell r="C74">
            <v>6289</v>
          </cell>
        </row>
        <row r="76">
          <cell r="C76">
            <v>14745</v>
          </cell>
        </row>
        <row r="78">
          <cell r="C78">
            <v>27327</v>
          </cell>
        </row>
        <row r="80">
          <cell r="C80">
            <v>62219</v>
          </cell>
        </row>
        <row r="82">
          <cell r="C82">
            <v>17772</v>
          </cell>
        </row>
        <row r="84">
          <cell r="C84">
            <v>6479</v>
          </cell>
        </row>
        <row r="86">
          <cell r="C86">
            <v>826</v>
          </cell>
        </row>
        <row r="88">
          <cell r="C88">
            <v>76</v>
          </cell>
        </row>
        <row r="90">
          <cell r="C90">
            <v>4891</v>
          </cell>
        </row>
        <row r="92">
          <cell r="C92">
            <v>2164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-7"/>
      <sheetName val="5.mell"/>
      <sheetName val="5.1"/>
      <sheetName val="5.2"/>
      <sheetName val="5.3-7."/>
      <sheetName val="6.mell."/>
      <sheetName val="7-8.mell."/>
      <sheetName val="9.1-9.2"/>
      <sheetName val="9.3. mell."/>
      <sheetName val="10 mell"/>
      <sheetName val="11-11.2"/>
      <sheetName val="12 mell"/>
      <sheetName val="13 mell."/>
      <sheetName val="14 mell."/>
    </sheetNames>
    <sheetDataSet>
      <sheetData sheetId="0"/>
      <sheetData sheetId="1"/>
      <sheetData sheetId="2"/>
      <sheetData sheetId="3"/>
      <sheetData sheetId="4">
        <row r="14">
          <cell r="C14">
            <v>143553</v>
          </cell>
        </row>
        <row r="16">
          <cell r="C16">
            <v>0</v>
          </cell>
        </row>
        <row r="17">
          <cell r="C17">
            <v>129797</v>
          </cell>
        </row>
        <row r="19">
          <cell r="C19">
            <v>120402</v>
          </cell>
        </row>
        <row r="21">
          <cell r="C21">
            <v>0</v>
          </cell>
        </row>
        <row r="22">
          <cell r="C22">
            <v>110393</v>
          </cell>
        </row>
        <row r="24">
          <cell r="C24">
            <v>61529</v>
          </cell>
        </row>
        <row r="27">
          <cell r="C27">
            <v>50</v>
          </cell>
        </row>
        <row r="28">
          <cell r="C28">
            <v>58048</v>
          </cell>
        </row>
        <row r="30">
          <cell r="C30">
            <v>28009</v>
          </cell>
        </row>
        <row r="32">
          <cell r="C32">
            <v>0</v>
          </cell>
        </row>
        <row r="33">
          <cell r="C33">
            <v>29224</v>
          </cell>
        </row>
        <row r="35">
          <cell r="C35">
            <v>165361</v>
          </cell>
        </row>
        <row r="36">
          <cell r="C36">
            <v>169829</v>
          </cell>
        </row>
        <row r="37">
          <cell r="C37">
            <v>0</v>
          </cell>
        </row>
        <row r="38">
          <cell r="C38">
            <v>169829</v>
          </cell>
        </row>
        <row r="40">
          <cell r="C40">
            <v>99887</v>
          </cell>
        </row>
        <row r="41">
          <cell r="C41">
            <v>102585</v>
          </cell>
        </row>
        <row r="43">
          <cell r="C43">
            <v>0</v>
          </cell>
        </row>
        <row r="44">
          <cell r="C44">
            <v>102585</v>
          </cell>
        </row>
        <row r="46">
          <cell r="C46">
            <v>65474</v>
          </cell>
        </row>
        <row r="47">
          <cell r="C47">
            <v>67244</v>
          </cell>
        </row>
        <row r="49">
          <cell r="C49">
            <v>0</v>
          </cell>
        </row>
        <row r="50">
          <cell r="C50">
            <v>67244</v>
          </cell>
        </row>
        <row r="52">
          <cell r="C52">
            <v>49853</v>
          </cell>
        </row>
        <row r="55">
          <cell r="C55">
            <v>372</v>
          </cell>
        </row>
        <row r="56">
          <cell r="C56">
            <v>48051</v>
          </cell>
        </row>
        <row r="58">
          <cell r="C58">
            <v>127571</v>
          </cell>
        </row>
        <row r="59">
          <cell r="C59">
            <v>133522</v>
          </cell>
        </row>
        <row r="60">
          <cell r="C60">
            <v>5674</v>
          </cell>
        </row>
        <row r="61">
          <cell r="C61">
            <v>139196</v>
          </cell>
        </row>
        <row r="63">
          <cell r="C63">
            <v>60553</v>
          </cell>
        </row>
        <row r="64">
          <cell r="C64">
            <v>63000</v>
          </cell>
        </row>
        <row r="65">
          <cell r="C65">
            <v>367</v>
          </cell>
        </row>
        <row r="66">
          <cell r="C66">
            <v>367</v>
          </cell>
        </row>
        <row r="67">
          <cell r="C67">
            <v>63367</v>
          </cell>
        </row>
        <row r="69">
          <cell r="C69">
            <v>11346</v>
          </cell>
        </row>
        <row r="70">
          <cell r="C70">
            <v>11346</v>
          </cell>
        </row>
        <row r="71">
          <cell r="C71">
            <v>-2324</v>
          </cell>
        </row>
        <row r="72">
          <cell r="C72">
            <v>-2324</v>
          </cell>
        </row>
        <row r="73">
          <cell r="C73">
            <v>9022</v>
          </cell>
        </row>
        <row r="75">
          <cell r="C75">
            <v>8630</v>
          </cell>
        </row>
        <row r="76">
          <cell r="C76">
            <v>8630</v>
          </cell>
        </row>
        <row r="77">
          <cell r="C77">
            <v>574</v>
          </cell>
        </row>
        <row r="78">
          <cell r="C78">
            <v>574</v>
          </cell>
        </row>
        <row r="79">
          <cell r="C79">
            <v>9204</v>
          </cell>
        </row>
        <row r="81">
          <cell r="C81">
            <v>47042</v>
          </cell>
        </row>
        <row r="82">
          <cell r="C82">
            <v>50546</v>
          </cell>
        </row>
        <row r="83">
          <cell r="C83">
            <v>7057</v>
          </cell>
        </row>
        <row r="84">
          <cell r="C84">
            <v>7057</v>
          </cell>
        </row>
        <row r="85">
          <cell r="C85">
            <v>57603</v>
          </cell>
        </row>
        <row r="87">
          <cell r="C87">
            <v>52652</v>
          </cell>
        </row>
        <row r="88">
          <cell r="C88">
            <v>53354</v>
          </cell>
        </row>
        <row r="89">
          <cell r="C89">
            <v>1590</v>
          </cell>
        </row>
        <row r="90">
          <cell r="C90">
            <v>1590</v>
          </cell>
        </row>
        <row r="91">
          <cell r="C91">
            <v>54944</v>
          </cell>
        </row>
        <row r="93">
          <cell r="C93">
            <v>498609</v>
          </cell>
        </row>
        <row r="94">
          <cell r="C94">
            <v>504532</v>
          </cell>
        </row>
        <row r="95">
          <cell r="C95">
            <v>677</v>
          </cell>
        </row>
        <row r="96">
          <cell r="C96">
            <v>505209</v>
          </cell>
        </row>
        <row r="98">
          <cell r="C98">
            <v>35638</v>
          </cell>
        </row>
        <row r="99">
          <cell r="C99">
            <v>41242</v>
          </cell>
        </row>
        <row r="100">
          <cell r="C100">
            <v>0</v>
          </cell>
        </row>
        <row r="101">
          <cell r="C101">
            <v>41242</v>
          </cell>
        </row>
        <row r="103">
          <cell r="C103">
            <v>24905</v>
          </cell>
        </row>
        <row r="104">
          <cell r="C104">
            <v>28949</v>
          </cell>
        </row>
        <row r="105">
          <cell r="C105">
            <v>-211</v>
          </cell>
        </row>
        <row r="106">
          <cell r="C106">
            <v>100</v>
          </cell>
        </row>
        <row r="107">
          <cell r="C107">
            <v>-111</v>
          </cell>
        </row>
        <row r="108">
          <cell r="C108">
            <v>28838</v>
          </cell>
        </row>
        <row r="110">
          <cell r="C110">
            <v>438066</v>
          </cell>
        </row>
        <row r="111">
          <cell r="C111">
            <v>434341</v>
          </cell>
        </row>
        <row r="112">
          <cell r="C112">
            <v>788</v>
          </cell>
        </row>
        <row r="113">
          <cell r="C113">
            <v>435129</v>
          </cell>
        </row>
        <row r="115">
          <cell r="C115">
            <v>25218</v>
          </cell>
        </row>
        <row r="116">
          <cell r="C116">
            <v>25218</v>
          </cell>
        </row>
        <row r="117">
          <cell r="C117">
            <v>0</v>
          </cell>
        </row>
        <row r="118">
          <cell r="C118">
            <v>25218</v>
          </cell>
        </row>
        <row r="120">
          <cell r="C120">
            <v>4457</v>
          </cell>
        </row>
        <row r="123">
          <cell r="C123">
            <v>-960</v>
          </cell>
        </row>
        <row r="124">
          <cell r="C124">
            <v>4643</v>
          </cell>
        </row>
        <row r="126">
          <cell r="C126">
            <v>6436</v>
          </cell>
        </row>
        <row r="127">
          <cell r="C127">
            <v>6436</v>
          </cell>
        </row>
        <row r="128">
          <cell r="C128">
            <v>0</v>
          </cell>
        </row>
        <row r="129">
          <cell r="C129">
            <v>6436</v>
          </cell>
        </row>
        <row r="131">
          <cell r="C131">
            <v>7754</v>
          </cell>
        </row>
        <row r="132">
          <cell r="C132">
            <v>8554</v>
          </cell>
        </row>
        <row r="134">
          <cell r="C134">
            <v>-499</v>
          </cell>
        </row>
        <row r="135">
          <cell r="C135">
            <v>-1085</v>
          </cell>
        </row>
        <row r="136">
          <cell r="C136">
            <v>7469</v>
          </cell>
        </row>
        <row r="138">
          <cell r="C138">
            <v>9656</v>
          </cell>
        </row>
        <row r="139">
          <cell r="C139">
            <v>9656</v>
          </cell>
        </row>
        <row r="141">
          <cell r="C141">
            <v>586</v>
          </cell>
        </row>
        <row r="142">
          <cell r="C142">
            <v>10242</v>
          </cell>
        </row>
        <row r="144">
          <cell r="C144">
            <v>46651</v>
          </cell>
        </row>
        <row r="145">
          <cell r="C145">
            <v>41604</v>
          </cell>
        </row>
        <row r="146">
          <cell r="C146">
            <v>-1000</v>
          </cell>
        </row>
        <row r="147">
          <cell r="C147">
            <v>-1000</v>
          </cell>
        </row>
        <row r="148">
          <cell r="C148">
            <v>40604</v>
          </cell>
        </row>
        <row r="150">
          <cell r="C150">
            <v>54210</v>
          </cell>
        </row>
        <row r="151">
          <cell r="C151">
            <v>52737</v>
          </cell>
        </row>
        <row r="154">
          <cell r="C154">
            <v>-260</v>
          </cell>
        </row>
        <row r="155">
          <cell r="C155">
            <v>52477</v>
          </cell>
        </row>
        <row r="157">
          <cell r="C157">
            <v>77159</v>
          </cell>
        </row>
        <row r="158">
          <cell r="C158">
            <v>75628</v>
          </cell>
        </row>
        <row r="160">
          <cell r="C160">
            <v>-1000</v>
          </cell>
        </row>
        <row r="161">
          <cell r="C161">
            <v>74628</v>
          </cell>
        </row>
        <row r="163">
          <cell r="C163">
            <v>4090</v>
          </cell>
        </row>
        <row r="164">
          <cell r="C164">
            <v>4090</v>
          </cell>
        </row>
        <row r="166">
          <cell r="C166">
            <v>20</v>
          </cell>
        </row>
        <row r="167">
          <cell r="C167">
            <v>4110</v>
          </cell>
        </row>
        <row r="169">
          <cell r="C169">
            <v>7361</v>
          </cell>
        </row>
        <row r="170">
          <cell r="C170">
            <v>7361</v>
          </cell>
        </row>
        <row r="171">
          <cell r="C171">
            <v>0</v>
          </cell>
        </row>
        <row r="172">
          <cell r="C172">
            <v>7361</v>
          </cell>
        </row>
        <row r="174">
          <cell r="C174">
            <v>12316</v>
          </cell>
        </row>
        <row r="175">
          <cell r="C175">
            <v>12316</v>
          </cell>
        </row>
        <row r="176">
          <cell r="C176">
            <v>0</v>
          </cell>
        </row>
        <row r="177">
          <cell r="C177">
            <v>12316</v>
          </cell>
        </row>
        <row r="179">
          <cell r="C179">
            <v>28236</v>
          </cell>
        </row>
        <row r="180">
          <cell r="C180">
            <v>28236</v>
          </cell>
        </row>
        <row r="181">
          <cell r="C181">
            <v>0</v>
          </cell>
        </row>
        <row r="182">
          <cell r="C182">
            <v>28236</v>
          </cell>
        </row>
        <row r="184">
          <cell r="C184">
            <v>11734</v>
          </cell>
        </row>
        <row r="185">
          <cell r="C185">
            <v>12261</v>
          </cell>
        </row>
        <row r="186">
          <cell r="C186">
            <v>8</v>
          </cell>
        </row>
        <row r="187">
          <cell r="C187">
            <v>8</v>
          </cell>
        </row>
        <row r="188">
          <cell r="C188">
            <v>12269</v>
          </cell>
        </row>
        <row r="190">
          <cell r="C190">
            <v>6289</v>
          </cell>
        </row>
        <row r="209">
          <cell r="C209">
            <v>62219</v>
          </cell>
        </row>
        <row r="210">
          <cell r="C210">
            <v>150</v>
          </cell>
        </row>
        <row r="212">
          <cell r="C212">
            <v>-1273</v>
          </cell>
        </row>
        <row r="213">
          <cell r="C213">
            <v>60946</v>
          </cell>
        </row>
        <row r="215">
          <cell r="C215">
            <v>17772</v>
          </cell>
        </row>
        <row r="216">
          <cell r="C216">
            <v>17772</v>
          </cell>
        </row>
        <row r="218">
          <cell r="C218">
            <v>84</v>
          </cell>
        </row>
        <row r="219">
          <cell r="C219">
            <v>17856</v>
          </cell>
        </row>
        <row r="221">
          <cell r="C221">
            <v>6479</v>
          </cell>
        </row>
        <row r="222">
          <cell r="C222">
            <v>6479</v>
          </cell>
        </row>
        <row r="223">
          <cell r="C223">
            <v>0</v>
          </cell>
        </row>
        <row r="224">
          <cell r="C224">
            <v>6479</v>
          </cell>
        </row>
        <row r="226">
          <cell r="C226">
            <v>826</v>
          </cell>
        </row>
        <row r="227">
          <cell r="C227">
            <v>826</v>
          </cell>
        </row>
        <row r="229">
          <cell r="C229">
            <v>213</v>
          </cell>
        </row>
        <row r="230">
          <cell r="C230">
            <v>1039</v>
          </cell>
        </row>
        <row r="232">
          <cell r="C232">
            <v>76</v>
          </cell>
        </row>
        <row r="233">
          <cell r="C233">
            <v>76</v>
          </cell>
        </row>
        <row r="234">
          <cell r="C234">
            <v>0</v>
          </cell>
        </row>
        <row r="235">
          <cell r="C235">
            <v>76</v>
          </cell>
        </row>
        <row r="237">
          <cell r="C237">
            <v>4891</v>
          </cell>
        </row>
        <row r="238">
          <cell r="C238">
            <v>4891</v>
          </cell>
        </row>
        <row r="240">
          <cell r="C240">
            <v>1210</v>
          </cell>
        </row>
        <row r="241">
          <cell r="C241">
            <v>6101</v>
          </cell>
        </row>
        <row r="243">
          <cell r="C243">
            <v>2164</v>
          </cell>
        </row>
        <row r="244">
          <cell r="C244">
            <v>2164</v>
          </cell>
        </row>
        <row r="245">
          <cell r="C245">
            <v>0</v>
          </cell>
        </row>
        <row r="246">
          <cell r="C246">
            <v>2164</v>
          </cell>
        </row>
        <row r="248">
          <cell r="C248">
            <v>1247539</v>
          </cell>
        </row>
        <row r="249">
          <cell r="C249">
            <v>1236328</v>
          </cell>
        </row>
        <row r="250">
          <cell r="C250">
            <v>8363</v>
          </cell>
        </row>
        <row r="251">
          <cell r="C251">
            <v>1244691</v>
          </cell>
        </row>
        <row r="253">
          <cell r="C253">
            <v>919436</v>
          </cell>
        </row>
        <row r="254">
          <cell r="C254">
            <v>900783</v>
          </cell>
        </row>
        <row r="255">
          <cell r="C255">
            <v>9261</v>
          </cell>
        </row>
        <row r="256">
          <cell r="C256">
            <v>910044</v>
          </cell>
        </row>
        <row r="258">
          <cell r="C258">
            <v>328630</v>
          </cell>
        </row>
        <row r="259">
          <cell r="C259">
            <v>335545</v>
          </cell>
        </row>
        <row r="260">
          <cell r="C260">
            <v>-898</v>
          </cell>
        </row>
        <row r="261">
          <cell r="C261">
            <v>334647</v>
          </cell>
        </row>
        <row r="262">
          <cell r="C262">
            <v>0</v>
          </cell>
        </row>
        <row r="263">
          <cell r="C2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view="pageBreakPreview" topLeftCell="A13" zoomScaleNormal="100" workbookViewId="0">
      <selection activeCell="A33" sqref="A33:D33"/>
    </sheetView>
  </sheetViews>
  <sheetFormatPr defaultRowHeight="12.75"/>
  <cols>
    <col min="1" max="1" width="6.7109375" customWidth="1"/>
    <col min="2" max="2" width="53.5703125" customWidth="1"/>
    <col min="3" max="3" width="17.5703125" customWidth="1"/>
    <col min="4" max="4" width="19.140625" customWidth="1"/>
    <col min="5" max="5" width="17.140625" customWidth="1"/>
    <col min="6" max="6" width="9.140625" bestFit="1" customWidth="1"/>
    <col min="7" max="7" width="31.7109375" customWidth="1"/>
    <col min="8" max="10" width="11.7109375" customWidth="1"/>
  </cols>
  <sheetData>
    <row r="1" spans="1:10" ht="15.75">
      <c r="A1" s="29" t="s">
        <v>818</v>
      </c>
      <c r="B1" s="29"/>
      <c r="C1" s="29"/>
      <c r="D1" s="27"/>
      <c r="E1" s="27"/>
      <c r="F1" s="29"/>
      <c r="G1" s="29"/>
      <c r="H1" s="29"/>
      <c r="I1" s="27"/>
      <c r="J1" s="27"/>
    </row>
    <row r="2" spans="1:10" ht="15.75">
      <c r="A2" s="29"/>
      <c r="B2" s="29"/>
      <c r="C2" s="29"/>
      <c r="D2" s="27"/>
      <c r="E2" s="27"/>
      <c r="F2" s="29"/>
      <c r="G2" s="29"/>
      <c r="H2" s="29"/>
      <c r="I2" s="27"/>
      <c r="J2" s="27"/>
    </row>
    <row r="3" spans="1:10" ht="15.75">
      <c r="A3" s="43"/>
      <c r="B3" s="29" t="s">
        <v>0</v>
      </c>
      <c r="C3" s="43"/>
      <c r="D3" s="37"/>
      <c r="E3" s="20"/>
      <c r="F3" s="43"/>
      <c r="G3" s="4"/>
      <c r="H3" s="43"/>
      <c r="I3" s="32"/>
      <c r="J3" s="20"/>
    </row>
    <row r="4" spans="1:10" ht="15.75">
      <c r="A4" s="43"/>
      <c r="B4" s="43" t="s">
        <v>329</v>
      </c>
      <c r="C4" s="43"/>
      <c r="D4" s="20"/>
      <c r="E4" s="28"/>
      <c r="F4" s="43"/>
      <c r="G4" s="43"/>
      <c r="H4" s="43"/>
      <c r="I4" s="20"/>
      <c r="J4" s="28"/>
    </row>
    <row r="5" spans="1:10" ht="15.75">
      <c r="A5" s="43"/>
      <c r="B5" s="43" t="s">
        <v>1</v>
      </c>
      <c r="C5" s="43"/>
      <c r="D5" s="518"/>
      <c r="E5" s="28"/>
      <c r="F5" s="43"/>
      <c r="G5" s="43"/>
      <c r="H5" s="43"/>
      <c r="I5" s="39"/>
      <c r="J5" s="28"/>
    </row>
    <row r="6" spans="1:10" ht="15.75">
      <c r="A6" s="43"/>
      <c r="B6" s="43"/>
      <c r="C6" s="43"/>
      <c r="D6" s="518"/>
      <c r="E6" s="28"/>
      <c r="F6" s="43"/>
      <c r="G6" s="43"/>
      <c r="H6" s="43"/>
      <c r="I6" s="39"/>
      <c r="J6" s="28"/>
    </row>
    <row r="7" spans="1:10" ht="14.1" customHeight="1">
      <c r="A7" s="29" t="s">
        <v>2</v>
      </c>
      <c r="B7" s="29"/>
      <c r="C7" s="28" t="s">
        <v>3</v>
      </c>
      <c r="D7" s="28"/>
      <c r="E7" s="28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48</v>
      </c>
      <c r="D8" s="7" t="s">
        <v>487</v>
      </c>
      <c r="E8" s="7" t="s">
        <v>625</v>
      </c>
      <c r="F8" s="20"/>
      <c r="G8" s="20"/>
      <c r="H8" s="20"/>
    </row>
    <row r="9" spans="1:10" ht="14.1" customHeight="1">
      <c r="A9" s="19" t="s">
        <v>7</v>
      </c>
      <c r="B9" s="20"/>
      <c r="C9" s="19"/>
      <c r="D9" s="19" t="s">
        <v>392</v>
      </c>
      <c r="E9" s="19" t="s">
        <v>392</v>
      </c>
      <c r="F9" s="20"/>
      <c r="G9" s="20"/>
      <c r="H9" s="20"/>
    </row>
    <row r="10" spans="1:10" s="276" customFormat="1" ht="18" customHeight="1">
      <c r="A10" s="519" t="s">
        <v>59</v>
      </c>
      <c r="B10" s="75" t="s">
        <v>189</v>
      </c>
      <c r="C10" s="93">
        <v>501483</v>
      </c>
      <c r="D10" s="93">
        <v>554688</v>
      </c>
      <c r="E10" s="93">
        <v>678565</v>
      </c>
      <c r="F10" s="28"/>
      <c r="G10" s="28"/>
      <c r="H10" s="28"/>
    </row>
    <row r="11" spans="1:10" s="274" customFormat="1" ht="18" customHeight="1">
      <c r="A11" s="519" t="s">
        <v>190</v>
      </c>
      <c r="B11" s="75" t="s">
        <v>191</v>
      </c>
      <c r="C11" s="93">
        <v>0</v>
      </c>
      <c r="D11" s="93">
        <v>0</v>
      </c>
      <c r="E11" s="93">
        <v>0</v>
      </c>
      <c r="F11" s="27"/>
      <c r="G11" s="27"/>
      <c r="H11" s="27"/>
    </row>
    <row r="12" spans="1:10" s="274" customFormat="1" ht="18" customHeight="1">
      <c r="A12" s="25" t="s">
        <v>61</v>
      </c>
      <c r="B12" s="323" t="s">
        <v>156</v>
      </c>
      <c r="C12" s="110">
        <f>SUM(C13:C16)</f>
        <v>1364552</v>
      </c>
      <c r="D12" s="110">
        <f>SUM(D13:D16)</f>
        <v>1438683</v>
      </c>
      <c r="E12" s="110">
        <f>SUM(E13:E16)</f>
        <v>1506260</v>
      </c>
      <c r="F12" s="130">
        <v>1506260</v>
      </c>
      <c r="G12" s="27"/>
      <c r="H12" s="27"/>
    </row>
    <row r="13" spans="1:10" ht="18" customHeight="1">
      <c r="A13" s="273"/>
      <c r="B13" s="34" t="s">
        <v>192</v>
      </c>
      <c r="C13" s="92">
        <v>28750</v>
      </c>
      <c r="D13" s="92">
        <v>28750</v>
      </c>
      <c r="E13" s="92">
        <v>28750</v>
      </c>
      <c r="F13" s="28"/>
      <c r="G13" s="28"/>
      <c r="H13" s="28"/>
    </row>
    <row r="14" spans="1:10" ht="18" customHeight="1">
      <c r="A14" s="273"/>
      <c r="B14" s="34" t="s">
        <v>193</v>
      </c>
      <c r="C14" s="92">
        <v>265000</v>
      </c>
      <c r="D14" s="92">
        <v>265000</v>
      </c>
      <c r="E14" s="92">
        <v>276400</v>
      </c>
      <c r="F14" s="28"/>
      <c r="G14" s="28"/>
      <c r="H14" s="28"/>
    </row>
    <row r="15" spans="1:10" ht="18" customHeight="1">
      <c r="A15" s="273"/>
      <c r="B15" s="34" t="s">
        <v>194</v>
      </c>
      <c r="C15" s="92">
        <v>930000</v>
      </c>
      <c r="D15" s="92">
        <v>993000</v>
      </c>
      <c r="E15" s="92">
        <v>1053520</v>
      </c>
      <c r="F15" s="28"/>
      <c r="G15" s="28"/>
      <c r="H15" s="28"/>
    </row>
    <row r="16" spans="1:10" ht="18" customHeight="1">
      <c r="A16" s="282"/>
      <c r="B16" s="31" t="s">
        <v>195</v>
      </c>
      <c r="C16" s="116">
        <v>140802</v>
      </c>
      <c r="D16" s="116">
        <v>151933</v>
      </c>
      <c r="E16" s="116">
        <v>147590</v>
      </c>
      <c r="F16" s="28"/>
      <c r="G16" s="28"/>
      <c r="H16" s="28"/>
    </row>
    <row r="17" spans="1:10" s="276" customFormat="1" ht="18" customHeight="1">
      <c r="A17" s="519" t="s">
        <v>98</v>
      </c>
      <c r="B17" s="75" t="s">
        <v>196</v>
      </c>
      <c r="C17" s="93">
        <v>387799</v>
      </c>
      <c r="D17" s="93">
        <v>333939</v>
      </c>
      <c r="E17" s="93">
        <v>347655</v>
      </c>
      <c r="F17" s="28"/>
      <c r="G17" s="28"/>
      <c r="H17" s="28"/>
    </row>
    <row r="18" spans="1:10" s="274" customFormat="1" ht="18" customHeight="1">
      <c r="A18" s="519" t="s">
        <v>197</v>
      </c>
      <c r="B18" s="75" t="s">
        <v>198</v>
      </c>
      <c r="C18" s="192">
        <v>22122</v>
      </c>
      <c r="D18" s="192">
        <v>22256</v>
      </c>
      <c r="E18" s="192">
        <v>14688</v>
      </c>
      <c r="F18" s="27"/>
      <c r="G18" s="27"/>
      <c r="H18" s="27"/>
    </row>
    <row r="19" spans="1:10" ht="18" customHeight="1">
      <c r="A19" s="76" t="s">
        <v>199</v>
      </c>
      <c r="B19" s="249" t="s">
        <v>200</v>
      </c>
      <c r="C19" s="157">
        <f>SUM(C20:C21)</f>
        <v>177932</v>
      </c>
      <c r="D19" s="157">
        <f>SUM(D20:D21)</f>
        <v>180555</v>
      </c>
      <c r="E19" s="157">
        <f>SUM(E20:E21)</f>
        <v>64278</v>
      </c>
      <c r="F19" s="28"/>
      <c r="G19" s="28"/>
      <c r="H19" s="28"/>
    </row>
    <row r="20" spans="1:10" ht="18" customHeight="1">
      <c r="A20" s="273"/>
      <c r="B20" s="34" t="s">
        <v>212</v>
      </c>
      <c r="C20" s="92">
        <v>177932</v>
      </c>
      <c r="D20" s="92">
        <v>180555</v>
      </c>
      <c r="E20" s="92">
        <v>64278</v>
      </c>
      <c r="F20" s="28"/>
      <c r="G20" s="28"/>
      <c r="H20" s="28"/>
    </row>
    <row r="21" spans="1:10" ht="18" customHeight="1">
      <c r="A21" s="282"/>
      <c r="B21" s="31" t="s">
        <v>216</v>
      </c>
      <c r="C21" s="116">
        <v>0</v>
      </c>
      <c r="D21" s="116">
        <v>0</v>
      </c>
      <c r="E21" s="116">
        <v>0</v>
      </c>
      <c r="F21" s="28"/>
      <c r="G21" s="28"/>
      <c r="H21" s="28"/>
    </row>
    <row r="22" spans="1:10" ht="18" customHeight="1">
      <c r="A22" s="76" t="s">
        <v>101</v>
      </c>
      <c r="B22" s="249" t="s">
        <v>201</v>
      </c>
      <c r="C22" s="157">
        <f>SUM(C23:C24)</f>
        <v>41036</v>
      </c>
      <c r="D22" s="157">
        <f>SUM(D23:D24)</f>
        <v>38047</v>
      </c>
      <c r="E22" s="157">
        <f>SUM(E23:E24)</f>
        <v>23047</v>
      </c>
      <c r="F22" s="28"/>
      <c r="G22" s="28"/>
      <c r="H22" s="28"/>
    </row>
    <row r="23" spans="1:10" ht="18" customHeight="1">
      <c r="A23" s="273"/>
      <c r="B23" s="34" t="s">
        <v>212</v>
      </c>
      <c r="C23" s="92">
        <v>15784</v>
      </c>
      <c r="D23" s="92">
        <v>15784</v>
      </c>
      <c r="E23" s="92">
        <v>784</v>
      </c>
      <c r="F23" s="28"/>
      <c r="G23" s="28"/>
      <c r="H23" s="28"/>
    </row>
    <row r="24" spans="1:10" ht="18" customHeight="1">
      <c r="A24" s="282"/>
      <c r="B24" s="31" t="s">
        <v>216</v>
      </c>
      <c r="C24" s="116">
        <v>25252</v>
      </c>
      <c r="D24" s="116">
        <v>22263</v>
      </c>
      <c r="E24" s="116">
        <v>22263</v>
      </c>
      <c r="F24" s="28"/>
      <c r="G24" s="28"/>
      <c r="H24" s="28"/>
    </row>
    <row r="25" spans="1:10" ht="18" customHeight="1">
      <c r="A25" s="87" t="s">
        <v>202</v>
      </c>
      <c r="B25" s="53" t="s">
        <v>203</v>
      </c>
      <c r="C25" s="95">
        <v>0</v>
      </c>
      <c r="D25" s="95">
        <v>231309</v>
      </c>
      <c r="E25" s="95">
        <v>258406</v>
      </c>
      <c r="F25" s="59"/>
      <c r="G25" s="59"/>
      <c r="H25" s="59"/>
    </row>
    <row r="26" spans="1:10" ht="18" customHeight="1">
      <c r="A26" s="86" t="s">
        <v>213</v>
      </c>
      <c r="B26" s="275" t="s">
        <v>214</v>
      </c>
      <c r="C26" s="117">
        <v>0</v>
      </c>
      <c r="D26" s="117">
        <v>0</v>
      </c>
      <c r="E26" s="117">
        <v>0</v>
      </c>
      <c r="F26" s="28"/>
      <c r="G26" s="28"/>
      <c r="H26" s="28"/>
    </row>
    <row r="27" spans="1:10" ht="21.75" customHeight="1">
      <c r="A27" s="9"/>
      <c r="B27" s="280" t="s">
        <v>215</v>
      </c>
      <c r="C27" s="281">
        <f>SUM(C10,C11,C12,C17,C18,C19,C22,C25,C26)</f>
        <v>2494924</v>
      </c>
      <c r="D27" s="281">
        <f>SUM(D10,D11,D12,D17,D18,D19,D22,D25,D26)</f>
        <v>2799477</v>
      </c>
      <c r="E27" s="281">
        <f>SUM(E10,E11,E12,E17,E18,E19,E22,E25,E26)</f>
        <v>2892899</v>
      </c>
      <c r="F27" s="40"/>
      <c r="G27" s="40"/>
      <c r="H27" s="40"/>
    </row>
    <row r="28" spans="1:10" ht="12.75" customHeight="1">
      <c r="A28" s="20"/>
      <c r="B28" s="27"/>
      <c r="C28" s="27"/>
      <c r="D28" s="27"/>
      <c r="E28" s="27"/>
      <c r="F28" s="40"/>
      <c r="G28" s="40"/>
      <c r="H28" s="40"/>
      <c r="I28" s="40"/>
      <c r="J28" s="40"/>
    </row>
    <row r="29" spans="1:10" ht="15.75">
      <c r="A29" s="29" t="s">
        <v>819</v>
      </c>
      <c r="B29" s="29"/>
      <c r="C29" s="29"/>
      <c r="D29" s="27"/>
      <c r="E29" s="27"/>
      <c r="F29" s="40"/>
      <c r="G29" s="40"/>
      <c r="H29" s="40"/>
      <c r="I29" s="40"/>
      <c r="J29" s="40"/>
    </row>
    <row r="30" spans="1:10" ht="15.75">
      <c r="A30" s="39"/>
      <c r="B30" s="20"/>
      <c r="C30" s="20"/>
      <c r="D30" s="20"/>
      <c r="E30" s="20"/>
      <c r="F30" s="40"/>
      <c r="G30" s="40"/>
      <c r="H30" s="40"/>
      <c r="I30" s="40"/>
      <c r="J30" s="40"/>
    </row>
    <row r="31" spans="1:10" ht="15.75">
      <c r="A31" s="597" t="s">
        <v>0</v>
      </c>
      <c r="B31" s="598"/>
      <c r="C31" s="598"/>
      <c r="D31" s="598"/>
      <c r="E31" s="20"/>
      <c r="F31" s="40"/>
      <c r="G31" s="40"/>
      <c r="H31" s="40"/>
      <c r="I31" s="40"/>
      <c r="J31" s="40"/>
    </row>
    <row r="32" spans="1:10" ht="15.75">
      <c r="A32" s="599" t="s">
        <v>329</v>
      </c>
      <c r="B32" s="598"/>
      <c r="C32" s="598"/>
      <c r="D32" s="598"/>
      <c r="E32" s="28"/>
      <c r="F32" s="40"/>
      <c r="G32" s="40"/>
      <c r="H32" s="40"/>
      <c r="I32" s="40"/>
      <c r="J32" s="40"/>
    </row>
    <row r="33" spans="1:10" ht="15.75">
      <c r="A33" s="599" t="s">
        <v>1</v>
      </c>
      <c r="B33" s="598"/>
      <c r="C33" s="598"/>
      <c r="D33" s="598"/>
      <c r="E33" s="28"/>
      <c r="F33" s="40"/>
      <c r="G33" s="40"/>
      <c r="H33" s="40"/>
      <c r="I33" s="40"/>
      <c r="J33" s="40"/>
    </row>
    <row r="34" spans="1:10" ht="15" customHeight="1">
      <c r="A34" s="20"/>
      <c r="B34" s="20"/>
      <c r="C34" s="20"/>
      <c r="D34" s="20"/>
      <c r="E34" s="20"/>
      <c r="F34" s="40"/>
      <c r="G34" s="40"/>
      <c r="H34" s="40"/>
      <c r="I34" s="40"/>
      <c r="J34" s="40"/>
    </row>
    <row r="35" spans="1:10" ht="15" customHeight="1">
      <c r="A35" s="4" t="s">
        <v>20</v>
      </c>
      <c r="B35" s="4"/>
      <c r="C35" s="5" t="s">
        <v>21</v>
      </c>
      <c r="D35" s="5"/>
      <c r="E35" s="5"/>
      <c r="F35" s="40"/>
      <c r="G35" s="40"/>
      <c r="H35" s="40"/>
      <c r="I35" s="40"/>
      <c r="J35" s="40"/>
    </row>
    <row r="36" spans="1:10" ht="18" customHeight="1">
      <c r="A36" s="7" t="s">
        <v>4</v>
      </c>
      <c r="B36" s="7" t="s">
        <v>5</v>
      </c>
      <c r="C36" s="7" t="s">
        <v>48</v>
      </c>
      <c r="D36" s="7" t="s">
        <v>487</v>
      </c>
      <c r="E36" s="7" t="s">
        <v>625</v>
      </c>
      <c r="F36" s="40"/>
      <c r="G36" s="40"/>
      <c r="H36" s="40"/>
    </row>
    <row r="37" spans="1:10" ht="18" customHeight="1">
      <c r="A37" s="19" t="s">
        <v>7</v>
      </c>
      <c r="B37" s="19"/>
      <c r="C37" s="19"/>
      <c r="D37" s="19" t="s">
        <v>392</v>
      </c>
      <c r="E37" s="19" t="s">
        <v>392</v>
      </c>
      <c r="F37" s="40"/>
      <c r="G37" s="40"/>
      <c r="H37" s="40"/>
    </row>
    <row r="38" spans="1:10" s="276" customFormat="1" ht="18" customHeight="1">
      <c r="A38" s="25" t="s">
        <v>59</v>
      </c>
      <c r="B38" s="30" t="s">
        <v>80</v>
      </c>
      <c r="C38" s="135">
        <v>724580</v>
      </c>
      <c r="D38" s="135">
        <v>760214</v>
      </c>
      <c r="E38" s="135">
        <v>769744</v>
      </c>
      <c r="F38" s="3"/>
      <c r="G38" s="3"/>
      <c r="H38" s="3"/>
    </row>
    <row r="39" spans="1:10" s="274" customFormat="1" ht="18" customHeight="1">
      <c r="A39" s="17" t="s">
        <v>60</v>
      </c>
      <c r="B39" s="75" t="s">
        <v>81</v>
      </c>
      <c r="C39" s="93">
        <v>191945</v>
      </c>
      <c r="D39" s="93">
        <v>198246</v>
      </c>
      <c r="E39" s="93">
        <v>200807</v>
      </c>
      <c r="F39" s="277"/>
      <c r="G39" s="277"/>
      <c r="H39" s="277"/>
    </row>
    <row r="40" spans="1:10" s="274" customFormat="1" ht="18" customHeight="1">
      <c r="A40" s="17" t="s">
        <v>61</v>
      </c>
      <c r="B40" s="75" t="s">
        <v>103</v>
      </c>
      <c r="C40" s="93">
        <v>936914</v>
      </c>
      <c r="D40" s="93">
        <v>1013485</v>
      </c>
      <c r="E40" s="93">
        <v>1009832</v>
      </c>
      <c r="F40" s="277"/>
      <c r="G40" s="277"/>
      <c r="H40" s="277"/>
    </row>
    <row r="41" spans="1:10" s="274" customFormat="1" ht="18" customHeight="1">
      <c r="A41" s="17" t="s">
        <v>98</v>
      </c>
      <c r="B41" s="75" t="s">
        <v>204</v>
      </c>
      <c r="C41" s="93">
        <v>61636</v>
      </c>
      <c r="D41" s="93">
        <v>7710</v>
      </c>
      <c r="E41" s="93">
        <v>10824</v>
      </c>
      <c r="F41" s="277"/>
      <c r="G41" s="277"/>
      <c r="H41" s="277"/>
    </row>
    <row r="42" spans="1:10" s="274" customFormat="1" ht="18" customHeight="1">
      <c r="A42" s="25" t="s">
        <v>99</v>
      </c>
      <c r="B42" s="30" t="s">
        <v>205</v>
      </c>
      <c r="C42" s="110">
        <f>SUM(C43:C44)</f>
        <v>258406</v>
      </c>
      <c r="D42" s="110">
        <f>SUM(D43:D44)</f>
        <v>189152</v>
      </c>
      <c r="E42" s="110">
        <f>SUM(E43:E44)</f>
        <v>337661</v>
      </c>
      <c r="F42" s="277"/>
      <c r="G42" s="277"/>
      <c r="H42" s="277"/>
    </row>
    <row r="43" spans="1:10" s="276" customFormat="1" ht="18" customHeight="1">
      <c r="A43" s="74"/>
      <c r="B43" s="34" t="s">
        <v>338</v>
      </c>
      <c r="C43" s="92">
        <v>161106</v>
      </c>
      <c r="D43" s="92">
        <v>179902</v>
      </c>
      <c r="E43" s="92">
        <v>181468</v>
      </c>
      <c r="F43" s="3"/>
      <c r="G43" s="3"/>
      <c r="H43" s="3"/>
    </row>
    <row r="44" spans="1:10" ht="18" customHeight="1">
      <c r="A44" s="283"/>
      <c r="B44" s="31" t="s">
        <v>206</v>
      </c>
      <c r="C44" s="116">
        <v>97300</v>
      </c>
      <c r="D44" s="116">
        <v>9250</v>
      </c>
      <c r="E44" s="116">
        <v>156193</v>
      </c>
      <c r="F44" s="3"/>
      <c r="G44" s="3"/>
      <c r="H44" s="3"/>
    </row>
    <row r="45" spans="1:10" s="274" customFormat="1" ht="18" customHeight="1">
      <c r="A45" s="17" t="s">
        <v>100</v>
      </c>
      <c r="B45" s="75" t="s">
        <v>105</v>
      </c>
      <c r="C45" s="93">
        <v>65428</v>
      </c>
      <c r="D45" s="93">
        <v>207774</v>
      </c>
      <c r="E45" s="93">
        <v>161221</v>
      </c>
      <c r="F45" s="277"/>
      <c r="G45" s="277"/>
      <c r="H45" s="277"/>
    </row>
    <row r="46" spans="1:10" s="276" customFormat="1" ht="18" customHeight="1">
      <c r="A46" s="17" t="s">
        <v>207</v>
      </c>
      <c r="B46" s="75" t="s">
        <v>104</v>
      </c>
      <c r="C46" s="93">
        <v>228466</v>
      </c>
      <c r="D46" s="93">
        <v>305861</v>
      </c>
      <c r="E46" s="93">
        <v>297749</v>
      </c>
      <c r="F46" s="3"/>
      <c r="G46" s="3"/>
      <c r="H46" s="3"/>
    </row>
    <row r="47" spans="1:10" s="274" customFormat="1" ht="18" customHeight="1">
      <c r="A47" s="17" t="s">
        <v>140</v>
      </c>
      <c r="B47" s="75" t="s">
        <v>208</v>
      </c>
      <c r="C47" s="93">
        <v>27549</v>
      </c>
      <c r="D47" s="93">
        <v>45247</v>
      </c>
      <c r="E47" s="93">
        <v>19293</v>
      </c>
      <c r="F47" s="277"/>
      <c r="G47" s="277"/>
      <c r="H47" s="277"/>
    </row>
    <row r="48" spans="1:10" s="274" customFormat="1" ht="18" customHeight="1">
      <c r="A48" s="26" t="s">
        <v>209</v>
      </c>
      <c r="B48" s="35" t="s">
        <v>210</v>
      </c>
      <c r="C48" s="134">
        <v>0</v>
      </c>
      <c r="D48" s="134">
        <v>71788</v>
      </c>
      <c r="E48" s="134">
        <v>85768</v>
      </c>
      <c r="F48" s="277"/>
      <c r="G48" s="277"/>
      <c r="H48" s="277"/>
    </row>
    <row r="49" spans="1:10" ht="18" customHeight="1">
      <c r="A49" s="278"/>
      <c r="B49" s="279" t="s">
        <v>22</v>
      </c>
      <c r="C49" s="322">
        <f>SUM(C38,C39,C40,C41,C42,C45,C46,C47,C48)</f>
        <v>2494924</v>
      </c>
      <c r="D49" s="322">
        <f>SUM(D38,D39,D40,D41,D42,D45,D46,D47,D48)</f>
        <v>2799477</v>
      </c>
      <c r="E49" s="322">
        <f>SUM(E38,E39,E40,E41,E42,E45,E46,E47,E48)</f>
        <v>2892899</v>
      </c>
      <c r="F49" s="3"/>
      <c r="G49" s="3"/>
      <c r="H49" s="3"/>
    </row>
    <row r="50" spans="1:10" ht="20.100000000000001" customHeight="1">
      <c r="A50" s="3"/>
      <c r="B50" s="3"/>
      <c r="C50" s="3"/>
      <c r="D50" s="3"/>
      <c r="E50" s="3"/>
      <c r="G50" s="3"/>
      <c r="H50" s="3"/>
      <c r="I50" s="3"/>
      <c r="J50" s="3"/>
    </row>
    <row r="51" spans="1:10" ht="20.100000000000001" customHeight="1">
      <c r="A51" s="5"/>
      <c r="B51" s="5" t="s">
        <v>211</v>
      </c>
      <c r="C51" s="5"/>
      <c r="D51" s="5"/>
      <c r="E51" s="5"/>
      <c r="G51" s="3"/>
      <c r="H51" s="3"/>
      <c r="I51" s="3"/>
      <c r="J51" s="3"/>
    </row>
    <row r="52" spans="1:10" ht="20.100000000000001" customHeight="1">
      <c r="A52" s="5"/>
      <c r="B52" s="62"/>
      <c r="C52" s="61"/>
      <c r="D52" s="5"/>
      <c r="E52" s="5"/>
      <c r="G52" s="3"/>
      <c r="H52" s="3"/>
      <c r="I52" s="3"/>
      <c r="J52" s="3"/>
    </row>
    <row r="53" spans="1:10" ht="15" customHeight="1">
      <c r="A53" s="5"/>
      <c r="B53" s="5" t="s">
        <v>23</v>
      </c>
      <c r="C53" s="119">
        <f>SUM(C27)</f>
        <v>2494924</v>
      </c>
      <c r="D53" s="5"/>
      <c r="E53" s="5"/>
      <c r="G53" s="3"/>
      <c r="H53" s="3"/>
      <c r="I53" s="3"/>
      <c r="J53" s="3"/>
    </row>
    <row r="54" spans="1:10" ht="15" customHeight="1">
      <c r="A54" s="5"/>
      <c r="B54" s="5" t="s">
        <v>24</v>
      </c>
      <c r="C54" s="357">
        <f>SUM(C49)</f>
        <v>2494924</v>
      </c>
      <c r="D54" s="5"/>
      <c r="E54" s="130"/>
      <c r="G54" s="3"/>
      <c r="H54" s="3"/>
      <c r="I54" s="3"/>
      <c r="J54" s="3"/>
    </row>
    <row r="55" spans="1:10" ht="15" customHeight="1">
      <c r="A55" s="5"/>
      <c r="B55" s="5" t="s">
        <v>25</v>
      </c>
      <c r="C55" s="119">
        <f>C53-C54</f>
        <v>0</v>
      </c>
      <c r="D55" s="5"/>
      <c r="E55" s="119"/>
      <c r="G55" s="3"/>
      <c r="H55" s="3"/>
      <c r="I55" s="3"/>
      <c r="J55" s="3"/>
    </row>
    <row r="56" spans="1:10" ht="15" customHeight="1">
      <c r="A56" s="5"/>
      <c r="B56" s="28"/>
      <c r="C56" s="28"/>
      <c r="D56" s="5"/>
      <c r="E56" s="5"/>
      <c r="G56" s="3"/>
      <c r="H56" s="3"/>
      <c r="I56" s="3"/>
      <c r="J56" s="3"/>
    </row>
    <row r="57" spans="1:10" ht="15" customHeight="1">
      <c r="A57" s="20"/>
      <c r="B57" s="28"/>
      <c r="C57" s="28"/>
      <c r="D57" s="59"/>
      <c r="E57" s="59"/>
      <c r="G57" s="3"/>
      <c r="H57" s="3"/>
      <c r="I57" s="3"/>
      <c r="J57" s="3"/>
    </row>
    <row r="58" spans="1:10" ht="15" customHeight="1">
      <c r="A58" s="37"/>
      <c r="B58" s="28"/>
      <c r="C58" s="28"/>
      <c r="D58" s="28"/>
      <c r="E58" s="28"/>
      <c r="G58" s="3"/>
      <c r="H58" s="3"/>
      <c r="I58" s="3"/>
      <c r="J58" s="3"/>
    </row>
    <row r="59" spans="1:10" ht="15" customHeight="1">
      <c r="A59" s="37"/>
      <c r="B59" s="28"/>
      <c r="C59" s="28"/>
      <c r="D59" s="28"/>
      <c r="E59" s="28"/>
      <c r="F59" s="3"/>
      <c r="G59" s="3"/>
      <c r="H59" s="3"/>
      <c r="I59" s="3"/>
      <c r="J59" s="3"/>
    </row>
    <row r="60" spans="1:10" ht="15" customHeight="1">
      <c r="A60" s="20"/>
      <c r="B60" s="27"/>
      <c r="C60" s="27"/>
      <c r="D60" s="27"/>
      <c r="E60" s="27"/>
      <c r="F60" s="3"/>
      <c r="G60" s="3"/>
      <c r="H60" s="3"/>
      <c r="I60" s="3"/>
      <c r="J60" s="3"/>
    </row>
    <row r="61" spans="1:10" ht="15" customHeight="1">
      <c r="A61" s="20"/>
      <c r="B61" s="27"/>
      <c r="C61" s="27"/>
      <c r="D61" s="27"/>
      <c r="E61" s="27"/>
      <c r="F61" s="3"/>
      <c r="G61" s="3"/>
      <c r="H61" s="3"/>
      <c r="I61" s="3"/>
      <c r="J61" s="3"/>
    </row>
    <row r="62" spans="1:10" ht="15.75">
      <c r="A62" s="65"/>
      <c r="B62" s="65"/>
      <c r="C62" s="65"/>
      <c r="D62" s="65"/>
      <c r="E62" s="65"/>
      <c r="F62" s="3"/>
      <c r="G62" s="3"/>
      <c r="H62" s="3"/>
      <c r="I62" s="3"/>
      <c r="J62" s="3"/>
    </row>
    <row r="63" spans="1:10" ht="15.75">
      <c r="A63" s="28"/>
      <c r="B63" s="28"/>
      <c r="C63" s="28"/>
      <c r="D63" s="28"/>
      <c r="E63" s="28"/>
      <c r="F63" s="3"/>
      <c r="G63" s="3"/>
      <c r="H63" s="3"/>
      <c r="I63" s="3"/>
      <c r="J63" s="3"/>
    </row>
    <row r="64" spans="1:10" ht="15.75">
      <c r="A64" s="28"/>
      <c r="B64" s="43"/>
      <c r="C64" s="66"/>
      <c r="D64" s="28"/>
      <c r="E64" s="28"/>
      <c r="F64" s="3"/>
      <c r="G64" s="3"/>
      <c r="H64" s="3"/>
      <c r="I64" s="3"/>
      <c r="J64" s="3"/>
    </row>
    <row r="65" spans="1:10" ht="15.75">
      <c r="A65" s="28"/>
      <c r="B65" s="28"/>
      <c r="C65" s="28"/>
      <c r="D65" s="28"/>
      <c r="E65" s="28"/>
      <c r="F65" s="3"/>
      <c r="G65" s="3"/>
      <c r="H65" s="3"/>
      <c r="I65" s="3"/>
      <c r="J65" s="3"/>
    </row>
    <row r="66" spans="1:10" ht="15.75">
      <c r="A66" s="28"/>
      <c r="B66" s="28"/>
      <c r="C66" s="28"/>
      <c r="D66" s="28"/>
      <c r="E66" s="28"/>
      <c r="F66" s="3"/>
      <c r="G66" s="3"/>
      <c r="H66" s="3"/>
      <c r="I66" s="3"/>
      <c r="J66" s="3"/>
    </row>
    <row r="67" spans="1:10" ht="15.75">
      <c r="A67" s="28"/>
      <c r="B67" s="28"/>
      <c r="C67" s="28"/>
      <c r="D67" s="28"/>
      <c r="E67" s="28"/>
      <c r="F67" s="3"/>
      <c r="G67" s="3"/>
      <c r="H67" s="3"/>
      <c r="I67" s="3"/>
      <c r="J67" s="3"/>
    </row>
    <row r="68" spans="1:10" ht="15.75">
      <c r="A68" s="28"/>
      <c r="B68" s="28"/>
      <c r="C68" s="28"/>
      <c r="D68" s="28"/>
      <c r="E68" s="28"/>
      <c r="F68" s="3"/>
      <c r="G68" s="3"/>
      <c r="H68" s="3"/>
      <c r="I68" s="3"/>
      <c r="J68" s="3"/>
    </row>
    <row r="69" spans="1:10" ht="15.75">
      <c r="A69" s="5"/>
      <c r="B69" s="5"/>
      <c r="C69" s="5"/>
      <c r="D69" s="5"/>
      <c r="E69" s="5"/>
      <c r="F69" s="3"/>
      <c r="G69" s="3"/>
      <c r="H69" s="3"/>
      <c r="I69" s="3"/>
      <c r="J69" s="3"/>
    </row>
    <row r="70" spans="1:10" ht="15.75">
      <c r="A70" s="5"/>
      <c r="B70" s="5"/>
      <c r="C70" s="5"/>
      <c r="D70" s="5"/>
      <c r="E70" s="5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5.7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</sheetData>
  <mergeCells count="3">
    <mergeCell ref="A31:D31"/>
    <mergeCell ref="A32:D32"/>
    <mergeCell ref="A33:D33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80" orientation="portrait" horizontalDpi="300" verticalDpi="300" r:id="rId1"/>
  <headerFooter alignWithMargins="0">
    <oddFooter>&amp;P. oldal</oddFooter>
  </headerFooter>
  <rowBreaks count="1" manualBreakCount="1">
    <brk id="2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F85"/>
  <sheetViews>
    <sheetView view="pageBreakPreview" zoomScaleNormal="100" workbookViewId="0">
      <selection activeCell="A5" sqref="A5:D5"/>
    </sheetView>
  </sheetViews>
  <sheetFormatPr defaultRowHeight="12.75"/>
  <cols>
    <col min="1" max="1" width="8.7109375" customWidth="1"/>
    <col min="2" max="2" width="53.85546875" customWidth="1"/>
    <col min="3" max="3" width="17.42578125" customWidth="1"/>
    <col min="4" max="4" width="20.140625" customWidth="1"/>
    <col min="5" max="5" width="18.42578125" customWidth="1"/>
  </cols>
  <sheetData>
    <row r="1" spans="1:6" ht="15.75">
      <c r="A1" s="4" t="s">
        <v>828</v>
      </c>
      <c r="B1" s="47"/>
      <c r="C1" s="70"/>
      <c r="D1" s="5"/>
    </row>
    <row r="2" spans="1:6" ht="15.75">
      <c r="A2" s="47"/>
      <c r="B2" s="47"/>
      <c r="C2" s="5"/>
      <c r="D2" s="5"/>
    </row>
    <row r="3" spans="1:6" ht="15.75">
      <c r="A3" s="656" t="s">
        <v>51</v>
      </c>
      <c r="B3" s="598"/>
      <c r="C3" s="598"/>
      <c r="D3" s="598"/>
    </row>
    <row r="4" spans="1:6" ht="15.75">
      <c r="A4" s="656" t="s">
        <v>628</v>
      </c>
      <c r="B4" s="598"/>
      <c r="C4" s="598"/>
      <c r="D4" s="598"/>
    </row>
    <row r="5" spans="1:6" ht="15.75">
      <c r="A5" s="656" t="s">
        <v>52</v>
      </c>
      <c r="B5" s="598"/>
      <c r="C5" s="598"/>
      <c r="D5" s="598"/>
    </row>
    <row r="6" spans="1:6" ht="15.75">
      <c r="A6" s="656" t="s">
        <v>53</v>
      </c>
      <c r="B6" s="598"/>
      <c r="C6" s="598"/>
      <c r="D6" s="598"/>
    </row>
    <row r="7" spans="1:6" ht="15.75">
      <c r="A7" s="47"/>
      <c r="B7" s="47"/>
      <c r="C7" s="5"/>
      <c r="D7" s="5"/>
    </row>
    <row r="8" spans="1:6">
      <c r="A8" s="5"/>
      <c r="B8" s="5" t="s">
        <v>54</v>
      </c>
      <c r="C8" s="5"/>
      <c r="D8" s="5"/>
    </row>
    <row r="9" spans="1:6" ht="15" customHeight="1">
      <c r="A9" s="63" t="s">
        <v>55</v>
      </c>
      <c r="B9" s="50" t="s">
        <v>5</v>
      </c>
      <c r="C9" s="50" t="s">
        <v>421</v>
      </c>
      <c r="D9" s="655" t="s">
        <v>494</v>
      </c>
      <c r="E9" s="655" t="s">
        <v>629</v>
      </c>
    </row>
    <row r="10" spans="1:6" ht="15" customHeight="1">
      <c r="A10" s="64" t="s">
        <v>56</v>
      </c>
      <c r="B10" s="52"/>
      <c r="C10" s="52" t="s">
        <v>392</v>
      </c>
      <c r="D10" s="624"/>
      <c r="E10" s="624"/>
    </row>
    <row r="11" spans="1:6" ht="15" customHeight="1">
      <c r="A11" s="76" t="s">
        <v>608</v>
      </c>
      <c r="B11" s="449" t="s">
        <v>346</v>
      </c>
      <c r="C11" s="353">
        <v>16788</v>
      </c>
      <c r="D11" s="353">
        <v>1751</v>
      </c>
      <c r="E11" s="353">
        <v>1839</v>
      </c>
      <c r="F11" s="581">
        <v>1839</v>
      </c>
    </row>
    <row r="12" spans="1:6" ht="15" customHeight="1">
      <c r="A12" s="77"/>
      <c r="B12" s="379" t="s">
        <v>462</v>
      </c>
      <c r="C12" s="353"/>
      <c r="D12" s="321">
        <v>1751</v>
      </c>
      <c r="E12" s="321">
        <v>1839</v>
      </c>
    </row>
    <row r="13" spans="1:6" ht="15" customHeight="1">
      <c r="A13" s="173"/>
      <c r="B13" s="344" t="s">
        <v>347</v>
      </c>
      <c r="C13" s="321">
        <v>16788</v>
      </c>
      <c r="D13" s="321">
        <v>0</v>
      </c>
      <c r="E13" s="321">
        <v>0</v>
      </c>
    </row>
    <row r="14" spans="1:6" ht="15" customHeight="1">
      <c r="A14" s="76" t="s">
        <v>609</v>
      </c>
      <c r="B14" s="525" t="s">
        <v>610</v>
      </c>
      <c r="C14" s="448"/>
      <c r="D14" s="448">
        <f>SUM(D15:D18)</f>
        <v>118772</v>
      </c>
      <c r="E14" s="448">
        <f>SUM(E15:E18)</f>
        <v>117772</v>
      </c>
      <c r="F14">
        <v>117772</v>
      </c>
    </row>
    <row r="15" spans="1:6" ht="15" customHeight="1">
      <c r="A15" s="77"/>
      <c r="B15" s="344" t="s">
        <v>611</v>
      </c>
      <c r="C15" s="321"/>
      <c r="D15" s="321">
        <v>107748</v>
      </c>
      <c r="E15" s="321">
        <v>106748</v>
      </c>
    </row>
    <row r="16" spans="1:6" ht="15" customHeight="1">
      <c r="A16" s="77"/>
      <c r="B16" s="344" t="s">
        <v>612</v>
      </c>
      <c r="C16" s="321"/>
      <c r="D16" s="321">
        <v>3143</v>
      </c>
      <c r="E16" s="321">
        <v>3143</v>
      </c>
    </row>
    <row r="17" spans="1:6" ht="15" customHeight="1">
      <c r="A17" s="77"/>
      <c r="B17" s="344" t="s">
        <v>613</v>
      </c>
      <c r="C17" s="321"/>
      <c r="D17" s="321">
        <v>6265</v>
      </c>
      <c r="E17" s="321">
        <v>6265</v>
      </c>
    </row>
    <row r="18" spans="1:6" ht="15" customHeight="1">
      <c r="A18" s="173"/>
      <c r="B18" s="446" t="s">
        <v>614</v>
      </c>
      <c r="C18" s="447"/>
      <c r="D18" s="447">
        <v>1616</v>
      </c>
      <c r="E18" s="447">
        <v>1616</v>
      </c>
    </row>
    <row r="19" spans="1:6" ht="15" customHeight="1">
      <c r="A19" s="76" t="s">
        <v>575</v>
      </c>
      <c r="B19" s="450" t="s">
        <v>467</v>
      </c>
      <c r="C19" s="445"/>
      <c r="D19" s="448">
        <f>SUM(D20:D20)</f>
        <v>18700</v>
      </c>
      <c r="E19" s="448">
        <f>SUM(E20:E20)</f>
        <v>18700</v>
      </c>
      <c r="F19">
        <v>18700</v>
      </c>
    </row>
    <row r="20" spans="1:6" ht="15" customHeight="1">
      <c r="A20" s="64"/>
      <c r="B20" s="446" t="s">
        <v>463</v>
      </c>
      <c r="C20" s="447"/>
      <c r="D20" s="447">
        <v>18700</v>
      </c>
      <c r="E20" s="447">
        <v>18700</v>
      </c>
    </row>
    <row r="21" spans="1:6" ht="15" customHeight="1">
      <c r="A21" s="76" t="s">
        <v>615</v>
      </c>
      <c r="B21" s="91" t="s">
        <v>118</v>
      </c>
      <c r="C21" s="111">
        <f>SUM(C22:C24)</f>
        <v>97443</v>
      </c>
      <c r="D21" s="111">
        <f>SUM(D22:D24)</f>
        <v>9393</v>
      </c>
      <c r="E21" s="111">
        <f>SUM(E22:E24)</f>
        <v>173179</v>
      </c>
      <c r="F21">
        <v>173179</v>
      </c>
    </row>
    <row r="22" spans="1:6" s="276" customFormat="1" ht="15" customHeight="1">
      <c r="A22" s="306"/>
      <c r="B22" s="46" t="s">
        <v>299</v>
      </c>
      <c r="C22" s="114">
        <v>10000</v>
      </c>
      <c r="D22" s="114">
        <v>4250</v>
      </c>
      <c r="E22" s="114">
        <v>168036</v>
      </c>
    </row>
    <row r="23" spans="1:6" s="276" customFormat="1" ht="15" customHeight="1">
      <c r="A23" s="306"/>
      <c r="B23" s="46" t="s">
        <v>388</v>
      </c>
      <c r="C23" s="114">
        <v>87300</v>
      </c>
      <c r="D23" s="114">
        <v>5000</v>
      </c>
      <c r="E23" s="114">
        <v>5000</v>
      </c>
    </row>
    <row r="24" spans="1:6" ht="15" customHeight="1">
      <c r="A24" s="77"/>
      <c r="B24" s="46" t="s">
        <v>109</v>
      </c>
      <c r="C24" s="112">
        <v>143</v>
      </c>
      <c r="D24" s="112">
        <v>143</v>
      </c>
      <c r="E24" s="112">
        <v>143</v>
      </c>
    </row>
    <row r="25" spans="1:6" ht="15" customHeight="1">
      <c r="A25" s="76" t="s">
        <v>484</v>
      </c>
      <c r="B25" s="57" t="s">
        <v>482</v>
      </c>
      <c r="C25" s="475"/>
      <c r="D25" s="476">
        <v>0</v>
      </c>
      <c r="E25" s="476">
        <v>0</v>
      </c>
    </row>
    <row r="26" spans="1:6" ht="15" customHeight="1">
      <c r="A26" s="86"/>
      <c r="B26" s="392" t="s">
        <v>464</v>
      </c>
      <c r="C26" s="477"/>
      <c r="D26" s="477">
        <v>0</v>
      </c>
      <c r="E26" s="477">
        <v>0</v>
      </c>
    </row>
    <row r="27" spans="1:6" ht="15" customHeight="1">
      <c r="A27" s="77" t="s">
        <v>616</v>
      </c>
      <c r="B27" s="479" t="s">
        <v>485</v>
      </c>
      <c r="C27" s="112"/>
      <c r="D27" s="480">
        <v>2000</v>
      </c>
      <c r="E27" s="480">
        <v>2000</v>
      </c>
      <c r="F27">
        <v>2000</v>
      </c>
    </row>
    <row r="28" spans="1:6" ht="15" customHeight="1">
      <c r="A28" s="77"/>
      <c r="B28" s="46" t="s">
        <v>486</v>
      </c>
      <c r="C28" s="112"/>
      <c r="D28" s="112">
        <v>2000</v>
      </c>
      <c r="E28" s="112">
        <v>2000</v>
      </c>
    </row>
    <row r="29" spans="1:6" ht="15" customHeight="1">
      <c r="A29" s="76" t="s">
        <v>441</v>
      </c>
      <c r="B29" s="44" t="s">
        <v>480</v>
      </c>
      <c r="C29" s="110">
        <f>SUM(C30:C30)</f>
        <v>0</v>
      </c>
      <c r="D29" s="110">
        <f>SUM(D30:D30)</f>
        <v>273</v>
      </c>
      <c r="E29" s="110">
        <f>SUM(E30:E30)</f>
        <v>273</v>
      </c>
      <c r="F29">
        <v>273</v>
      </c>
    </row>
    <row r="30" spans="1:6" ht="15" customHeight="1">
      <c r="A30" s="86"/>
      <c r="B30" s="15" t="s">
        <v>481</v>
      </c>
      <c r="C30" s="116">
        <v>0</v>
      </c>
      <c r="D30" s="116">
        <v>273</v>
      </c>
      <c r="E30" s="116">
        <v>273</v>
      </c>
    </row>
    <row r="31" spans="1:6" ht="15.75" customHeight="1">
      <c r="A31" s="76" t="s">
        <v>620</v>
      </c>
      <c r="B31" s="44" t="s">
        <v>119</v>
      </c>
      <c r="C31" s="110">
        <f>SUM(C32:C32)</f>
        <v>31719</v>
      </c>
      <c r="D31" s="110">
        <f>SUM(D32:D32)</f>
        <v>0</v>
      </c>
      <c r="E31" s="110">
        <f>SUM(E32:E32)</f>
        <v>1414</v>
      </c>
    </row>
    <row r="32" spans="1:6" ht="15.75" customHeight="1">
      <c r="A32" s="86"/>
      <c r="B32" s="15" t="s">
        <v>120</v>
      </c>
      <c r="C32" s="116">
        <v>31719</v>
      </c>
      <c r="D32" s="116">
        <v>0</v>
      </c>
      <c r="E32" s="116">
        <v>1414</v>
      </c>
      <c r="F32" s="183">
        <v>1414</v>
      </c>
    </row>
    <row r="33" spans="1:6" ht="15.75" customHeight="1">
      <c r="A33" s="76" t="s">
        <v>621</v>
      </c>
      <c r="B33" s="71" t="s">
        <v>473</v>
      </c>
      <c r="C33" s="110">
        <f>SUM(C34:C35)</f>
        <v>33365</v>
      </c>
      <c r="D33" s="110">
        <f>SUM(D34:D35)</f>
        <v>1865</v>
      </c>
      <c r="E33" s="110">
        <f>SUM(E34:E35)</f>
        <v>1865</v>
      </c>
      <c r="F33">
        <v>1865</v>
      </c>
    </row>
    <row r="34" spans="1:6" ht="15.75" customHeight="1">
      <c r="A34" s="77"/>
      <c r="B34" s="98" t="s">
        <v>290</v>
      </c>
      <c r="C34" s="140">
        <v>1865</v>
      </c>
      <c r="D34" s="140">
        <v>1865</v>
      </c>
      <c r="E34" s="140">
        <v>1865</v>
      </c>
    </row>
    <row r="35" spans="1:6" ht="15.75" customHeight="1">
      <c r="A35" s="77"/>
      <c r="B35" s="34" t="s">
        <v>291</v>
      </c>
      <c r="C35" s="92">
        <v>31500</v>
      </c>
      <c r="D35" s="92">
        <v>0</v>
      </c>
      <c r="E35" s="92">
        <v>0</v>
      </c>
    </row>
    <row r="36" spans="1:6" ht="15.75" customHeight="1">
      <c r="A36" s="76" t="s">
        <v>619</v>
      </c>
      <c r="B36" s="302" t="s">
        <v>126</v>
      </c>
      <c r="C36" s="157">
        <f>SUM(C37:C45)</f>
        <v>13000</v>
      </c>
      <c r="D36" s="157">
        <f>SUM(D37:D45)</f>
        <v>3258</v>
      </c>
      <c r="E36" s="157">
        <f>SUM(E37:E45)</f>
        <v>3023</v>
      </c>
      <c r="F36">
        <v>3023</v>
      </c>
    </row>
    <row r="37" spans="1:6" s="276" customFormat="1" ht="15.75" customHeight="1">
      <c r="A37" s="306"/>
      <c r="B37" s="98" t="s">
        <v>340</v>
      </c>
      <c r="C37" s="140">
        <v>500</v>
      </c>
      <c r="D37" s="140">
        <v>500</v>
      </c>
      <c r="E37" s="140">
        <v>500</v>
      </c>
    </row>
    <row r="38" spans="1:6" s="276" customFormat="1" ht="15.75" customHeight="1">
      <c r="A38" s="306"/>
      <c r="B38" s="98" t="s">
        <v>341</v>
      </c>
      <c r="C38" s="140">
        <v>10800</v>
      </c>
      <c r="D38" s="140">
        <v>0</v>
      </c>
      <c r="E38" s="140">
        <v>0</v>
      </c>
    </row>
    <row r="39" spans="1:6" s="276" customFormat="1" ht="15.75" customHeight="1">
      <c r="A39" s="306"/>
      <c r="B39" s="98" t="s">
        <v>617</v>
      </c>
      <c r="C39" s="140"/>
      <c r="D39" s="140">
        <v>300</v>
      </c>
      <c r="E39" s="140">
        <v>300</v>
      </c>
    </row>
    <row r="40" spans="1:6" s="276" customFormat="1" ht="15.75" customHeight="1">
      <c r="A40" s="306"/>
      <c r="B40" s="98" t="s">
        <v>618</v>
      </c>
      <c r="C40" s="140"/>
      <c r="D40" s="140">
        <v>200</v>
      </c>
      <c r="E40" s="140">
        <v>200</v>
      </c>
    </row>
    <row r="41" spans="1:6" s="276" customFormat="1" ht="15.75" customHeight="1">
      <c r="A41" s="306"/>
      <c r="B41" s="98" t="s">
        <v>465</v>
      </c>
      <c r="C41" s="140">
        <v>0</v>
      </c>
      <c r="D41" s="140">
        <v>30</v>
      </c>
      <c r="E41" s="140">
        <v>30</v>
      </c>
    </row>
    <row r="42" spans="1:6" s="276" customFormat="1" ht="15.75" customHeight="1">
      <c r="A42" s="306"/>
      <c r="B42" s="98" t="s">
        <v>466</v>
      </c>
      <c r="C42" s="140">
        <v>0</v>
      </c>
      <c r="D42" s="140">
        <v>528</v>
      </c>
      <c r="E42" s="140">
        <v>528</v>
      </c>
    </row>
    <row r="43" spans="1:6" s="276" customFormat="1" ht="15.75" customHeight="1">
      <c r="A43" s="306"/>
      <c r="B43" s="98" t="s">
        <v>339</v>
      </c>
      <c r="C43" s="140">
        <v>600</v>
      </c>
      <c r="D43" s="140">
        <v>600</v>
      </c>
      <c r="E43" s="140">
        <v>600</v>
      </c>
    </row>
    <row r="44" spans="1:6" s="276" customFormat="1" ht="15.75" customHeight="1">
      <c r="A44" s="306"/>
      <c r="B44" s="98" t="s">
        <v>342</v>
      </c>
      <c r="C44" s="140">
        <v>100</v>
      </c>
      <c r="D44" s="140">
        <v>100</v>
      </c>
      <c r="E44" s="140">
        <v>100</v>
      </c>
    </row>
    <row r="45" spans="1:6" s="276" customFormat="1" ht="15.75" customHeight="1">
      <c r="A45" s="310"/>
      <c r="B45" s="311" t="s">
        <v>306</v>
      </c>
      <c r="C45" s="115">
        <v>1000</v>
      </c>
      <c r="D45" s="115">
        <v>1000</v>
      </c>
      <c r="E45" s="115">
        <v>765</v>
      </c>
    </row>
    <row r="46" spans="1:6" ht="15" customHeight="1">
      <c r="A46" s="77" t="s">
        <v>474</v>
      </c>
      <c r="B46" s="308" t="s">
        <v>289</v>
      </c>
      <c r="C46" s="309">
        <f>SUM(C47:C48)</f>
        <v>38143</v>
      </c>
      <c r="D46" s="309">
        <f>SUM(D47:D48)</f>
        <v>9035</v>
      </c>
      <c r="E46" s="309">
        <f>SUM(E47:E48)</f>
        <v>4757</v>
      </c>
      <c r="F46">
        <v>4757</v>
      </c>
    </row>
    <row r="47" spans="1:6" ht="15" customHeight="1">
      <c r="A47" s="77"/>
      <c r="B47" s="98" t="s">
        <v>290</v>
      </c>
      <c r="C47" s="140">
        <v>9035</v>
      </c>
      <c r="D47" s="140">
        <v>9035</v>
      </c>
      <c r="E47" s="140">
        <v>4757</v>
      </c>
    </row>
    <row r="48" spans="1:6" ht="15" customHeight="1">
      <c r="A48" s="77"/>
      <c r="B48" s="31" t="s">
        <v>291</v>
      </c>
      <c r="C48" s="115">
        <v>29108</v>
      </c>
      <c r="D48" s="115">
        <v>0</v>
      </c>
      <c r="E48" s="115">
        <v>0</v>
      </c>
    </row>
    <row r="49" spans="1:6" ht="15" customHeight="1">
      <c r="A49" s="88" t="s">
        <v>472</v>
      </c>
      <c r="B49" s="166" t="s">
        <v>288</v>
      </c>
      <c r="C49" s="157">
        <f>SUM(C50)</f>
        <v>5843</v>
      </c>
      <c r="D49" s="157">
        <f>SUM(D50)</f>
        <v>0</v>
      </c>
      <c r="E49" s="157">
        <f>SUM(E50)</f>
        <v>1908</v>
      </c>
      <c r="F49">
        <v>1908</v>
      </c>
    </row>
    <row r="50" spans="1:6" ht="15" customHeight="1">
      <c r="A50" s="90"/>
      <c r="B50" s="98" t="s">
        <v>290</v>
      </c>
      <c r="C50" s="116">
        <v>5843</v>
      </c>
      <c r="D50" s="116">
        <v>0</v>
      </c>
      <c r="E50" s="116">
        <v>1908</v>
      </c>
    </row>
    <row r="51" spans="1:6" ht="15" customHeight="1">
      <c r="A51" s="88" t="s">
        <v>797</v>
      </c>
      <c r="B51" s="91" t="s">
        <v>798</v>
      </c>
      <c r="C51" s="157">
        <f>SUM(C52)</f>
        <v>0</v>
      </c>
      <c r="D51" s="157">
        <f>SUM(D52)</f>
        <v>0</v>
      </c>
      <c r="E51" s="157">
        <f>SUM(E52)</f>
        <v>956</v>
      </c>
      <c r="F51">
        <v>956</v>
      </c>
    </row>
    <row r="52" spans="1:6" ht="15" customHeight="1">
      <c r="A52" s="90"/>
      <c r="B52" s="392" t="s">
        <v>290</v>
      </c>
      <c r="C52" s="116">
        <v>0</v>
      </c>
      <c r="D52" s="116">
        <v>0</v>
      </c>
      <c r="E52" s="116">
        <v>956</v>
      </c>
    </row>
    <row r="53" spans="1:6" ht="21" customHeight="1">
      <c r="A53" s="412" t="s">
        <v>387</v>
      </c>
      <c r="B53" s="413" t="s">
        <v>57</v>
      </c>
      <c r="C53" s="201">
        <f>SUM(C11,C21,C31,C33,C36,C46,C49)</f>
        <v>236301</v>
      </c>
      <c r="D53" s="201">
        <f>SUM(D11,D19,D21,D25,D31,D33,D36,D46,D49,D29,D27,D14)</f>
        <v>165047</v>
      </c>
      <c r="E53" s="201">
        <f>SUM(E11,E19,E21,E25,E31,E33,E36,E46,E49,E29,E27,E14,E51,)</f>
        <v>327686</v>
      </c>
    </row>
    <row r="54" spans="1:6" ht="15" customHeight="1">
      <c r="A54" s="76" t="s">
        <v>385</v>
      </c>
      <c r="B54" s="302" t="s">
        <v>147</v>
      </c>
      <c r="C54" s="110">
        <v>21000</v>
      </c>
      <c r="D54" s="110">
        <v>23000</v>
      </c>
      <c r="E54" s="110">
        <f>SUM(E55)</f>
        <v>26819</v>
      </c>
    </row>
    <row r="55" spans="1:6" ht="15" customHeight="1">
      <c r="A55" s="86"/>
      <c r="B55" s="311" t="s">
        <v>360</v>
      </c>
      <c r="C55" s="115">
        <v>21000</v>
      </c>
      <c r="D55" s="115">
        <v>23000</v>
      </c>
      <c r="E55" s="115">
        <v>26819</v>
      </c>
    </row>
    <row r="56" spans="1:6" ht="15" customHeight="1">
      <c r="A56" s="77" t="s">
        <v>386</v>
      </c>
      <c r="B56" s="97" t="s">
        <v>44</v>
      </c>
      <c r="C56" s="354">
        <v>1105</v>
      </c>
      <c r="D56" s="354">
        <v>1105</v>
      </c>
      <c r="E56" s="354">
        <v>1105</v>
      </c>
    </row>
    <row r="57" spans="1:6" ht="15" customHeight="1">
      <c r="A57" s="77"/>
      <c r="B57" s="98" t="s">
        <v>361</v>
      </c>
      <c r="C57" s="115">
        <v>1105</v>
      </c>
      <c r="D57" s="115">
        <v>1105</v>
      </c>
      <c r="E57" s="115">
        <v>0</v>
      </c>
    </row>
    <row r="58" spans="1:6" ht="22.5" customHeight="1">
      <c r="A58" s="87" t="s">
        <v>363</v>
      </c>
      <c r="B58" s="58" t="s">
        <v>362</v>
      </c>
      <c r="C58" s="343">
        <f>SUM(C55,C57)</f>
        <v>22105</v>
      </c>
      <c r="D58" s="343">
        <f>SUM(D55,D57)</f>
        <v>24105</v>
      </c>
      <c r="E58" s="343">
        <f>SUM(E55,E57)</f>
        <v>26819</v>
      </c>
    </row>
    <row r="59" spans="1:6" ht="22.5" customHeight="1">
      <c r="A59" s="87"/>
      <c r="B59" s="12" t="s">
        <v>57</v>
      </c>
      <c r="C59" s="94">
        <f>SUM(C53,C58)</f>
        <v>258406</v>
      </c>
      <c r="D59" s="94">
        <f>SUM(D53,D58)</f>
        <v>189152</v>
      </c>
      <c r="E59" s="94">
        <f>SUM(E53,E58)</f>
        <v>354505</v>
      </c>
    </row>
    <row r="61" spans="1:6" ht="15.75">
      <c r="A61" s="4" t="s">
        <v>630</v>
      </c>
      <c r="B61" s="4"/>
      <c r="C61" s="4"/>
    </row>
    <row r="62" spans="1:6" ht="15.75">
      <c r="A62" s="4"/>
      <c r="B62" s="4"/>
      <c r="C62" s="4"/>
    </row>
    <row r="63" spans="1:6" ht="15.75">
      <c r="A63" s="597" t="s">
        <v>427</v>
      </c>
      <c r="B63" s="598"/>
      <c r="C63" s="598"/>
      <c r="D63" s="598"/>
    </row>
    <row r="64" spans="1:6" ht="15.75">
      <c r="A64" s="597" t="s">
        <v>631</v>
      </c>
      <c r="B64" s="598"/>
      <c r="C64" s="598"/>
      <c r="D64" s="598"/>
    </row>
    <row r="65" spans="1:6" ht="15.75">
      <c r="A65" s="597" t="s">
        <v>428</v>
      </c>
      <c r="B65" s="598"/>
      <c r="C65" s="598"/>
      <c r="D65" s="598"/>
    </row>
    <row r="66" spans="1:6">
      <c r="A66" s="5"/>
      <c r="B66" s="5"/>
      <c r="C66" s="5"/>
    </row>
    <row r="67" spans="1:6">
      <c r="A67" s="5"/>
      <c r="B67" s="5" t="s">
        <v>58</v>
      </c>
      <c r="C67" s="5"/>
    </row>
    <row r="68" spans="1:6" ht="15" customHeight="1">
      <c r="A68" s="50" t="s">
        <v>4</v>
      </c>
      <c r="B68" s="50" t="s">
        <v>5</v>
      </c>
      <c r="C68" s="50" t="s">
        <v>421</v>
      </c>
      <c r="D68" s="655" t="s">
        <v>494</v>
      </c>
      <c r="E68" s="655" t="s">
        <v>629</v>
      </c>
    </row>
    <row r="69" spans="1:6" ht="15" customHeight="1">
      <c r="A69" s="51" t="s">
        <v>7</v>
      </c>
      <c r="B69" s="51"/>
      <c r="C69" s="52" t="s">
        <v>392</v>
      </c>
      <c r="D69" s="624"/>
      <c r="E69" s="624"/>
    </row>
    <row r="70" spans="1:6" ht="15" customHeight="1">
      <c r="A70" s="88" t="s">
        <v>471</v>
      </c>
      <c r="B70" s="166" t="s">
        <v>157</v>
      </c>
      <c r="C70" s="157">
        <f>SUM(C71:C74)</f>
        <v>7210</v>
      </c>
      <c r="D70" s="157">
        <f>SUM(D71:D74)</f>
        <v>7710</v>
      </c>
      <c r="E70" s="157">
        <f>SUM(E71:E74)</f>
        <v>7710</v>
      </c>
      <c r="F70">
        <v>7710</v>
      </c>
    </row>
    <row r="71" spans="1:6" ht="15" customHeight="1">
      <c r="A71" s="89"/>
      <c r="B71" s="28" t="s">
        <v>292</v>
      </c>
      <c r="C71" s="140">
        <v>887</v>
      </c>
      <c r="D71" s="140">
        <v>887</v>
      </c>
      <c r="E71" s="140">
        <v>887</v>
      </c>
    </row>
    <row r="72" spans="1:6" ht="15" customHeight="1">
      <c r="A72" s="89"/>
      <c r="B72" s="28" t="s">
        <v>117</v>
      </c>
      <c r="C72" s="140">
        <v>800</v>
      </c>
      <c r="D72" s="140">
        <v>1300</v>
      </c>
      <c r="E72" s="140">
        <v>1300</v>
      </c>
    </row>
    <row r="73" spans="1:6" ht="15" customHeight="1">
      <c r="A73" s="89"/>
      <c r="B73" s="28" t="s">
        <v>304</v>
      </c>
      <c r="C73" s="140">
        <v>1500</v>
      </c>
      <c r="D73" s="140">
        <v>1500</v>
      </c>
      <c r="E73" s="140">
        <v>1500</v>
      </c>
    </row>
    <row r="74" spans="1:6" ht="15" customHeight="1">
      <c r="A74" s="89"/>
      <c r="B74" s="28" t="s">
        <v>293</v>
      </c>
      <c r="C74" s="140">
        <v>4023</v>
      </c>
      <c r="D74" s="140">
        <v>4023</v>
      </c>
      <c r="E74" s="140">
        <v>4023</v>
      </c>
    </row>
    <row r="75" spans="1:6" ht="15" customHeight="1">
      <c r="A75" s="76" t="s">
        <v>799</v>
      </c>
      <c r="B75" s="302" t="s">
        <v>348</v>
      </c>
      <c r="C75" s="157">
        <v>1624</v>
      </c>
      <c r="D75" s="157">
        <v>0</v>
      </c>
      <c r="E75" s="157">
        <v>2994</v>
      </c>
      <c r="F75" s="582">
        <v>2994</v>
      </c>
    </row>
    <row r="76" spans="1:6" ht="15" customHeight="1">
      <c r="A76" s="77"/>
      <c r="B76" s="98" t="s">
        <v>800</v>
      </c>
      <c r="C76" s="140"/>
      <c r="D76" s="140"/>
      <c r="E76" s="140">
        <v>2994</v>
      </c>
    </row>
    <row r="77" spans="1:6" ht="15" customHeight="1">
      <c r="A77" s="77"/>
      <c r="B77" s="98" t="s">
        <v>343</v>
      </c>
      <c r="C77" s="140">
        <v>1624</v>
      </c>
      <c r="D77" s="140">
        <v>0</v>
      </c>
      <c r="E77" s="140">
        <v>0</v>
      </c>
    </row>
    <row r="78" spans="1:6" ht="21.75" customHeight="1">
      <c r="A78" s="87" t="s">
        <v>387</v>
      </c>
      <c r="B78" s="342" t="s">
        <v>134</v>
      </c>
      <c r="C78" s="95">
        <f>SUM(C75,C70)</f>
        <v>8834</v>
      </c>
      <c r="D78" s="95">
        <f>SUM(D75,D70)</f>
        <v>7710</v>
      </c>
      <c r="E78" s="95">
        <f>SUM(E75,E70)</f>
        <v>10704</v>
      </c>
    </row>
    <row r="79" spans="1:6" ht="15" customHeight="1">
      <c r="A79" s="86" t="s">
        <v>344</v>
      </c>
      <c r="B79" s="31" t="s">
        <v>294</v>
      </c>
      <c r="C79" s="115">
        <v>20</v>
      </c>
      <c r="D79" s="115">
        <v>0</v>
      </c>
      <c r="E79" s="115">
        <v>0</v>
      </c>
    </row>
    <row r="80" spans="1:6" ht="18" customHeight="1">
      <c r="A80" s="90" t="s">
        <v>389</v>
      </c>
      <c r="B80" s="414" t="s">
        <v>345</v>
      </c>
      <c r="C80" s="117">
        <v>20</v>
      </c>
      <c r="D80" s="117">
        <v>0</v>
      </c>
      <c r="E80" s="117">
        <v>0</v>
      </c>
    </row>
    <row r="81" spans="1:5" ht="15" customHeight="1">
      <c r="A81" s="88" t="s">
        <v>363</v>
      </c>
      <c r="B81" s="166" t="s">
        <v>44</v>
      </c>
      <c r="C81" s="110">
        <f>SUM(C83)</f>
        <v>52782</v>
      </c>
      <c r="D81" s="110">
        <f>SUM(D83)</f>
        <v>0</v>
      </c>
      <c r="E81" s="110">
        <v>120</v>
      </c>
    </row>
    <row r="82" spans="1:5" s="276" customFormat="1" ht="15" customHeight="1">
      <c r="A82" s="583"/>
      <c r="B82" s="494" t="s">
        <v>801</v>
      </c>
      <c r="C82" s="584"/>
      <c r="D82" s="584"/>
      <c r="E82" s="92">
        <v>120</v>
      </c>
    </row>
    <row r="83" spans="1:5" ht="15" customHeight="1">
      <c r="A83" s="90"/>
      <c r="B83" s="355" t="s">
        <v>364</v>
      </c>
      <c r="C83" s="115">
        <v>52782</v>
      </c>
      <c r="D83" s="115">
        <v>0</v>
      </c>
      <c r="E83" s="115">
        <v>0</v>
      </c>
    </row>
    <row r="84" spans="1:5" ht="17.25" customHeight="1">
      <c r="A84" s="76" t="s">
        <v>363</v>
      </c>
      <c r="B84" s="415" t="s">
        <v>362</v>
      </c>
      <c r="C84" s="345">
        <f>SUM(C81)</f>
        <v>52782</v>
      </c>
      <c r="D84" s="345">
        <f>SUM(D81)</f>
        <v>0</v>
      </c>
      <c r="E84" s="345">
        <f>SUM(E81)</f>
        <v>120</v>
      </c>
    </row>
    <row r="85" spans="1:5" ht="21" customHeight="1">
      <c r="A85" s="346"/>
      <c r="B85" s="348" t="s">
        <v>349</v>
      </c>
      <c r="C85" s="347">
        <f>SUM(C78,C80,C84)</f>
        <v>61636</v>
      </c>
      <c r="D85" s="347">
        <f>SUM(D78,D80,D84)</f>
        <v>7710</v>
      </c>
      <c r="E85" s="347">
        <f>SUM(E78,E80,E84)</f>
        <v>10824</v>
      </c>
    </row>
  </sheetData>
  <mergeCells count="11">
    <mergeCell ref="E9:E10"/>
    <mergeCell ref="E68:E69"/>
    <mergeCell ref="A64:D64"/>
    <mergeCell ref="A65:D65"/>
    <mergeCell ref="A3:D3"/>
    <mergeCell ref="A5:D5"/>
    <mergeCell ref="A6:D6"/>
    <mergeCell ref="A4:D4"/>
    <mergeCell ref="A63:D63"/>
    <mergeCell ref="D9:D10"/>
    <mergeCell ref="D68:D69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0" firstPageNumber="16" orientation="portrait" horizontalDpi="300" verticalDpi="300" r:id="rId1"/>
  <headerFooter alignWithMargins="0">
    <oddFooter>&amp;P. oldal</oddFooter>
  </headerFooter>
  <rowBreaks count="1" manualBreakCount="1">
    <brk id="5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O143"/>
  <sheetViews>
    <sheetView view="pageBreakPreview" topLeftCell="A7" zoomScaleNormal="100" workbookViewId="0">
      <selection activeCell="A81" sqref="A81:H81"/>
    </sheetView>
  </sheetViews>
  <sheetFormatPr defaultRowHeight="12.75"/>
  <cols>
    <col min="1" max="1" width="6.7109375" customWidth="1"/>
    <col min="2" max="2" width="48" customWidth="1"/>
    <col min="3" max="3" width="8.28515625" customWidth="1"/>
    <col min="4" max="4" width="9.140625" customWidth="1"/>
    <col min="5" max="5" width="8.5703125" customWidth="1"/>
    <col min="11" max="11" width="11.5703125" customWidth="1"/>
  </cols>
  <sheetData>
    <row r="1" spans="1:12" ht="15.75">
      <c r="A1" s="47" t="s">
        <v>829</v>
      </c>
      <c r="B1" s="47"/>
      <c r="C1" s="47"/>
      <c r="D1" s="47"/>
      <c r="E1" s="47"/>
    </row>
    <row r="2" spans="1:12" ht="15.75">
      <c r="A2" s="47"/>
      <c r="B2" s="47"/>
      <c r="C2" s="47"/>
      <c r="D2" s="47"/>
      <c r="E2" s="47"/>
    </row>
    <row r="3" spans="1:12" ht="15.75">
      <c r="A3" s="656" t="s">
        <v>26</v>
      </c>
      <c r="B3" s="598"/>
      <c r="C3" s="598"/>
      <c r="D3" s="598"/>
      <c r="E3" s="598"/>
      <c r="F3" s="598"/>
      <c r="G3" s="598"/>
      <c r="H3" s="598"/>
    </row>
    <row r="4" spans="1:12" ht="15.75">
      <c r="A4" s="656" t="s">
        <v>633</v>
      </c>
      <c r="B4" s="598"/>
      <c r="C4" s="598"/>
      <c r="D4" s="598"/>
      <c r="E4" s="598"/>
      <c r="F4" s="598"/>
      <c r="G4" s="598"/>
      <c r="H4" s="598"/>
    </row>
    <row r="5" spans="1:12" ht="15.75">
      <c r="A5" s="656" t="s">
        <v>425</v>
      </c>
      <c r="B5" s="598"/>
      <c r="C5" s="598"/>
      <c r="D5" s="598"/>
      <c r="E5" s="598"/>
      <c r="F5" s="598"/>
      <c r="G5" s="598"/>
      <c r="H5" s="598"/>
    </row>
    <row r="6" spans="1:12" ht="15.75">
      <c r="A6" s="656" t="s">
        <v>426</v>
      </c>
      <c r="B6" s="598"/>
      <c r="C6" s="598"/>
      <c r="D6" s="598"/>
      <c r="E6" s="598"/>
      <c r="F6" s="598"/>
      <c r="G6" s="598"/>
      <c r="H6" s="598"/>
    </row>
    <row r="7" spans="1:12">
      <c r="A7" s="5"/>
      <c r="B7" s="5"/>
      <c r="C7" s="5"/>
      <c r="D7" s="5"/>
      <c r="E7" s="5"/>
    </row>
    <row r="8" spans="1:12">
      <c r="A8" s="5"/>
      <c r="B8" s="5"/>
      <c r="C8" s="5"/>
      <c r="D8" s="5" t="s">
        <v>108</v>
      </c>
      <c r="E8" s="5"/>
    </row>
    <row r="9" spans="1:12" ht="12.75" customHeight="1">
      <c r="A9" s="50" t="s">
        <v>55</v>
      </c>
      <c r="B9" s="50" t="s">
        <v>5</v>
      </c>
      <c r="C9" s="53"/>
      <c r="D9" s="54" t="s">
        <v>331</v>
      </c>
      <c r="E9" s="55"/>
      <c r="F9" s="53"/>
      <c r="G9" s="54" t="s">
        <v>495</v>
      </c>
      <c r="H9" s="55"/>
      <c r="I9" s="53"/>
      <c r="J9" s="54" t="s">
        <v>632</v>
      </c>
      <c r="K9" s="55"/>
    </row>
    <row r="10" spans="1:12" ht="12.75" customHeight="1">
      <c r="A10" s="52" t="s">
        <v>56</v>
      </c>
      <c r="B10" s="52"/>
      <c r="C10" s="56" t="s">
        <v>62</v>
      </c>
      <c r="D10" s="56" t="s">
        <v>63</v>
      </c>
      <c r="E10" s="56" t="s">
        <v>6</v>
      </c>
      <c r="F10" s="56" t="s">
        <v>62</v>
      </c>
      <c r="G10" s="56" t="s">
        <v>63</v>
      </c>
      <c r="H10" s="56" t="s">
        <v>6</v>
      </c>
      <c r="I10" s="56" t="s">
        <v>62</v>
      </c>
      <c r="J10" s="56" t="s">
        <v>63</v>
      </c>
      <c r="K10" s="56" t="s">
        <v>6</v>
      </c>
    </row>
    <row r="11" spans="1:12" ht="12.75" customHeight="1">
      <c r="A11" s="146" t="s">
        <v>444</v>
      </c>
      <c r="B11" s="96" t="s">
        <v>298</v>
      </c>
      <c r="C11" s="50"/>
      <c r="D11" s="50"/>
      <c r="E11" s="50"/>
      <c r="F11" s="351">
        <f>SUM(F12:F13)</f>
        <v>255</v>
      </c>
      <c r="G11" s="351">
        <f t="shared" ref="G11:H11" si="0">SUM(G12:G13)</f>
        <v>69</v>
      </c>
      <c r="H11" s="351">
        <f t="shared" si="0"/>
        <v>324</v>
      </c>
      <c r="I11" s="351">
        <f>SUM(I12:I13)</f>
        <v>255</v>
      </c>
      <c r="J11" s="351">
        <f t="shared" ref="J11:K11" si="1">SUM(J12:J13)</f>
        <v>69</v>
      </c>
      <c r="K11" s="351">
        <f t="shared" si="1"/>
        <v>324</v>
      </c>
      <c r="L11">
        <v>324</v>
      </c>
    </row>
    <row r="12" spans="1:12" s="521" customFormat="1" ht="12.75" customHeight="1">
      <c r="A12" s="520"/>
      <c r="B12" s="167" t="s">
        <v>576</v>
      </c>
      <c r="C12" s="527"/>
      <c r="D12" s="527"/>
      <c r="E12" s="527"/>
      <c r="F12" s="429">
        <v>157</v>
      </c>
      <c r="G12" s="429">
        <v>43</v>
      </c>
      <c r="H12" s="429">
        <f>SUM(F12:G12)</f>
        <v>200</v>
      </c>
      <c r="I12" s="429">
        <v>157</v>
      </c>
      <c r="J12" s="429">
        <v>43</v>
      </c>
      <c r="K12" s="429">
        <f>SUM(I12:J12)</f>
        <v>200</v>
      </c>
    </row>
    <row r="13" spans="1:12" ht="12.75" customHeight="1">
      <c r="A13" s="51"/>
      <c r="B13" s="344" t="s">
        <v>445</v>
      </c>
      <c r="C13" s="51"/>
      <c r="D13" s="51"/>
      <c r="E13" s="51"/>
      <c r="F13" s="429">
        <v>98</v>
      </c>
      <c r="G13" s="429">
        <v>26</v>
      </c>
      <c r="H13" s="429">
        <f>SUM(F13:G13)</f>
        <v>124</v>
      </c>
      <c r="I13" s="429">
        <v>98</v>
      </c>
      <c r="J13" s="429">
        <v>26</v>
      </c>
      <c r="K13" s="429">
        <f>SUM(I13:J13)</f>
        <v>124</v>
      </c>
    </row>
    <row r="14" spans="1:12" ht="12.75" customHeight="1">
      <c r="A14" s="146" t="s">
        <v>312</v>
      </c>
      <c r="B14" s="525" t="s">
        <v>585</v>
      </c>
      <c r="C14" s="530"/>
      <c r="D14" s="531"/>
      <c r="E14" s="531"/>
      <c r="F14" s="532">
        <v>788</v>
      </c>
      <c r="G14" s="351">
        <v>212</v>
      </c>
      <c r="H14" s="351">
        <v>1000</v>
      </c>
      <c r="I14" s="448">
        <f>SUM(I15)</f>
        <v>378</v>
      </c>
      <c r="J14" s="448">
        <f t="shared" ref="J14:K14" si="2">SUM(J15)</f>
        <v>103</v>
      </c>
      <c r="K14" s="448">
        <f t="shared" si="2"/>
        <v>481</v>
      </c>
      <c r="L14">
        <v>481</v>
      </c>
    </row>
    <row r="15" spans="1:12" ht="12.75" customHeight="1">
      <c r="A15" s="51"/>
      <c r="B15" s="187" t="s">
        <v>583</v>
      </c>
      <c r="C15" s="158"/>
      <c r="D15" s="200"/>
      <c r="E15" s="158"/>
      <c r="F15" s="447">
        <v>788</v>
      </c>
      <c r="G15" s="85">
        <v>212</v>
      </c>
      <c r="H15" s="158">
        <f>SUM(F15:G15)</f>
        <v>1000</v>
      </c>
      <c r="I15" s="447">
        <v>378</v>
      </c>
      <c r="J15" s="85">
        <v>103</v>
      </c>
      <c r="K15" s="158">
        <f>SUM(I15:J15)</f>
        <v>481</v>
      </c>
    </row>
    <row r="16" spans="1:12" ht="12.75" customHeight="1">
      <c r="A16" s="146" t="s">
        <v>586</v>
      </c>
      <c r="B16" s="170" t="s">
        <v>295</v>
      </c>
      <c r="C16" s="196">
        <f t="shared" ref="C16:H16" si="3">SUM(C17:C24)</f>
        <v>4327</v>
      </c>
      <c r="D16" s="171">
        <f t="shared" si="3"/>
        <v>1168</v>
      </c>
      <c r="E16" s="171">
        <f t="shared" si="3"/>
        <v>5495</v>
      </c>
      <c r="F16" s="196">
        <f t="shared" si="3"/>
        <v>25533</v>
      </c>
      <c r="G16" s="171">
        <f t="shared" si="3"/>
        <v>2899</v>
      </c>
      <c r="H16" s="171">
        <f t="shared" si="3"/>
        <v>28432</v>
      </c>
      <c r="I16" s="196">
        <f t="shared" ref="I16:K16" si="4">SUM(I17:I24)</f>
        <v>30704</v>
      </c>
      <c r="J16" s="171">
        <f t="shared" si="4"/>
        <v>4301</v>
      </c>
      <c r="K16" s="528">
        <f t="shared" si="4"/>
        <v>35005</v>
      </c>
      <c r="L16" s="594">
        <v>35005</v>
      </c>
    </row>
    <row r="17" spans="1:13" ht="12.75" customHeight="1">
      <c r="A17" s="104"/>
      <c r="B17" s="167" t="s">
        <v>373</v>
      </c>
      <c r="C17" s="169">
        <v>394</v>
      </c>
      <c r="D17" s="168">
        <v>106</v>
      </c>
      <c r="E17" s="168">
        <f>SUM(C17:D17)</f>
        <v>500</v>
      </c>
      <c r="F17" s="169"/>
      <c r="G17" s="168"/>
      <c r="H17" s="168"/>
      <c r="I17" s="169"/>
      <c r="J17" s="168"/>
      <c r="K17" s="168"/>
    </row>
    <row r="18" spans="1:13" ht="12.75" customHeight="1">
      <c r="A18" s="104"/>
      <c r="B18" s="167" t="s">
        <v>795</v>
      </c>
      <c r="C18" s="169"/>
      <c r="D18" s="168"/>
      <c r="E18" s="168"/>
      <c r="F18" s="169"/>
      <c r="G18" s="168"/>
      <c r="H18" s="168"/>
      <c r="I18" s="169">
        <v>798</v>
      </c>
      <c r="J18" s="168">
        <v>215</v>
      </c>
      <c r="K18" s="168">
        <f>SUM(I18:J18)</f>
        <v>1013</v>
      </c>
    </row>
    <row r="19" spans="1:13" ht="12.75" customHeight="1">
      <c r="A19" s="104"/>
      <c r="B19" s="167" t="s">
        <v>446</v>
      </c>
      <c r="C19" s="169"/>
      <c r="D19" s="168"/>
      <c r="E19" s="168"/>
      <c r="F19" s="169">
        <v>300</v>
      </c>
      <c r="G19" s="168"/>
      <c r="H19" s="168">
        <v>300</v>
      </c>
      <c r="I19" s="169">
        <v>300</v>
      </c>
      <c r="J19" s="168"/>
      <c r="K19" s="168">
        <v>300</v>
      </c>
    </row>
    <row r="20" spans="1:13" ht="12.75" customHeight="1">
      <c r="A20" s="595"/>
      <c r="B20" s="596" t="s">
        <v>447</v>
      </c>
      <c r="C20" s="577"/>
      <c r="D20" s="578"/>
      <c r="E20" s="578"/>
      <c r="F20" s="577">
        <v>7702</v>
      </c>
      <c r="G20" s="578">
        <v>2080</v>
      </c>
      <c r="H20" s="578">
        <f>SUM(F20:G20)</f>
        <v>9782</v>
      </c>
      <c r="I20" s="577">
        <v>7724</v>
      </c>
      <c r="J20" s="578">
        <v>2085</v>
      </c>
      <c r="K20" s="578">
        <f>SUM(I20:J20)</f>
        <v>9809</v>
      </c>
    </row>
    <row r="21" spans="1:13" ht="12.75" customHeight="1">
      <c r="A21" s="595"/>
      <c r="B21" s="596" t="s">
        <v>817</v>
      </c>
      <c r="C21" s="577"/>
      <c r="D21" s="578"/>
      <c r="E21" s="578"/>
      <c r="F21" s="577"/>
      <c r="G21" s="578"/>
      <c r="H21" s="578"/>
      <c r="I21" s="577">
        <v>4351</v>
      </c>
      <c r="J21" s="578">
        <v>1182</v>
      </c>
      <c r="K21" s="578">
        <f>SUM(I21:J21)</f>
        <v>5533</v>
      </c>
    </row>
    <row r="22" spans="1:13" ht="12.75" customHeight="1">
      <c r="A22" s="104"/>
      <c r="B22" s="167" t="s">
        <v>354</v>
      </c>
      <c r="C22" s="169">
        <v>3031</v>
      </c>
      <c r="D22" s="168">
        <v>819</v>
      </c>
      <c r="E22" s="168">
        <f>SUM(C22:D22)</f>
        <v>3850</v>
      </c>
      <c r="F22" s="169">
        <v>3031</v>
      </c>
      <c r="G22" s="168">
        <v>819</v>
      </c>
      <c r="H22" s="168">
        <f>SUM(F22:G22)</f>
        <v>3850</v>
      </c>
      <c r="I22" s="169">
        <v>3031</v>
      </c>
      <c r="J22" s="168">
        <v>819</v>
      </c>
      <c r="K22" s="168">
        <f>SUM(I22:J22)</f>
        <v>3850</v>
      </c>
    </row>
    <row r="23" spans="1:13" ht="12.75" customHeight="1">
      <c r="A23" s="104"/>
      <c r="B23" s="167" t="s">
        <v>577</v>
      </c>
      <c r="C23" s="169"/>
      <c r="D23" s="168"/>
      <c r="E23" s="168"/>
      <c r="F23" s="577">
        <v>14500</v>
      </c>
      <c r="G23" s="578"/>
      <c r="H23" s="578">
        <v>14500</v>
      </c>
      <c r="I23" s="577">
        <v>14500</v>
      </c>
      <c r="J23" s="578"/>
      <c r="K23" s="578">
        <v>14500</v>
      </c>
    </row>
    <row r="24" spans="1:13" ht="12.75" customHeight="1">
      <c r="A24" s="104"/>
      <c r="B24" s="167" t="s">
        <v>372</v>
      </c>
      <c r="C24" s="169">
        <v>902</v>
      </c>
      <c r="D24" s="168">
        <v>243</v>
      </c>
      <c r="E24" s="168">
        <f>SUM(C24:D24)</f>
        <v>1145</v>
      </c>
      <c r="F24" s="169"/>
      <c r="G24" s="168"/>
      <c r="H24" s="168"/>
      <c r="I24" s="169">
        <v>0</v>
      </c>
      <c r="J24" s="168">
        <v>0</v>
      </c>
      <c r="K24" s="168">
        <v>0</v>
      </c>
    </row>
    <row r="25" spans="1:13" ht="12.75" customHeight="1">
      <c r="A25" s="305" t="s">
        <v>587</v>
      </c>
      <c r="B25" s="96" t="s">
        <v>448</v>
      </c>
      <c r="C25" s="109">
        <f t="shared" ref="C25:K27" si="5">SUM(C26:C26)</f>
        <v>0</v>
      </c>
      <c r="D25" s="109">
        <f t="shared" si="5"/>
        <v>0</v>
      </c>
      <c r="E25" s="109">
        <f t="shared" si="5"/>
        <v>0</v>
      </c>
      <c r="F25" s="109">
        <f t="shared" si="5"/>
        <v>7874</v>
      </c>
      <c r="G25" s="109">
        <f t="shared" si="5"/>
        <v>2126</v>
      </c>
      <c r="H25" s="109">
        <f t="shared" si="5"/>
        <v>10000</v>
      </c>
      <c r="I25" s="109">
        <f t="shared" si="5"/>
        <v>10085</v>
      </c>
      <c r="J25" s="109">
        <f t="shared" si="5"/>
        <v>2722</v>
      </c>
      <c r="K25" s="109">
        <f t="shared" si="5"/>
        <v>12807</v>
      </c>
      <c r="L25">
        <v>12807</v>
      </c>
    </row>
    <row r="26" spans="1:13" ht="12.75" customHeight="1">
      <c r="A26" s="304"/>
      <c r="B26" s="167" t="s">
        <v>449</v>
      </c>
      <c r="C26" s="199"/>
      <c r="D26" s="198"/>
      <c r="E26" s="199">
        <f>SUM(C26:D26)</f>
        <v>0</v>
      </c>
      <c r="F26" s="199">
        <v>7874</v>
      </c>
      <c r="G26" s="198">
        <v>2126</v>
      </c>
      <c r="H26" s="199">
        <f>SUM(F26:G26)</f>
        <v>10000</v>
      </c>
      <c r="I26" s="199">
        <v>10085</v>
      </c>
      <c r="J26" s="198">
        <v>2722</v>
      </c>
      <c r="K26" s="199">
        <f>SUM(I26:J26)</f>
        <v>12807</v>
      </c>
    </row>
    <row r="27" spans="1:13" ht="12.75" customHeight="1">
      <c r="A27" s="305" t="s">
        <v>599</v>
      </c>
      <c r="B27" s="96" t="s">
        <v>146</v>
      </c>
      <c r="C27" s="109">
        <f t="shared" si="5"/>
        <v>0</v>
      </c>
      <c r="D27" s="109">
        <f t="shared" si="5"/>
        <v>0</v>
      </c>
      <c r="E27" s="109">
        <f t="shared" si="5"/>
        <v>0</v>
      </c>
      <c r="F27" s="109">
        <f t="shared" si="5"/>
        <v>0</v>
      </c>
      <c r="G27" s="109">
        <f t="shared" si="5"/>
        <v>0</v>
      </c>
      <c r="H27" s="109">
        <f t="shared" si="5"/>
        <v>0</v>
      </c>
      <c r="I27" s="109">
        <f t="shared" si="5"/>
        <v>4172</v>
      </c>
      <c r="J27" s="109">
        <f t="shared" si="5"/>
        <v>1127</v>
      </c>
      <c r="K27" s="109">
        <f t="shared" si="5"/>
        <v>5299</v>
      </c>
      <c r="L27">
        <v>5299</v>
      </c>
    </row>
    <row r="28" spans="1:13" ht="12.75" customHeight="1">
      <c r="A28" s="304"/>
      <c r="B28" s="167" t="s">
        <v>806</v>
      </c>
      <c r="C28" s="199"/>
      <c r="D28" s="198"/>
      <c r="E28" s="199">
        <f>SUM(C28:D28)</f>
        <v>0</v>
      </c>
      <c r="F28" s="199">
        <v>0</v>
      </c>
      <c r="G28" s="198">
        <v>0</v>
      </c>
      <c r="H28" s="199">
        <f>SUM(F28:G28)</f>
        <v>0</v>
      </c>
      <c r="I28" s="199">
        <v>4172</v>
      </c>
      <c r="J28" s="198">
        <v>1127</v>
      </c>
      <c r="K28" s="199">
        <f>SUM(I28:J28)</f>
        <v>5299</v>
      </c>
    </row>
    <row r="29" spans="1:13" ht="12.75" customHeight="1">
      <c r="A29" s="305" t="s">
        <v>579</v>
      </c>
      <c r="B29" s="96" t="s">
        <v>432</v>
      </c>
      <c r="C29" s="418"/>
      <c r="D29" s="417"/>
      <c r="E29" s="418"/>
      <c r="F29" s="421">
        <f>SUM(F30:F34)</f>
        <v>30180</v>
      </c>
      <c r="G29" s="108">
        <f t="shared" ref="G29:H29" si="6">SUM(G30:G34)</f>
        <v>2748</v>
      </c>
      <c r="H29" s="421">
        <f t="shared" si="6"/>
        <v>32928</v>
      </c>
      <c r="I29" s="421">
        <f>SUM(I30:I34)</f>
        <v>10415</v>
      </c>
      <c r="J29" s="108">
        <f t="shared" ref="J29:K29" si="7">SUM(J30:J34)</f>
        <v>2811</v>
      </c>
      <c r="K29" s="421">
        <f t="shared" si="7"/>
        <v>13226</v>
      </c>
      <c r="L29" s="276">
        <v>13226</v>
      </c>
    </row>
    <row r="30" spans="1:13" ht="12.75" customHeight="1">
      <c r="A30" s="104"/>
      <c r="B30" s="167" t="s">
        <v>373</v>
      </c>
      <c r="C30" s="168"/>
      <c r="D30" s="186"/>
      <c r="E30" s="168"/>
      <c r="F30" s="169">
        <v>394</v>
      </c>
      <c r="G30" s="168">
        <v>106</v>
      </c>
      <c r="H30" s="186">
        <f>SUM(F30:G30)</f>
        <v>500</v>
      </c>
      <c r="I30" s="169"/>
      <c r="J30" s="168"/>
      <c r="K30" s="186">
        <f>SUM(I30:J30)</f>
        <v>0</v>
      </c>
    </row>
    <row r="31" spans="1:13" ht="12.75" customHeight="1">
      <c r="A31" s="104"/>
      <c r="B31" s="167" t="s">
        <v>372</v>
      </c>
      <c r="C31" s="168"/>
      <c r="D31" s="186"/>
      <c r="E31" s="168"/>
      <c r="F31" s="169">
        <v>902</v>
      </c>
      <c r="G31" s="168">
        <v>243</v>
      </c>
      <c r="H31" s="186">
        <f>SUM(F31:G31)</f>
        <v>1145</v>
      </c>
      <c r="I31" s="169">
        <v>2748</v>
      </c>
      <c r="J31" s="168">
        <v>742</v>
      </c>
      <c r="K31" s="186">
        <f>SUM(I31:J31)</f>
        <v>3490</v>
      </c>
      <c r="M31" s="68"/>
    </row>
    <row r="32" spans="1:13" ht="12.75" customHeight="1">
      <c r="A32" s="104"/>
      <c r="B32" s="167" t="s">
        <v>451</v>
      </c>
      <c r="C32" s="168"/>
      <c r="D32" s="169"/>
      <c r="E32" s="168"/>
      <c r="F32" s="169">
        <v>7244</v>
      </c>
      <c r="G32" s="168">
        <v>1956</v>
      </c>
      <c r="H32" s="186">
        <f>SUM(F32:G32)</f>
        <v>9200</v>
      </c>
      <c r="I32" s="169">
        <v>6027</v>
      </c>
      <c r="J32" s="168">
        <v>1626</v>
      </c>
      <c r="K32" s="186">
        <f>SUM(I32:J32)</f>
        <v>7653</v>
      </c>
      <c r="M32" s="68"/>
    </row>
    <row r="33" spans="1:13" ht="12.75" customHeight="1">
      <c r="A33" s="104"/>
      <c r="B33" s="167" t="s">
        <v>578</v>
      </c>
      <c r="C33" s="168"/>
      <c r="D33" s="169"/>
      <c r="E33" s="168"/>
      <c r="F33" s="169">
        <v>1640</v>
      </c>
      <c r="G33" s="168">
        <v>443</v>
      </c>
      <c r="H33" s="186">
        <f>SUM(F33:G33)</f>
        <v>2083</v>
      </c>
      <c r="I33" s="169">
        <v>1640</v>
      </c>
      <c r="J33" s="168">
        <v>443</v>
      </c>
      <c r="K33" s="186">
        <f>SUM(I33:J33)</f>
        <v>2083</v>
      </c>
      <c r="M33" s="68"/>
    </row>
    <row r="34" spans="1:13" ht="12.75" customHeight="1">
      <c r="A34" s="419"/>
      <c r="B34" s="344" t="s">
        <v>450</v>
      </c>
      <c r="C34" s="420"/>
      <c r="D34" s="180"/>
      <c r="E34" s="420"/>
      <c r="F34" s="180">
        <v>20000</v>
      </c>
      <c r="G34" s="420"/>
      <c r="H34" s="422">
        <v>20000</v>
      </c>
      <c r="I34" s="180">
        <v>0</v>
      </c>
      <c r="J34" s="420">
        <v>0</v>
      </c>
      <c r="K34" s="422">
        <v>0</v>
      </c>
    </row>
    <row r="35" spans="1:13" ht="12.75" customHeight="1">
      <c r="A35" s="305" t="s">
        <v>313</v>
      </c>
      <c r="B35" s="96" t="s">
        <v>452</v>
      </c>
      <c r="C35" s="109">
        <f t="shared" ref="C35:K37" si="8">SUM(C36:C36)</f>
        <v>0</v>
      </c>
      <c r="D35" s="109">
        <f t="shared" si="8"/>
        <v>0</v>
      </c>
      <c r="E35" s="109">
        <f t="shared" si="8"/>
        <v>0</v>
      </c>
      <c r="F35" s="109">
        <f t="shared" si="8"/>
        <v>3544</v>
      </c>
      <c r="G35" s="109">
        <f t="shared" si="8"/>
        <v>956</v>
      </c>
      <c r="H35" s="109">
        <f t="shared" si="8"/>
        <v>4500</v>
      </c>
      <c r="I35" s="109">
        <f t="shared" si="8"/>
        <v>3544</v>
      </c>
      <c r="J35" s="109">
        <f t="shared" si="8"/>
        <v>956</v>
      </c>
      <c r="K35" s="109">
        <f t="shared" si="8"/>
        <v>4500</v>
      </c>
      <c r="L35">
        <v>4500</v>
      </c>
    </row>
    <row r="36" spans="1:13" ht="12.75" customHeight="1">
      <c r="A36" s="304"/>
      <c r="B36" s="167" t="s">
        <v>453</v>
      </c>
      <c r="C36" s="199"/>
      <c r="D36" s="198"/>
      <c r="E36" s="199">
        <f>SUM(C36:D36)</f>
        <v>0</v>
      </c>
      <c r="F36" s="199">
        <v>3544</v>
      </c>
      <c r="G36" s="198">
        <v>956</v>
      </c>
      <c r="H36" s="199">
        <f>SUM(F36:G36)</f>
        <v>4500</v>
      </c>
      <c r="I36" s="199">
        <v>3544</v>
      </c>
      <c r="J36" s="198">
        <v>956</v>
      </c>
      <c r="K36" s="199">
        <f>SUM(I36:J36)</f>
        <v>4500</v>
      </c>
    </row>
    <row r="37" spans="1:13" ht="12.75" customHeight="1">
      <c r="A37" s="146" t="s">
        <v>315</v>
      </c>
      <c r="B37" s="96" t="s">
        <v>454</v>
      </c>
      <c r="C37" s="109">
        <f t="shared" si="8"/>
        <v>0</v>
      </c>
      <c r="D37" s="109">
        <f t="shared" si="8"/>
        <v>0</v>
      </c>
      <c r="E37" s="109">
        <f t="shared" si="8"/>
        <v>0</v>
      </c>
      <c r="F37" s="109">
        <f t="shared" si="8"/>
        <v>985</v>
      </c>
      <c r="G37" s="109">
        <f t="shared" si="8"/>
        <v>265</v>
      </c>
      <c r="H37" s="109">
        <f t="shared" si="8"/>
        <v>1250</v>
      </c>
      <c r="I37" s="109">
        <f t="shared" si="8"/>
        <v>985</v>
      </c>
      <c r="J37" s="109">
        <f t="shared" si="8"/>
        <v>265</v>
      </c>
      <c r="K37" s="109">
        <f t="shared" si="8"/>
        <v>1250</v>
      </c>
      <c r="L37">
        <v>1250</v>
      </c>
    </row>
    <row r="38" spans="1:13" ht="12.75" customHeight="1">
      <c r="A38" s="428"/>
      <c r="B38" s="167" t="s">
        <v>455</v>
      </c>
      <c r="C38" s="199"/>
      <c r="D38" s="198"/>
      <c r="E38" s="199">
        <f>SUM(C38:D38)</f>
        <v>0</v>
      </c>
      <c r="F38" s="199">
        <v>985</v>
      </c>
      <c r="G38" s="198">
        <v>265</v>
      </c>
      <c r="H38" s="199">
        <f>SUM(F38:G38)</f>
        <v>1250</v>
      </c>
      <c r="I38" s="199">
        <v>985</v>
      </c>
      <c r="J38" s="198">
        <v>265</v>
      </c>
      <c r="K38" s="199">
        <f>SUM(I38:J38)</f>
        <v>1250</v>
      </c>
    </row>
    <row r="39" spans="1:13" ht="12.75" customHeight="1">
      <c r="A39" s="146" t="s">
        <v>580</v>
      </c>
      <c r="B39" s="96" t="s">
        <v>355</v>
      </c>
      <c r="C39" s="109">
        <f>SUM(C40:C41)</f>
        <v>7874</v>
      </c>
      <c r="D39" s="172">
        <f t="shared" ref="D39:E39" si="9">SUM(D40:D41)</f>
        <v>2126</v>
      </c>
      <c r="E39" s="109">
        <f t="shared" si="9"/>
        <v>10000</v>
      </c>
      <c r="F39" s="172">
        <f>SUM(F40:F41)</f>
        <v>11811</v>
      </c>
      <c r="G39" s="109">
        <f t="shared" ref="G39:H39" si="10">SUM(G40:G41)</f>
        <v>3189</v>
      </c>
      <c r="H39" s="109">
        <f t="shared" si="10"/>
        <v>15000</v>
      </c>
      <c r="I39" s="172">
        <f>SUM(I40:I41)</f>
        <v>7069</v>
      </c>
      <c r="J39" s="109">
        <f t="shared" ref="J39:K39" si="11">SUM(J40:J41)</f>
        <v>1909</v>
      </c>
      <c r="K39" s="109">
        <f t="shared" si="11"/>
        <v>8978</v>
      </c>
      <c r="L39" s="276">
        <v>8978</v>
      </c>
    </row>
    <row r="40" spans="1:13" s="276" customFormat="1" ht="12.75" customHeight="1">
      <c r="A40" s="197"/>
      <c r="B40" s="167" t="s">
        <v>382</v>
      </c>
      <c r="C40" s="199">
        <v>3937</v>
      </c>
      <c r="D40" s="198">
        <v>1063</v>
      </c>
      <c r="E40" s="199">
        <f>SUM(C40:D40)</f>
        <v>5000</v>
      </c>
      <c r="F40" s="198">
        <v>3937</v>
      </c>
      <c r="G40" s="199">
        <v>1063</v>
      </c>
      <c r="H40" s="199">
        <f>SUM(F40:G40)</f>
        <v>5000</v>
      </c>
      <c r="I40" s="198">
        <v>535</v>
      </c>
      <c r="J40" s="199">
        <v>145</v>
      </c>
      <c r="K40" s="199">
        <f>SUM(I40:J40)</f>
        <v>680</v>
      </c>
    </row>
    <row r="41" spans="1:13" ht="12.75" customHeight="1">
      <c r="A41" s="352"/>
      <c r="B41" s="187" t="s">
        <v>356</v>
      </c>
      <c r="C41" s="158">
        <v>3937</v>
      </c>
      <c r="D41" s="200">
        <v>1063</v>
      </c>
      <c r="E41" s="158">
        <f>SUM(C41:D41)</f>
        <v>5000</v>
      </c>
      <c r="F41" s="200">
        <v>7874</v>
      </c>
      <c r="G41" s="158">
        <v>2126</v>
      </c>
      <c r="H41" s="158">
        <f>SUM(F41:G41)</f>
        <v>10000</v>
      </c>
      <c r="I41" s="200">
        <v>6534</v>
      </c>
      <c r="J41" s="158">
        <v>1764</v>
      </c>
      <c r="K41" s="158">
        <f>SUM(I41:J41)</f>
        <v>8298</v>
      </c>
    </row>
    <row r="42" spans="1:13" ht="12.75" customHeight="1">
      <c r="A42" s="146" t="s">
        <v>581</v>
      </c>
      <c r="B42" s="96" t="s">
        <v>582</v>
      </c>
      <c r="C42" s="391"/>
      <c r="D42" s="529"/>
      <c r="E42" s="391"/>
      <c r="F42" s="172">
        <f t="shared" ref="F42:K42" si="12">SUM(F43:F43)</f>
        <v>1063</v>
      </c>
      <c r="G42" s="109">
        <f t="shared" si="12"/>
        <v>287</v>
      </c>
      <c r="H42" s="172">
        <f t="shared" si="12"/>
        <v>1350</v>
      </c>
      <c r="I42" s="172">
        <f t="shared" si="12"/>
        <v>890</v>
      </c>
      <c r="J42" s="109">
        <f t="shared" si="12"/>
        <v>241</v>
      </c>
      <c r="K42" s="172">
        <f t="shared" si="12"/>
        <v>1131</v>
      </c>
      <c r="L42">
        <v>1131</v>
      </c>
    </row>
    <row r="43" spans="1:13" ht="12.75" customHeight="1">
      <c r="A43" s="352"/>
      <c r="B43" s="187" t="s">
        <v>584</v>
      </c>
      <c r="C43" s="158"/>
      <c r="D43" s="200"/>
      <c r="E43" s="158"/>
      <c r="F43" s="200">
        <v>1063</v>
      </c>
      <c r="G43" s="158">
        <v>287</v>
      </c>
      <c r="H43" s="447">
        <f>SUM(F43:G43)</f>
        <v>1350</v>
      </c>
      <c r="I43" s="200">
        <v>890</v>
      </c>
      <c r="J43" s="158">
        <v>241</v>
      </c>
      <c r="K43" s="447">
        <f>SUM(I43:J43)</f>
        <v>1131</v>
      </c>
    </row>
    <row r="44" spans="1:13" ht="12.75" customHeight="1">
      <c r="A44" s="146" t="s">
        <v>479</v>
      </c>
      <c r="B44" s="96" t="s">
        <v>588</v>
      </c>
      <c r="C44" s="391"/>
      <c r="D44" s="529"/>
      <c r="E44" s="391"/>
      <c r="F44" s="172">
        <f>SUM(F45:F49)</f>
        <v>29603</v>
      </c>
      <c r="G44" s="172">
        <f t="shared" ref="G44:H44" si="13">SUM(G45:G49)</f>
        <v>8002</v>
      </c>
      <c r="H44" s="109">
        <f t="shared" si="13"/>
        <v>37605</v>
      </c>
      <c r="I44" s="172">
        <f>SUM(I45:I49)</f>
        <v>16287</v>
      </c>
      <c r="J44" s="172">
        <f t="shared" ref="J44:K44" si="14">SUM(J45:J49)</f>
        <v>4398</v>
      </c>
      <c r="K44" s="109">
        <f t="shared" si="14"/>
        <v>20685</v>
      </c>
      <c r="L44" s="276">
        <v>20685</v>
      </c>
    </row>
    <row r="45" spans="1:13" ht="12.75" customHeight="1">
      <c r="A45" s="197"/>
      <c r="B45" s="167" t="s">
        <v>589</v>
      </c>
      <c r="C45" s="199"/>
      <c r="D45" s="198"/>
      <c r="E45" s="199"/>
      <c r="F45" s="198">
        <v>3000</v>
      </c>
      <c r="G45" s="533">
        <v>810</v>
      </c>
      <c r="H45" s="199">
        <f>SUM(F45:G45)</f>
        <v>3810</v>
      </c>
      <c r="I45" s="198">
        <v>3000</v>
      </c>
      <c r="J45" s="533">
        <v>810</v>
      </c>
      <c r="K45" s="199">
        <f>SUM(I45:J45)</f>
        <v>3810</v>
      </c>
    </row>
    <row r="46" spans="1:13" ht="12.75" customHeight="1">
      <c r="A46" s="197"/>
      <c r="B46" s="167" t="s">
        <v>590</v>
      </c>
      <c r="C46" s="199"/>
      <c r="D46" s="198"/>
      <c r="E46" s="199"/>
      <c r="F46" s="198">
        <v>11100</v>
      </c>
      <c r="G46" s="533">
        <v>2997</v>
      </c>
      <c r="H46" s="199">
        <f t="shared" ref="H46:H49" si="15">SUM(F46:G46)</f>
        <v>14097</v>
      </c>
      <c r="I46" s="198">
        <v>11884</v>
      </c>
      <c r="J46" s="533">
        <v>3200</v>
      </c>
      <c r="K46" s="199">
        <f t="shared" ref="K46:K49" si="16">SUM(I46:J46)</f>
        <v>15084</v>
      </c>
      <c r="L46" s="591"/>
    </row>
    <row r="47" spans="1:13" ht="12.75" customHeight="1">
      <c r="A47" s="197"/>
      <c r="B47" s="167" t="s">
        <v>591</v>
      </c>
      <c r="C47" s="199"/>
      <c r="D47" s="198"/>
      <c r="E47" s="199"/>
      <c r="F47" s="198">
        <v>14100</v>
      </c>
      <c r="G47" s="533">
        <v>3807</v>
      </c>
      <c r="H47" s="199">
        <f t="shared" si="15"/>
        <v>17907</v>
      </c>
      <c r="I47" s="198"/>
      <c r="J47" s="533"/>
      <c r="K47" s="199">
        <f t="shared" si="16"/>
        <v>0</v>
      </c>
    </row>
    <row r="48" spans="1:13" ht="12.75" customHeight="1">
      <c r="A48" s="197"/>
      <c r="B48" s="167" t="s">
        <v>592</v>
      </c>
      <c r="C48" s="199"/>
      <c r="D48" s="198"/>
      <c r="E48" s="199"/>
      <c r="F48" s="198">
        <v>615</v>
      </c>
      <c r="G48" s="533">
        <v>176</v>
      </c>
      <c r="H48" s="199">
        <f t="shared" si="15"/>
        <v>791</v>
      </c>
      <c r="I48" s="198">
        <v>615</v>
      </c>
      <c r="J48" s="533">
        <v>176</v>
      </c>
      <c r="K48" s="199">
        <f t="shared" si="16"/>
        <v>791</v>
      </c>
    </row>
    <row r="49" spans="1:15" ht="12.75" customHeight="1">
      <c r="A49" s="352"/>
      <c r="B49" s="187" t="s">
        <v>593</v>
      </c>
      <c r="C49" s="158"/>
      <c r="D49" s="200"/>
      <c r="E49" s="158"/>
      <c r="F49" s="200">
        <v>788</v>
      </c>
      <c r="G49" s="534">
        <v>212</v>
      </c>
      <c r="H49" s="158">
        <f t="shared" si="15"/>
        <v>1000</v>
      </c>
      <c r="I49" s="200">
        <v>788</v>
      </c>
      <c r="J49" s="534">
        <v>212</v>
      </c>
      <c r="K49" s="158">
        <f t="shared" si="16"/>
        <v>1000</v>
      </c>
      <c r="O49" s="68"/>
    </row>
    <row r="50" spans="1:15" ht="12.75" customHeight="1">
      <c r="A50" s="147" t="s">
        <v>594</v>
      </c>
      <c r="B50" s="170" t="s">
        <v>160</v>
      </c>
      <c r="C50" s="171">
        <f t="shared" ref="C50:H50" si="17">SUM(C51:C53)</f>
        <v>16220</v>
      </c>
      <c r="D50" s="196">
        <f t="shared" si="17"/>
        <v>4380</v>
      </c>
      <c r="E50" s="528">
        <f t="shared" si="17"/>
        <v>20600</v>
      </c>
      <c r="F50" s="171">
        <f t="shared" si="17"/>
        <v>29597</v>
      </c>
      <c r="G50" s="196">
        <f t="shared" si="17"/>
        <v>7991</v>
      </c>
      <c r="H50" s="528">
        <f t="shared" si="17"/>
        <v>37588</v>
      </c>
      <c r="I50" s="171">
        <f t="shared" ref="I50:K50" si="18">SUM(I51:I53)</f>
        <v>17876</v>
      </c>
      <c r="J50" s="196">
        <f t="shared" si="18"/>
        <v>4829</v>
      </c>
      <c r="K50" s="528">
        <f t="shared" si="18"/>
        <v>22705</v>
      </c>
      <c r="L50" s="276">
        <v>22705</v>
      </c>
    </row>
    <row r="51" spans="1:15" ht="12.75" customHeight="1">
      <c r="A51" s="197"/>
      <c r="B51" s="167" t="s">
        <v>374</v>
      </c>
      <c r="C51" s="168">
        <v>4409</v>
      </c>
      <c r="D51" s="169">
        <v>1191</v>
      </c>
      <c r="E51" s="168">
        <f>SUM(C51:D51)</f>
        <v>5600</v>
      </c>
      <c r="F51" s="168">
        <v>4409</v>
      </c>
      <c r="G51" s="169">
        <v>1191</v>
      </c>
      <c r="H51" s="168">
        <f>SUM(F51:G51)</f>
        <v>5600</v>
      </c>
      <c r="I51" s="168">
        <v>4409</v>
      </c>
      <c r="J51" s="169">
        <v>1191</v>
      </c>
      <c r="K51" s="168">
        <f>SUM(I51:J51)</f>
        <v>5600</v>
      </c>
    </row>
    <row r="52" spans="1:15" ht="12.75" customHeight="1">
      <c r="A52" s="197"/>
      <c r="B52" s="167" t="s">
        <v>440</v>
      </c>
      <c r="C52" s="168"/>
      <c r="D52" s="169"/>
      <c r="E52" s="168"/>
      <c r="F52" s="168">
        <v>13377</v>
      </c>
      <c r="G52" s="169">
        <v>3611</v>
      </c>
      <c r="H52" s="168">
        <f t="shared" ref="H52" si="19">SUM(F52:G52)</f>
        <v>16988</v>
      </c>
      <c r="I52" s="168">
        <v>13057</v>
      </c>
      <c r="J52" s="169">
        <v>3527</v>
      </c>
      <c r="K52" s="168">
        <f t="shared" ref="K52" si="20">SUM(I52:J52)</f>
        <v>16584</v>
      </c>
    </row>
    <row r="53" spans="1:15" ht="12.75" customHeight="1">
      <c r="A53" s="176"/>
      <c r="B53" s="187" t="s">
        <v>375</v>
      </c>
      <c r="C53" s="420">
        <v>11811</v>
      </c>
      <c r="D53" s="180">
        <v>3189</v>
      </c>
      <c r="E53" s="158">
        <f>SUM(C53:D53)</f>
        <v>15000</v>
      </c>
      <c r="F53" s="420">
        <v>11811</v>
      </c>
      <c r="G53" s="180">
        <v>3189</v>
      </c>
      <c r="H53" s="158">
        <f>SUM(F53:G53)</f>
        <v>15000</v>
      </c>
      <c r="I53" s="420">
        <v>410</v>
      </c>
      <c r="J53" s="180">
        <v>111</v>
      </c>
      <c r="K53" s="158">
        <f>SUM(I53:J53)</f>
        <v>521</v>
      </c>
      <c r="N53" s="68"/>
    </row>
    <row r="54" spans="1:15" ht="12.75" customHeight="1">
      <c r="A54" s="305" t="s">
        <v>595</v>
      </c>
      <c r="B54" s="96" t="s">
        <v>296</v>
      </c>
      <c r="C54" s="109">
        <f t="shared" ref="C54:E54" si="21">SUM(C56:C56)</f>
        <v>3433</v>
      </c>
      <c r="D54" s="109">
        <f t="shared" si="21"/>
        <v>927</v>
      </c>
      <c r="E54" s="109">
        <f t="shared" si="21"/>
        <v>4360</v>
      </c>
      <c r="F54" s="109">
        <f>SUM(F55:F56)</f>
        <v>4213</v>
      </c>
      <c r="G54" s="109">
        <f t="shared" ref="G54:H54" si="22">SUM(G55:G56)</f>
        <v>927</v>
      </c>
      <c r="H54" s="109">
        <f t="shared" si="22"/>
        <v>5140</v>
      </c>
      <c r="I54" s="109">
        <f>SUM(I55:I56)</f>
        <v>1385</v>
      </c>
      <c r="J54" s="109">
        <f t="shared" ref="J54:K54" si="23">SUM(J55:J56)</f>
        <v>163</v>
      </c>
      <c r="K54" s="109">
        <f t="shared" si="23"/>
        <v>1548</v>
      </c>
      <c r="L54" s="276">
        <v>1548</v>
      </c>
    </row>
    <row r="55" spans="1:15" ht="12.75" customHeight="1">
      <c r="A55" s="474"/>
      <c r="B55" s="167" t="s">
        <v>478</v>
      </c>
      <c r="C55" s="199"/>
      <c r="D55" s="198"/>
      <c r="E55" s="199"/>
      <c r="F55" s="199">
        <v>780</v>
      </c>
      <c r="G55" s="198"/>
      <c r="H55" s="199">
        <v>780</v>
      </c>
      <c r="I55" s="199">
        <v>780</v>
      </c>
      <c r="J55" s="198"/>
      <c r="K55" s="199">
        <v>780</v>
      </c>
    </row>
    <row r="56" spans="1:15" s="276" customFormat="1" ht="12.75" customHeight="1">
      <c r="A56" s="304"/>
      <c r="B56" s="167" t="s">
        <v>357</v>
      </c>
      <c r="C56" s="199">
        <v>3433</v>
      </c>
      <c r="D56" s="198">
        <v>927</v>
      </c>
      <c r="E56" s="199">
        <f>SUM(C56:D56)</f>
        <v>4360</v>
      </c>
      <c r="F56" s="199">
        <v>3433</v>
      </c>
      <c r="G56" s="198">
        <v>927</v>
      </c>
      <c r="H56" s="199">
        <f>SUM(F56:G56)</f>
        <v>4360</v>
      </c>
      <c r="I56" s="199">
        <v>605</v>
      </c>
      <c r="J56" s="198">
        <v>163</v>
      </c>
      <c r="K56" s="199">
        <f>SUM(I56:J56)</f>
        <v>768</v>
      </c>
    </row>
    <row r="57" spans="1:15" s="276" customFormat="1" ht="12.75" customHeight="1">
      <c r="A57" s="305" t="s">
        <v>434</v>
      </c>
      <c r="B57" s="96" t="s">
        <v>597</v>
      </c>
      <c r="C57" s="109"/>
      <c r="D57" s="172"/>
      <c r="E57" s="109"/>
      <c r="F57" s="109">
        <v>439</v>
      </c>
      <c r="G57" s="172">
        <v>118</v>
      </c>
      <c r="H57" s="109">
        <v>557</v>
      </c>
      <c r="I57" s="109">
        <f>SUM(I58:I59)</f>
        <v>2381</v>
      </c>
      <c r="J57" s="109">
        <f t="shared" ref="J57:K57" si="24">SUM(J58:J59)</f>
        <v>557</v>
      </c>
      <c r="K57" s="109">
        <f t="shared" si="24"/>
        <v>2938</v>
      </c>
      <c r="L57" s="591">
        <v>2938</v>
      </c>
    </row>
    <row r="58" spans="1:15" s="276" customFormat="1" ht="12.75" customHeight="1">
      <c r="A58" s="474"/>
      <c r="B58" s="167" t="s">
        <v>807</v>
      </c>
      <c r="C58" s="199"/>
      <c r="D58" s="198"/>
      <c r="E58" s="199"/>
      <c r="F58" s="199"/>
      <c r="G58" s="198"/>
      <c r="H58" s="199"/>
      <c r="I58" s="199">
        <v>1875</v>
      </c>
      <c r="J58" s="198">
        <v>506</v>
      </c>
      <c r="K58" s="199">
        <f>SUM(I58:J58)</f>
        <v>2381</v>
      </c>
      <c r="L58" s="592"/>
    </row>
    <row r="59" spans="1:15" s="276" customFormat="1" ht="12.75" customHeight="1">
      <c r="A59" s="430"/>
      <c r="B59" s="187" t="s">
        <v>598</v>
      </c>
      <c r="C59" s="158"/>
      <c r="D59" s="200"/>
      <c r="E59" s="158"/>
      <c r="F59" s="158">
        <v>439</v>
      </c>
      <c r="G59" s="200">
        <v>118</v>
      </c>
      <c r="H59" s="158">
        <f>SUM(F59:G59)</f>
        <v>557</v>
      </c>
      <c r="I59" s="158">
        <v>506</v>
      </c>
      <c r="J59" s="200">
        <v>51</v>
      </c>
      <c r="K59" s="158">
        <f>SUM(I59:J59)</f>
        <v>557</v>
      </c>
    </row>
    <row r="60" spans="1:15" s="276" customFormat="1" ht="12.75" customHeight="1">
      <c r="A60" s="305" t="s">
        <v>596</v>
      </c>
      <c r="B60" s="96" t="s">
        <v>456</v>
      </c>
      <c r="C60" s="109"/>
      <c r="D60" s="172"/>
      <c r="E60" s="109"/>
      <c r="F60" s="109">
        <v>185</v>
      </c>
      <c r="G60" s="172">
        <v>50</v>
      </c>
      <c r="H60" s="109">
        <v>235</v>
      </c>
      <c r="I60" s="109">
        <v>185</v>
      </c>
      <c r="J60" s="172">
        <v>50</v>
      </c>
      <c r="K60" s="109">
        <v>285</v>
      </c>
      <c r="L60" s="590">
        <v>285</v>
      </c>
    </row>
    <row r="61" spans="1:15" s="276" customFormat="1" ht="12.75" customHeight="1">
      <c r="A61" s="430"/>
      <c r="B61" s="187" t="s">
        <v>457</v>
      </c>
      <c r="C61" s="158"/>
      <c r="D61" s="200"/>
      <c r="E61" s="158"/>
      <c r="F61" s="158">
        <v>185</v>
      </c>
      <c r="G61" s="200">
        <v>50</v>
      </c>
      <c r="H61" s="158">
        <f>SUM(F61:G61)</f>
        <v>235</v>
      </c>
      <c r="I61" s="158">
        <v>224</v>
      </c>
      <c r="J61" s="200">
        <v>61</v>
      </c>
      <c r="K61" s="158">
        <f>SUM(I61:J61)</f>
        <v>285</v>
      </c>
    </row>
    <row r="62" spans="1:15" s="276" customFormat="1" ht="12.75" customHeight="1">
      <c r="A62" s="305" t="s">
        <v>794</v>
      </c>
      <c r="B62" s="96" t="s">
        <v>805</v>
      </c>
      <c r="C62" s="579"/>
      <c r="D62" s="580"/>
      <c r="E62" s="579"/>
      <c r="F62" s="579"/>
      <c r="G62" s="580"/>
      <c r="H62" s="579"/>
      <c r="I62" s="109">
        <v>383</v>
      </c>
      <c r="J62" s="172">
        <v>104</v>
      </c>
      <c r="K62" s="109">
        <v>487</v>
      </c>
      <c r="L62" s="590">
        <v>487</v>
      </c>
    </row>
    <row r="63" spans="1:15" s="276" customFormat="1" ht="12.75" customHeight="1">
      <c r="A63" s="430"/>
      <c r="B63" s="187" t="s">
        <v>796</v>
      </c>
      <c r="C63" s="158"/>
      <c r="D63" s="200"/>
      <c r="E63" s="158"/>
      <c r="F63" s="158"/>
      <c r="G63" s="200"/>
      <c r="H63" s="158"/>
      <c r="I63" s="158">
        <v>383</v>
      </c>
      <c r="J63" s="200">
        <v>104</v>
      </c>
      <c r="K63" s="158">
        <v>487</v>
      </c>
    </row>
    <row r="64" spans="1:15" s="274" customFormat="1" ht="18.75" customHeight="1">
      <c r="A64" s="431"/>
      <c r="B64" s="432" t="s">
        <v>134</v>
      </c>
      <c r="C64" s="433">
        <f>SUM(C16,C39,C50,C54)</f>
        <v>31854</v>
      </c>
      <c r="D64" s="433">
        <f>SUM(D16,D39,D50,D54)</f>
        <v>8601</v>
      </c>
      <c r="E64" s="433">
        <f>SUM(E16,E39,E50,E54)</f>
        <v>40455</v>
      </c>
      <c r="F64" s="433">
        <f>SUM(F11,F16,F14,F25,F29,F35,F37,F39,F42,F44,F50,F54,F57,F60,)</f>
        <v>146070</v>
      </c>
      <c r="G64" s="433">
        <f>SUM(G11,G16,G14,G25,G29,G35,G37,G39,G42,G44,G50,G54,G57,G60,)</f>
        <v>29839</v>
      </c>
      <c r="H64" s="433">
        <f>SUM(H11,H16,H14,H25,H29,H35,H37,H39,H42,H44,H50,H54,H57,H60,)</f>
        <v>175909</v>
      </c>
      <c r="I64" s="433">
        <f>SUM(I11,I16,I14,I25,I29,I35,I37,I39,I42,I44,I50,I54,I57,I60,I27,I62,)</f>
        <v>106994</v>
      </c>
      <c r="J64" s="433">
        <f>SUM(J11,J16,J14,J25,J29,J35,J37,J39,J42,J44,J50,J54,J57,J60,J27,J62,)</f>
        <v>24605</v>
      </c>
      <c r="K64" s="433">
        <f>SUM(K11,K16,K14,K25,K29,K35,K37,K39,K42,K44,K50,K54,K57,K60,K27,K62,)</f>
        <v>131649</v>
      </c>
      <c r="L64" s="274">
        <f>SUM(L11:L63)</f>
        <v>131649</v>
      </c>
    </row>
    <row r="65" spans="1:12" s="276" customFormat="1" ht="12.75" customHeight="1">
      <c r="A65" s="305" t="s">
        <v>314</v>
      </c>
      <c r="B65" s="96" t="s">
        <v>298</v>
      </c>
      <c r="C65" s="109">
        <f t="shared" ref="C65:E65" si="25">SUM(C67:C67)</f>
        <v>3153</v>
      </c>
      <c r="D65" s="109">
        <f t="shared" si="25"/>
        <v>851</v>
      </c>
      <c r="E65" s="109">
        <f t="shared" si="25"/>
        <v>4004</v>
      </c>
      <c r="F65" s="109">
        <f>SUM(F66:F67)</f>
        <v>5964</v>
      </c>
      <c r="G65" s="109">
        <f t="shared" ref="G65:H65" si="26">SUM(G66:G67)</f>
        <v>1610</v>
      </c>
      <c r="H65" s="109">
        <f t="shared" si="26"/>
        <v>7574</v>
      </c>
      <c r="I65" s="109">
        <f>SUM(I66:I67)</f>
        <v>5494</v>
      </c>
      <c r="J65" s="109">
        <f t="shared" ref="J65:K65" si="27">SUM(J66:J67)</f>
        <v>1481</v>
      </c>
      <c r="K65" s="109">
        <f t="shared" si="27"/>
        <v>6975</v>
      </c>
      <c r="L65" s="276">
        <v>6975</v>
      </c>
    </row>
    <row r="66" spans="1:12" s="276" customFormat="1" ht="12.75" customHeight="1">
      <c r="A66" s="474"/>
      <c r="B66" s="167" t="s">
        <v>607</v>
      </c>
      <c r="C66" s="199"/>
      <c r="D66" s="198"/>
      <c r="E66" s="199"/>
      <c r="F66" s="199">
        <v>1311</v>
      </c>
      <c r="G66" s="198">
        <v>354</v>
      </c>
      <c r="H66" s="199">
        <f>SUM(F66:G66)</f>
        <v>1665</v>
      </c>
      <c r="I66" s="199">
        <v>1311</v>
      </c>
      <c r="J66" s="198">
        <v>354</v>
      </c>
      <c r="K66" s="199">
        <f>SUM(I66:J66)</f>
        <v>1665</v>
      </c>
    </row>
    <row r="67" spans="1:12" s="276" customFormat="1" ht="12.75" customHeight="1">
      <c r="A67" s="304"/>
      <c r="B67" s="167" t="s">
        <v>358</v>
      </c>
      <c r="C67" s="199">
        <v>3153</v>
      </c>
      <c r="D67" s="198">
        <v>851</v>
      </c>
      <c r="E67" s="199">
        <f>SUM(C67:D67)</f>
        <v>4004</v>
      </c>
      <c r="F67" s="199">
        <v>4653</v>
      </c>
      <c r="G67" s="198">
        <v>1256</v>
      </c>
      <c r="H67" s="199">
        <f>SUM(F67:G67)</f>
        <v>5909</v>
      </c>
      <c r="I67" s="199">
        <v>4183</v>
      </c>
      <c r="J67" s="198">
        <v>1127</v>
      </c>
      <c r="K67" s="199">
        <f>SUM(I67:J67)</f>
        <v>5310</v>
      </c>
    </row>
    <row r="68" spans="1:12" s="307" customFormat="1" ht="20.25" customHeight="1">
      <c r="A68" s="434"/>
      <c r="B68" s="432" t="s">
        <v>366</v>
      </c>
      <c r="C68" s="435">
        <f>SUM(C65,)</f>
        <v>3153</v>
      </c>
      <c r="D68" s="435">
        <f t="shared" ref="D68:E68" si="28">SUM(D65,)</f>
        <v>851</v>
      </c>
      <c r="E68" s="435">
        <f t="shared" si="28"/>
        <v>4004</v>
      </c>
      <c r="F68" s="435">
        <f>SUM(F65,)</f>
        <v>5964</v>
      </c>
      <c r="G68" s="435">
        <f t="shared" ref="G68:H68" si="29">SUM(G65,)</f>
        <v>1610</v>
      </c>
      <c r="H68" s="435">
        <f t="shared" si="29"/>
        <v>7574</v>
      </c>
      <c r="I68" s="435">
        <f>SUM(I65,)</f>
        <v>5494</v>
      </c>
      <c r="J68" s="435">
        <f t="shared" ref="J68:K68" si="30">SUM(J65,)</f>
        <v>1481</v>
      </c>
      <c r="K68" s="435">
        <f t="shared" si="30"/>
        <v>6975</v>
      </c>
    </row>
    <row r="69" spans="1:12" s="276" customFormat="1" ht="12.75" customHeight="1">
      <c r="A69" s="356" t="s">
        <v>10</v>
      </c>
      <c r="B69" s="170" t="s">
        <v>365</v>
      </c>
      <c r="C69" s="171">
        <f>SUM(C70:C72)</f>
        <v>16511</v>
      </c>
      <c r="D69" s="171">
        <f t="shared" ref="D69:E69" si="31">SUM(D70:D72)</f>
        <v>4458</v>
      </c>
      <c r="E69" s="171">
        <f t="shared" si="31"/>
        <v>20969</v>
      </c>
      <c r="F69" s="171">
        <f>SUM(F70:F72)</f>
        <v>19127</v>
      </c>
      <c r="G69" s="171">
        <f t="shared" ref="G69:H69" si="32">SUM(G70:G72)</f>
        <v>5164</v>
      </c>
      <c r="H69" s="171">
        <f t="shared" si="32"/>
        <v>24291</v>
      </c>
      <c r="I69" s="171">
        <f>SUM(I70:I72)</f>
        <v>17793</v>
      </c>
      <c r="J69" s="171">
        <f t="shared" ref="J69:K69" si="33">SUM(J70:J72)</f>
        <v>4804</v>
      </c>
      <c r="K69" s="171">
        <f t="shared" si="33"/>
        <v>22597</v>
      </c>
    </row>
    <row r="70" spans="1:12" s="276" customFormat="1" ht="12.75" customHeight="1">
      <c r="A70" s="304"/>
      <c r="B70" s="167" t="s">
        <v>368</v>
      </c>
      <c r="C70" s="199">
        <v>2362</v>
      </c>
      <c r="D70" s="198">
        <v>638</v>
      </c>
      <c r="E70" s="199">
        <f>SUM(C70:D70)</f>
        <v>3000</v>
      </c>
      <c r="F70" s="199">
        <v>2362</v>
      </c>
      <c r="G70" s="198">
        <v>638</v>
      </c>
      <c r="H70" s="199">
        <f>SUM(F70:G70)</f>
        <v>3000</v>
      </c>
      <c r="I70" s="199">
        <v>2362</v>
      </c>
      <c r="J70" s="198">
        <v>638</v>
      </c>
      <c r="K70" s="199">
        <f>SUM(I70:J70)</f>
        <v>3000</v>
      </c>
    </row>
    <row r="71" spans="1:12" s="276" customFormat="1" ht="12.75" customHeight="1">
      <c r="A71" s="304"/>
      <c r="B71" s="167" t="s">
        <v>576</v>
      </c>
      <c r="C71" s="199"/>
      <c r="D71" s="198"/>
      <c r="E71" s="199"/>
      <c r="F71" s="199">
        <v>430</v>
      </c>
      <c r="G71" s="198">
        <v>116</v>
      </c>
      <c r="H71" s="199">
        <f>SUM(F71:G71)</f>
        <v>546</v>
      </c>
      <c r="I71" s="199">
        <v>430</v>
      </c>
      <c r="J71" s="198">
        <v>116</v>
      </c>
      <c r="K71" s="199">
        <f>SUM(I71:J71)</f>
        <v>546</v>
      </c>
    </row>
    <row r="72" spans="1:12" s="276" customFormat="1" ht="12.75" customHeight="1">
      <c r="A72" s="304"/>
      <c r="B72" s="167" t="s">
        <v>367</v>
      </c>
      <c r="C72" s="199">
        <v>14149</v>
      </c>
      <c r="D72" s="198">
        <v>3820</v>
      </c>
      <c r="E72" s="199">
        <f>SUM(C72:D72)</f>
        <v>17969</v>
      </c>
      <c r="F72" s="199">
        <v>16335</v>
      </c>
      <c r="G72" s="198">
        <v>4410</v>
      </c>
      <c r="H72" s="199">
        <f>SUM(F72:G72)</f>
        <v>20745</v>
      </c>
      <c r="I72" s="199">
        <v>15001</v>
      </c>
      <c r="J72" s="198">
        <v>4050</v>
      </c>
      <c r="K72" s="199">
        <f>SUM(I72:J72)</f>
        <v>19051</v>
      </c>
    </row>
    <row r="73" spans="1:12" ht="17.25" customHeight="1">
      <c r="A73" s="436"/>
      <c r="B73" s="432" t="s">
        <v>362</v>
      </c>
      <c r="C73" s="437">
        <f>SUM(C69,)</f>
        <v>16511</v>
      </c>
      <c r="D73" s="437">
        <f t="shared" ref="D73:E73" si="34">SUM(D69,)</f>
        <v>4458</v>
      </c>
      <c r="E73" s="437">
        <f t="shared" si="34"/>
        <v>20969</v>
      </c>
      <c r="F73" s="437">
        <f>SUM(F69,)</f>
        <v>19127</v>
      </c>
      <c r="G73" s="437">
        <f t="shared" ref="G73:H73" si="35">SUM(G69,)</f>
        <v>5164</v>
      </c>
      <c r="H73" s="437">
        <f t="shared" si="35"/>
        <v>24291</v>
      </c>
      <c r="I73" s="437">
        <f>SUM(I69,)</f>
        <v>17793</v>
      </c>
      <c r="J73" s="437">
        <f t="shared" ref="J73:K73" si="36">SUM(J69,)</f>
        <v>4804</v>
      </c>
      <c r="K73" s="437">
        <f t="shared" si="36"/>
        <v>22597</v>
      </c>
    </row>
    <row r="74" spans="1:12" ht="19.5" customHeight="1">
      <c r="A74" s="156"/>
      <c r="B74" s="73" t="s">
        <v>369</v>
      </c>
      <c r="C74" s="142">
        <f>SUM(C64,C68,C73)</f>
        <v>51518</v>
      </c>
      <c r="D74" s="142">
        <f t="shared" ref="D74:E74" si="37">SUM(D64,D68,D73)</f>
        <v>13910</v>
      </c>
      <c r="E74" s="142">
        <f t="shared" si="37"/>
        <v>65428</v>
      </c>
      <c r="F74" s="142">
        <f>SUM(F64,F68,F73)</f>
        <v>171161</v>
      </c>
      <c r="G74" s="142">
        <f t="shared" ref="G74:H74" si="38">SUM(G64,G68,G73)</f>
        <v>36613</v>
      </c>
      <c r="H74" s="142">
        <f t="shared" si="38"/>
        <v>207774</v>
      </c>
      <c r="I74" s="142">
        <f>SUM(I64,I68,I73)</f>
        <v>130281</v>
      </c>
      <c r="J74" s="142">
        <f t="shared" ref="J74:K74" si="39">SUM(J64,J68,J73)</f>
        <v>30890</v>
      </c>
      <c r="K74" s="142">
        <f t="shared" si="39"/>
        <v>161221</v>
      </c>
    </row>
    <row r="75" spans="1:12">
      <c r="A75" s="100"/>
      <c r="B75" s="101"/>
      <c r="C75" s="101"/>
      <c r="D75" s="101"/>
      <c r="E75" s="101"/>
    </row>
    <row r="76" spans="1:12">
      <c r="A76" s="100"/>
      <c r="B76" s="101"/>
      <c r="C76" s="101"/>
      <c r="D76" s="101"/>
      <c r="E76" s="101"/>
    </row>
    <row r="77" spans="1:12">
      <c r="A77" s="100"/>
      <c r="B77" s="101"/>
      <c r="C77" s="101"/>
      <c r="D77" s="101"/>
      <c r="E77" s="101"/>
    </row>
    <row r="78" spans="1:12" ht="15.75">
      <c r="A78" s="102" t="s">
        <v>830</v>
      </c>
      <c r="B78" s="101"/>
      <c r="C78" s="101"/>
      <c r="D78" s="101"/>
      <c r="E78" s="101"/>
    </row>
    <row r="79" spans="1:12">
      <c r="A79" s="100"/>
      <c r="B79" s="101"/>
      <c r="C79" s="101"/>
      <c r="D79" s="101"/>
      <c r="E79" s="101"/>
    </row>
    <row r="80" spans="1:12" ht="15.75">
      <c r="A80" s="656" t="s">
        <v>424</v>
      </c>
      <c r="B80" s="598"/>
      <c r="C80" s="598"/>
      <c r="D80" s="598"/>
      <c r="E80" s="598"/>
      <c r="F80" s="598"/>
      <c r="G80" s="598"/>
      <c r="H80" s="598"/>
    </row>
    <row r="81" spans="1:12" ht="15.75">
      <c r="A81" s="656" t="s">
        <v>633</v>
      </c>
      <c r="B81" s="598"/>
      <c r="C81" s="598"/>
      <c r="D81" s="598"/>
      <c r="E81" s="598"/>
      <c r="F81" s="598"/>
      <c r="G81" s="598"/>
      <c r="H81" s="598"/>
    </row>
    <row r="82" spans="1:12" ht="15.75">
      <c r="A82" s="656" t="s">
        <v>423</v>
      </c>
      <c r="B82" s="598"/>
      <c r="C82" s="598"/>
      <c r="D82" s="598"/>
      <c r="E82" s="598"/>
      <c r="F82" s="598"/>
      <c r="G82" s="598"/>
      <c r="H82" s="598"/>
    </row>
    <row r="83" spans="1:12" ht="15.75">
      <c r="A83" s="656" t="s">
        <v>422</v>
      </c>
      <c r="B83" s="598"/>
      <c r="C83" s="598"/>
      <c r="D83" s="598"/>
      <c r="E83" s="598"/>
      <c r="F83" s="598"/>
      <c r="G83" s="598"/>
      <c r="H83" s="598"/>
    </row>
    <row r="84" spans="1:12" ht="15.75">
      <c r="A84" s="100"/>
      <c r="B84" s="103"/>
      <c r="C84" s="101"/>
      <c r="D84" s="101"/>
      <c r="E84" s="101"/>
    </row>
    <row r="85" spans="1:12" s="68" customFormat="1">
      <c r="A85" s="50" t="s">
        <v>55</v>
      </c>
      <c r="B85" s="50" t="s">
        <v>5</v>
      </c>
      <c r="C85" s="53"/>
      <c r="D85" s="54" t="s">
        <v>331</v>
      </c>
      <c r="E85" s="55"/>
      <c r="F85" s="53"/>
      <c r="G85" s="54" t="s">
        <v>495</v>
      </c>
      <c r="H85" s="55"/>
      <c r="I85" s="53"/>
      <c r="J85" s="54" t="s">
        <v>632</v>
      </c>
      <c r="K85" s="55"/>
    </row>
    <row r="86" spans="1:12">
      <c r="A86" s="52" t="s">
        <v>56</v>
      </c>
      <c r="B86" s="52"/>
      <c r="C86" s="50" t="s">
        <v>62</v>
      </c>
      <c r="D86" s="50" t="s">
        <v>63</v>
      </c>
      <c r="E86" s="50" t="s">
        <v>6</v>
      </c>
      <c r="F86" s="50" t="s">
        <v>62</v>
      </c>
      <c r="G86" s="50" t="s">
        <v>63</v>
      </c>
      <c r="H86" s="50" t="s">
        <v>6</v>
      </c>
      <c r="I86" s="50" t="s">
        <v>62</v>
      </c>
      <c r="J86" s="50" t="s">
        <v>63</v>
      </c>
      <c r="K86" s="50" t="s">
        <v>6</v>
      </c>
    </row>
    <row r="87" spans="1:12">
      <c r="A87" s="76" t="s">
        <v>312</v>
      </c>
      <c r="B87" s="96" t="s">
        <v>295</v>
      </c>
      <c r="C87" s="303">
        <f t="shared" ref="C87:E87" si="40">SUM(C88:C94)</f>
        <v>50080</v>
      </c>
      <c r="D87" s="105">
        <f t="shared" si="40"/>
        <v>13520</v>
      </c>
      <c r="E87" s="105">
        <f t="shared" si="40"/>
        <v>63600</v>
      </c>
      <c r="F87" s="303">
        <f t="shared" ref="F87:H87" si="41">SUM(F88:F94)</f>
        <v>2362</v>
      </c>
      <c r="G87" s="105">
        <f t="shared" si="41"/>
        <v>638</v>
      </c>
      <c r="H87" s="105">
        <f t="shared" si="41"/>
        <v>3000</v>
      </c>
      <c r="I87" s="303">
        <f t="shared" ref="I87:K87" si="42">SUM(I88:I94)</f>
        <v>1854</v>
      </c>
      <c r="J87" s="105">
        <f t="shared" si="42"/>
        <v>502</v>
      </c>
      <c r="K87" s="105">
        <f t="shared" si="42"/>
        <v>2356</v>
      </c>
      <c r="L87">
        <v>2356</v>
      </c>
    </row>
    <row r="88" spans="1:12">
      <c r="A88" s="77"/>
      <c r="B88" s="167" t="s">
        <v>305</v>
      </c>
      <c r="C88" s="186">
        <v>3937</v>
      </c>
      <c r="D88" s="168">
        <v>1063</v>
      </c>
      <c r="E88" s="186">
        <f>SUM(C88:D88)</f>
        <v>5000</v>
      </c>
      <c r="F88" s="186"/>
      <c r="G88" s="168"/>
      <c r="H88" s="186"/>
      <c r="I88" s="186">
        <v>0</v>
      </c>
      <c r="J88" s="168">
        <v>0</v>
      </c>
      <c r="K88" s="186">
        <v>0</v>
      </c>
    </row>
    <row r="89" spans="1:12">
      <c r="A89" s="77"/>
      <c r="B89" s="167" t="s">
        <v>127</v>
      </c>
      <c r="C89" s="186">
        <v>2362</v>
      </c>
      <c r="D89" s="168">
        <v>638</v>
      </c>
      <c r="E89" s="186">
        <f>SUM(C89:D89)</f>
        <v>3000</v>
      </c>
      <c r="F89" s="186">
        <v>2362</v>
      </c>
      <c r="G89" s="168">
        <v>638</v>
      </c>
      <c r="H89" s="186">
        <f>SUM(F89:G89)</f>
        <v>3000</v>
      </c>
      <c r="I89" s="186">
        <v>1854</v>
      </c>
      <c r="J89" s="168">
        <v>502</v>
      </c>
      <c r="K89" s="186">
        <f>SUM(I89:J89)</f>
        <v>2356</v>
      </c>
    </row>
    <row r="90" spans="1:12">
      <c r="A90" s="77"/>
      <c r="B90" s="167" t="s">
        <v>376</v>
      </c>
      <c r="C90" s="186">
        <v>2756</v>
      </c>
      <c r="D90" s="168">
        <v>744</v>
      </c>
      <c r="E90" s="186">
        <f t="shared" ref="E90:E92" si="43">SUM(C90:D90)</f>
        <v>3500</v>
      </c>
      <c r="F90" s="186"/>
      <c r="G90" s="168"/>
      <c r="H90" s="186"/>
      <c r="I90" s="186"/>
      <c r="J90" s="168"/>
      <c r="K90" s="186"/>
    </row>
    <row r="91" spans="1:12">
      <c r="A91" s="77"/>
      <c r="B91" s="167" t="s">
        <v>377</v>
      </c>
      <c r="C91" s="186">
        <v>13858</v>
      </c>
      <c r="D91" s="168">
        <v>3742</v>
      </c>
      <c r="E91" s="186">
        <f t="shared" si="43"/>
        <v>17600</v>
      </c>
      <c r="F91" s="186"/>
      <c r="G91" s="168"/>
      <c r="H91" s="186"/>
      <c r="I91" s="186"/>
      <c r="J91" s="168"/>
      <c r="K91" s="186"/>
    </row>
    <row r="92" spans="1:12">
      <c r="A92" s="77"/>
      <c r="B92" s="167" t="s">
        <v>378</v>
      </c>
      <c r="C92" s="186">
        <v>23622</v>
      </c>
      <c r="D92" s="168">
        <v>6378</v>
      </c>
      <c r="E92" s="186">
        <f t="shared" si="43"/>
        <v>30000</v>
      </c>
      <c r="F92" s="186"/>
      <c r="G92" s="168"/>
      <c r="H92" s="186"/>
      <c r="I92" s="186"/>
      <c r="J92" s="168"/>
      <c r="K92" s="186"/>
    </row>
    <row r="93" spans="1:12">
      <c r="A93" s="77"/>
      <c r="B93" s="195" t="s">
        <v>390</v>
      </c>
      <c r="C93" s="186">
        <v>1970</v>
      </c>
      <c r="D93" s="168">
        <v>530</v>
      </c>
      <c r="E93" s="186">
        <f>SUM(C93:D93)</f>
        <v>2500</v>
      </c>
      <c r="F93" s="186"/>
      <c r="G93" s="168"/>
      <c r="H93" s="186"/>
      <c r="I93" s="186"/>
      <c r="J93" s="168"/>
      <c r="K93" s="186"/>
    </row>
    <row r="94" spans="1:12">
      <c r="A94" s="64"/>
      <c r="B94" s="174" t="s">
        <v>379</v>
      </c>
      <c r="C94" s="181">
        <v>1575</v>
      </c>
      <c r="D94" s="106">
        <v>425</v>
      </c>
      <c r="E94" s="186">
        <f>SUM(C94:D94)</f>
        <v>2000</v>
      </c>
      <c r="F94" s="181"/>
      <c r="G94" s="106"/>
      <c r="H94" s="186"/>
      <c r="I94" s="181"/>
      <c r="J94" s="106"/>
      <c r="K94" s="186"/>
    </row>
    <row r="95" spans="1:12">
      <c r="A95" s="88" t="s">
        <v>599</v>
      </c>
      <c r="B95" s="175" t="s">
        <v>146</v>
      </c>
      <c r="C95" s="105">
        <f t="shared" ref="C95:H95" si="44">SUM(C96:C106)</f>
        <v>112965</v>
      </c>
      <c r="D95" s="105">
        <f t="shared" si="44"/>
        <v>30501</v>
      </c>
      <c r="E95" s="105">
        <f t="shared" si="44"/>
        <v>143466</v>
      </c>
      <c r="F95" s="105">
        <f t="shared" si="44"/>
        <v>201477</v>
      </c>
      <c r="G95" s="105">
        <f t="shared" si="44"/>
        <v>54394</v>
      </c>
      <c r="H95" s="105">
        <f t="shared" si="44"/>
        <v>255871</v>
      </c>
      <c r="I95" s="105">
        <f t="shared" ref="I95:K95" si="45">SUM(I96:I106)</f>
        <v>201981</v>
      </c>
      <c r="J95" s="105">
        <f t="shared" si="45"/>
        <v>54398</v>
      </c>
      <c r="K95" s="105">
        <f t="shared" si="45"/>
        <v>256379</v>
      </c>
      <c r="L95" s="276">
        <v>256379</v>
      </c>
    </row>
    <row r="96" spans="1:12">
      <c r="A96" s="89"/>
      <c r="B96" s="195" t="s">
        <v>601</v>
      </c>
      <c r="C96" s="106">
        <v>7874</v>
      </c>
      <c r="D96" s="106">
        <v>2126</v>
      </c>
      <c r="E96" s="106">
        <f>SUM(C96:D96)</f>
        <v>10000</v>
      </c>
      <c r="F96" s="106">
        <v>0</v>
      </c>
      <c r="G96" s="106">
        <v>0</v>
      </c>
      <c r="H96" s="106">
        <f>SUM(F96:G96)</f>
        <v>0</v>
      </c>
      <c r="I96" s="106">
        <v>0</v>
      </c>
      <c r="J96" s="106">
        <v>0</v>
      </c>
      <c r="K96" s="106">
        <f>SUM(I96:J96)</f>
        <v>0</v>
      </c>
    </row>
    <row r="97" spans="1:12">
      <c r="A97" s="89"/>
      <c r="B97" s="195" t="s">
        <v>602</v>
      </c>
      <c r="C97" s="106"/>
      <c r="D97" s="106"/>
      <c r="E97" s="106"/>
      <c r="F97" s="106">
        <v>3697</v>
      </c>
      <c r="G97" s="106">
        <v>998</v>
      </c>
      <c r="H97" s="106">
        <f>SUM(F97:G97)</f>
        <v>4695</v>
      </c>
      <c r="I97" s="106">
        <v>3697</v>
      </c>
      <c r="J97" s="106">
        <v>1000</v>
      </c>
      <c r="K97" s="106">
        <f>SUM(I97:J97)</f>
        <v>4697</v>
      </c>
    </row>
    <row r="98" spans="1:12">
      <c r="A98" s="89"/>
      <c r="B98" s="195" t="s">
        <v>603</v>
      </c>
      <c r="C98" s="106"/>
      <c r="D98" s="106"/>
      <c r="E98" s="106"/>
      <c r="F98" s="106">
        <v>932</v>
      </c>
      <c r="G98" s="106">
        <v>251</v>
      </c>
      <c r="H98" s="106">
        <f t="shared" ref="H98:H102" si="46">SUM(F98:G98)</f>
        <v>1183</v>
      </c>
      <c r="I98" s="106">
        <v>932</v>
      </c>
      <c r="J98" s="106">
        <v>251</v>
      </c>
      <c r="K98" s="106">
        <f t="shared" ref="K98:K103" si="47">SUM(I98:J98)</f>
        <v>1183</v>
      </c>
    </row>
    <row r="99" spans="1:12">
      <c r="A99" s="89"/>
      <c r="B99" s="195" t="s">
        <v>604</v>
      </c>
      <c r="C99" s="106"/>
      <c r="D99" s="106"/>
      <c r="E99" s="106"/>
      <c r="F99" s="106">
        <v>4120</v>
      </c>
      <c r="G99" s="106">
        <v>1113</v>
      </c>
      <c r="H99" s="106">
        <f t="shared" si="46"/>
        <v>5233</v>
      </c>
      <c r="I99" s="106">
        <v>4120</v>
      </c>
      <c r="J99" s="106">
        <v>1113</v>
      </c>
      <c r="K99" s="106">
        <f t="shared" si="47"/>
        <v>5233</v>
      </c>
    </row>
    <row r="100" spans="1:12">
      <c r="A100" s="89"/>
      <c r="B100" s="195" t="s">
        <v>605</v>
      </c>
      <c r="C100" s="106"/>
      <c r="D100" s="106"/>
      <c r="E100" s="106"/>
      <c r="F100" s="106">
        <v>3724</v>
      </c>
      <c r="G100" s="106">
        <v>1005</v>
      </c>
      <c r="H100" s="106">
        <f t="shared" si="46"/>
        <v>4729</v>
      </c>
      <c r="I100" s="106">
        <v>3724</v>
      </c>
      <c r="J100" s="106">
        <v>1005</v>
      </c>
      <c r="K100" s="106">
        <f t="shared" si="47"/>
        <v>4729</v>
      </c>
    </row>
    <row r="101" spans="1:12">
      <c r="A101" s="89"/>
      <c r="B101" s="195" t="s">
        <v>606</v>
      </c>
      <c r="C101" s="106"/>
      <c r="D101" s="106"/>
      <c r="E101" s="106"/>
      <c r="F101" s="106">
        <v>14884</v>
      </c>
      <c r="G101" s="106">
        <v>4018</v>
      </c>
      <c r="H101" s="106">
        <f t="shared" si="46"/>
        <v>18902</v>
      </c>
      <c r="I101" s="106">
        <v>14884</v>
      </c>
      <c r="J101" s="106">
        <v>4018</v>
      </c>
      <c r="K101" s="106">
        <f t="shared" si="47"/>
        <v>18902</v>
      </c>
    </row>
    <row r="102" spans="1:12">
      <c r="A102" s="89"/>
      <c r="B102" s="195" t="s">
        <v>808</v>
      </c>
      <c r="C102" s="106"/>
      <c r="D102" s="106"/>
      <c r="E102" s="106"/>
      <c r="F102" s="106">
        <v>3852</v>
      </c>
      <c r="G102" s="106">
        <v>1040</v>
      </c>
      <c r="H102" s="106">
        <f t="shared" si="46"/>
        <v>4892</v>
      </c>
      <c r="I102" s="106">
        <v>1320</v>
      </c>
      <c r="J102" s="106">
        <v>356</v>
      </c>
      <c r="K102" s="106">
        <f t="shared" si="47"/>
        <v>1676</v>
      </c>
    </row>
    <row r="103" spans="1:12">
      <c r="A103" s="89"/>
      <c r="B103" s="195" t="s">
        <v>809</v>
      </c>
      <c r="C103" s="106"/>
      <c r="D103" s="106"/>
      <c r="E103" s="106"/>
      <c r="F103" s="106"/>
      <c r="G103" s="106"/>
      <c r="H103" s="106"/>
      <c r="I103" s="106">
        <v>1136</v>
      </c>
      <c r="J103" s="106">
        <v>307</v>
      </c>
      <c r="K103" s="106">
        <f t="shared" si="47"/>
        <v>1443</v>
      </c>
    </row>
    <row r="104" spans="1:12">
      <c r="A104" s="89"/>
      <c r="B104" s="195" t="s">
        <v>810</v>
      </c>
      <c r="C104" s="106"/>
      <c r="D104" s="106"/>
      <c r="E104" s="106"/>
      <c r="F104" s="106"/>
      <c r="G104" s="106"/>
      <c r="H104" s="106"/>
      <c r="I104" s="106">
        <v>404</v>
      </c>
      <c r="J104" s="106">
        <v>102</v>
      </c>
      <c r="K104" s="106">
        <f>SUM(I104:J104)</f>
        <v>506</v>
      </c>
    </row>
    <row r="105" spans="1:12">
      <c r="A105" s="89"/>
      <c r="B105" s="195" t="s">
        <v>443</v>
      </c>
      <c r="C105" s="106"/>
      <c r="D105" s="106"/>
      <c r="E105" s="106"/>
      <c r="F105" s="106">
        <v>61118</v>
      </c>
      <c r="G105" s="106">
        <v>16503</v>
      </c>
      <c r="H105" s="106">
        <f>SUM(F105:G105)</f>
        <v>77621</v>
      </c>
      <c r="I105" s="106">
        <v>61118</v>
      </c>
      <c r="J105" s="106">
        <v>16503</v>
      </c>
      <c r="K105" s="106">
        <f>SUM(I105:J105)</f>
        <v>77621</v>
      </c>
    </row>
    <row r="106" spans="1:12">
      <c r="A106" s="90"/>
      <c r="B106" s="174" t="s">
        <v>359</v>
      </c>
      <c r="C106" s="177">
        <v>105091</v>
      </c>
      <c r="D106" s="177">
        <v>28375</v>
      </c>
      <c r="E106" s="177">
        <f>SUM(C106:D106)</f>
        <v>133466</v>
      </c>
      <c r="F106" s="177">
        <v>109150</v>
      </c>
      <c r="G106" s="177">
        <v>29466</v>
      </c>
      <c r="H106" s="177">
        <f>SUM(F106:G106)</f>
        <v>138616</v>
      </c>
      <c r="I106" s="177">
        <v>110646</v>
      </c>
      <c r="J106" s="177">
        <v>29743</v>
      </c>
      <c r="K106" s="177">
        <f>SUM(I106:J106)</f>
        <v>140389</v>
      </c>
    </row>
    <row r="107" spans="1:12">
      <c r="A107" s="88" t="s">
        <v>315</v>
      </c>
      <c r="B107" s="175" t="s">
        <v>458</v>
      </c>
      <c r="C107" s="105"/>
      <c r="D107" s="105"/>
      <c r="E107" s="105"/>
      <c r="F107" s="105">
        <v>702</v>
      </c>
      <c r="G107" s="105">
        <v>189</v>
      </c>
      <c r="H107" s="105">
        <v>891</v>
      </c>
      <c r="I107" s="105">
        <v>702</v>
      </c>
      <c r="J107" s="105">
        <v>189</v>
      </c>
      <c r="K107" s="105">
        <v>891</v>
      </c>
      <c r="L107" s="593">
        <v>891</v>
      </c>
    </row>
    <row r="108" spans="1:12">
      <c r="A108" s="90"/>
      <c r="B108" s="174" t="s">
        <v>459</v>
      </c>
      <c r="C108" s="177"/>
      <c r="D108" s="177"/>
      <c r="E108" s="177"/>
      <c r="F108" s="177">
        <v>702</v>
      </c>
      <c r="G108" s="177">
        <v>189</v>
      </c>
      <c r="H108" s="177">
        <f>SUM(F108:G108)</f>
        <v>891</v>
      </c>
      <c r="I108" s="177">
        <v>702</v>
      </c>
      <c r="J108" s="177">
        <v>189</v>
      </c>
      <c r="K108" s="177">
        <f>SUM(I108:J108)</f>
        <v>891</v>
      </c>
    </row>
    <row r="109" spans="1:12">
      <c r="A109" s="88" t="s">
        <v>441</v>
      </c>
      <c r="B109" s="175" t="s">
        <v>814</v>
      </c>
      <c r="C109" s="105"/>
      <c r="D109" s="105"/>
      <c r="E109" s="105"/>
      <c r="F109" s="105"/>
      <c r="G109" s="105"/>
      <c r="H109" s="105"/>
      <c r="I109" s="105">
        <v>100</v>
      </c>
      <c r="J109" s="105"/>
      <c r="K109" s="105">
        <v>100</v>
      </c>
      <c r="L109">
        <v>100</v>
      </c>
    </row>
    <row r="110" spans="1:12">
      <c r="A110" s="90"/>
      <c r="B110" s="174" t="s">
        <v>815</v>
      </c>
      <c r="C110" s="177"/>
      <c r="D110" s="177"/>
      <c r="E110" s="177"/>
      <c r="F110" s="177"/>
      <c r="G110" s="177"/>
      <c r="H110" s="177"/>
      <c r="I110" s="177">
        <v>100</v>
      </c>
      <c r="J110" s="177"/>
      <c r="K110" s="177">
        <v>100</v>
      </c>
    </row>
    <row r="111" spans="1:12">
      <c r="A111" s="89" t="s">
        <v>483</v>
      </c>
      <c r="B111" s="439" t="s">
        <v>160</v>
      </c>
      <c r="C111" s="106"/>
      <c r="D111" s="106"/>
      <c r="E111" s="106"/>
      <c r="F111" s="424">
        <f>SUM(F115)</f>
        <v>6300</v>
      </c>
      <c r="G111" s="424">
        <f t="shared" ref="G111:H111" si="48">SUM(G115)</f>
        <v>1700</v>
      </c>
      <c r="H111" s="424">
        <f t="shared" si="48"/>
        <v>8000</v>
      </c>
      <c r="I111" s="424">
        <f>SUM(I112:I115)</f>
        <v>3951</v>
      </c>
      <c r="J111" s="424">
        <f t="shared" ref="J111:K111" si="49">SUM(J112:J115)</f>
        <v>1019</v>
      </c>
      <c r="K111" s="424">
        <f t="shared" si="49"/>
        <v>4970</v>
      </c>
      <c r="L111">
        <v>4970</v>
      </c>
    </row>
    <row r="112" spans="1:12">
      <c r="A112" s="89"/>
      <c r="B112" s="195" t="s">
        <v>811</v>
      </c>
      <c r="C112" s="106"/>
      <c r="D112" s="106"/>
      <c r="E112" s="106"/>
      <c r="F112" s="168"/>
      <c r="G112" s="168"/>
      <c r="H112" s="168"/>
      <c r="I112" s="168">
        <v>689</v>
      </c>
      <c r="J112" s="168">
        <v>138</v>
      </c>
      <c r="K112" s="168">
        <f>SUM(I112:J112)</f>
        <v>827</v>
      </c>
    </row>
    <row r="113" spans="1:12">
      <c r="A113" s="89"/>
      <c r="B113" s="195" t="s">
        <v>812</v>
      </c>
      <c r="C113" s="106"/>
      <c r="D113" s="106"/>
      <c r="E113" s="106"/>
      <c r="F113" s="168"/>
      <c r="G113" s="168"/>
      <c r="H113" s="168"/>
      <c r="I113" s="168">
        <v>1836</v>
      </c>
      <c r="J113" s="168">
        <v>496</v>
      </c>
      <c r="K113" s="168">
        <f>SUM(I113:J113)</f>
        <v>2332</v>
      </c>
    </row>
    <row r="114" spans="1:12">
      <c r="A114" s="89"/>
      <c r="B114" s="195" t="s">
        <v>813</v>
      </c>
      <c r="C114" s="106"/>
      <c r="D114" s="106"/>
      <c r="E114" s="106"/>
      <c r="F114" s="168"/>
      <c r="G114" s="168"/>
      <c r="H114" s="168"/>
      <c r="I114" s="168">
        <v>1426</v>
      </c>
      <c r="J114" s="168">
        <v>385</v>
      </c>
      <c r="K114" s="168">
        <f>SUM(I114:J114)</f>
        <v>1811</v>
      </c>
    </row>
    <row r="115" spans="1:12">
      <c r="A115" s="89"/>
      <c r="B115" s="195" t="s">
        <v>442</v>
      </c>
      <c r="C115" s="106"/>
      <c r="D115" s="106"/>
      <c r="E115" s="106"/>
      <c r="F115" s="106">
        <v>6300</v>
      </c>
      <c r="G115" s="106">
        <v>1700</v>
      </c>
      <c r="H115" s="106">
        <f>SUM(F115:G115)</f>
        <v>8000</v>
      </c>
      <c r="I115" s="106"/>
      <c r="J115" s="106"/>
      <c r="K115" s="106"/>
    </row>
    <row r="116" spans="1:12">
      <c r="A116" s="146" t="s">
        <v>460</v>
      </c>
      <c r="B116" s="96" t="s">
        <v>297</v>
      </c>
      <c r="C116" s="108">
        <f t="shared" ref="C116:H116" si="50">SUM(C117:C119)</f>
        <v>1102</v>
      </c>
      <c r="D116" s="108">
        <f t="shared" si="50"/>
        <v>298</v>
      </c>
      <c r="E116" s="108">
        <f t="shared" si="50"/>
        <v>1400</v>
      </c>
      <c r="F116" s="108">
        <f t="shared" si="50"/>
        <v>1102</v>
      </c>
      <c r="G116" s="108">
        <f t="shared" si="50"/>
        <v>298</v>
      </c>
      <c r="H116" s="108">
        <f t="shared" si="50"/>
        <v>1400</v>
      </c>
      <c r="I116" s="108">
        <v>500</v>
      </c>
      <c r="J116" s="108">
        <v>135</v>
      </c>
      <c r="K116" s="108">
        <f>SUM(I116:J116)</f>
        <v>635</v>
      </c>
      <c r="L116">
        <v>635</v>
      </c>
    </row>
    <row r="117" spans="1:12">
      <c r="A117" s="147"/>
      <c r="B117" s="167" t="s">
        <v>380</v>
      </c>
      <c r="C117" s="168">
        <v>787</v>
      </c>
      <c r="D117" s="168">
        <v>213</v>
      </c>
      <c r="E117" s="168">
        <f>SUM(C117:D117)</f>
        <v>1000</v>
      </c>
      <c r="F117" s="168">
        <v>787</v>
      </c>
      <c r="G117" s="168">
        <v>213</v>
      </c>
      <c r="H117" s="168">
        <f>SUM(F117:G117)</f>
        <v>1000</v>
      </c>
      <c r="I117" s="168"/>
      <c r="J117" s="168"/>
      <c r="K117" s="168"/>
    </row>
    <row r="118" spans="1:12">
      <c r="A118" s="147"/>
      <c r="B118" s="167" t="s">
        <v>381</v>
      </c>
      <c r="C118" s="168"/>
      <c r="D118" s="168"/>
      <c r="E118" s="168"/>
      <c r="F118" s="168"/>
      <c r="G118" s="168"/>
      <c r="H118" s="168"/>
      <c r="I118" s="168">
        <v>500</v>
      </c>
      <c r="J118" s="168">
        <v>135</v>
      </c>
      <c r="K118" s="168">
        <f>SUM(I118:J118)</f>
        <v>635</v>
      </c>
    </row>
    <row r="119" spans="1:12">
      <c r="A119" s="147"/>
      <c r="B119" s="167" t="s">
        <v>383</v>
      </c>
      <c r="C119" s="168">
        <v>315</v>
      </c>
      <c r="D119" s="168">
        <v>85</v>
      </c>
      <c r="E119" s="168">
        <f>SUM(C119:D119)</f>
        <v>400</v>
      </c>
      <c r="F119" s="168">
        <v>315</v>
      </c>
      <c r="G119" s="168">
        <v>85</v>
      </c>
      <c r="H119" s="168">
        <f>SUM(F119:G119)</f>
        <v>400</v>
      </c>
      <c r="I119" s="168"/>
      <c r="J119" s="168"/>
      <c r="K119" s="168"/>
    </row>
    <row r="120" spans="1:12">
      <c r="A120" s="146" t="s">
        <v>434</v>
      </c>
      <c r="B120" s="96" t="s">
        <v>433</v>
      </c>
      <c r="C120" s="108"/>
      <c r="D120" s="108"/>
      <c r="E120" s="109"/>
      <c r="F120" s="108">
        <f t="shared" ref="F120:H120" si="51">SUM(F121:F122)</f>
        <v>6732</v>
      </c>
      <c r="G120" s="108">
        <f t="shared" si="51"/>
        <v>1818</v>
      </c>
      <c r="H120" s="108">
        <f t="shared" si="51"/>
        <v>8550</v>
      </c>
      <c r="I120" s="108">
        <f>SUM(I121:I123)</f>
        <v>25265</v>
      </c>
      <c r="J120" s="108">
        <f t="shared" ref="J120:K120" si="52">SUM(J121:J123)</f>
        <v>4504</v>
      </c>
      <c r="K120" s="108">
        <f t="shared" si="52"/>
        <v>29769</v>
      </c>
      <c r="L120" s="276">
        <v>12925</v>
      </c>
    </row>
    <row r="121" spans="1:12">
      <c r="A121" s="147"/>
      <c r="B121" s="167" t="s">
        <v>376</v>
      </c>
      <c r="C121" s="186"/>
      <c r="D121" s="168"/>
      <c r="E121" s="186"/>
      <c r="F121" s="186">
        <v>2756</v>
      </c>
      <c r="G121" s="168">
        <v>744</v>
      </c>
      <c r="H121" s="186">
        <f t="shared" ref="H121:H123" si="53">SUM(F121:G121)</f>
        <v>3500</v>
      </c>
      <c r="I121" s="186">
        <v>2340</v>
      </c>
      <c r="J121" s="168"/>
      <c r="K121" s="186">
        <f t="shared" ref="K121:K123" si="54">SUM(I121:J121)</f>
        <v>2340</v>
      </c>
    </row>
    <row r="122" spans="1:12">
      <c r="A122" s="147"/>
      <c r="B122" s="167" t="s">
        <v>461</v>
      </c>
      <c r="C122" s="186"/>
      <c r="D122" s="168"/>
      <c r="E122" s="186"/>
      <c r="F122" s="186">
        <v>3976</v>
      </c>
      <c r="G122" s="168">
        <v>1074</v>
      </c>
      <c r="H122" s="186">
        <f t="shared" si="53"/>
        <v>5050</v>
      </c>
      <c r="I122" s="186">
        <v>2100</v>
      </c>
      <c r="J122" s="168">
        <v>567</v>
      </c>
      <c r="K122" s="186">
        <f t="shared" si="54"/>
        <v>2667</v>
      </c>
    </row>
    <row r="123" spans="1:12">
      <c r="A123" s="428"/>
      <c r="B123" s="187" t="s">
        <v>377</v>
      </c>
      <c r="C123" s="422"/>
      <c r="D123" s="420"/>
      <c r="E123" s="422"/>
      <c r="F123" s="422">
        <v>0</v>
      </c>
      <c r="G123" s="422">
        <v>0</v>
      </c>
      <c r="H123" s="422">
        <f t="shared" si="53"/>
        <v>0</v>
      </c>
      <c r="I123" s="422">
        <v>20825</v>
      </c>
      <c r="J123" s="422">
        <v>3937</v>
      </c>
      <c r="K123" s="422">
        <f t="shared" si="54"/>
        <v>24762</v>
      </c>
    </row>
    <row r="124" spans="1:12">
      <c r="A124" s="147" t="s">
        <v>600</v>
      </c>
      <c r="B124" s="170" t="s">
        <v>435</v>
      </c>
      <c r="C124" s="423"/>
      <c r="D124" s="424"/>
      <c r="E124" s="423"/>
      <c r="F124" s="423">
        <f>SUM(F125)</f>
        <v>2086</v>
      </c>
      <c r="G124" s="423">
        <f t="shared" ref="G124:K124" si="55">SUM(G125)</f>
        <v>563</v>
      </c>
      <c r="H124" s="423">
        <f t="shared" si="55"/>
        <v>2649</v>
      </c>
      <c r="I124" s="423">
        <f>SUM(I125)</f>
        <v>2086</v>
      </c>
      <c r="J124" s="423">
        <f t="shared" si="55"/>
        <v>563</v>
      </c>
      <c r="K124" s="423">
        <f t="shared" si="55"/>
        <v>2649</v>
      </c>
      <c r="L124">
        <v>2649</v>
      </c>
    </row>
    <row r="125" spans="1:12">
      <c r="A125" s="176"/>
      <c r="B125" s="174" t="s">
        <v>379</v>
      </c>
      <c r="C125" s="181"/>
      <c r="D125" s="106"/>
      <c r="E125" s="186"/>
      <c r="F125" s="181">
        <v>2086</v>
      </c>
      <c r="G125" s="106">
        <v>563</v>
      </c>
      <c r="H125" s="186">
        <f>SUM(F125:G125)</f>
        <v>2649</v>
      </c>
      <c r="I125" s="181">
        <v>2086</v>
      </c>
      <c r="J125" s="106">
        <v>563</v>
      </c>
      <c r="K125" s="186">
        <f>SUM(I125:J125)</f>
        <v>2649</v>
      </c>
    </row>
    <row r="126" spans="1:12" ht="21.75" customHeight="1">
      <c r="A126" s="56"/>
      <c r="B126" s="426" t="s">
        <v>438</v>
      </c>
      <c r="C126" s="201">
        <f>SUM(C87,C95,C116)</f>
        <v>164147</v>
      </c>
      <c r="D126" s="201">
        <f>SUM(D87,D95,D116)</f>
        <v>44319</v>
      </c>
      <c r="E126" s="201">
        <f>SUM(E87,E95,E116)</f>
        <v>208466</v>
      </c>
      <c r="F126" s="201">
        <f>SUM(F87,F95,F116,F120,F111,F124,F107)</f>
        <v>220761</v>
      </c>
      <c r="G126" s="201">
        <f>SUM(G87,G95,G116,G120,G111,G124,G107)</f>
        <v>59600</v>
      </c>
      <c r="H126" s="201">
        <f>SUM(H87,H95,H116,H120,H111,H124,H107)</f>
        <v>280361</v>
      </c>
      <c r="I126" s="201">
        <f>SUM(I87,I95,I116,I120,I111,I124,I107,I109)</f>
        <v>236439</v>
      </c>
      <c r="J126" s="201">
        <f t="shared" ref="J126:K126" si="56">SUM(J87,J95,J116,J120,J111,J124,J107,J109)</f>
        <v>61310</v>
      </c>
      <c r="K126" s="201">
        <f t="shared" si="56"/>
        <v>297749</v>
      </c>
    </row>
    <row r="127" spans="1:12">
      <c r="A127" s="5"/>
      <c r="B127" s="5"/>
      <c r="C127" s="5"/>
      <c r="D127" s="5"/>
      <c r="E127" s="5"/>
    </row>
    <row r="128" spans="1:12">
      <c r="A128" s="5"/>
      <c r="B128" s="5"/>
      <c r="C128" s="5"/>
      <c r="D128" s="5"/>
      <c r="E128" s="5"/>
    </row>
    <row r="129" spans="1:5">
      <c r="A129" s="5"/>
      <c r="B129" s="5"/>
      <c r="C129" s="5"/>
      <c r="D129" s="5"/>
      <c r="E129" s="5"/>
    </row>
    <row r="130" spans="1:5">
      <c r="A130" s="5"/>
      <c r="B130" s="5"/>
      <c r="C130" s="5"/>
      <c r="D130" s="5"/>
      <c r="E130" s="5"/>
    </row>
    <row r="131" spans="1:5">
      <c r="A131" s="5"/>
      <c r="B131" s="5"/>
      <c r="C131" s="5"/>
      <c r="D131" s="5"/>
      <c r="E131" s="5"/>
    </row>
    <row r="132" spans="1:5">
      <c r="A132" s="5"/>
      <c r="B132" s="5"/>
      <c r="C132" s="5"/>
      <c r="D132" s="5"/>
      <c r="E132" s="5"/>
    </row>
    <row r="133" spans="1:5">
      <c r="A133" s="5"/>
      <c r="B133" s="5"/>
      <c r="C133" s="5"/>
      <c r="D133" s="5"/>
      <c r="E133" s="5"/>
    </row>
    <row r="134" spans="1:5">
      <c r="A134" s="5"/>
      <c r="B134" s="5"/>
      <c r="C134" s="5"/>
      <c r="D134" s="5"/>
      <c r="E134" s="5"/>
    </row>
    <row r="135" spans="1:5">
      <c r="A135" s="5"/>
      <c r="B135" s="5"/>
      <c r="C135" s="5"/>
      <c r="D135" s="5"/>
      <c r="E135" s="5"/>
    </row>
    <row r="138" spans="1:5" ht="15" customHeight="1"/>
    <row r="139" spans="1:5" ht="15" customHeight="1"/>
    <row r="140" spans="1:5" ht="18" customHeight="1"/>
    <row r="141" spans="1:5" ht="15" customHeight="1"/>
    <row r="142" spans="1:5" ht="15" customHeight="1"/>
    <row r="143" spans="1:5" ht="12.75" customHeight="1"/>
  </sheetData>
  <mergeCells count="8">
    <mergeCell ref="A82:H82"/>
    <mergeCell ref="A83:H83"/>
    <mergeCell ref="A3:H3"/>
    <mergeCell ref="A4:H4"/>
    <mergeCell ref="A5:H5"/>
    <mergeCell ref="A6:H6"/>
    <mergeCell ref="A80:H80"/>
    <mergeCell ref="A81:H81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63" firstPageNumber="18" orientation="portrait" horizontalDpi="300" verticalDpi="300" r:id="rId1"/>
  <headerFooter alignWithMargins="0">
    <oddFooter>&amp;C&amp;P. oldal</oddFooter>
  </headerFooter>
  <rowBreaks count="1" manualBreakCount="1">
    <brk id="75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31"/>
  <sheetViews>
    <sheetView view="pageBreakPreview" zoomScaleNormal="100" workbookViewId="0">
      <selection activeCell="A3" sqref="A3:D3"/>
    </sheetView>
  </sheetViews>
  <sheetFormatPr defaultRowHeight="12.75"/>
  <cols>
    <col min="1" max="1" width="8.7109375" customWidth="1"/>
    <col min="2" max="2" width="47.140625" customWidth="1"/>
    <col min="3" max="3" width="14.7109375" customWidth="1"/>
    <col min="4" max="4" width="14.140625" bestFit="1" customWidth="1"/>
    <col min="5" max="5" width="14" customWidth="1"/>
  </cols>
  <sheetData>
    <row r="1" spans="1:5" ht="15.75">
      <c r="A1" s="47" t="s">
        <v>831</v>
      </c>
      <c r="B1" s="47"/>
      <c r="C1" s="47"/>
      <c r="D1" s="5"/>
    </row>
    <row r="2" spans="1:5" ht="15.75">
      <c r="A2" s="47"/>
      <c r="B2" s="47"/>
      <c r="C2" s="47"/>
      <c r="D2" s="5"/>
    </row>
    <row r="3" spans="1:5" ht="15.75">
      <c r="A3" s="656" t="s">
        <v>429</v>
      </c>
      <c r="B3" s="598"/>
      <c r="C3" s="598"/>
      <c r="D3" s="598"/>
    </row>
    <row r="4" spans="1:5" ht="15.75">
      <c r="A4" s="656" t="s">
        <v>634</v>
      </c>
      <c r="B4" s="598"/>
      <c r="C4" s="598"/>
      <c r="D4" s="598"/>
    </row>
    <row r="5" spans="1:5" ht="15.75">
      <c r="A5" s="656" t="s">
        <v>430</v>
      </c>
      <c r="B5" s="598"/>
      <c r="C5" s="598"/>
      <c r="D5" s="598"/>
    </row>
    <row r="6" spans="1:5" ht="15.75">
      <c r="A6" s="656" t="s">
        <v>431</v>
      </c>
      <c r="B6" s="598"/>
      <c r="C6" s="598"/>
      <c r="D6" s="598"/>
    </row>
    <row r="7" spans="1:5" ht="15.75">
      <c r="A7" s="47"/>
      <c r="B7" s="47"/>
      <c r="C7" s="48"/>
      <c r="D7" s="5"/>
    </row>
    <row r="8" spans="1:5" ht="15.75">
      <c r="A8" s="47"/>
      <c r="B8" s="47"/>
      <c r="C8" s="48"/>
      <c r="D8" s="5"/>
    </row>
    <row r="9" spans="1:5" ht="15.75">
      <c r="A9" s="47"/>
      <c r="B9" s="69" t="s">
        <v>64</v>
      </c>
      <c r="C9" s="48"/>
      <c r="D9" s="5"/>
    </row>
    <row r="10" spans="1:5" ht="22.5" customHeight="1">
      <c r="A10" s="657" t="s">
        <v>497</v>
      </c>
      <c r="B10" s="657" t="s">
        <v>5</v>
      </c>
      <c r="C10" s="657" t="s">
        <v>331</v>
      </c>
      <c r="D10" s="657" t="s">
        <v>496</v>
      </c>
      <c r="E10" s="657" t="s">
        <v>635</v>
      </c>
    </row>
    <row r="11" spans="1:5" ht="28.5" customHeight="1">
      <c r="A11" s="602"/>
      <c r="B11" s="602"/>
      <c r="C11" s="602"/>
      <c r="D11" s="602"/>
      <c r="E11" s="602"/>
    </row>
    <row r="12" spans="1:5" ht="15" customHeight="1">
      <c r="A12" s="146" t="s">
        <v>353</v>
      </c>
      <c r="B12" s="349" t="s">
        <v>350</v>
      </c>
      <c r="C12" s="351">
        <v>215</v>
      </c>
      <c r="D12" s="351">
        <v>0</v>
      </c>
      <c r="E12" s="351">
        <f>SUM(E13:E14)</f>
        <v>1043</v>
      </c>
    </row>
    <row r="13" spans="1:5" ht="15" customHeight="1">
      <c r="A13" s="474"/>
      <c r="B13" s="350" t="s">
        <v>571</v>
      </c>
      <c r="C13" s="429">
        <v>0</v>
      </c>
      <c r="D13" s="429">
        <v>0</v>
      </c>
      <c r="E13" s="429">
        <v>1043</v>
      </c>
    </row>
    <row r="14" spans="1:5" ht="15" customHeight="1">
      <c r="A14" s="173"/>
      <c r="B14" s="350" t="s">
        <v>351</v>
      </c>
      <c r="C14" s="85">
        <v>215</v>
      </c>
      <c r="D14" s="85">
        <v>0</v>
      </c>
      <c r="E14" s="85">
        <v>0</v>
      </c>
    </row>
    <row r="15" spans="1:5" ht="15" customHeight="1">
      <c r="A15" s="146" t="s">
        <v>575</v>
      </c>
      <c r="B15" s="525" t="s">
        <v>432</v>
      </c>
      <c r="C15" s="429"/>
      <c r="D15" s="526">
        <v>450</v>
      </c>
      <c r="E15" s="526">
        <v>0</v>
      </c>
    </row>
    <row r="16" spans="1:5" ht="15" customHeight="1">
      <c r="A16" s="173"/>
      <c r="B16" s="446" t="s">
        <v>574</v>
      </c>
      <c r="C16" s="429"/>
      <c r="D16" s="429">
        <v>450</v>
      </c>
      <c r="E16" s="429">
        <v>0</v>
      </c>
    </row>
    <row r="17" spans="1:5" ht="15" customHeight="1">
      <c r="A17" s="146" t="s">
        <v>315</v>
      </c>
      <c r="B17" s="143" t="s">
        <v>118</v>
      </c>
      <c r="C17" s="105">
        <f>SUM(C19:C21)</f>
        <v>27334</v>
      </c>
      <c r="D17" s="105">
        <f>SUM(D18:D21)</f>
        <v>28877</v>
      </c>
      <c r="E17" s="105">
        <f>SUM(E18:E21)</f>
        <v>10250</v>
      </c>
    </row>
    <row r="18" spans="1:5" s="276" customFormat="1" ht="15" customHeight="1">
      <c r="A18" s="197"/>
      <c r="B18" s="161" t="s">
        <v>571</v>
      </c>
      <c r="C18" s="106"/>
      <c r="D18" s="106">
        <v>1043</v>
      </c>
      <c r="E18" s="106">
        <v>0</v>
      </c>
    </row>
    <row r="19" spans="1:5" ht="15" customHeight="1">
      <c r="A19" s="147"/>
      <c r="B19" s="194" t="s">
        <v>158</v>
      </c>
      <c r="C19" s="168">
        <v>500</v>
      </c>
      <c r="D19" s="168">
        <v>1000</v>
      </c>
      <c r="E19" s="168">
        <v>500</v>
      </c>
    </row>
    <row r="20" spans="1:5" ht="15" customHeight="1">
      <c r="A20" s="147"/>
      <c r="B20" s="194" t="s">
        <v>287</v>
      </c>
      <c r="C20" s="168">
        <v>9750</v>
      </c>
      <c r="D20" s="168">
        <v>9750</v>
      </c>
      <c r="E20" s="168">
        <v>9750</v>
      </c>
    </row>
    <row r="21" spans="1:5" ht="15" customHeight="1">
      <c r="A21" s="147"/>
      <c r="B21" s="161" t="s">
        <v>352</v>
      </c>
      <c r="C21" s="106">
        <v>17084</v>
      </c>
      <c r="D21" s="106">
        <v>17084</v>
      </c>
      <c r="E21" s="106">
        <v>0</v>
      </c>
    </row>
    <row r="22" spans="1:5" s="163" customFormat="1" ht="15" customHeight="1">
      <c r="A22" s="146" t="s">
        <v>484</v>
      </c>
      <c r="B22" s="524" t="s">
        <v>573</v>
      </c>
      <c r="C22" s="522"/>
      <c r="D22" s="105">
        <f>SUM(D23)</f>
        <v>8000</v>
      </c>
      <c r="E22" s="105">
        <f>SUM(E23)</f>
        <v>8000</v>
      </c>
    </row>
    <row r="23" spans="1:5" ht="15" customHeight="1">
      <c r="A23" s="428"/>
      <c r="B23" s="523" t="s">
        <v>572</v>
      </c>
      <c r="C23" s="177"/>
      <c r="D23" s="177">
        <v>8000</v>
      </c>
      <c r="E23" s="177">
        <v>8000</v>
      </c>
    </row>
    <row r="24" spans="1:5" ht="15" customHeight="1">
      <c r="A24" s="146" t="s">
        <v>434</v>
      </c>
      <c r="B24" s="524" t="s">
        <v>623</v>
      </c>
      <c r="C24" s="522"/>
      <c r="D24" s="105">
        <f>SUM(D25)</f>
        <v>7920</v>
      </c>
      <c r="E24" s="105">
        <f>SUM(E25)</f>
        <v>0</v>
      </c>
    </row>
    <row r="25" spans="1:5" ht="15" customHeight="1">
      <c r="A25" s="428"/>
      <c r="B25" s="523" t="s">
        <v>624</v>
      </c>
      <c r="C25" s="177"/>
      <c r="D25" s="177">
        <v>7920</v>
      </c>
      <c r="E25" s="177">
        <v>0</v>
      </c>
    </row>
    <row r="26" spans="1:5" ht="15" customHeight="1">
      <c r="A26" s="148"/>
      <c r="B26" s="145" t="s">
        <v>65</v>
      </c>
      <c r="C26" s="144">
        <f>SUM(C17,C12)</f>
        <v>27549</v>
      </c>
      <c r="D26" s="144">
        <f>SUM(D17,D12,D15,D22,D24)</f>
        <v>45247</v>
      </c>
      <c r="E26" s="144">
        <f>SUM(E17,E12,E15,E22,E24)</f>
        <v>19293</v>
      </c>
    </row>
    <row r="27" spans="1:5" ht="15" customHeight="1">
      <c r="A27" s="5"/>
      <c r="B27" s="5"/>
      <c r="C27" s="5"/>
      <c r="D27" s="5"/>
      <c r="E27" s="539"/>
    </row>
    <row r="28" spans="1:5" ht="15" customHeight="1">
      <c r="A28" s="5"/>
      <c r="B28" s="5"/>
      <c r="C28" s="5"/>
      <c r="D28" s="5"/>
    </row>
    <row r="29" spans="1:5" ht="15" customHeight="1">
      <c r="A29" s="5"/>
      <c r="B29" s="5"/>
      <c r="C29" s="5"/>
      <c r="D29" s="5"/>
    </row>
    <row r="30" spans="1:5">
      <c r="A30" s="5"/>
      <c r="B30" s="5"/>
      <c r="C30" s="5"/>
      <c r="D30" s="5"/>
    </row>
    <row r="31" spans="1:5">
      <c r="A31" s="5"/>
      <c r="B31" s="5"/>
      <c r="C31" s="5"/>
      <c r="D31" s="5"/>
    </row>
  </sheetData>
  <mergeCells count="9">
    <mergeCell ref="A4:D4"/>
    <mergeCell ref="A3:D3"/>
    <mergeCell ref="A5:D5"/>
    <mergeCell ref="D10:D11"/>
    <mergeCell ref="E10:E11"/>
    <mergeCell ref="A10:A11"/>
    <mergeCell ref="B10:B11"/>
    <mergeCell ref="C10:C11"/>
    <mergeCell ref="A6:D6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8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12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18.28515625" customWidth="1"/>
    <col min="2" max="2" width="24.5703125" customWidth="1"/>
    <col min="3" max="3" width="11.85546875" customWidth="1"/>
    <col min="4" max="4" width="18.140625" customWidth="1"/>
    <col min="5" max="5" width="16.140625" customWidth="1"/>
  </cols>
  <sheetData>
    <row r="1" spans="1:5" ht="15.75">
      <c r="A1" s="4" t="s">
        <v>832</v>
      </c>
      <c r="B1" s="4"/>
      <c r="C1" s="4"/>
    </row>
    <row r="2" spans="1:5" ht="15.75">
      <c r="A2" s="4"/>
      <c r="B2" s="4"/>
      <c r="C2" s="4"/>
    </row>
    <row r="3" spans="1:5" ht="15.75">
      <c r="A3" s="660" t="s">
        <v>307</v>
      </c>
      <c r="B3" s="661"/>
      <c r="C3" s="661"/>
      <c r="D3" s="661"/>
      <c r="E3" s="661"/>
    </row>
    <row r="4" spans="1:5" ht="15.75">
      <c r="A4" s="597" t="s">
        <v>637</v>
      </c>
      <c r="B4" s="598"/>
      <c r="C4" s="598"/>
      <c r="D4" s="598"/>
      <c r="E4" s="598"/>
    </row>
    <row r="5" spans="1:5" ht="15.75">
      <c r="A5" s="4"/>
      <c r="B5" s="312" t="s">
        <v>308</v>
      </c>
      <c r="C5" s="4"/>
    </row>
    <row r="6" spans="1:5">
      <c r="A6" s="5"/>
      <c r="B6" s="5"/>
      <c r="C6" s="5"/>
    </row>
    <row r="7" spans="1:5">
      <c r="A7" s="5"/>
      <c r="B7" s="5" t="s">
        <v>309</v>
      </c>
      <c r="C7" s="5"/>
    </row>
    <row r="8" spans="1:5" ht="19.5" customHeight="1">
      <c r="A8" s="50" t="s">
        <v>4</v>
      </c>
      <c r="B8" s="658" t="s">
        <v>5</v>
      </c>
      <c r="C8" s="657" t="s">
        <v>331</v>
      </c>
      <c r="D8" s="657" t="s">
        <v>498</v>
      </c>
      <c r="E8" s="657" t="s">
        <v>636</v>
      </c>
    </row>
    <row r="9" spans="1:5" ht="19.5" customHeight="1">
      <c r="A9" s="51" t="s">
        <v>7</v>
      </c>
      <c r="B9" s="659"/>
      <c r="C9" s="602"/>
      <c r="D9" s="602"/>
      <c r="E9" s="602"/>
    </row>
    <row r="10" spans="1:5" ht="19.5" customHeight="1">
      <c r="A10" s="76" t="s">
        <v>159</v>
      </c>
      <c r="B10" s="384" t="s">
        <v>310</v>
      </c>
      <c r="C10" s="382">
        <v>10000</v>
      </c>
      <c r="D10" s="382">
        <v>4250</v>
      </c>
      <c r="E10" s="382">
        <v>10000</v>
      </c>
    </row>
    <row r="11" spans="1:5" ht="19.5" customHeight="1">
      <c r="A11" s="76" t="s">
        <v>315</v>
      </c>
      <c r="B11" s="384" t="s">
        <v>384</v>
      </c>
      <c r="C11" s="383">
        <v>87300</v>
      </c>
      <c r="D11" s="382">
        <v>5000</v>
      </c>
      <c r="E11" s="382">
        <v>156193</v>
      </c>
    </row>
    <row r="12" spans="1:5" ht="19.5" customHeight="1">
      <c r="A12" s="315"/>
      <c r="B12" s="314" t="s">
        <v>311</v>
      </c>
      <c r="C12" s="313">
        <f>SUM(C10:C11)</f>
        <v>97300</v>
      </c>
      <c r="D12" s="538">
        <f>SUM(D10:D11)</f>
        <v>9250</v>
      </c>
      <c r="E12" s="538">
        <f>SUM(E10:E11)</f>
        <v>166193</v>
      </c>
    </row>
  </sheetData>
  <mergeCells count="6">
    <mergeCell ref="B8:B9"/>
    <mergeCell ref="C8:C9"/>
    <mergeCell ref="D8:D9"/>
    <mergeCell ref="A3:E3"/>
    <mergeCell ref="A4:E4"/>
    <mergeCell ref="E8:E9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N90"/>
  <sheetViews>
    <sheetView view="pageBreakPreview" topLeftCell="A54" zoomScale="130" zoomScaleNormal="100" workbookViewId="0">
      <selection activeCell="A55" sqref="A55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1.5703125" customWidth="1"/>
    <col min="5" max="5" width="14.7109375" customWidth="1"/>
    <col min="6" max="6" width="13.42578125" customWidth="1"/>
    <col min="7" max="7" width="14.5703125" customWidth="1"/>
    <col min="8" max="8" width="11" customWidth="1"/>
  </cols>
  <sheetData>
    <row r="1" spans="1:13" ht="15.75">
      <c r="A1" s="4" t="s">
        <v>833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5.7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40"/>
      <c r="B4" s="40"/>
      <c r="C4" s="40"/>
      <c r="D4" s="40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40"/>
      <c r="B5" s="40"/>
      <c r="C5" s="6" t="s">
        <v>26</v>
      </c>
      <c r="D5" s="6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40"/>
      <c r="B6" s="40"/>
      <c r="C6" s="339" t="s">
        <v>332</v>
      </c>
      <c r="D6" s="6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40"/>
      <c r="B7" s="40"/>
      <c r="C7" s="6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5.5" customHeight="1">
      <c r="A9" s="50" t="s">
        <v>5</v>
      </c>
      <c r="B9" s="50" t="s">
        <v>66</v>
      </c>
      <c r="C9" s="50" t="s">
        <v>67</v>
      </c>
      <c r="D9" s="50" t="s">
        <v>68</v>
      </c>
      <c r="E9" s="63" t="s">
        <v>69</v>
      </c>
      <c r="F9" s="657" t="s">
        <v>137</v>
      </c>
      <c r="G9" s="178" t="s">
        <v>6</v>
      </c>
      <c r="H9" s="5"/>
      <c r="I9" s="5"/>
      <c r="J9" s="5"/>
      <c r="K9" s="5"/>
      <c r="L9" s="5"/>
      <c r="M9" s="5"/>
    </row>
    <row r="10" spans="1:13">
      <c r="A10" s="51"/>
      <c r="B10" s="51" t="s">
        <v>70</v>
      </c>
      <c r="C10" s="51" t="s">
        <v>71</v>
      </c>
      <c r="D10" s="51"/>
      <c r="E10" s="173" t="s">
        <v>71</v>
      </c>
      <c r="F10" s="662"/>
      <c r="G10" s="179"/>
      <c r="H10" s="5"/>
      <c r="I10" s="5"/>
      <c r="J10" s="5"/>
      <c r="K10" s="5"/>
      <c r="L10" s="5"/>
      <c r="M10" s="5"/>
    </row>
    <row r="11" spans="1:13">
      <c r="A11" s="52"/>
      <c r="B11" s="52" t="s">
        <v>72</v>
      </c>
      <c r="C11" s="52"/>
      <c r="D11" s="52"/>
      <c r="E11" s="64"/>
      <c r="F11" s="663"/>
      <c r="G11" s="72"/>
      <c r="H11" s="5"/>
      <c r="I11" s="5"/>
      <c r="J11" s="5"/>
      <c r="K11" s="5"/>
      <c r="L11" s="5"/>
      <c r="M11" s="5"/>
    </row>
    <row r="12" spans="1:13" ht="20.100000000000001" customHeight="1">
      <c r="A12" s="45" t="s">
        <v>133</v>
      </c>
      <c r="B12" s="45">
        <v>1</v>
      </c>
      <c r="C12" s="45"/>
      <c r="D12" s="45"/>
      <c r="E12" s="45"/>
      <c r="F12" s="478">
        <v>180</v>
      </c>
      <c r="G12" s="45">
        <f t="shared" ref="G12:G22" si="0">SUM(B12:F12)</f>
        <v>181</v>
      </c>
      <c r="H12" s="5"/>
      <c r="I12" s="5"/>
      <c r="J12" s="5"/>
      <c r="K12" s="5"/>
      <c r="L12" s="5"/>
      <c r="M12" s="5"/>
    </row>
    <row r="13" spans="1:13" ht="20.100000000000001" customHeight="1">
      <c r="A13" s="45" t="s">
        <v>73</v>
      </c>
      <c r="B13" s="45">
        <v>39</v>
      </c>
      <c r="C13" s="45">
        <v>3</v>
      </c>
      <c r="D13" s="45"/>
      <c r="E13" s="45"/>
      <c r="F13" s="45"/>
      <c r="G13" s="45">
        <f t="shared" si="0"/>
        <v>42</v>
      </c>
      <c r="H13" s="5"/>
      <c r="I13" s="5"/>
      <c r="J13" s="5"/>
      <c r="K13" s="5"/>
      <c r="L13" s="5"/>
      <c r="M13" s="5"/>
    </row>
    <row r="14" spans="1:13" ht="20.100000000000001" customHeight="1">
      <c r="A14" s="45" t="s">
        <v>217</v>
      </c>
      <c r="B14" s="45">
        <v>25</v>
      </c>
      <c r="C14" s="45"/>
      <c r="D14" s="45"/>
      <c r="E14" s="45"/>
      <c r="F14" s="45"/>
      <c r="G14" s="45">
        <f t="shared" si="0"/>
        <v>25</v>
      </c>
      <c r="H14" s="5"/>
      <c r="I14" s="5"/>
      <c r="J14" s="5"/>
      <c r="K14" s="5"/>
      <c r="L14" s="5"/>
      <c r="M14" s="5"/>
    </row>
    <row r="15" spans="1:13" ht="20.100000000000001" customHeight="1">
      <c r="A15" s="45" t="s">
        <v>218</v>
      </c>
      <c r="B15" s="45">
        <v>22</v>
      </c>
      <c r="C15" s="45"/>
      <c r="D15" s="45"/>
      <c r="E15" s="45"/>
      <c r="F15" s="45"/>
      <c r="G15" s="45">
        <f t="shared" si="0"/>
        <v>22</v>
      </c>
      <c r="H15" s="5"/>
      <c r="I15" s="5"/>
      <c r="J15" s="5"/>
      <c r="K15" s="5"/>
      <c r="L15" s="5"/>
      <c r="M15" s="5"/>
    </row>
    <row r="16" spans="1:13" ht="20.100000000000001" customHeight="1">
      <c r="A16" s="45" t="s">
        <v>219</v>
      </c>
      <c r="B16" s="45">
        <v>12</v>
      </c>
      <c r="C16" s="45"/>
      <c r="D16" s="45"/>
      <c r="E16" s="45"/>
      <c r="F16" s="45"/>
      <c r="G16" s="45">
        <f t="shared" si="0"/>
        <v>12</v>
      </c>
      <c r="H16" s="5"/>
      <c r="I16" s="5"/>
      <c r="J16" s="5"/>
      <c r="K16" s="5"/>
      <c r="L16" s="5"/>
      <c r="M16" s="5"/>
    </row>
    <row r="17" spans="1:13" ht="20.100000000000001" customHeight="1">
      <c r="A17" s="45" t="s">
        <v>300</v>
      </c>
      <c r="B17" s="45">
        <v>6</v>
      </c>
      <c r="C17" s="45"/>
      <c r="D17" s="45"/>
      <c r="E17" s="45"/>
      <c r="F17" s="45"/>
      <c r="G17" s="45">
        <f t="shared" si="0"/>
        <v>6</v>
      </c>
      <c r="H17" s="5"/>
      <c r="I17" s="5"/>
      <c r="J17" s="5"/>
      <c r="K17" s="5"/>
      <c r="L17" s="5"/>
      <c r="M17" s="5"/>
    </row>
    <row r="18" spans="1:13" ht="20.100000000000001" customHeight="1">
      <c r="A18" s="45" t="s">
        <v>301</v>
      </c>
      <c r="B18" s="45">
        <v>29</v>
      </c>
      <c r="C18" s="45"/>
      <c r="D18" s="45"/>
      <c r="E18" s="45"/>
      <c r="F18" s="45"/>
      <c r="G18" s="45">
        <f t="shared" si="0"/>
        <v>29</v>
      </c>
      <c r="H18" s="5"/>
      <c r="I18" s="5"/>
      <c r="J18" s="5"/>
      <c r="K18" s="5"/>
      <c r="L18" s="5"/>
      <c r="M18" s="5"/>
    </row>
    <row r="19" spans="1:13" ht="20.100000000000001" customHeight="1">
      <c r="A19" s="45" t="s">
        <v>302</v>
      </c>
      <c r="B19" s="45">
        <v>11</v>
      </c>
      <c r="C19" s="45"/>
      <c r="D19" s="45"/>
      <c r="E19" s="45"/>
      <c r="F19" s="45"/>
      <c r="G19" s="45">
        <f t="shared" si="0"/>
        <v>11</v>
      </c>
      <c r="H19" s="5"/>
      <c r="I19" s="5"/>
      <c r="J19" s="5"/>
      <c r="K19" s="5"/>
      <c r="L19" s="5"/>
      <c r="M19" s="5"/>
    </row>
    <row r="20" spans="1:13" ht="20.100000000000001" customHeight="1">
      <c r="A20" s="45" t="s">
        <v>303</v>
      </c>
      <c r="B20" s="45">
        <v>15</v>
      </c>
      <c r="C20" s="45">
        <v>1</v>
      </c>
      <c r="D20" s="45"/>
      <c r="E20" s="45"/>
      <c r="F20" s="45"/>
      <c r="G20" s="45">
        <f t="shared" si="0"/>
        <v>16</v>
      </c>
      <c r="H20" s="5"/>
      <c r="I20" s="5"/>
      <c r="J20" s="5"/>
      <c r="K20" s="5"/>
      <c r="L20" s="5"/>
      <c r="M20" s="5"/>
    </row>
    <row r="21" spans="1:13" ht="20.100000000000001" customHeight="1">
      <c r="A21" s="45" t="s">
        <v>223</v>
      </c>
      <c r="B21" s="45">
        <v>8</v>
      </c>
      <c r="C21" s="45"/>
      <c r="D21" s="45"/>
      <c r="E21" s="45"/>
      <c r="F21" s="45"/>
      <c r="G21" s="45">
        <f t="shared" si="0"/>
        <v>8</v>
      </c>
      <c r="H21" s="5"/>
      <c r="I21" s="5"/>
      <c r="J21" s="5"/>
      <c r="K21" s="5"/>
      <c r="L21" s="5"/>
      <c r="M21" s="5"/>
    </row>
    <row r="22" spans="1:13" ht="20.100000000000001" customHeight="1">
      <c r="A22" s="45" t="s">
        <v>224</v>
      </c>
      <c r="B22" s="45">
        <v>46</v>
      </c>
      <c r="C22" s="45">
        <v>29</v>
      </c>
      <c r="D22" s="45"/>
      <c r="E22" s="45"/>
      <c r="F22" s="45"/>
      <c r="G22" s="45">
        <f t="shared" si="0"/>
        <v>75</v>
      </c>
      <c r="H22" s="5"/>
      <c r="I22" s="5"/>
      <c r="J22" s="5"/>
      <c r="K22" s="5"/>
      <c r="L22" s="5"/>
      <c r="M22" s="5"/>
    </row>
    <row r="23" spans="1:13" ht="20.100000000000001" customHeight="1">
      <c r="A23" s="58" t="s">
        <v>138</v>
      </c>
      <c r="B23" s="58">
        <f>SUM(B12:B22)</f>
        <v>214</v>
      </c>
      <c r="C23" s="58">
        <f t="shared" ref="C23:G23" si="1">SUM(C12:C22)</f>
        <v>33</v>
      </c>
      <c r="D23" s="58">
        <f t="shared" si="1"/>
        <v>0</v>
      </c>
      <c r="E23" s="58">
        <f t="shared" si="1"/>
        <v>0</v>
      </c>
      <c r="F23" s="58">
        <f t="shared" si="1"/>
        <v>180</v>
      </c>
      <c r="G23" s="58">
        <f t="shared" si="1"/>
        <v>427</v>
      </c>
      <c r="H23" s="67"/>
      <c r="I23" s="67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4" t="s">
        <v>834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15">
      <c r="A26" s="40"/>
      <c r="B26" s="40"/>
      <c r="C26" s="40"/>
      <c r="D26" s="40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40"/>
      <c r="B27" s="40"/>
      <c r="C27" s="6" t="s">
        <v>35</v>
      </c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40"/>
      <c r="B28" s="40"/>
      <c r="C28" s="339" t="s">
        <v>333</v>
      </c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>
      <c r="A30" s="50" t="s">
        <v>5</v>
      </c>
      <c r="B30" s="50" t="s">
        <v>66</v>
      </c>
      <c r="C30" s="50" t="s">
        <v>67</v>
      </c>
      <c r="D30" s="50" t="s">
        <v>68</v>
      </c>
      <c r="E30" s="50" t="s">
        <v>69</v>
      </c>
      <c r="F30" s="657" t="s">
        <v>137</v>
      </c>
      <c r="G30" s="50" t="s">
        <v>6</v>
      </c>
      <c r="H30" s="5"/>
      <c r="I30" s="5"/>
      <c r="J30" s="5"/>
      <c r="K30" s="5"/>
      <c r="L30" s="5"/>
      <c r="M30" s="5"/>
    </row>
    <row r="31" spans="1:13">
      <c r="A31" s="51"/>
      <c r="B31" s="51" t="s">
        <v>70</v>
      </c>
      <c r="C31" s="51" t="s">
        <v>71</v>
      </c>
      <c r="D31" s="51"/>
      <c r="E31" s="51" t="s">
        <v>71</v>
      </c>
      <c r="F31" s="664"/>
      <c r="G31" s="51"/>
      <c r="H31" s="5"/>
      <c r="I31" s="5"/>
      <c r="J31" s="5"/>
      <c r="K31" s="5"/>
      <c r="L31" s="5"/>
      <c r="M31" s="5"/>
    </row>
    <row r="32" spans="1:13">
      <c r="A32" s="52"/>
      <c r="B32" s="52" t="s">
        <v>72</v>
      </c>
      <c r="C32" s="52"/>
      <c r="D32" s="52"/>
      <c r="E32" s="52"/>
      <c r="F32" s="665"/>
      <c r="G32" s="52"/>
      <c r="H32" s="5"/>
      <c r="I32" s="5"/>
      <c r="J32" s="5"/>
      <c r="K32" s="5"/>
      <c r="L32" s="5"/>
      <c r="M32" s="5"/>
    </row>
    <row r="33" spans="1:14" ht="19.5" customHeight="1">
      <c r="A33" s="45" t="s">
        <v>74</v>
      </c>
      <c r="B33" s="45"/>
      <c r="C33" s="45"/>
      <c r="D33" s="45"/>
      <c r="E33" s="45"/>
      <c r="F33" s="45"/>
      <c r="G33" s="45"/>
      <c r="H33" s="5"/>
      <c r="I33" s="5"/>
      <c r="J33" s="5"/>
      <c r="K33" s="5"/>
      <c r="L33" s="5"/>
      <c r="M33" s="5"/>
    </row>
    <row r="34" spans="1:14" ht="19.5" customHeight="1">
      <c r="A34" s="45" t="s">
        <v>75</v>
      </c>
      <c r="B34" s="45">
        <v>2</v>
      </c>
      <c r="C34" s="45"/>
      <c r="D34" s="45"/>
      <c r="E34" s="45"/>
      <c r="F34" s="45"/>
      <c r="G34" s="45">
        <f t="shared" ref="G34:G40" si="2">SUM(B34:E34)</f>
        <v>2</v>
      </c>
      <c r="H34" s="5"/>
      <c r="I34" s="5"/>
      <c r="J34" s="5"/>
      <c r="K34" s="5"/>
      <c r="L34" s="5"/>
      <c r="M34" s="5"/>
    </row>
    <row r="35" spans="1:14" ht="19.5" customHeight="1">
      <c r="A35" s="45" t="s">
        <v>76</v>
      </c>
      <c r="B35" s="45">
        <v>3</v>
      </c>
      <c r="C35" s="45"/>
      <c r="D35" s="45"/>
      <c r="E35" s="45"/>
      <c r="F35" s="45"/>
      <c r="G35" s="45">
        <f t="shared" si="2"/>
        <v>3</v>
      </c>
      <c r="H35" s="5"/>
      <c r="I35" s="5"/>
      <c r="J35" s="5"/>
      <c r="K35" s="5"/>
      <c r="L35" s="5"/>
      <c r="M35" s="5"/>
    </row>
    <row r="36" spans="1:14" ht="19.5" customHeight="1">
      <c r="A36" s="45" t="s">
        <v>77</v>
      </c>
      <c r="B36" s="45">
        <v>7</v>
      </c>
      <c r="C36" s="45">
        <v>1</v>
      </c>
      <c r="D36" s="45"/>
      <c r="E36" s="45"/>
      <c r="F36" s="45"/>
      <c r="G36" s="45">
        <f t="shared" si="2"/>
        <v>8</v>
      </c>
      <c r="H36" s="5"/>
      <c r="I36" s="5"/>
      <c r="J36" s="5"/>
      <c r="K36" s="5"/>
      <c r="L36" s="5"/>
      <c r="M36" s="5"/>
    </row>
    <row r="37" spans="1:14" ht="19.5" customHeight="1">
      <c r="A37" s="45" t="s">
        <v>78</v>
      </c>
      <c r="B37" s="45">
        <v>11</v>
      </c>
      <c r="C37" s="45"/>
      <c r="D37" s="45"/>
      <c r="E37" s="45"/>
      <c r="F37" s="45"/>
      <c r="G37" s="45">
        <f t="shared" si="2"/>
        <v>11</v>
      </c>
      <c r="H37" s="5"/>
      <c r="I37" s="5"/>
      <c r="J37" s="5"/>
      <c r="K37" s="5"/>
      <c r="L37" s="5"/>
      <c r="M37" s="5"/>
    </row>
    <row r="38" spans="1:14" ht="19.5" customHeight="1">
      <c r="A38" s="45" t="s">
        <v>79</v>
      </c>
      <c r="B38" s="45">
        <v>5</v>
      </c>
      <c r="C38" s="45">
        <v>1</v>
      </c>
      <c r="D38" s="45"/>
      <c r="E38" s="45"/>
      <c r="F38" s="45"/>
      <c r="G38" s="45">
        <f t="shared" si="2"/>
        <v>6</v>
      </c>
      <c r="H38" s="5"/>
      <c r="I38" s="5"/>
      <c r="J38" s="5"/>
      <c r="K38" s="5"/>
      <c r="L38" s="5"/>
      <c r="M38" s="5"/>
    </row>
    <row r="39" spans="1:14" ht="19.5" customHeight="1">
      <c r="A39" s="45" t="s">
        <v>152</v>
      </c>
      <c r="B39" s="45">
        <v>8</v>
      </c>
      <c r="C39" s="45"/>
      <c r="D39" s="45"/>
      <c r="E39" s="45"/>
      <c r="F39" s="45"/>
      <c r="G39" s="45">
        <f t="shared" si="2"/>
        <v>8</v>
      </c>
      <c r="H39" s="5"/>
      <c r="I39" s="5"/>
      <c r="J39" s="5"/>
      <c r="K39" s="5"/>
      <c r="L39" s="5"/>
      <c r="M39" s="5"/>
    </row>
    <row r="40" spans="1:14" ht="19.5" customHeight="1">
      <c r="A40" s="45" t="s">
        <v>153</v>
      </c>
      <c r="B40" s="45">
        <v>3</v>
      </c>
      <c r="C40" s="45">
        <v>1</v>
      </c>
      <c r="D40" s="45"/>
      <c r="E40" s="45"/>
      <c r="F40" s="45"/>
      <c r="G40" s="45">
        <f t="shared" si="2"/>
        <v>4</v>
      </c>
      <c r="H40" s="5"/>
      <c r="I40" s="5"/>
      <c r="J40" s="5"/>
      <c r="K40" s="5"/>
      <c r="L40" s="5"/>
      <c r="M40" s="5"/>
    </row>
    <row r="41" spans="1:14" ht="19.5" customHeight="1">
      <c r="A41" s="58" t="s">
        <v>6</v>
      </c>
      <c r="B41" s="58">
        <f>SUM(B33:B40)</f>
        <v>39</v>
      </c>
      <c r="C41" s="58">
        <f>SUM(C33:C40)</f>
        <v>3</v>
      </c>
      <c r="D41" s="58">
        <f>SUM(D33:D40)</f>
        <v>0</v>
      </c>
      <c r="E41" s="58">
        <f>SUM(E33:E40)</f>
        <v>0</v>
      </c>
      <c r="F41" s="58"/>
      <c r="G41" s="58">
        <f>SUM(G33:G40)</f>
        <v>42</v>
      </c>
      <c r="H41" s="5"/>
      <c r="I41" s="5"/>
      <c r="J41" s="5"/>
      <c r="K41" s="5"/>
      <c r="L41" s="5"/>
      <c r="M41" s="5"/>
    </row>
    <row r="42" spans="1:14" ht="15.75">
      <c r="A42" s="4" t="s">
        <v>835</v>
      </c>
      <c r="B42" s="4"/>
      <c r="C42" s="4"/>
      <c r="D42" s="4"/>
      <c r="E42" s="5"/>
      <c r="F42" s="5"/>
      <c r="G42" s="5"/>
      <c r="H42" s="5"/>
      <c r="I42" s="5"/>
      <c r="J42" s="5"/>
      <c r="K42" s="5"/>
      <c r="L42" s="5"/>
      <c r="M42" s="5"/>
    </row>
    <row r="43" spans="1:14" ht="15">
      <c r="A43" s="40"/>
      <c r="B43" s="40"/>
      <c r="C43" s="40"/>
      <c r="D43" s="40"/>
      <c r="E43" s="5"/>
      <c r="F43" s="5"/>
      <c r="G43" s="5"/>
      <c r="H43" s="5"/>
      <c r="I43" s="5"/>
      <c r="J43" s="5"/>
      <c r="K43" s="5"/>
      <c r="L43" s="5"/>
      <c r="M43" s="5"/>
    </row>
    <row r="44" spans="1:14" ht="15.75">
      <c r="A44" s="40"/>
      <c r="B44" s="40"/>
      <c r="C44" s="6" t="s">
        <v>107</v>
      </c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4" ht="15.75">
      <c r="A45" s="40"/>
      <c r="B45" s="40"/>
      <c r="C45" s="339" t="s">
        <v>333</v>
      </c>
      <c r="D45" s="6"/>
      <c r="E45" s="5"/>
      <c r="F45" s="5"/>
      <c r="G45" s="5"/>
      <c r="H45" s="5"/>
      <c r="I45" s="5"/>
      <c r="J45" s="5"/>
      <c r="K45" s="5"/>
      <c r="L45" s="5"/>
      <c r="M45" s="5"/>
    </row>
    <row r="46" spans="1:1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ht="12.75" customHeight="1">
      <c r="A47" s="295" t="s">
        <v>5</v>
      </c>
      <c r="B47" s="50" t="s">
        <v>66</v>
      </c>
      <c r="C47" s="50" t="s">
        <v>67</v>
      </c>
      <c r="D47" s="50" t="s">
        <v>68</v>
      </c>
      <c r="E47" s="50" t="s">
        <v>69</v>
      </c>
      <c r="F47" s="657" t="s">
        <v>137</v>
      </c>
      <c r="G47" s="50" t="s">
        <v>124</v>
      </c>
      <c r="H47" s="50" t="s">
        <v>6</v>
      </c>
      <c r="I47" s="5"/>
      <c r="J47" s="5"/>
      <c r="K47" s="5"/>
      <c r="L47" s="5"/>
      <c r="M47" s="5"/>
      <c r="N47" s="5"/>
    </row>
    <row r="48" spans="1:14">
      <c r="A48" s="51"/>
      <c r="B48" s="51" t="s">
        <v>70</v>
      </c>
      <c r="C48" s="51" t="s">
        <v>71</v>
      </c>
      <c r="D48" s="51"/>
      <c r="E48" s="51" t="s">
        <v>71</v>
      </c>
      <c r="F48" s="662"/>
      <c r="G48" s="51" t="s">
        <v>125</v>
      </c>
      <c r="H48" s="51"/>
      <c r="I48" s="5"/>
      <c r="J48" s="5"/>
      <c r="K48" s="5"/>
      <c r="L48" s="5"/>
      <c r="M48" s="5"/>
      <c r="N48" s="5"/>
    </row>
    <row r="49" spans="1:14">
      <c r="A49" s="52"/>
      <c r="B49" s="52" t="s">
        <v>72</v>
      </c>
      <c r="C49" s="52"/>
      <c r="D49" s="52"/>
      <c r="E49" s="52"/>
      <c r="F49" s="663"/>
      <c r="G49" s="52"/>
      <c r="H49" s="52"/>
      <c r="I49" s="5"/>
      <c r="J49" s="5"/>
      <c r="K49" s="5"/>
      <c r="L49" s="5"/>
      <c r="M49" s="5"/>
      <c r="N49" s="5"/>
    </row>
    <row r="50" spans="1:14" s="163" customFormat="1" ht="19.5" customHeight="1">
      <c r="A50" s="58" t="s">
        <v>279</v>
      </c>
      <c r="B50" s="12">
        <v>25</v>
      </c>
      <c r="C50" s="12"/>
      <c r="D50" s="12"/>
      <c r="E50" s="12"/>
      <c r="F50" s="14"/>
      <c r="G50" s="14"/>
      <c r="H50" s="189">
        <f>SUM(B50:G50)</f>
        <v>25</v>
      </c>
      <c r="I50" s="99"/>
      <c r="J50" s="99"/>
      <c r="K50" s="99"/>
      <c r="L50" s="99"/>
      <c r="M50" s="99"/>
      <c r="N50" s="99"/>
    </row>
    <row r="51" spans="1:14" ht="19.5" customHeight="1">
      <c r="A51" s="58" t="s">
        <v>280</v>
      </c>
      <c r="B51" s="12">
        <v>22</v>
      </c>
      <c r="C51" s="12"/>
      <c r="D51" s="12"/>
      <c r="E51" s="12"/>
      <c r="F51" s="14"/>
      <c r="G51" s="14"/>
      <c r="H51" s="189">
        <f t="shared" ref="H51:H67" si="3">SUM(B51:G51)</f>
        <v>22</v>
      </c>
      <c r="I51" s="5"/>
      <c r="J51" s="5"/>
      <c r="K51" s="5"/>
      <c r="L51" s="5"/>
      <c r="M51" s="5"/>
      <c r="N51" s="5"/>
    </row>
    <row r="52" spans="1:14" ht="19.5" customHeight="1">
      <c r="A52" s="58" t="s">
        <v>281</v>
      </c>
      <c r="B52" s="12">
        <v>12</v>
      </c>
      <c r="C52" s="12"/>
      <c r="D52" s="12"/>
      <c r="E52" s="12"/>
      <c r="F52" s="14"/>
      <c r="G52" s="14"/>
      <c r="H52" s="189">
        <f t="shared" si="3"/>
        <v>12</v>
      </c>
      <c r="I52" s="5"/>
      <c r="J52" s="5"/>
      <c r="K52" s="5"/>
      <c r="L52" s="5"/>
      <c r="M52" s="5"/>
      <c r="N52" s="5"/>
    </row>
    <row r="53" spans="1:14" ht="19.5" customHeight="1">
      <c r="A53" s="58" t="s">
        <v>246</v>
      </c>
      <c r="B53" s="12">
        <v>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89">
        <f t="shared" si="3"/>
        <v>6</v>
      </c>
      <c r="I53" s="5"/>
      <c r="J53" s="5"/>
      <c r="K53" s="5"/>
      <c r="L53" s="5"/>
      <c r="M53" s="5"/>
      <c r="N53" s="5"/>
    </row>
    <row r="54" spans="1:14" s="163" customFormat="1" ht="19.5" customHeight="1">
      <c r="A54" s="12" t="s">
        <v>282</v>
      </c>
      <c r="B54" s="12">
        <f>SUM(B55:B56)</f>
        <v>29</v>
      </c>
      <c r="C54" s="12">
        <f t="shared" ref="C54:H54" si="4">SUM(C55:C56)</f>
        <v>0</v>
      </c>
      <c r="D54" s="12">
        <f t="shared" si="4"/>
        <v>0</v>
      </c>
      <c r="E54" s="12">
        <f t="shared" si="4"/>
        <v>0</v>
      </c>
      <c r="F54" s="12">
        <f t="shared" si="4"/>
        <v>0</v>
      </c>
      <c r="G54" s="12">
        <f t="shared" si="4"/>
        <v>0</v>
      </c>
      <c r="H54" s="12">
        <f t="shared" si="4"/>
        <v>29</v>
      </c>
      <c r="I54" s="99"/>
      <c r="J54" s="99"/>
      <c r="K54" s="99"/>
      <c r="L54" s="99"/>
      <c r="M54" s="99"/>
      <c r="N54" s="99"/>
    </row>
    <row r="55" spans="1:14" s="163" customFormat="1" ht="19.5" customHeight="1">
      <c r="A55" s="154" t="s">
        <v>122</v>
      </c>
      <c r="B55" s="45">
        <v>16</v>
      </c>
      <c r="C55" s="45"/>
      <c r="D55" s="45"/>
      <c r="E55" s="45"/>
      <c r="F55" s="15"/>
      <c r="G55" s="15"/>
      <c r="H55" s="85">
        <f t="shared" si="3"/>
        <v>16</v>
      </c>
      <c r="I55" s="99"/>
      <c r="J55" s="99"/>
      <c r="K55" s="99"/>
      <c r="L55" s="99"/>
      <c r="M55" s="99"/>
      <c r="N55" s="99"/>
    </row>
    <row r="56" spans="1:14" ht="19.5" customHeight="1">
      <c r="A56" s="154" t="s">
        <v>123</v>
      </c>
      <c r="B56" s="45">
        <v>13</v>
      </c>
      <c r="C56" s="45"/>
      <c r="D56" s="45"/>
      <c r="E56" s="45"/>
      <c r="F56" s="15"/>
      <c r="G56" s="15"/>
      <c r="H56" s="85">
        <f t="shared" si="3"/>
        <v>13</v>
      </c>
      <c r="I56" s="5"/>
      <c r="J56" s="5"/>
      <c r="K56" s="5"/>
      <c r="L56" s="5"/>
      <c r="M56" s="5"/>
      <c r="N56" s="5"/>
    </row>
    <row r="57" spans="1:14" ht="19.5" customHeight="1">
      <c r="A57" s="12" t="s">
        <v>283</v>
      </c>
      <c r="B57" s="12">
        <v>11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89">
        <f t="shared" si="3"/>
        <v>11</v>
      </c>
      <c r="I57" s="5"/>
      <c r="J57" s="5"/>
      <c r="K57" s="5"/>
      <c r="L57" s="5"/>
      <c r="M57" s="5"/>
      <c r="N57" s="5"/>
    </row>
    <row r="58" spans="1:14" s="163" customFormat="1" ht="19.5" customHeight="1">
      <c r="A58" s="12" t="s">
        <v>284</v>
      </c>
      <c r="B58" s="12">
        <f t="shared" ref="B58:H58" si="5">SUM(B59:B61)</f>
        <v>15</v>
      </c>
      <c r="C58" s="12">
        <f t="shared" si="5"/>
        <v>1</v>
      </c>
      <c r="D58" s="12">
        <f t="shared" si="5"/>
        <v>0</v>
      </c>
      <c r="E58" s="12">
        <f t="shared" si="5"/>
        <v>0</v>
      </c>
      <c r="F58" s="12">
        <f t="shared" si="5"/>
        <v>0</v>
      </c>
      <c r="G58" s="12">
        <f t="shared" si="5"/>
        <v>0</v>
      </c>
      <c r="H58" s="12">
        <f t="shared" si="5"/>
        <v>16</v>
      </c>
      <c r="I58" s="99"/>
      <c r="J58" s="99"/>
      <c r="K58" s="99"/>
      <c r="L58" s="99"/>
      <c r="M58" s="99"/>
      <c r="N58" s="99"/>
    </row>
    <row r="59" spans="1:14" s="163" customFormat="1" ht="19.5" customHeight="1">
      <c r="A59" s="154" t="s">
        <v>148</v>
      </c>
      <c r="B59" s="45">
        <v>7</v>
      </c>
      <c r="C59" s="45">
        <v>1</v>
      </c>
      <c r="D59" s="45"/>
      <c r="E59" s="45"/>
      <c r="F59" s="15"/>
      <c r="G59" s="15"/>
      <c r="H59" s="189">
        <f t="shared" si="3"/>
        <v>8</v>
      </c>
      <c r="I59" s="99"/>
      <c r="J59" s="99"/>
      <c r="K59" s="99"/>
      <c r="L59" s="99"/>
      <c r="M59" s="99"/>
      <c r="N59" s="99"/>
    </row>
    <row r="60" spans="1:14" ht="19.5" customHeight="1">
      <c r="A60" s="45" t="s">
        <v>149</v>
      </c>
      <c r="B60" s="45">
        <v>5</v>
      </c>
      <c r="C60" s="45"/>
      <c r="D60" s="45"/>
      <c r="E60" s="45"/>
      <c r="F60" s="15"/>
      <c r="G60" s="15"/>
      <c r="H60" s="189">
        <f t="shared" si="3"/>
        <v>5</v>
      </c>
      <c r="I60" s="5"/>
      <c r="J60" s="5"/>
      <c r="K60" s="5"/>
      <c r="L60" s="5"/>
      <c r="M60" s="5"/>
      <c r="N60" s="5"/>
    </row>
    <row r="61" spans="1:14" s="188" customFormat="1" ht="19.5" customHeight="1">
      <c r="A61" s="45" t="s">
        <v>150</v>
      </c>
      <c r="B61" s="45">
        <v>3</v>
      </c>
      <c r="C61" s="45"/>
      <c r="D61" s="45"/>
      <c r="E61" s="45"/>
      <c r="F61" s="15"/>
      <c r="G61" s="15"/>
      <c r="H61" s="189">
        <f t="shared" si="3"/>
        <v>3</v>
      </c>
      <c r="I61" s="5"/>
      <c r="J61" s="5"/>
      <c r="K61" s="5"/>
      <c r="L61" s="5"/>
      <c r="M61" s="5"/>
      <c r="N61" s="5"/>
    </row>
    <row r="62" spans="1:14" s="188" customFormat="1" ht="19.5" customHeight="1">
      <c r="A62" s="12" t="s">
        <v>250</v>
      </c>
      <c r="B62" s="12">
        <v>8</v>
      </c>
      <c r="C62" s="12"/>
      <c r="D62" s="12"/>
      <c r="E62" s="12"/>
      <c r="F62" s="14"/>
      <c r="G62" s="14"/>
      <c r="H62" s="189">
        <f t="shared" si="3"/>
        <v>8</v>
      </c>
      <c r="I62" s="5"/>
      <c r="J62" s="5"/>
      <c r="K62" s="5"/>
      <c r="L62" s="5"/>
      <c r="M62" s="5"/>
      <c r="N62" s="5"/>
    </row>
    <row r="63" spans="1:14" s="188" customFormat="1" ht="19.5" customHeight="1">
      <c r="A63" s="12" t="s">
        <v>285</v>
      </c>
      <c r="B63" s="12">
        <f t="shared" ref="B63:G63" si="6">SUM(B64:B66)</f>
        <v>46</v>
      </c>
      <c r="C63" s="12">
        <f t="shared" si="6"/>
        <v>29</v>
      </c>
      <c r="D63" s="12">
        <f t="shared" si="6"/>
        <v>0</v>
      </c>
      <c r="E63" s="12">
        <f t="shared" si="6"/>
        <v>0</v>
      </c>
      <c r="F63" s="12">
        <f t="shared" si="6"/>
        <v>0</v>
      </c>
      <c r="G63" s="12">
        <f t="shared" si="6"/>
        <v>0</v>
      </c>
      <c r="H63" s="189">
        <f t="shared" si="3"/>
        <v>75</v>
      </c>
      <c r="I63" s="5"/>
      <c r="J63" s="5"/>
      <c r="K63" s="5"/>
      <c r="L63" s="5"/>
      <c r="M63" s="5"/>
      <c r="N63" s="5"/>
    </row>
    <row r="64" spans="1:14" s="163" customFormat="1" ht="19.5" customHeight="1">
      <c r="A64" s="154" t="s">
        <v>151</v>
      </c>
      <c r="B64" s="45">
        <v>7</v>
      </c>
      <c r="C64" s="45"/>
      <c r="D64" s="45"/>
      <c r="E64" s="45"/>
      <c r="F64" s="15"/>
      <c r="G64" s="15"/>
      <c r="H64" s="189">
        <f t="shared" si="3"/>
        <v>7</v>
      </c>
      <c r="I64" s="99"/>
      <c r="J64" s="99"/>
      <c r="K64" s="99"/>
      <c r="L64" s="99"/>
      <c r="M64" s="99"/>
      <c r="N64" s="99"/>
    </row>
    <row r="65" spans="1:14" ht="19.5" customHeight="1">
      <c r="A65" s="45" t="s">
        <v>139</v>
      </c>
      <c r="B65" s="45">
        <v>6</v>
      </c>
      <c r="C65" s="45"/>
      <c r="D65" s="45">
        <v>0</v>
      </c>
      <c r="E65" s="45">
        <v>0</v>
      </c>
      <c r="F65" s="15"/>
      <c r="G65" s="15">
        <v>0</v>
      </c>
      <c r="H65" s="189">
        <f t="shared" si="3"/>
        <v>6</v>
      </c>
      <c r="I65" s="5"/>
      <c r="J65" s="5"/>
      <c r="K65" s="5"/>
      <c r="L65" s="5"/>
      <c r="M65" s="5"/>
      <c r="N65" s="5"/>
    </row>
    <row r="66" spans="1:14" ht="19.5" customHeight="1">
      <c r="A66" s="45" t="s">
        <v>286</v>
      </c>
      <c r="B66" s="45">
        <v>33</v>
      </c>
      <c r="C66" s="45">
        <v>29</v>
      </c>
      <c r="D66" s="45"/>
      <c r="E66" s="45"/>
      <c r="F66" s="15"/>
      <c r="G66" s="15"/>
      <c r="H66" s="189">
        <f t="shared" si="3"/>
        <v>62</v>
      </c>
      <c r="I66" s="5"/>
      <c r="J66" s="5"/>
      <c r="K66" s="5"/>
      <c r="L66" s="5"/>
      <c r="M66" s="5"/>
      <c r="N66" s="5"/>
    </row>
    <row r="67" spans="1:14" ht="19.5" customHeight="1">
      <c r="A67" s="58" t="s">
        <v>6</v>
      </c>
      <c r="B67" s="58">
        <f t="shared" ref="B67:G67" si="7">B50+B51+B52+B53+B54+B57+B58+B62+B63</f>
        <v>174</v>
      </c>
      <c r="C67" s="58">
        <f t="shared" si="7"/>
        <v>30</v>
      </c>
      <c r="D67" s="58">
        <f t="shared" si="7"/>
        <v>0</v>
      </c>
      <c r="E67" s="58">
        <f t="shared" si="7"/>
        <v>0</v>
      </c>
      <c r="F67" s="58">
        <f t="shared" si="7"/>
        <v>0</v>
      </c>
      <c r="G67" s="58">
        <f t="shared" si="7"/>
        <v>0</v>
      </c>
      <c r="H67" s="189">
        <f t="shared" si="3"/>
        <v>204</v>
      </c>
      <c r="I67" s="5"/>
      <c r="J67" s="5"/>
      <c r="K67" s="5"/>
      <c r="L67" s="5"/>
      <c r="M67" s="5"/>
      <c r="N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</sheetData>
  <mergeCells count="3">
    <mergeCell ref="F9:F11"/>
    <mergeCell ref="F47:F49"/>
    <mergeCell ref="F30:F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AP59"/>
  <sheetViews>
    <sheetView tabSelected="1" view="pageBreakPreview" topLeftCell="A4" zoomScaleNormal="100" workbookViewId="0">
      <selection activeCell="A7" sqref="A7"/>
    </sheetView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9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7" t="s">
        <v>836</v>
      </c>
    </row>
    <row r="2" spans="1:42" ht="15.75">
      <c r="A2" s="47"/>
    </row>
    <row r="3" spans="1:42" ht="20.25">
      <c r="E3" s="78"/>
      <c r="F3" s="78" t="s">
        <v>82</v>
      </c>
    </row>
    <row r="4" spans="1:42" ht="20.25">
      <c r="E4" s="78"/>
      <c r="F4" s="452" t="s">
        <v>334</v>
      </c>
    </row>
    <row r="5" spans="1:42" ht="20.25">
      <c r="E5" s="78"/>
    </row>
    <row r="6" spans="1:42" ht="13.5" thickBo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126"/>
    </row>
    <row r="7" spans="1:42" ht="26.25" thickBot="1">
      <c r="A7" s="80" t="s">
        <v>5</v>
      </c>
      <c r="B7" s="80" t="s">
        <v>83</v>
      </c>
      <c r="C7" s="80" t="s">
        <v>84</v>
      </c>
      <c r="D7" s="80" t="s">
        <v>85</v>
      </c>
      <c r="E7" s="80" t="s">
        <v>86</v>
      </c>
      <c r="F7" s="80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 t="s">
        <v>92</v>
      </c>
      <c r="L7" s="80" t="s">
        <v>93</v>
      </c>
      <c r="M7" s="80" t="s">
        <v>94</v>
      </c>
      <c r="N7" s="80" t="s">
        <v>95</v>
      </c>
      <c r="O7" s="126"/>
    </row>
    <row r="8" spans="1:42" ht="15.4" customHeight="1">
      <c r="A8" s="451" t="s">
        <v>96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26"/>
    </row>
    <row r="9" spans="1:42" ht="15.4" customHeight="1">
      <c r="A9" s="81" t="s">
        <v>316</v>
      </c>
      <c r="B9" s="150">
        <f t="shared" ref="B9:B17" si="0">SUM(C9:N9)</f>
        <v>678565</v>
      </c>
      <c r="C9" s="150">
        <v>56547</v>
      </c>
      <c r="D9" s="150">
        <v>56547</v>
      </c>
      <c r="E9" s="150">
        <v>56547</v>
      </c>
      <c r="F9" s="150">
        <v>56547</v>
      </c>
      <c r="G9" s="150">
        <v>56547</v>
      </c>
      <c r="H9" s="150">
        <v>56547</v>
      </c>
      <c r="I9" s="150">
        <v>56547</v>
      </c>
      <c r="J9" s="150">
        <v>56547</v>
      </c>
      <c r="K9" s="150">
        <v>56547</v>
      </c>
      <c r="L9" s="150">
        <v>56547</v>
      </c>
      <c r="M9" s="150">
        <v>56547</v>
      </c>
      <c r="N9" s="150">
        <v>56548</v>
      </c>
      <c r="O9" s="126">
        <v>678565</v>
      </c>
    </row>
    <row r="10" spans="1:42" ht="15.4" customHeight="1">
      <c r="A10" s="82" t="s">
        <v>317</v>
      </c>
      <c r="B10" s="150">
        <f t="shared" si="0"/>
        <v>1506260</v>
      </c>
      <c r="C10" s="151"/>
      <c r="D10" s="151"/>
      <c r="E10" s="151">
        <v>639892</v>
      </c>
      <c r="F10" s="151"/>
      <c r="G10" s="151"/>
      <c r="H10" s="151"/>
      <c r="I10" s="151"/>
      <c r="J10" s="151"/>
      <c r="K10" s="151">
        <v>639892</v>
      </c>
      <c r="L10" s="151"/>
      <c r="M10" s="151"/>
      <c r="N10" s="151">
        <v>226476</v>
      </c>
      <c r="O10" s="126">
        <v>1506260</v>
      </c>
    </row>
    <row r="11" spans="1:42" ht="15.4" customHeight="1">
      <c r="A11" s="83" t="s">
        <v>318</v>
      </c>
      <c r="B11" s="151">
        <f t="shared" si="0"/>
        <v>347655</v>
      </c>
      <c r="C11" s="151">
        <v>28971</v>
      </c>
      <c r="D11" s="151">
        <v>28971</v>
      </c>
      <c r="E11" s="151">
        <v>28971</v>
      </c>
      <c r="F11" s="151">
        <v>28971</v>
      </c>
      <c r="G11" s="151">
        <v>28971</v>
      </c>
      <c r="H11" s="151">
        <v>28971</v>
      </c>
      <c r="I11" s="151">
        <v>28971</v>
      </c>
      <c r="J11" s="151">
        <v>28971</v>
      </c>
      <c r="K11" s="151">
        <v>28971</v>
      </c>
      <c r="L11" s="151">
        <v>28971</v>
      </c>
      <c r="M11" s="151">
        <v>28971</v>
      </c>
      <c r="N11" s="151">
        <v>28974</v>
      </c>
      <c r="O11" s="126">
        <v>347655</v>
      </c>
    </row>
    <row r="12" spans="1:42" ht="15.4" customHeight="1">
      <c r="A12" s="83" t="s">
        <v>319</v>
      </c>
      <c r="B12" s="151">
        <f t="shared" si="0"/>
        <v>64278</v>
      </c>
      <c r="C12" s="151">
        <v>5356</v>
      </c>
      <c r="D12" s="151">
        <v>5356</v>
      </c>
      <c r="E12" s="151">
        <v>5356</v>
      </c>
      <c r="F12" s="151">
        <v>5356</v>
      </c>
      <c r="G12" s="151">
        <v>5356</v>
      </c>
      <c r="H12" s="151">
        <v>5356</v>
      </c>
      <c r="I12" s="151">
        <v>5356</v>
      </c>
      <c r="J12" s="151">
        <v>5356</v>
      </c>
      <c r="K12" s="151">
        <v>5356</v>
      </c>
      <c r="L12" s="151">
        <v>5356</v>
      </c>
      <c r="M12" s="151">
        <v>5356</v>
      </c>
      <c r="N12" s="151">
        <v>5362</v>
      </c>
      <c r="O12" s="126">
        <v>64278</v>
      </c>
    </row>
    <row r="13" spans="1:42" ht="15.4" customHeight="1">
      <c r="A13" s="83" t="s">
        <v>470</v>
      </c>
      <c r="B13" s="151">
        <f t="shared" si="0"/>
        <v>258406</v>
      </c>
      <c r="C13" s="151"/>
      <c r="D13" s="151"/>
      <c r="E13" s="151"/>
      <c r="F13" s="151">
        <v>176309</v>
      </c>
      <c r="G13" s="151"/>
      <c r="H13" s="151"/>
      <c r="I13" s="151"/>
      <c r="J13" s="151">
        <v>55000</v>
      </c>
      <c r="K13" s="151"/>
      <c r="L13" s="151"/>
      <c r="M13" s="151"/>
      <c r="N13" s="151">
        <v>27097</v>
      </c>
      <c r="O13" s="126">
        <v>258406</v>
      </c>
    </row>
    <row r="14" spans="1:42" s="307" customFormat="1" ht="15.4" customHeight="1">
      <c r="A14" s="325" t="s">
        <v>320</v>
      </c>
      <c r="B14" s="326">
        <f t="shared" si="0"/>
        <v>2855164</v>
      </c>
      <c r="C14" s="326">
        <f t="shared" ref="C14:N14" si="1">SUM(C9:C13)</f>
        <v>90874</v>
      </c>
      <c r="D14" s="326">
        <f t="shared" si="1"/>
        <v>90874</v>
      </c>
      <c r="E14" s="326">
        <f t="shared" si="1"/>
        <v>730766</v>
      </c>
      <c r="F14" s="326">
        <f t="shared" si="1"/>
        <v>267183</v>
      </c>
      <c r="G14" s="326">
        <f t="shared" si="1"/>
        <v>90874</v>
      </c>
      <c r="H14" s="326">
        <f t="shared" si="1"/>
        <v>90874</v>
      </c>
      <c r="I14" s="326">
        <f t="shared" si="1"/>
        <v>90874</v>
      </c>
      <c r="J14" s="326">
        <f t="shared" si="1"/>
        <v>145874</v>
      </c>
      <c r="K14" s="326">
        <f t="shared" si="1"/>
        <v>730766</v>
      </c>
      <c r="L14" s="326">
        <f t="shared" si="1"/>
        <v>90874</v>
      </c>
      <c r="M14" s="326">
        <f t="shared" si="1"/>
        <v>90874</v>
      </c>
      <c r="N14" s="326">
        <f t="shared" si="1"/>
        <v>344457</v>
      </c>
      <c r="O14" s="327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</row>
    <row r="15" spans="1:42" ht="15.4" customHeight="1">
      <c r="A15" s="83" t="s">
        <v>322</v>
      </c>
      <c r="B15" s="151">
        <f t="shared" si="0"/>
        <v>14688</v>
      </c>
      <c r="C15" s="151">
        <f>$O$15/12</f>
        <v>1224</v>
      </c>
      <c r="D15" s="151">
        <f t="shared" ref="D15:N15" si="2">$O$15/12</f>
        <v>1224</v>
      </c>
      <c r="E15" s="151">
        <f t="shared" si="2"/>
        <v>1224</v>
      </c>
      <c r="F15" s="151">
        <f t="shared" si="2"/>
        <v>1224</v>
      </c>
      <c r="G15" s="151">
        <v>1224</v>
      </c>
      <c r="H15" s="151">
        <f t="shared" si="2"/>
        <v>1224</v>
      </c>
      <c r="I15" s="151">
        <f t="shared" si="2"/>
        <v>1224</v>
      </c>
      <c r="J15" s="151">
        <f t="shared" si="2"/>
        <v>1224</v>
      </c>
      <c r="K15" s="151">
        <f t="shared" si="2"/>
        <v>1224</v>
      </c>
      <c r="L15" s="151">
        <f t="shared" si="2"/>
        <v>1224</v>
      </c>
      <c r="M15" s="151">
        <f t="shared" si="2"/>
        <v>1224</v>
      </c>
      <c r="N15" s="151">
        <f t="shared" si="2"/>
        <v>1224</v>
      </c>
      <c r="O15" s="126">
        <v>14688</v>
      </c>
    </row>
    <row r="16" spans="1:42" ht="15.4" customHeight="1">
      <c r="A16" s="83" t="s">
        <v>321</v>
      </c>
      <c r="B16" s="151">
        <f t="shared" si="0"/>
        <v>23047</v>
      </c>
      <c r="C16" s="151"/>
      <c r="D16" s="151"/>
      <c r="E16" s="151"/>
      <c r="F16" s="151">
        <v>22263</v>
      </c>
      <c r="G16" s="151">
        <v>784</v>
      </c>
      <c r="H16" s="151"/>
      <c r="I16" s="151"/>
      <c r="J16" s="151"/>
      <c r="K16" s="151"/>
      <c r="L16" s="151"/>
      <c r="M16" s="151"/>
      <c r="N16" s="151"/>
      <c r="O16" s="126">
        <v>23047</v>
      </c>
    </row>
    <row r="17" spans="1:42" s="336" customFormat="1" ht="15.4" customHeight="1">
      <c r="A17" s="331" t="s">
        <v>323</v>
      </c>
      <c r="B17" s="332">
        <f t="shared" si="0"/>
        <v>37735</v>
      </c>
      <c r="C17" s="333">
        <f>SUM(C15:C16)</f>
        <v>1224</v>
      </c>
      <c r="D17" s="333">
        <f t="shared" ref="D17:N17" si="3">SUM(D15:D16)</f>
        <v>1224</v>
      </c>
      <c r="E17" s="333">
        <f t="shared" si="3"/>
        <v>1224</v>
      </c>
      <c r="F17" s="333">
        <f t="shared" si="3"/>
        <v>23487</v>
      </c>
      <c r="G17" s="333">
        <f t="shared" si="3"/>
        <v>2008</v>
      </c>
      <c r="H17" s="333">
        <f t="shared" si="3"/>
        <v>1224</v>
      </c>
      <c r="I17" s="333">
        <f t="shared" si="3"/>
        <v>1224</v>
      </c>
      <c r="J17" s="333">
        <f t="shared" si="3"/>
        <v>1224</v>
      </c>
      <c r="K17" s="333">
        <f t="shared" si="3"/>
        <v>1224</v>
      </c>
      <c r="L17" s="333">
        <f t="shared" si="3"/>
        <v>1224</v>
      </c>
      <c r="M17" s="333">
        <f t="shared" si="3"/>
        <v>1224</v>
      </c>
      <c r="N17" s="333">
        <f t="shared" si="3"/>
        <v>1224</v>
      </c>
      <c r="O17" s="334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</row>
    <row r="18" spans="1:42" ht="15.4" customHeight="1" thickBot="1">
      <c r="A18" s="329" t="s">
        <v>327</v>
      </c>
      <c r="B18" s="330">
        <f>SUM(B14,B17)</f>
        <v>2892899</v>
      </c>
      <c r="C18" s="330">
        <f>SUM(C9:C15)</f>
        <v>182972</v>
      </c>
      <c r="D18" s="330">
        <f t="shared" ref="D18:N18" si="4">SUM(D9:D16)</f>
        <v>182972</v>
      </c>
      <c r="E18" s="330">
        <f t="shared" si="4"/>
        <v>1462756</v>
      </c>
      <c r="F18" s="330">
        <f t="shared" si="4"/>
        <v>557853</v>
      </c>
      <c r="G18" s="330">
        <f t="shared" si="4"/>
        <v>183756</v>
      </c>
      <c r="H18" s="330">
        <f t="shared" si="4"/>
        <v>182972</v>
      </c>
      <c r="I18" s="330">
        <f t="shared" si="4"/>
        <v>182972</v>
      </c>
      <c r="J18" s="330">
        <f t="shared" si="4"/>
        <v>292972</v>
      </c>
      <c r="K18" s="330">
        <f t="shared" si="4"/>
        <v>1462756</v>
      </c>
      <c r="L18" s="330">
        <f t="shared" si="4"/>
        <v>182972</v>
      </c>
      <c r="M18" s="330">
        <f t="shared" si="4"/>
        <v>182972</v>
      </c>
      <c r="N18" s="330">
        <f t="shared" si="4"/>
        <v>690138</v>
      </c>
      <c r="O18" s="126">
        <f>SUM(O9:O16)</f>
        <v>2892899</v>
      </c>
    </row>
    <row r="19" spans="1:42" ht="15.4" customHeight="1">
      <c r="A19" s="324" t="s">
        <v>97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26"/>
    </row>
    <row r="20" spans="1:42" ht="15.4" customHeight="1">
      <c r="A20" s="82" t="s">
        <v>110</v>
      </c>
      <c r="B20" s="150">
        <f t="shared" ref="B20:B25" si="5">SUM(C20:N20)</f>
        <v>769744</v>
      </c>
      <c r="C20" s="150">
        <v>62382</v>
      </c>
      <c r="D20" s="150">
        <v>62382</v>
      </c>
      <c r="E20" s="150">
        <v>63500</v>
      </c>
      <c r="F20" s="150">
        <v>63500</v>
      </c>
      <c r="G20" s="150">
        <v>63500</v>
      </c>
      <c r="H20" s="150">
        <v>63500</v>
      </c>
      <c r="I20" s="150">
        <v>63500</v>
      </c>
      <c r="J20" s="150">
        <v>63500</v>
      </c>
      <c r="K20" s="150">
        <v>63500</v>
      </c>
      <c r="L20" s="150">
        <v>63500</v>
      </c>
      <c r="M20" s="150">
        <v>63500</v>
      </c>
      <c r="N20" s="150">
        <v>73480</v>
      </c>
      <c r="O20" s="126">
        <v>769744</v>
      </c>
    </row>
    <row r="21" spans="1:42" ht="15.4" customHeight="1">
      <c r="A21" s="83" t="s">
        <v>111</v>
      </c>
      <c r="B21" s="150">
        <f t="shared" si="5"/>
        <v>200807</v>
      </c>
      <c r="C21" s="151">
        <v>16345</v>
      </c>
      <c r="D21" s="151">
        <v>16345</v>
      </c>
      <c r="E21" s="151">
        <v>16513</v>
      </c>
      <c r="F21" s="151">
        <v>16513</v>
      </c>
      <c r="G21" s="151">
        <v>16513</v>
      </c>
      <c r="H21" s="151">
        <v>16513</v>
      </c>
      <c r="I21" s="151">
        <v>16513</v>
      </c>
      <c r="J21" s="151">
        <v>16513</v>
      </c>
      <c r="K21" s="151">
        <v>16513</v>
      </c>
      <c r="L21" s="151">
        <v>16939</v>
      </c>
      <c r="M21" s="151">
        <v>16513</v>
      </c>
      <c r="N21" s="151">
        <v>19074</v>
      </c>
      <c r="O21" s="126">
        <v>200807</v>
      </c>
    </row>
    <row r="22" spans="1:42" ht="15.4" customHeight="1">
      <c r="A22" s="83" t="s">
        <v>112</v>
      </c>
      <c r="B22" s="150">
        <f t="shared" si="5"/>
        <v>1009832</v>
      </c>
      <c r="C22" s="151">
        <v>84150</v>
      </c>
      <c r="D22" s="151">
        <v>84150</v>
      </c>
      <c r="E22" s="151">
        <v>84150</v>
      </c>
      <c r="F22" s="151">
        <v>84150</v>
      </c>
      <c r="G22" s="151">
        <v>84150</v>
      </c>
      <c r="H22" s="151">
        <v>84150</v>
      </c>
      <c r="I22" s="151">
        <v>84182</v>
      </c>
      <c r="J22" s="151">
        <v>84150</v>
      </c>
      <c r="K22" s="151">
        <v>84150</v>
      </c>
      <c r="L22" s="151">
        <v>84150</v>
      </c>
      <c r="M22" s="151">
        <v>84150</v>
      </c>
      <c r="N22" s="151">
        <v>84150</v>
      </c>
      <c r="O22" s="126">
        <v>1009832</v>
      </c>
    </row>
    <row r="23" spans="1:42" ht="15.4" customHeight="1">
      <c r="A23" s="83" t="s">
        <v>324</v>
      </c>
      <c r="B23" s="150">
        <f t="shared" si="5"/>
        <v>10824</v>
      </c>
      <c r="C23" s="151">
        <v>902</v>
      </c>
      <c r="D23" s="151">
        <v>902</v>
      </c>
      <c r="E23" s="151">
        <v>902</v>
      </c>
      <c r="F23" s="151">
        <v>902</v>
      </c>
      <c r="G23" s="151">
        <v>902</v>
      </c>
      <c r="H23" s="151">
        <v>902</v>
      </c>
      <c r="I23" s="151">
        <v>902</v>
      </c>
      <c r="J23" s="151">
        <v>902</v>
      </c>
      <c r="K23" s="151">
        <v>902</v>
      </c>
      <c r="L23" s="151">
        <v>902</v>
      </c>
      <c r="M23" s="151">
        <v>902</v>
      </c>
      <c r="N23" s="151">
        <v>902</v>
      </c>
      <c r="O23" s="126">
        <v>10824</v>
      </c>
      <c r="Q23" s="119"/>
    </row>
    <row r="24" spans="1:42" ht="15.4" customHeight="1">
      <c r="A24" s="83" t="s">
        <v>325</v>
      </c>
      <c r="B24" s="150">
        <f t="shared" si="5"/>
        <v>337661</v>
      </c>
      <c r="C24" s="151">
        <v>15122</v>
      </c>
      <c r="D24" s="151">
        <v>15122</v>
      </c>
      <c r="E24" s="151">
        <v>15122</v>
      </c>
      <c r="F24" s="151">
        <v>15122</v>
      </c>
      <c r="G24" s="151">
        <v>15122</v>
      </c>
      <c r="H24" s="151">
        <v>15122</v>
      </c>
      <c r="I24" s="151">
        <v>15122</v>
      </c>
      <c r="J24" s="151">
        <v>15122</v>
      </c>
      <c r="K24" s="151">
        <v>15122</v>
      </c>
      <c r="L24" s="151">
        <v>15122</v>
      </c>
      <c r="M24" s="151">
        <v>15122</v>
      </c>
      <c r="N24" s="151">
        <v>171319</v>
      </c>
      <c r="O24" s="126">
        <v>354505</v>
      </c>
    </row>
    <row r="25" spans="1:42" ht="15.4" customHeight="1">
      <c r="A25" s="337" t="s">
        <v>468</v>
      </c>
      <c r="B25" s="149">
        <f t="shared" si="5"/>
        <v>85768</v>
      </c>
      <c r="C25" s="152">
        <v>16788</v>
      </c>
      <c r="D25" s="152"/>
      <c r="E25" s="152"/>
      <c r="F25" s="152"/>
      <c r="G25" s="152"/>
      <c r="H25" s="152"/>
      <c r="I25" s="152"/>
      <c r="J25" s="152">
        <v>55000</v>
      </c>
      <c r="K25" s="152"/>
      <c r="L25" s="152"/>
      <c r="M25" s="152"/>
      <c r="N25" s="152">
        <v>13980</v>
      </c>
      <c r="O25" s="126">
        <v>85768</v>
      </c>
    </row>
    <row r="26" spans="1:42" ht="15.4" customHeight="1">
      <c r="A26" s="537" t="s">
        <v>326</v>
      </c>
      <c r="B26" s="332">
        <f t="shared" ref="B26:N26" si="6">SUM(B20:B25)</f>
        <v>2414636</v>
      </c>
      <c r="C26" s="332">
        <f t="shared" si="6"/>
        <v>195689</v>
      </c>
      <c r="D26" s="332">
        <f t="shared" si="6"/>
        <v>178901</v>
      </c>
      <c r="E26" s="332">
        <f t="shared" si="6"/>
        <v>180187</v>
      </c>
      <c r="F26" s="332">
        <f t="shared" si="6"/>
        <v>180187</v>
      </c>
      <c r="G26" s="332">
        <f t="shared" si="6"/>
        <v>180187</v>
      </c>
      <c r="H26" s="332">
        <f t="shared" si="6"/>
        <v>180187</v>
      </c>
      <c r="I26" s="332">
        <f t="shared" si="6"/>
        <v>180219</v>
      </c>
      <c r="J26" s="332">
        <f t="shared" si="6"/>
        <v>235187</v>
      </c>
      <c r="K26" s="332">
        <f t="shared" si="6"/>
        <v>180187</v>
      </c>
      <c r="L26" s="332">
        <f t="shared" si="6"/>
        <v>180613</v>
      </c>
      <c r="M26" s="332">
        <f t="shared" si="6"/>
        <v>180187</v>
      </c>
      <c r="N26" s="338">
        <f t="shared" si="6"/>
        <v>362905</v>
      </c>
      <c r="O26" s="126"/>
      <c r="Q26" s="119"/>
    </row>
    <row r="27" spans="1:42" ht="15.4" customHeight="1">
      <c r="A27" s="82" t="s">
        <v>113</v>
      </c>
      <c r="B27" s="150">
        <f>SUM(C27:N27)</f>
        <v>161221</v>
      </c>
      <c r="C27" s="150">
        <v>3000</v>
      </c>
      <c r="D27" s="150">
        <v>3780</v>
      </c>
      <c r="E27" s="150">
        <v>10000</v>
      </c>
      <c r="F27" s="150">
        <v>12000</v>
      </c>
      <c r="G27" s="150">
        <v>15000</v>
      </c>
      <c r="H27" s="150">
        <v>20000</v>
      </c>
      <c r="I27" s="150">
        <v>20000</v>
      </c>
      <c r="J27" s="150">
        <v>20000</v>
      </c>
      <c r="K27" s="150">
        <v>21528</v>
      </c>
      <c r="L27" s="150">
        <v>20000</v>
      </c>
      <c r="M27" s="150">
        <v>9047</v>
      </c>
      <c r="N27" s="150">
        <v>6866</v>
      </c>
      <c r="O27" s="126">
        <v>161221</v>
      </c>
    </row>
    <row r="28" spans="1:42" ht="15.4" customHeight="1">
      <c r="A28" s="83" t="s">
        <v>114</v>
      </c>
      <c r="B28" s="151">
        <f>SUM(C28:N28)</f>
        <v>297749</v>
      </c>
      <c r="C28" s="151">
        <v>5000</v>
      </c>
      <c r="D28" s="151">
        <v>16000</v>
      </c>
      <c r="E28" s="151">
        <v>5000</v>
      </c>
      <c r="F28" s="151">
        <v>25044</v>
      </c>
      <c r="G28" s="151">
        <v>16690</v>
      </c>
      <c r="H28" s="151">
        <v>30000</v>
      </c>
      <c r="I28" s="151">
        <v>30000</v>
      </c>
      <c r="J28" s="151">
        <v>30000</v>
      </c>
      <c r="K28" s="151">
        <v>76436</v>
      </c>
      <c r="L28" s="151">
        <v>23866</v>
      </c>
      <c r="M28" s="151">
        <v>17269</v>
      </c>
      <c r="N28" s="151">
        <v>22444</v>
      </c>
      <c r="O28" s="126">
        <v>280905</v>
      </c>
    </row>
    <row r="29" spans="1:42" ht="15.4" customHeight="1">
      <c r="A29" s="83" t="s">
        <v>115</v>
      </c>
      <c r="B29" s="151">
        <f>SUM(C29:N29)</f>
        <v>19293</v>
      </c>
      <c r="C29" s="151"/>
      <c r="D29" s="151"/>
      <c r="E29" s="151"/>
      <c r="F29" s="151"/>
      <c r="G29" s="151">
        <v>1043</v>
      </c>
      <c r="H29" s="151">
        <v>500</v>
      </c>
      <c r="I29" s="151"/>
      <c r="J29" s="151"/>
      <c r="K29" s="151">
        <v>9750</v>
      </c>
      <c r="L29" s="151">
        <v>8000</v>
      </c>
      <c r="M29" s="151"/>
      <c r="N29" s="151"/>
      <c r="O29" s="126">
        <v>19293</v>
      </c>
    </row>
    <row r="30" spans="1:42" ht="15.4" customHeight="1">
      <c r="A30" s="337" t="s">
        <v>128</v>
      </c>
      <c r="B30" s="152">
        <f>SUM(C30:N30)</f>
        <v>0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26"/>
    </row>
    <row r="31" spans="1:42" ht="15.4" customHeight="1">
      <c r="A31" s="537" t="s">
        <v>116</v>
      </c>
      <c r="B31" s="332">
        <f t="shared" ref="B31:N31" si="7">SUM(B27:B30)</f>
        <v>478263</v>
      </c>
      <c r="C31" s="332">
        <v>46000</v>
      </c>
      <c r="D31" s="332">
        <f t="shared" si="7"/>
        <v>19780</v>
      </c>
      <c r="E31" s="332">
        <f t="shared" si="7"/>
        <v>15000</v>
      </c>
      <c r="F31" s="332">
        <f t="shared" si="7"/>
        <v>37044</v>
      </c>
      <c r="G31" s="332">
        <f t="shared" si="7"/>
        <v>32733</v>
      </c>
      <c r="H31" s="332">
        <f t="shared" si="7"/>
        <v>50500</v>
      </c>
      <c r="I31" s="332">
        <f t="shared" si="7"/>
        <v>50000</v>
      </c>
      <c r="J31" s="332">
        <f t="shared" si="7"/>
        <v>50000</v>
      </c>
      <c r="K31" s="332">
        <f t="shared" si="7"/>
        <v>107714</v>
      </c>
      <c r="L31" s="332">
        <f t="shared" si="7"/>
        <v>51866</v>
      </c>
      <c r="M31" s="332">
        <f t="shared" si="7"/>
        <v>26316</v>
      </c>
      <c r="N31" s="338">
        <f t="shared" si="7"/>
        <v>29310</v>
      </c>
      <c r="O31" s="126"/>
    </row>
    <row r="32" spans="1:42" ht="15.4" customHeight="1" thickBot="1">
      <c r="A32" s="84" t="s">
        <v>328</v>
      </c>
      <c r="B32" s="153">
        <f>SUM(B26,B31)</f>
        <v>2892899</v>
      </c>
      <c r="C32" s="153">
        <f>SUM(C26,C31)</f>
        <v>241689</v>
      </c>
      <c r="D32" s="153">
        <f t="shared" ref="D32:N32" si="8">SUM(D26,D31)</f>
        <v>198681</v>
      </c>
      <c r="E32" s="153">
        <f t="shared" si="8"/>
        <v>195187</v>
      </c>
      <c r="F32" s="153">
        <f t="shared" si="8"/>
        <v>217231</v>
      </c>
      <c r="G32" s="153">
        <f t="shared" si="8"/>
        <v>212920</v>
      </c>
      <c r="H32" s="153">
        <f t="shared" si="8"/>
        <v>230687</v>
      </c>
      <c r="I32" s="153">
        <f t="shared" si="8"/>
        <v>230219</v>
      </c>
      <c r="J32" s="153">
        <f t="shared" si="8"/>
        <v>285187</v>
      </c>
      <c r="K32" s="153">
        <f t="shared" si="8"/>
        <v>287901</v>
      </c>
      <c r="L32" s="153">
        <f t="shared" si="8"/>
        <v>232479</v>
      </c>
      <c r="M32" s="153">
        <f t="shared" si="8"/>
        <v>206503</v>
      </c>
      <c r="N32" s="153">
        <f t="shared" si="8"/>
        <v>392215</v>
      </c>
      <c r="O32" s="126" t="e">
        <f>SUM(O26,O31,#REF!)</f>
        <v>#REF!</v>
      </c>
    </row>
    <row r="34" spans="2:15">
      <c r="B34" s="119"/>
      <c r="O34" s="119">
        <f>SUM(O20:O31)</f>
        <v>2892899</v>
      </c>
    </row>
    <row r="36" spans="2:15">
      <c r="D36" s="119"/>
    </row>
    <row r="37" spans="2:15">
      <c r="D37" s="119"/>
    </row>
    <row r="47" spans="2:15" ht="14.45" customHeight="1"/>
    <row r="48" spans="2:15" ht="14.4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4.45" customHeight="1"/>
    <row r="58" ht="13.5" customHeight="1"/>
    <row r="59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75"/>
  <sheetViews>
    <sheetView view="pageBreakPreview" topLeftCell="A4" zoomScaleNormal="100" zoomScaleSheetLayoutView="100" workbookViewId="0">
      <selection activeCell="A3" sqref="A3"/>
    </sheetView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  <col min="14" max="14" width="10" customWidth="1"/>
  </cols>
  <sheetData>
    <row r="1" spans="1:14" ht="15.75">
      <c r="A1" s="29" t="s">
        <v>820</v>
      </c>
      <c r="B1" s="29"/>
      <c r="C1" s="29"/>
      <c r="D1" s="29"/>
      <c r="E1" s="29"/>
      <c r="F1" s="38"/>
      <c r="G1" s="38"/>
      <c r="H1" s="38"/>
      <c r="I1" s="38"/>
      <c r="J1" s="41"/>
      <c r="K1" s="41"/>
      <c r="L1" s="41"/>
      <c r="M1" s="41"/>
      <c r="N1" s="41"/>
    </row>
    <row r="2" spans="1:14" ht="15.75">
      <c r="A2" s="29"/>
      <c r="B2" s="29"/>
      <c r="C2" s="29"/>
      <c r="D2" s="29"/>
      <c r="E2" s="29"/>
      <c r="F2" s="38"/>
      <c r="G2" s="38"/>
      <c r="H2" s="38"/>
      <c r="I2" s="38"/>
      <c r="J2" s="41"/>
      <c r="K2" s="41"/>
      <c r="L2" s="41"/>
      <c r="M2" s="41"/>
      <c r="N2" s="41"/>
    </row>
    <row r="3" spans="1:14" ht="15.75">
      <c r="A3" s="39"/>
      <c r="B3" s="39"/>
      <c r="C3" s="39"/>
      <c r="D3" s="39"/>
      <c r="E3" s="39"/>
      <c r="F3" s="39" t="s">
        <v>26</v>
      </c>
      <c r="G3" s="37"/>
      <c r="H3" s="37"/>
      <c r="I3" s="37"/>
      <c r="J3" s="37"/>
      <c r="K3" s="37"/>
      <c r="L3" s="37"/>
      <c r="M3" s="37"/>
      <c r="N3" s="37"/>
    </row>
    <row r="4" spans="1:14" ht="15.75">
      <c r="A4" s="39"/>
      <c r="B4" s="39"/>
      <c r="C4" s="39"/>
      <c r="D4" s="39"/>
      <c r="E4" s="39"/>
      <c r="F4" s="541" t="s">
        <v>626</v>
      </c>
      <c r="G4" s="37"/>
      <c r="H4" s="37"/>
      <c r="I4" s="37"/>
      <c r="J4" s="37"/>
      <c r="K4" s="37"/>
      <c r="L4" s="37"/>
      <c r="M4" s="37"/>
      <c r="N4" s="37"/>
    </row>
    <row r="5" spans="1:14" ht="15.75">
      <c r="A5" s="29"/>
      <c r="B5" s="29"/>
      <c r="C5" s="29"/>
      <c r="D5" s="39"/>
      <c r="E5" s="39"/>
      <c r="F5" s="39" t="s">
        <v>27</v>
      </c>
      <c r="G5" s="28"/>
      <c r="H5" s="28"/>
      <c r="I5" s="28"/>
      <c r="J5" s="28"/>
      <c r="K5" s="28"/>
      <c r="L5" s="28"/>
      <c r="M5" s="28"/>
      <c r="N5" s="28"/>
    </row>
    <row r="6" spans="1:14">
      <c r="A6" s="28"/>
      <c r="B6" s="5"/>
      <c r="C6" s="5"/>
      <c r="D6" s="5"/>
      <c r="E6" s="5"/>
      <c r="F6" s="42"/>
      <c r="G6" s="42"/>
      <c r="H6" s="42"/>
      <c r="I6" s="42"/>
      <c r="J6" s="42"/>
      <c r="K6" s="42"/>
      <c r="L6" s="41"/>
      <c r="M6" s="42" t="s">
        <v>28</v>
      </c>
      <c r="N6" s="41"/>
    </row>
    <row r="7" spans="1:14">
      <c r="A7" s="7" t="s">
        <v>29</v>
      </c>
      <c r="B7" s="7" t="s">
        <v>30</v>
      </c>
      <c r="C7" s="600" t="s">
        <v>230</v>
      </c>
      <c r="D7" s="600" t="s">
        <v>225</v>
      </c>
      <c r="E7" s="600" t="s">
        <v>226</v>
      </c>
      <c r="F7" s="600" t="s">
        <v>156</v>
      </c>
      <c r="G7" s="600" t="s">
        <v>196</v>
      </c>
      <c r="H7" s="600" t="s">
        <v>198</v>
      </c>
      <c r="I7" s="605" t="s">
        <v>227</v>
      </c>
      <c r="J7" s="606"/>
      <c r="K7" s="605" t="s">
        <v>228</v>
      </c>
      <c r="L7" s="606"/>
      <c r="M7" s="600" t="s">
        <v>229</v>
      </c>
      <c r="N7" s="600" t="s">
        <v>102</v>
      </c>
    </row>
    <row r="8" spans="1:14">
      <c r="A8" s="19" t="s">
        <v>31</v>
      </c>
      <c r="B8" s="19" t="s">
        <v>32</v>
      </c>
      <c r="C8" s="601"/>
      <c r="D8" s="601"/>
      <c r="E8" s="601"/>
      <c r="F8" s="601"/>
      <c r="G8" s="601"/>
      <c r="H8" s="601"/>
      <c r="I8" s="607"/>
      <c r="J8" s="608"/>
      <c r="K8" s="607"/>
      <c r="L8" s="608"/>
      <c r="M8" s="601"/>
      <c r="N8" s="601"/>
    </row>
    <row r="9" spans="1:14" ht="27.75" customHeight="1">
      <c r="A9" s="8"/>
      <c r="B9" s="8" t="s">
        <v>33</v>
      </c>
      <c r="C9" s="602"/>
      <c r="D9" s="602"/>
      <c r="E9" s="602"/>
      <c r="F9" s="602"/>
      <c r="G9" s="602"/>
      <c r="H9" s="602"/>
      <c r="I9" s="284" t="s">
        <v>181</v>
      </c>
      <c r="J9" s="284" t="s">
        <v>121</v>
      </c>
      <c r="K9" s="284" t="s">
        <v>181</v>
      </c>
      <c r="L9" s="284" t="s">
        <v>121</v>
      </c>
      <c r="M9" s="602"/>
      <c r="N9" s="602"/>
    </row>
    <row r="10" spans="1:14">
      <c r="A10" s="7" t="s">
        <v>8</v>
      </c>
      <c r="B10" s="7" t="s">
        <v>9</v>
      </c>
      <c r="C10" s="7" t="s">
        <v>10</v>
      </c>
      <c r="D10" s="7" t="s">
        <v>11</v>
      </c>
      <c r="E10" s="7" t="s">
        <v>12</v>
      </c>
      <c r="F10" s="9" t="s">
        <v>13</v>
      </c>
      <c r="G10" s="7" t="s">
        <v>14</v>
      </c>
      <c r="H10" s="9" t="s">
        <v>15</v>
      </c>
      <c r="I10" s="603" t="s">
        <v>16</v>
      </c>
      <c r="J10" s="604"/>
      <c r="K10" s="603" t="s">
        <v>17</v>
      </c>
      <c r="L10" s="604"/>
      <c r="M10" s="19">
        <v>11</v>
      </c>
      <c r="N10" s="19">
        <v>12</v>
      </c>
    </row>
    <row r="11" spans="1:14">
      <c r="A11" s="13" t="s">
        <v>133</v>
      </c>
      <c r="B11" s="118"/>
      <c r="C11" s="118"/>
      <c r="D11" s="118"/>
      <c r="E11" s="118"/>
      <c r="F11" s="118"/>
      <c r="G11" s="118"/>
      <c r="H11" s="122"/>
      <c r="I11" s="118"/>
      <c r="J11" s="121"/>
      <c r="K11" s="118"/>
      <c r="L11" s="121"/>
      <c r="M11" s="118"/>
      <c r="N11" s="118"/>
    </row>
    <row r="12" spans="1:14">
      <c r="A12" s="11" t="s">
        <v>34</v>
      </c>
      <c r="B12" s="92">
        <f>SUM(C12:N12)</f>
        <v>2187513</v>
      </c>
      <c r="C12" s="92">
        <f>SUM('4.1'!D237)</f>
        <v>0</v>
      </c>
      <c r="D12" s="92">
        <f>SUM('4.1'!E237)</f>
        <v>501483</v>
      </c>
      <c r="E12" s="92">
        <f>SUM('4.1'!F237)</f>
        <v>0</v>
      </c>
      <c r="F12" s="92">
        <f>SUM('4.1'!G237)</f>
        <v>1364552</v>
      </c>
      <c r="G12" s="92">
        <f>SUM('4.1'!H237)</f>
        <v>113638</v>
      </c>
      <c r="H12" s="92">
        <f>SUM('4.1'!I237)</f>
        <v>21972</v>
      </c>
      <c r="I12" s="92">
        <f>SUM('4.1'!J237)</f>
        <v>144832</v>
      </c>
      <c r="J12" s="92">
        <f>SUM('4.1'!K237)</f>
        <v>0</v>
      </c>
      <c r="K12" s="92">
        <f>SUM('4.1'!L237)</f>
        <v>15784</v>
      </c>
      <c r="L12" s="92">
        <f>SUM('4.1'!M237)</f>
        <v>25252</v>
      </c>
      <c r="M12" s="92">
        <f>SUM('4.1'!N237)</f>
        <v>0</v>
      </c>
      <c r="N12" s="92">
        <f>SUM('4.1'!O237)</f>
        <v>0</v>
      </c>
    </row>
    <row r="13" spans="1:14">
      <c r="A13" s="11" t="s">
        <v>393</v>
      </c>
      <c r="B13" s="92">
        <f>SUM(C13:N13)</f>
        <v>2504574</v>
      </c>
      <c r="C13" s="92">
        <f>SUM('4.1'!D240)</f>
        <v>0</v>
      </c>
      <c r="D13" s="92">
        <f>SUM('4.1'!E238)</f>
        <v>553002</v>
      </c>
      <c r="E13" s="92">
        <f>SUM('4.1'!F238)</f>
        <v>0</v>
      </c>
      <c r="F13" s="92">
        <f>SUM('4.1'!G238)</f>
        <v>1438683</v>
      </c>
      <c r="G13" s="92">
        <f>SUM('4.1'!H238)</f>
        <v>103939</v>
      </c>
      <c r="H13" s="92">
        <f>SUM('4.1'!I238)</f>
        <v>22026</v>
      </c>
      <c r="I13" s="92">
        <f>SUM('4.1'!J238)</f>
        <v>138604</v>
      </c>
      <c r="J13" s="92">
        <f>SUM('4.1'!K238)</f>
        <v>0</v>
      </c>
      <c r="K13" s="92">
        <f>SUM('4.1'!L238)</f>
        <v>15784</v>
      </c>
      <c r="L13" s="92">
        <f>SUM('4.1'!M238)</f>
        <v>22263</v>
      </c>
      <c r="M13" s="92">
        <f>SUM('4.1'!N238)</f>
        <v>210273</v>
      </c>
      <c r="N13" s="92">
        <f>SUM('4.1'!O238)</f>
        <v>0</v>
      </c>
    </row>
    <row r="14" spans="1:14">
      <c r="A14" s="11" t="s">
        <v>655</v>
      </c>
      <c r="B14" s="92">
        <f>SUM(C14:N14)</f>
        <v>2593569</v>
      </c>
      <c r="C14" s="92"/>
      <c r="D14" s="92">
        <f>SUM('4.1'!E240)</f>
        <v>676648</v>
      </c>
      <c r="E14" s="92">
        <f>SUM('4.1'!F240)</f>
        <v>0</v>
      </c>
      <c r="F14" s="92">
        <f>SUM('4.1'!G240)</f>
        <v>1506260</v>
      </c>
      <c r="G14" s="92">
        <f>SUM('4.1'!H240)</f>
        <v>114736</v>
      </c>
      <c r="H14" s="92">
        <f>SUM('4.1'!I240)</f>
        <v>14358</v>
      </c>
      <c r="I14" s="92">
        <f>SUM('4.1'!J240)</f>
        <v>21150</v>
      </c>
      <c r="J14" s="92">
        <f>SUM('4.1'!K240)</f>
        <v>0</v>
      </c>
      <c r="K14" s="92">
        <f>SUM('4.1'!L240)</f>
        <v>784</v>
      </c>
      <c r="L14" s="92">
        <f>SUM('4.1'!M240)</f>
        <v>22263</v>
      </c>
      <c r="M14" s="92">
        <f>SUM('4.1'!N240)</f>
        <v>237370</v>
      </c>
      <c r="N14" s="92">
        <f>SUM('4.1'!O240)</f>
        <v>0</v>
      </c>
    </row>
    <row r="15" spans="1:14">
      <c r="A15" s="10" t="s">
        <v>136</v>
      </c>
      <c r="B15" s="118"/>
      <c r="C15" s="118"/>
      <c r="D15" s="118"/>
      <c r="E15" s="118"/>
      <c r="F15" s="122"/>
      <c r="G15" s="118"/>
      <c r="H15" s="122"/>
      <c r="I15" s="118"/>
      <c r="J15" s="121"/>
      <c r="K15" s="118"/>
      <c r="L15" s="121"/>
      <c r="M15" s="118"/>
      <c r="N15" s="118"/>
    </row>
    <row r="16" spans="1:14">
      <c r="A16" s="11" t="s">
        <v>34</v>
      </c>
      <c r="B16" s="92">
        <f>SUM(D16:F16)</f>
        <v>-1177953</v>
      </c>
      <c r="C16" s="92"/>
      <c r="D16" s="92">
        <v>-400807</v>
      </c>
      <c r="E16" s="92"/>
      <c r="F16" s="126">
        <v>-777146</v>
      </c>
      <c r="G16" s="92"/>
      <c r="H16" s="126"/>
      <c r="I16" s="92"/>
      <c r="J16" s="136"/>
      <c r="K16" s="92"/>
      <c r="L16" s="136"/>
      <c r="M16" s="92"/>
      <c r="N16" s="92"/>
    </row>
    <row r="17" spans="1:14">
      <c r="A17" s="11" t="s">
        <v>393</v>
      </c>
      <c r="B17" s="92">
        <f>SUM(C17:N17)</f>
        <v>-1183438</v>
      </c>
      <c r="C17" s="92"/>
      <c r="D17" s="92">
        <v>-400807</v>
      </c>
      <c r="E17" s="92"/>
      <c r="F17" s="126">
        <v>-782631</v>
      </c>
      <c r="G17" s="92"/>
      <c r="H17" s="126"/>
      <c r="I17" s="92"/>
      <c r="J17" s="136"/>
      <c r="K17" s="92"/>
      <c r="L17" s="136"/>
      <c r="M17" s="92"/>
      <c r="N17" s="92"/>
    </row>
    <row r="18" spans="1:14">
      <c r="A18" s="15" t="s">
        <v>655</v>
      </c>
      <c r="B18" s="116">
        <f>SUM(C18:N18)</f>
        <v>-1184719</v>
      </c>
      <c r="C18" s="116"/>
      <c r="D18" s="116">
        <v>-400807</v>
      </c>
      <c r="E18" s="116"/>
      <c r="F18" s="124">
        <v>-783912</v>
      </c>
      <c r="G18" s="116"/>
      <c r="H18" s="124"/>
      <c r="I18" s="116"/>
      <c r="J18" s="123"/>
      <c r="K18" s="116"/>
      <c r="L18" s="123"/>
      <c r="M18" s="116"/>
      <c r="N18" s="116"/>
    </row>
    <row r="19" spans="1:14" s="163" customFormat="1">
      <c r="A19" s="24" t="s">
        <v>73</v>
      </c>
      <c r="B19" s="129"/>
      <c r="C19" s="129"/>
      <c r="D19" s="129"/>
      <c r="E19" s="129"/>
      <c r="F19" s="164"/>
      <c r="G19" s="129"/>
      <c r="H19" s="164"/>
      <c r="I19" s="129"/>
      <c r="J19" s="131"/>
      <c r="K19" s="129"/>
      <c r="L19" s="131"/>
      <c r="M19" s="129"/>
      <c r="N19" s="129"/>
    </row>
    <row r="20" spans="1:14" s="163" customFormat="1">
      <c r="A20" s="11" t="s">
        <v>34</v>
      </c>
      <c r="B20" s="92">
        <f>SUM(C20:N20)</f>
        <v>237825</v>
      </c>
      <c r="C20" s="92">
        <f>SUM('4.2'!D42)</f>
        <v>235905</v>
      </c>
      <c r="D20" s="92">
        <f>SUM('4.2'!E42)</f>
        <v>0</v>
      </c>
      <c r="E20" s="92">
        <f>SUM('4.2'!F42)</f>
        <v>0</v>
      </c>
      <c r="F20" s="92">
        <f>SUM('4.2'!G42)</f>
        <v>0</v>
      </c>
      <c r="G20" s="92">
        <f>SUM('4.2'!H42)</f>
        <v>1770</v>
      </c>
      <c r="H20" s="92">
        <f>SUM('4.2'!I42)</f>
        <v>150</v>
      </c>
      <c r="I20" s="92">
        <f>SUM('4.2'!J42)</f>
        <v>0</v>
      </c>
      <c r="J20" s="92">
        <f>SUM('4.2'!K42)</f>
        <v>0</v>
      </c>
      <c r="K20" s="92">
        <f>SUM('4.2'!L42)</f>
        <v>0</v>
      </c>
      <c r="L20" s="92">
        <f>SUM('4.2'!M42)</f>
        <v>0</v>
      </c>
      <c r="M20" s="92">
        <f>SUM('4.2'!N42)</f>
        <v>0</v>
      </c>
      <c r="N20" s="92">
        <f>SUM('4.2'!O42)</f>
        <v>0</v>
      </c>
    </row>
    <row r="21" spans="1:14">
      <c r="A21" s="11" t="s">
        <v>393</v>
      </c>
      <c r="B21" s="92">
        <f t="shared" ref="B21:B22" si="0">SUM(C21:N21)</f>
        <v>242013</v>
      </c>
      <c r="C21" s="92">
        <f>SUM('4.2'!D43)</f>
        <v>235530</v>
      </c>
      <c r="D21" s="92">
        <f>SUM('4.2'!E43)</f>
        <v>1686</v>
      </c>
      <c r="E21" s="92">
        <f>SUM('4.2'!F43)</f>
        <v>0</v>
      </c>
      <c r="F21" s="92">
        <f>SUM('4.2'!G43)</f>
        <v>0</v>
      </c>
      <c r="G21" s="92">
        <f>SUM('4.2'!H43)</f>
        <v>2670</v>
      </c>
      <c r="H21" s="92">
        <f>SUM('4.2'!I43)</f>
        <v>230</v>
      </c>
      <c r="I21" s="92">
        <f>SUM('4.2'!J43)</f>
        <v>0</v>
      </c>
      <c r="J21" s="92">
        <f>SUM('4.2'!K43)</f>
        <v>0</v>
      </c>
      <c r="K21" s="92">
        <f>SUM('4.2'!L43)</f>
        <v>0</v>
      </c>
      <c r="L21" s="92">
        <f>SUM('4.2'!M43)</f>
        <v>0</v>
      </c>
      <c r="M21" s="92">
        <f>SUM('4.2'!N43)</f>
        <v>1897</v>
      </c>
      <c r="N21" s="92">
        <f>SUM('4.2'!O43)</f>
        <v>0</v>
      </c>
    </row>
    <row r="22" spans="1:14">
      <c r="A22" s="11" t="s">
        <v>655</v>
      </c>
      <c r="B22" s="92">
        <f t="shared" si="0"/>
        <v>239358</v>
      </c>
      <c r="C22" s="92">
        <f>SUM('4.2'!D45)</f>
        <v>232694</v>
      </c>
      <c r="D22" s="92">
        <f>SUM('4.2'!E45)</f>
        <v>1767</v>
      </c>
      <c r="E22" s="92">
        <f>SUM('4.2'!F45)</f>
        <v>0</v>
      </c>
      <c r="F22" s="92">
        <f>SUM('4.2'!G45)</f>
        <v>0</v>
      </c>
      <c r="G22" s="92">
        <f>SUM('4.2'!H45)</f>
        <v>2670</v>
      </c>
      <c r="H22" s="92">
        <f>SUM('4.2'!I45)</f>
        <v>330</v>
      </c>
      <c r="I22" s="92">
        <f>SUM('4.2'!J45)</f>
        <v>0</v>
      </c>
      <c r="J22" s="92">
        <f>SUM('4.2'!K45)</f>
        <v>0</v>
      </c>
      <c r="K22" s="92">
        <f>SUM('4.2'!L45)</f>
        <v>0</v>
      </c>
      <c r="L22" s="92">
        <f>SUM('4.2'!M45)</f>
        <v>0</v>
      </c>
      <c r="M22" s="92">
        <f>SUM('4.2'!N45)</f>
        <v>1897</v>
      </c>
      <c r="N22" s="92">
        <f>SUM('4.2'!O45)</f>
        <v>0</v>
      </c>
    </row>
    <row r="23" spans="1:14" s="163" customFormat="1">
      <c r="A23" s="13" t="s">
        <v>217</v>
      </c>
      <c r="B23" s="135"/>
      <c r="C23" s="135"/>
      <c r="D23" s="137"/>
      <c r="E23" s="135"/>
      <c r="F23" s="135"/>
      <c r="G23" s="135"/>
      <c r="H23" s="135"/>
      <c r="I23" s="138"/>
      <c r="J23" s="138"/>
      <c r="K23" s="138"/>
      <c r="L23" s="138"/>
      <c r="M23" s="135"/>
      <c r="N23" s="135"/>
    </row>
    <row r="24" spans="1:14" s="163" customFormat="1">
      <c r="A24" s="11" t="s">
        <v>34</v>
      </c>
      <c r="B24" s="92">
        <f>SUM(C24:N24)</f>
        <v>143553</v>
      </c>
      <c r="C24" s="140">
        <v>125528</v>
      </c>
      <c r="D24" s="386"/>
      <c r="E24" s="140"/>
      <c r="F24" s="140"/>
      <c r="G24" s="140">
        <v>18025</v>
      </c>
      <c r="H24" s="129"/>
      <c r="I24" s="131"/>
      <c r="J24" s="131"/>
      <c r="K24" s="131"/>
      <c r="L24" s="131"/>
      <c r="M24" s="129"/>
      <c r="N24" s="129"/>
    </row>
    <row r="25" spans="1:14">
      <c r="A25" s="11" t="s">
        <v>393</v>
      </c>
      <c r="B25" s="92">
        <f>SUM(C25:N25)</f>
        <v>129797</v>
      </c>
      <c r="C25" s="92">
        <v>126013</v>
      </c>
      <c r="D25" s="92">
        <v>0</v>
      </c>
      <c r="E25" s="92">
        <v>0</v>
      </c>
      <c r="F25" s="92">
        <v>0</v>
      </c>
      <c r="G25" s="140">
        <v>2645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1139</v>
      </c>
      <c r="N25" s="92">
        <v>0</v>
      </c>
    </row>
    <row r="26" spans="1:14">
      <c r="A26" s="11" t="s">
        <v>655</v>
      </c>
      <c r="B26" s="92">
        <f>SUM(C26:N26)</f>
        <v>129797</v>
      </c>
      <c r="C26" s="92">
        <f>SUM('4.3-7'!D17)</f>
        <v>126013</v>
      </c>
      <c r="D26" s="92">
        <v>0</v>
      </c>
      <c r="E26" s="92">
        <f>SUM('4.3-7'!F17)</f>
        <v>0</v>
      </c>
      <c r="F26" s="92">
        <f>SUM('4.3-7'!G17)</f>
        <v>0</v>
      </c>
      <c r="G26" s="92">
        <f>SUM('4.3-7'!H17)</f>
        <v>2645</v>
      </c>
      <c r="H26" s="92">
        <f>SUM('4.3-7'!I17)</f>
        <v>0</v>
      </c>
      <c r="I26" s="92">
        <f>SUM('4.3-7'!J17)</f>
        <v>0</v>
      </c>
      <c r="J26" s="92">
        <f>SUM('4.3-7'!K17)</f>
        <v>0</v>
      </c>
      <c r="K26" s="92">
        <f>SUM('4.3-7'!L17)</f>
        <v>0</v>
      </c>
      <c r="L26" s="92">
        <f>SUM('4.3-7'!M17)</f>
        <v>0</v>
      </c>
      <c r="M26" s="92">
        <v>1139</v>
      </c>
      <c r="N26" s="92">
        <v>0</v>
      </c>
    </row>
    <row r="27" spans="1:14">
      <c r="A27" s="13" t="s">
        <v>218</v>
      </c>
      <c r="B27" s="135"/>
      <c r="C27" s="135"/>
      <c r="D27" s="137"/>
      <c r="E27" s="135"/>
      <c r="F27" s="135"/>
      <c r="G27" s="441"/>
      <c r="H27" s="135"/>
      <c r="I27" s="138"/>
      <c r="J27" s="138"/>
      <c r="K27" s="138"/>
      <c r="L27" s="138"/>
      <c r="M27" s="135"/>
      <c r="N27" s="135"/>
    </row>
    <row r="28" spans="1:14">
      <c r="A28" s="11" t="s">
        <v>34</v>
      </c>
      <c r="B28" s="92">
        <f>SUM(C28:N28)</f>
        <v>120402</v>
      </c>
      <c r="C28" s="140">
        <v>104441</v>
      </c>
      <c r="D28" s="130"/>
      <c r="E28" s="129"/>
      <c r="F28" s="129"/>
      <c r="G28" s="140">
        <v>15961</v>
      </c>
      <c r="H28" s="129"/>
      <c r="I28" s="131"/>
      <c r="J28" s="131"/>
      <c r="K28" s="131"/>
      <c r="L28" s="131"/>
      <c r="M28" s="129"/>
      <c r="N28" s="129"/>
    </row>
    <row r="29" spans="1:14">
      <c r="A29" s="11" t="s">
        <v>393</v>
      </c>
      <c r="B29" s="92">
        <f>SUM(C29:N29)</f>
        <v>110393</v>
      </c>
      <c r="C29" s="92">
        <v>104877</v>
      </c>
      <c r="D29" s="92">
        <v>0</v>
      </c>
      <c r="E29" s="92">
        <v>0</v>
      </c>
      <c r="F29" s="92">
        <v>0</v>
      </c>
      <c r="G29" s="140">
        <v>4406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1110</v>
      </c>
      <c r="N29" s="92">
        <v>0</v>
      </c>
    </row>
    <row r="30" spans="1:14">
      <c r="A30" s="11" t="s">
        <v>655</v>
      </c>
      <c r="B30" s="92">
        <f>SUM(C30:N30)</f>
        <v>110393</v>
      </c>
      <c r="C30" s="92">
        <v>104877</v>
      </c>
      <c r="D30" s="126">
        <v>0</v>
      </c>
      <c r="E30" s="92"/>
      <c r="F30" s="92"/>
      <c r="G30" s="140">
        <v>4406</v>
      </c>
      <c r="H30" s="92"/>
      <c r="I30" s="136"/>
      <c r="J30" s="136"/>
      <c r="K30" s="136"/>
      <c r="L30" s="136"/>
      <c r="M30" s="92">
        <v>1110</v>
      </c>
      <c r="N30" s="92"/>
    </row>
    <row r="31" spans="1:14">
      <c r="A31" s="13" t="s">
        <v>219</v>
      </c>
      <c r="B31" s="135"/>
      <c r="C31" s="135"/>
      <c r="D31" s="137"/>
      <c r="E31" s="135"/>
      <c r="F31" s="135"/>
      <c r="G31" s="441"/>
      <c r="H31" s="135"/>
      <c r="I31" s="138"/>
      <c r="J31" s="138"/>
      <c r="K31" s="138"/>
      <c r="L31" s="138"/>
      <c r="M31" s="135"/>
      <c r="N31" s="135"/>
    </row>
    <row r="32" spans="1:14">
      <c r="A32" s="11" t="s">
        <v>34</v>
      </c>
      <c r="B32" s="92">
        <f>SUM(C32:N32)</f>
        <v>61529</v>
      </c>
      <c r="C32" s="140">
        <v>54141</v>
      </c>
      <c r="D32" s="130"/>
      <c r="E32" s="129"/>
      <c r="F32" s="129"/>
      <c r="G32" s="140">
        <v>7388</v>
      </c>
      <c r="H32" s="129"/>
      <c r="I32" s="131"/>
      <c r="J32" s="131"/>
      <c r="K32" s="131"/>
      <c r="L32" s="131"/>
      <c r="M32" s="129"/>
      <c r="N32" s="129"/>
    </row>
    <row r="33" spans="1:15">
      <c r="A33" s="11" t="s">
        <v>393</v>
      </c>
      <c r="B33" s="92">
        <f>SUM(C33:N33)</f>
        <v>57998</v>
      </c>
      <c r="C33" s="92">
        <v>54383</v>
      </c>
      <c r="D33" s="92">
        <v>0</v>
      </c>
      <c r="E33" s="92">
        <v>0</v>
      </c>
      <c r="F33" s="92">
        <v>0</v>
      </c>
      <c r="G33" s="140">
        <v>2357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1258</v>
      </c>
      <c r="N33" s="92">
        <v>0</v>
      </c>
    </row>
    <row r="34" spans="1:15">
      <c r="A34" s="11" t="s">
        <v>655</v>
      </c>
      <c r="B34" s="92">
        <f>SUM(C34:N34)</f>
        <v>58048</v>
      </c>
      <c r="C34" s="92">
        <v>54383</v>
      </c>
      <c r="D34" s="92">
        <v>50</v>
      </c>
      <c r="E34" s="92"/>
      <c r="F34" s="126"/>
      <c r="G34" s="140">
        <v>2357</v>
      </c>
      <c r="H34" s="126"/>
      <c r="I34" s="92"/>
      <c r="J34" s="136"/>
      <c r="K34" s="92"/>
      <c r="L34" s="136"/>
      <c r="M34" s="92">
        <v>1258</v>
      </c>
      <c r="N34" s="92"/>
    </row>
    <row r="35" spans="1:15">
      <c r="A35" s="13" t="s">
        <v>236</v>
      </c>
      <c r="B35" s="118"/>
      <c r="C35" s="118"/>
      <c r="D35" s="118"/>
      <c r="E35" s="118"/>
      <c r="F35" s="122"/>
      <c r="G35" s="441"/>
      <c r="H35" s="122"/>
      <c r="I35" s="118"/>
      <c r="J35" s="121"/>
      <c r="K35" s="118"/>
      <c r="L35" s="121"/>
      <c r="M35" s="118"/>
      <c r="N35" s="118"/>
    </row>
    <row r="36" spans="1:15">
      <c r="A36" s="11" t="s">
        <v>34</v>
      </c>
      <c r="B36" s="92">
        <f>SUM(C36:N36)</f>
        <v>28009</v>
      </c>
      <c r="C36" s="92">
        <v>27309</v>
      </c>
      <c r="D36" s="92"/>
      <c r="E36" s="92"/>
      <c r="F36" s="126"/>
      <c r="G36" s="140">
        <v>700</v>
      </c>
      <c r="H36" s="126"/>
      <c r="I36" s="92"/>
      <c r="J36" s="136"/>
      <c r="K36" s="92"/>
      <c r="L36" s="136"/>
      <c r="M36" s="92"/>
      <c r="N36" s="92"/>
    </row>
    <row r="37" spans="1:15">
      <c r="A37" s="11" t="s">
        <v>393</v>
      </c>
      <c r="B37" s="92">
        <f>SUM(C37:N37)</f>
        <v>29224</v>
      </c>
      <c r="C37" s="92">
        <v>27829</v>
      </c>
      <c r="D37" s="92">
        <v>0</v>
      </c>
      <c r="E37" s="92">
        <v>0</v>
      </c>
      <c r="F37" s="92">
        <v>0</v>
      </c>
      <c r="G37" s="140">
        <v>730</v>
      </c>
      <c r="H37" s="92">
        <v>0</v>
      </c>
      <c r="I37" s="92">
        <v>15</v>
      </c>
      <c r="J37" s="92">
        <v>0</v>
      </c>
      <c r="K37" s="92">
        <v>0</v>
      </c>
      <c r="L37" s="92">
        <v>0</v>
      </c>
      <c r="M37" s="92">
        <v>650</v>
      </c>
      <c r="N37" s="92">
        <v>0</v>
      </c>
      <c r="O37" s="28"/>
    </row>
    <row r="38" spans="1:15">
      <c r="A38" s="11" t="s">
        <v>655</v>
      </c>
      <c r="B38" s="92">
        <f>SUM(C38:N38)</f>
        <v>29224</v>
      </c>
      <c r="C38" s="92">
        <v>27829</v>
      </c>
      <c r="D38" s="92"/>
      <c r="E38" s="92"/>
      <c r="F38" s="92"/>
      <c r="G38" s="140">
        <v>730</v>
      </c>
      <c r="H38" s="92"/>
      <c r="I38" s="136">
        <v>15</v>
      </c>
      <c r="J38" s="136"/>
      <c r="K38" s="136"/>
      <c r="L38" s="136"/>
      <c r="M38" s="92">
        <v>650</v>
      </c>
      <c r="N38" s="92"/>
      <c r="O38" s="28"/>
    </row>
    <row r="39" spans="1:15">
      <c r="A39" s="13" t="s">
        <v>220</v>
      </c>
      <c r="B39" s="135"/>
      <c r="C39" s="135"/>
      <c r="D39" s="135"/>
      <c r="E39" s="135"/>
      <c r="F39" s="135"/>
      <c r="G39" s="441"/>
      <c r="H39" s="135"/>
      <c r="I39" s="138"/>
      <c r="J39" s="138"/>
      <c r="K39" s="138"/>
      <c r="L39" s="138"/>
      <c r="M39" s="135"/>
      <c r="N39" s="135"/>
    </row>
    <row r="40" spans="1:15">
      <c r="A40" s="11" t="s">
        <v>34</v>
      </c>
      <c r="B40" s="92">
        <f>SUM(C40:N40)</f>
        <v>165361</v>
      </c>
      <c r="C40" s="140">
        <v>75736</v>
      </c>
      <c r="D40" s="129"/>
      <c r="E40" s="129"/>
      <c r="F40" s="129"/>
      <c r="G40" s="140">
        <v>89625</v>
      </c>
      <c r="H40" s="129"/>
      <c r="I40" s="131"/>
      <c r="J40" s="131"/>
      <c r="K40" s="131"/>
      <c r="L40" s="131"/>
      <c r="M40" s="129"/>
      <c r="N40" s="129"/>
    </row>
    <row r="41" spans="1:15" s="165" customFormat="1">
      <c r="A41" s="11" t="s">
        <v>393</v>
      </c>
      <c r="B41" s="92">
        <f>SUM(C41:N41)</f>
        <v>169829</v>
      </c>
      <c r="C41" s="92">
        <v>75736</v>
      </c>
      <c r="D41" s="92">
        <v>0</v>
      </c>
      <c r="E41" s="92">
        <v>0</v>
      </c>
      <c r="F41" s="92">
        <v>0</v>
      </c>
      <c r="G41" s="140">
        <v>89625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4468</v>
      </c>
      <c r="N41" s="92">
        <v>0</v>
      </c>
    </row>
    <row r="42" spans="1:15" s="165" customFormat="1">
      <c r="A42" s="15" t="s">
        <v>655</v>
      </c>
      <c r="B42" s="116">
        <f>SUM(C42:N42)</f>
        <v>169829</v>
      </c>
      <c r="C42" s="116">
        <v>75736</v>
      </c>
      <c r="D42" s="113"/>
      <c r="E42" s="116"/>
      <c r="F42" s="116"/>
      <c r="G42" s="115">
        <v>89625</v>
      </c>
      <c r="H42" s="116"/>
      <c r="I42" s="123"/>
      <c r="J42" s="123"/>
      <c r="K42" s="123"/>
      <c r="L42" s="123"/>
      <c r="M42" s="116">
        <v>4468</v>
      </c>
      <c r="N42" s="116"/>
    </row>
    <row r="43" spans="1:15">
      <c r="A43" s="24" t="s">
        <v>221</v>
      </c>
      <c r="B43" s="135"/>
      <c r="C43" s="129"/>
      <c r="D43" s="132"/>
      <c r="E43" s="129"/>
      <c r="F43" s="129"/>
      <c r="G43" s="140"/>
      <c r="H43" s="129"/>
      <c r="I43" s="131"/>
      <c r="J43" s="131"/>
      <c r="K43" s="131"/>
      <c r="L43" s="131"/>
      <c r="M43" s="129"/>
      <c r="N43" s="129"/>
    </row>
    <row r="44" spans="1:15">
      <c r="A44" s="11" t="s">
        <v>34</v>
      </c>
      <c r="B44" s="92">
        <f>SUM(C44:N44)</f>
        <v>49853</v>
      </c>
      <c r="C44" s="140">
        <v>42777</v>
      </c>
      <c r="D44" s="132"/>
      <c r="E44" s="129"/>
      <c r="F44" s="129"/>
      <c r="G44" s="140">
        <v>7076</v>
      </c>
      <c r="H44" s="129"/>
      <c r="I44" s="131"/>
      <c r="J44" s="131"/>
      <c r="K44" s="131"/>
      <c r="L44" s="131"/>
      <c r="M44" s="129"/>
      <c r="N44" s="129"/>
    </row>
    <row r="45" spans="1:15">
      <c r="A45" s="11" t="s">
        <v>393</v>
      </c>
      <c r="B45" s="92">
        <f>SUM(C45:N45)</f>
        <v>47679</v>
      </c>
      <c r="C45" s="92">
        <v>42777</v>
      </c>
      <c r="D45" s="92">
        <v>0</v>
      </c>
      <c r="E45" s="92">
        <v>0</v>
      </c>
      <c r="F45" s="92">
        <v>0</v>
      </c>
      <c r="G45" s="140">
        <v>3736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1166</v>
      </c>
      <c r="N45" s="92">
        <v>0</v>
      </c>
    </row>
    <row r="46" spans="1:15">
      <c r="A46" s="11" t="s">
        <v>655</v>
      </c>
      <c r="B46" s="116">
        <f>SUM(C46:N46)</f>
        <v>48051</v>
      </c>
      <c r="C46" s="92">
        <v>42777</v>
      </c>
      <c r="D46" s="114"/>
      <c r="E46" s="92"/>
      <c r="F46" s="92"/>
      <c r="G46" s="140">
        <v>4108</v>
      </c>
      <c r="H46" s="92"/>
      <c r="I46" s="136"/>
      <c r="J46" s="136"/>
      <c r="K46" s="136"/>
      <c r="L46" s="136"/>
      <c r="M46" s="92">
        <v>1166</v>
      </c>
      <c r="N46" s="92"/>
    </row>
    <row r="47" spans="1:15">
      <c r="A47" s="13" t="s">
        <v>222</v>
      </c>
      <c r="B47" s="129"/>
      <c r="C47" s="135"/>
      <c r="D47" s="139"/>
      <c r="E47" s="135"/>
      <c r="F47" s="135"/>
      <c r="G47" s="441"/>
      <c r="H47" s="135"/>
      <c r="I47" s="138"/>
      <c r="J47" s="138"/>
      <c r="K47" s="138"/>
      <c r="L47" s="138"/>
      <c r="M47" s="135"/>
      <c r="N47" s="135"/>
    </row>
    <row r="48" spans="1:15">
      <c r="A48" s="11" t="s">
        <v>34</v>
      </c>
      <c r="B48" s="92">
        <f>SUM(C48:N48)</f>
        <v>127571</v>
      </c>
      <c r="C48" s="140">
        <v>65608</v>
      </c>
      <c r="D48" s="132"/>
      <c r="E48" s="129"/>
      <c r="F48" s="129"/>
      <c r="G48" s="140">
        <v>56363</v>
      </c>
      <c r="H48" s="129"/>
      <c r="I48" s="395">
        <v>5600</v>
      </c>
      <c r="J48" s="131"/>
      <c r="K48" s="131"/>
      <c r="L48" s="131"/>
      <c r="M48" s="129"/>
      <c r="N48" s="129"/>
    </row>
    <row r="49" spans="1:16">
      <c r="A49" s="11" t="s">
        <v>393</v>
      </c>
      <c r="B49" s="92">
        <f>SUM(C49:N49)</f>
        <v>133522</v>
      </c>
      <c r="C49" s="92">
        <v>67608</v>
      </c>
      <c r="D49" s="92">
        <v>0</v>
      </c>
      <c r="E49" s="92">
        <v>0</v>
      </c>
      <c r="F49" s="92">
        <v>0</v>
      </c>
      <c r="G49" s="140">
        <v>56663</v>
      </c>
      <c r="H49" s="92">
        <v>0</v>
      </c>
      <c r="I49" s="140">
        <v>5600</v>
      </c>
      <c r="J49" s="92">
        <v>0</v>
      </c>
      <c r="K49" s="92">
        <v>0</v>
      </c>
      <c r="L49" s="92">
        <v>0</v>
      </c>
      <c r="M49" s="92">
        <v>3651</v>
      </c>
      <c r="N49" s="92">
        <v>0</v>
      </c>
    </row>
    <row r="50" spans="1:16">
      <c r="A50" s="11" t="s">
        <v>655</v>
      </c>
      <c r="B50" s="92">
        <f>SUM(C50:N50)</f>
        <v>139196</v>
      </c>
      <c r="C50" s="92">
        <v>71725</v>
      </c>
      <c r="D50" s="114"/>
      <c r="E50" s="92"/>
      <c r="F50" s="92"/>
      <c r="G50" s="140">
        <v>57620</v>
      </c>
      <c r="H50" s="92"/>
      <c r="I50" s="395">
        <v>6200</v>
      </c>
      <c r="J50" s="136"/>
      <c r="K50" s="136"/>
      <c r="L50" s="136"/>
      <c r="M50" s="92">
        <v>3651</v>
      </c>
      <c r="N50" s="92"/>
    </row>
    <row r="51" spans="1:16">
      <c r="A51" s="13" t="s">
        <v>223</v>
      </c>
      <c r="B51" s="135"/>
      <c r="C51" s="135"/>
      <c r="D51" s="139"/>
      <c r="E51" s="135"/>
      <c r="F51" s="135"/>
      <c r="G51" s="441"/>
      <c r="H51" s="135"/>
      <c r="I51" s="442"/>
      <c r="J51" s="138"/>
      <c r="K51" s="138"/>
      <c r="L51" s="138"/>
      <c r="M51" s="135"/>
      <c r="N51" s="135"/>
    </row>
    <row r="52" spans="1:16">
      <c r="A52" s="11" t="s">
        <v>34</v>
      </c>
      <c r="B52" s="92">
        <f>SUM(C52:N52)</f>
        <v>52652</v>
      </c>
      <c r="C52" s="140">
        <v>47652</v>
      </c>
      <c r="D52" s="132"/>
      <c r="E52" s="129"/>
      <c r="F52" s="129"/>
      <c r="G52" s="140">
        <v>5000</v>
      </c>
      <c r="H52" s="129"/>
      <c r="I52" s="395"/>
      <c r="J52" s="131"/>
      <c r="K52" s="131"/>
      <c r="L52" s="131"/>
      <c r="M52" s="129"/>
      <c r="N52" s="129"/>
    </row>
    <row r="53" spans="1:16">
      <c r="A53" s="11" t="s">
        <v>393</v>
      </c>
      <c r="B53" s="92">
        <f>SUM(C53:N53)</f>
        <v>53354</v>
      </c>
      <c r="C53" s="92">
        <v>47652</v>
      </c>
      <c r="D53" s="92">
        <v>0</v>
      </c>
      <c r="E53" s="92">
        <v>0</v>
      </c>
      <c r="F53" s="92">
        <v>0</v>
      </c>
      <c r="G53" s="140">
        <v>5000</v>
      </c>
      <c r="H53" s="92">
        <v>0</v>
      </c>
      <c r="I53" s="140">
        <v>0</v>
      </c>
      <c r="J53" s="92">
        <v>0</v>
      </c>
      <c r="K53" s="92">
        <v>0</v>
      </c>
      <c r="L53" s="92">
        <v>0</v>
      </c>
      <c r="M53" s="92">
        <v>702</v>
      </c>
      <c r="N53" s="92">
        <v>0</v>
      </c>
    </row>
    <row r="54" spans="1:16">
      <c r="A54" s="15" t="s">
        <v>655</v>
      </c>
      <c r="B54" s="92">
        <f>SUM(C54:N54)</f>
        <v>54944</v>
      </c>
      <c r="C54" s="92">
        <v>47652</v>
      </c>
      <c r="D54" s="114"/>
      <c r="E54" s="92"/>
      <c r="F54" s="92"/>
      <c r="G54" s="140">
        <v>6590</v>
      </c>
      <c r="H54" s="92"/>
      <c r="I54" s="395"/>
      <c r="J54" s="136"/>
      <c r="K54" s="136"/>
      <c r="L54" s="136"/>
      <c r="M54" s="92">
        <v>702</v>
      </c>
      <c r="N54" s="92"/>
    </row>
    <row r="55" spans="1:16">
      <c r="A55" s="482" t="s">
        <v>224</v>
      </c>
      <c r="B55" s="135"/>
      <c r="C55" s="135"/>
      <c r="D55" s="139"/>
      <c r="E55" s="135"/>
      <c r="F55" s="135"/>
      <c r="G55" s="441"/>
      <c r="H55" s="135"/>
      <c r="I55" s="442"/>
      <c r="J55" s="138"/>
      <c r="K55" s="138"/>
      <c r="L55" s="138"/>
      <c r="M55" s="135"/>
      <c r="N55" s="135"/>
      <c r="P55" s="68"/>
    </row>
    <row r="56" spans="1:16">
      <c r="A56" s="11" t="s">
        <v>34</v>
      </c>
      <c r="B56" s="92">
        <f>SUM(C56:N56)</f>
        <v>498609</v>
      </c>
      <c r="C56" s="140">
        <v>398856</v>
      </c>
      <c r="D56" s="132"/>
      <c r="E56" s="129"/>
      <c r="F56" s="129"/>
      <c r="G56" s="456">
        <v>72253</v>
      </c>
      <c r="H56" s="129"/>
      <c r="I56" s="481">
        <v>27500</v>
      </c>
      <c r="J56" s="131"/>
      <c r="K56" s="131"/>
      <c r="L56" s="131"/>
      <c r="M56" s="129"/>
      <c r="N56" s="129"/>
    </row>
    <row r="57" spans="1:16">
      <c r="A57" s="11" t="s">
        <v>393</v>
      </c>
      <c r="B57" s="92">
        <f>SUM(C57:N57)</f>
        <v>504532</v>
      </c>
      <c r="C57" s="92">
        <v>401033</v>
      </c>
      <c r="D57" s="92"/>
      <c r="E57" s="92">
        <v>0</v>
      </c>
      <c r="F57" s="92">
        <v>0</v>
      </c>
      <c r="G57" s="140">
        <v>62168</v>
      </c>
      <c r="H57" s="92">
        <v>0</v>
      </c>
      <c r="I57" s="292">
        <v>36336</v>
      </c>
      <c r="J57" s="92">
        <v>0</v>
      </c>
      <c r="K57" s="92">
        <v>0</v>
      </c>
      <c r="L57" s="92">
        <v>0</v>
      </c>
      <c r="M57" s="92">
        <v>4995</v>
      </c>
      <c r="N57" s="92">
        <v>0</v>
      </c>
    </row>
    <row r="58" spans="1:16">
      <c r="A58" s="15" t="s">
        <v>655</v>
      </c>
      <c r="B58" s="92">
        <f>SUM(C58:N58)</f>
        <v>505209</v>
      </c>
      <c r="C58" s="92">
        <v>401033</v>
      </c>
      <c r="D58" s="114">
        <v>100</v>
      </c>
      <c r="E58" s="92"/>
      <c r="F58" s="92"/>
      <c r="G58" s="140">
        <v>62168</v>
      </c>
      <c r="H58" s="92"/>
      <c r="I58" s="486">
        <v>36913</v>
      </c>
      <c r="J58" s="136"/>
      <c r="K58" s="136"/>
      <c r="L58" s="136"/>
      <c r="M58" s="92">
        <v>4995</v>
      </c>
      <c r="N58" s="92"/>
    </row>
    <row r="59" spans="1:16">
      <c r="A59" s="24" t="s">
        <v>106</v>
      </c>
      <c r="B59" s="138"/>
      <c r="C59" s="135"/>
      <c r="D59" s="137"/>
      <c r="E59" s="135"/>
      <c r="F59" s="137"/>
      <c r="G59" s="135"/>
      <c r="H59" s="137"/>
      <c r="I59" s="135"/>
      <c r="J59" s="137"/>
      <c r="K59" s="135"/>
      <c r="L59" s="137"/>
      <c r="M59" s="135"/>
      <c r="N59" s="139"/>
    </row>
    <row r="60" spans="1:16">
      <c r="A60" s="11" t="s">
        <v>34</v>
      </c>
      <c r="B60" s="136">
        <f>SUM(C60:N60)</f>
        <v>2494924</v>
      </c>
      <c r="C60" s="140">
        <f>SUM(C12,C16,C20,C24,C28,C32,C36,C40,C44,C48,C52,C56)</f>
        <v>1177953</v>
      </c>
      <c r="D60" s="386">
        <f t="shared" ref="D60:N60" si="1">SUM(D12,D16,D20,D24,D28,D32,D36,D40,D44,D48,D52,D56)</f>
        <v>100676</v>
      </c>
      <c r="E60" s="140">
        <f t="shared" si="1"/>
        <v>0</v>
      </c>
      <c r="F60" s="386">
        <f t="shared" si="1"/>
        <v>587406</v>
      </c>
      <c r="G60" s="140">
        <f t="shared" si="1"/>
        <v>387799</v>
      </c>
      <c r="H60" s="386">
        <f t="shared" si="1"/>
        <v>22122</v>
      </c>
      <c r="I60" s="140">
        <f t="shared" si="1"/>
        <v>177932</v>
      </c>
      <c r="J60" s="386">
        <f t="shared" si="1"/>
        <v>0</v>
      </c>
      <c r="K60" s="140">
        <f t="shared" si="1"/>
        <v>15784</v>
      </c>
      <c r="L60" s="386">
        <f t="shared" si="1"/>
        <v>25252</v>
      </c>
      <c r="M60" s="140">
        <f t="shared" si="1"/>
        <v>0</v>
      </c>
      <c r="N60" s="112">
        <f t="shared" si="1"/>
        <v>0</v>
      </c>
    </row>
    <row r="61" spans="1:16">
      <c r="A61" s="11" t="s">
        <v>393</v>
      </c>
      <c r="B61" s="136">
        <f>SUM(C61:N61)</f>
        <v>2799477</v>
      </c>
      <c r="C61" s="92">
        <f>SUM(C13,C17,C21,C25,C29,C33,C37,C41,C45,C49,C53,C57)</f>
        <v>1183438</v>
      </c>
      <c r="D61" s="126">
        <f t="shared" ref="D61:N61" si="2">SUM(D13,D17,D21,D25,D29,D33,D37,D41,D45,D49,D53,D57)</f>
        <v>153881</v>
      </c>
      <c r="E61" s="92">
        <f t="shared" si="2"/>
        <v>0</v>
      </c>
      <c r="F61" s="126">
        <f t="shared" si="2"/>
        <v>656052</v>
      </c>
      <c r="G61" s="92">
        <f t="shared" si="2"/>
        <v>333939</v>
      </c>
      <c r="H61" s="126">
        <f t="shared" si="2"/>
        <v>22256</v>
      </c>
      <c r="I61" s="92">
        <f t="shared" si="2"/>
        <v>180555</v>
      </c>
      <c r="J61" s="126">
        <f t="shared" si="2"/>
        <v>0</v>
      </c>
      <c r="K61" s="92">
        <f t="shared" si="2"/>
        <v>15784</v>
      </c>
      <c r="L61" s="126">
        <f t="shared" si="2"/>
        <v>22263</v>
      </c>
      <c r="M61" s="92">
        <f t="shared" si="2"/>
        <v>231309</v>
      </c>
      <c r="N61" s="114">
        <f t="shared" si="2"/>
        <v>0</v>
      </c>
    </row>
    <row r="62" spans="1:16">
      <c r="A62" s="487" t="s">
        <v>656</v>
      </c>
      <c r="B62" s="136">
        <f>SUM(C62:N62)</f>
        <v>2892899</v>
      </c>
      <c r="C62" s="92">
        <f>SUM(C14,C18,C22,C26,C30,C34,C38,C42,C46,C50,C54,C58)</f>
        <v>1184719</v>
      </c>
      <c r="D62" s="92">
        <f t="shared" ref="D62:N62" si="3">SUM(D14,D18,D22,D26,D30,D34,D38,D42,D46,D50,D54,D58)</f>
        <v>277758</v>
      </c>
      <c r="E62" s="92">
        <f t="shared" si="3"/>
        <v>0</v>
      </c>
      <c r="F62" s="92">
        <f t="shared" si="3"/>
        <v>722348</v>
      </c>
      <c r="G62" s="92">
        <f t="shared" si="3"/>
        <v>347655</v>
      </c>
      <c r="H62" s="92">
        <f t="shared" si="3"/>
        <v>14688</v>
      </c>
      <c r="I62" s="92">
        <f t="shared" si="3"/>
        <v>64278</v>
      </c>
      <c r="J62" s="92">
        <f t="shared" si="3"/>
        <v>0</v>
      </c>
      <c r="K62" s="92">
        <f t="shared" si="3"/>
        <v>784</v>
      </c>
      <c r="L62" s="92">
        <f t="shared" si="3"/>
        <v>22263</v>
      </c>
      <c r="M62" s="92">
        <f t="shared" si="3"/>
        <v>258406</v>
      </c>
      <c r="N62" s="92">
        <f t="shared" si="3"/>
        <v>0</v>
      </c>
    </row>
    <row r="63" spans="1:16">
      <c r="B63" s="155"/>
      <c r="C63" s="155"/>
    </row>
    <row r="64" spans="1:16">
      <c r="B64" s="155">
        <f>SUM(B14,B18,B22,B26,B30,B34,B38,B42,B46,B50,B54,B58,)</f>
        <v>2892899</v>
      </c>
      <c r="C64" s="155"/>
      <c r="E64" s="68"/>
    </row>
    <row r="66" spans="1:5">
      <c r="A66" s="68"/>
    </row>
    <row r="75" spans="1:5">
      <c r="E75" s="68"/>
    </row>
  </sheetData>
  <mergeCells count="12">
    <mergeCell ref="M7:M9"/>
    <mergeCell ref="N7:N9"/>
    <mergeCell ref="I10:J10"/>
    <mergeCell ref="K10:L10"/>
    <mergeCell ref="C7:C9"/>
    <mergeCell ref="I7:J8"/>
    <mergeCell ref="D7:D9"/>
    <mergeCell ref="E7:E9"/>
    <mergeCell ref="F7:F9"/>
    <mergeCell ref="G7:G9"/>
    <mergeCell ref="H7:H9"/>
    <mergeCell ref="K7:L8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6" firstPageNumber="3" orientation="landscape" horizontalDpi="300" verticalDpi="300" r:id="rId1"/>
  <headerFooter alignWithMargins="0"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305"/>
  <sheetViews>
    <sheetView view="pageBreakPreview" zoomScaleNormal="100" workbookViewId="0">
      <pane ySplit="2115" activePane="bottomLeft"/>
      <selection pane="bottomLeft" activeCell="A2" sqref="A2"/>
    </sheetView>
  </sheetViews>
  <sheetFormatPr defaultRowHeight="12.75"/>
  <cols>
    <col min="1" max="1" width="57.5703125" customWidth="1"/>
    <col min="2" max="2" width="11.140625" customWidth="1"/>
    <col min="3" max="3" width="9" style="254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10.28515625" customWidth="1"/>
    <col min="16" max="16" width="9.85546875" bestFit="1" customWidth="1"/>
  </cols>
  <sheetData>
    <row r="1" spans="1:16" ht="15.75">
      <c r="A1" s="535" t="s">
        <v>821</v>
      </c>
      <c r="B1" s="535"/>
      <c r="C1" s="536"/>
      <c r="D1" s="535"/>
      <c r="E1" s="535"/>
      <c r="F1" s="535"/>
      <c r="G1" s="535"/>
      <c r="H1" s="22"/>
      <c r="I1" s="22"/>
      <c r="J1" s="22"/>
      <c r="K1" s="22"/>
      <c r="L1" s="22"/>
      <c r="M1" s="22"/>
      <c r="N1" s="22"/>
      <c r="O1" s="22"/>
    </row>
    <row r="2" spans="1:16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O2" s="5"/>
    </row>
    <row r="3" spans="1:16" ht="15.75">
      <c r="A3" s="4"/>
      <c r="B3" s="4"/>
      <c r="C3" s="39"/>
      <c r="D3" s="4"/>
      <c r="E3" s="4"/>
      <c r="F3" s="6"/>
      <c r="G3" s="6"/>
      <c r="H3" s="6" t="s">
        <v>130</v>
      </c>
      <c r="I3" s="5"/>
      <c r="J3" s="5"/>
      <c r="K3" s="5"/>
      <c r="L3" s="5"/>
      <c r="M3" s="5"/>
      <c r="N3" s="5"/>
      <c r="O3" s="5"/>
    </row>
    <row r="4" spans="1:16" ht="15.75">
      <c r="A4" s="4"/>
      <c r="B4" s="4"/>
      <c r="C4" s="6"/>
      <c r="D4" s="4"/>
      <c r="E4" s="4"/>
      <c r="F4" s="6"/>
      <c r="G4" s="6"/>
      <c r="H4" s="540" t="s">
        <v>627</v>
      </c>
      <c r="I4" s="5"/>
      <c r="J4" s="5"/>
      <c r="K4" s="5"/>
      <c r="L4" s="5"/>
      <c r="M4" s="5"/>
      <c r="N4" s="5"/>
      <c r="O4" s="5"/>
    </row>
    <row r="5" spans="1:16" ht="15.75">
      <c r="A5" s="6"/>
      <c r="B5" s="6"/>
      <c r="C5" s="6"/>
      <c r="D5" s="29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6">
      <c r="A6" s="5"/>
      <c r="B6" s="5"/>
      <c r="C6" s="252"/>
      <c r="D6" s="5"/>
      <c r="E6" s="5"/>
      <c r="F6" s="5"/>
      <c r="G6" s="5"/>
      <c r="H6" s="5"/>
      <c r="I6" s="5"/>
      <c r="J6" s="5"/>
      <c r="K6" s="5"/>
      <c r="L6" s="5"/>
      <c r="M6" s="5"/>
      <c r="N6" s="609" t="s">
        <v>28</v>
      </c>
      <c r="O6" s="610"/>
    </row>
    <row r="7" spans="1:16" ht="12.75" customHeight="1">
      <c r="A7" s="7" t="s">
        <v>29</v>
      </c>
      <c r="B7" s="7"/>
      <c r="C7" s="600" t="s">
        <v>394</v>
      </c>
      <c r="D7" s="600" t="s">
        <v>230</v>
      </c>
      <c r="E7" s="600" t="s">
        <v>237</v>
      </c>
      <c r="F7" s="600" t="s">
        <v>226</v>
      </c>
      <c r="G7" s="600" t="s">
        <v>156</v>
      </c>
      <c r="H7" s="600" t="s">
        <v>196</v>
      </c>
      <c r="I7" s="600" t="s">
        <v>198</v>
      </c>
      <c r="J7" s="605" t="s">
        <v>227</v>
      </c>
      <c r="K7" s="606"/>
      <c r="L7" s="605" t="s">
        <v>228</v>
      </c>
      <c r="M7" s="606"/>
      <c r="N7" s="600" t="s">
        <v>229</v>
      </c>
      <c r="O7" s="600" t="s">
        <v>102</v>
      </c>
    </row>
    <row r="8" spans="1:16">
      <c r="A8" s="19" t="s">
        <v>31</v>
      </c>
      <c r="B8" s="19"/>
      <c r="C8" s="601"/>
      <c r="D8" s="601"/>
      <c r="E8" s="601"/>
      <c r="F8" s="601"/>
      <c r="G8" s="601"/>
      <c r="H8" s="601"/>
      <c r="I8" s="601"/>
      <c r="J8" s="607"/>
      <c r="K8" s="608"/>
      <c r="L8" s="607"/>
      <c r="M8" s="608"/>
      <c r="N8" s="601"/>
      <c r="O8" s="601"/>
    </row>
    <row r="9" spans="1:16" ht="34.5" customHeight="1">
      <c r="A9" s="8"/>
      <c r="B9" s="8"/>
      <c r="C9" s="602"/>
      <c r="D9" s="602"/>
      <c r="E9" s="602"/>
      <c r="F9" s="602"/>
      <c r="G9" s="602"/>
      <c r="H9" s="602"/>
      <c r="I9" s="602"/>
      <c r="J9" s="284" t="s">
        <v>181</v>
      </c>
      <c r="K9" s="284" t="s">
        <v>121</v>
      </c>
      <c r="L9" s="284" t="s">
        <v>181</v>
      </c>
      <c r="M9" s="284" t="s">
        <v>121</v>
      </c>
      <c r="N9" s="602"/>
      <c r="O9" s="602"/>
    </row>
    <row r="10" spans="1:16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603" t="s">
        <v>16</v>
      </c>
      <c r="K10" s="604"/>
      <c r="L10" s="603" t="s">
        <v>17</v>
      </c>
      <c r="M10" s="604"/>
      <c r="N10" s="19">
        <v>11</v>
      </c>
      <c r="O10" s="19">
        <v>12</v>
      </c>
    </row>
    <row r="11" spans="1:16">
      <c r="A11" s="13" t="s">
        <v>238</v>
      </c>
      <c r="B11" s="13"/>
      <c r="C11" s="7"/>
      <c r="D11" s="122"/>
      <c r="E11" s="118"/>
      <c r="F11" s="159"/>
      <c r="G11" s="118"/>
      <c r="H11" s="122"/>
      <c r="I11" s="118"/>
      <c r="J11" s="122"/>
      <c r="K11" s="118"/>
      <c r="L11" s="118"/>
      <c r="M11" s="118"/>
      <c r="N11" s="118"/>
      <c r="O11" s="118"/>
    </row>
    <row r="12" spans="1:16">
      <c r="A12" s="46" t="s">
        <v>45</v>
      </c>
      <c r="B12" s="24"/>
      <c r="C12" s="341">
        <f>SUM(D12:O12)</f>
        <v>0</v>
      </c>
      <c r="D12" s="126"/>
      <c r="E12" s="92"/>
      <c r="F12" s="387"/>
      <c r="G12" s="92"/>
      <c r="H12" s="126"/>
      <c r="I12" s="92"/>
      <c r="J12" s="126"/>
      <c r="K12" s="92"/>
      <c r="L12" s="92"/>
      <c r="M12" s="92"/>
      <c r="N12" s="92"/>
      <c r="O12" s="92"/>
      <c r="P12" s="155">
        <f>SUM(C12:O12)</f>
        <v>0</v>
      </c>
    </row>
    <row r="13" spans="1:16">
      <c r="A13" s="46" t="s">
        <v>488</v>
      </c>
      <c r="B13" s="24"/>
      <c r="C13" s="341">
        <f>SUM(D13:O13)</f>
        <v>54</v>
      </c>
      <c r="D13" s="126"/>
      <c r="E13" s="92"/>
      <c r="F13" s="387"/>
      <c r="G13" s="92"/>
      <c r="H13" s="126"/>
      <c r="I13" s="92">
        <v>54</v>
      </c>
      <c r="J13" s="126"/>
      <c r="K13" s="92"/>
      <c r="L13" s="92"/>
      <c r="M13" s="92"/>
      <c r="N13" s="92"/>
      <c r="O13" s="92"/>
      <c r="P13" s="155">
        <f>SUM(D13:O13)</f>
        <v>54</v>
      </c>
    </row>
    <row r="14" spans="1:16">
      <c r="A14" s="392" t="s">
        <v>648</v>
      </c>
      <c r="B14" s="317" t="s">
        <v>184</v>
      </c>
      <c r="C14" s="290">
        <f>SUM(D14:O14)</f>
        <v>54</v>
      </c>
      <c r="D14" s="124"/>
      <c r="E14" s="116">
        <v>0</v>
      </c>
      <c r="F14" s="124"/>
      <c r="G14" s="116">
        <v>0</v>
      </c>
      <c r="H14" s="124">
        <v>0</v>
      </c>
      <c r="I14" s="116">
        <v>54</v>
      </c>
      <c r="J14" s="124">
        <v>0</v>
      </c>
      <c r="K14" s="116">
        <v>0</v>
      </c>
      <c r="L14" s="116"/>
      <c r="M14" s="116">
        <v>0</v>
      </c>
      <c r="N14" s="116">
        <v>0</v>
      </c>
      <c r="O14" s="116">
        <v>0</v>
      </c>
      <c r="P14" s="155">
        <f>SUM(D14:O14)</f>
        <v>54</v>
      </c>
    </row>
    <row r="15" spans="1:16">
      <c r="A15" s="13" t="s">
        <v>508</v>
      </c>
      <c r="B15" s="7"/>
      <c r="C15" s="7"/>
      <c r="D15" s="122"/>
      <c r="E15" s="118"/>
      <c r="F15" s="122"/>
      <c r="G15" s="118"/>
      <c r="H15" s="122"/>
      <c r="I15" s="118"/>
      <c r="J15" s="122"/>
      <c r="K15" s="118"/>
      <c r="L15" s="118"/>
      <c r="M15" s="118"/>
      <c r="N15" s="118"/>
      <c r="O15" s="118"/>
      <c r="P15" s="155">
        <f t="shared" ref="P15" si="0">SUM(C15:O15)</f>
        <v>0</v>
      </c>
    </row>
    <row r="16" spans="1:16">
      <c r="A16" s="46" t="s">
        <v>45</v>
      </c>
      <c r="B16" s="19"/>
      <c r="C16" s="341">
        <f>SUM(D16:O16)</f>
        <v>0</v>
      </c>
      <c r="D16" s="126"/>
      <c r="E16" s="92"/>
      <c r="F16" s="126"/>
      <c r="G16" s="92"/>
      <c r="H16" s="126">
        <v>0</v>
      </c>
      <c r="I16" s="92"/>
      <c r="J16" s="126"/>
      <c r="K16" s="92"/>
      <c r="L16" s="92"/>
      <c r="M16" s="92"/>
      <c r="N16" s="92"/>
      <c r="O16" s="92"/>
      <c r="P16" s="155">
        <f t="shared" ref="P16:P17" si="1">SUM(D16:O16)</f>
        <v>0</v>
      </c>
    </row>
    <row r="17" spans="1:16">
      <c r="A17" s="46" t="s">
        <v>401</v>
      </c>
      <c r="B17" s="318" t="s">
        <v>182</v>
      </c>
      <c r="C17" s="341">
        <f>SUM(D17:O17)</f>
        <v>0</v>
      </c>
      <c r="D17" s="126"/>
      <c r="E17" s="92">
        <v>0</v>
      </c>
      <c r="F17" s="126">
        <v>0</v>
      </c>
      <c r="G17" s="92">
        <v>0</v>
      </c>
      <c r="H17" s="126">
        <v>0</v>
      </c>
      <c r="I17" s="92">
        <v>0</v>
      </c>
      <c r="J17" s="126">
        <v>0</v>
      </c>
      <c r="K17" s="92">
        <v>0</v>
      </c>
      <c r="L17" s="92"/>
      <c r="M17" s="92">
        <v>0</v>
      </c>
      <c r="N17" s="92">
        <v>0</v>
      </c>
      <c r="O17" s="92">
        <v>0</v>
      </c>
      <c r="P17" s="155">
        <f t="shared" si="1"/>
        <v>0</v>
      </c>
    </row>
    <row r="18" spans="1:16">
      <c r="A18" s="392" t="s">
        <v>648</v>
      </c>
      <c r="B18" s="317"/>
      <c r="C18" s="290">
        <f>SUM(D18:O18)</f>
        <v>0</v>
      </c>
      <c r="D18" s="123"/>
      <c r="E18" s="116"/>
      <c r="F18" s="124"/>
      <c r="G18" s="116"/>
      <c r="H18" s="124">
        <v>0</v>
      </c>
      <c r="I18" s="116"/>
      <c r="J18" s="124"/>
      <c r="K18" s="116"/>
      <c r="L18" s="124"/>
      <c r="M18" s="116"/>
      <c r="N18" s="124"/>
      <c r="O18" s="116"/>
      <c r="P18" s="155">
        <f t="shared" ref="P18" si="2">SUM(C18:O18)</f>
        <v>0</v>
      </c>
    </row>
    <row r="19" spans="1:16">
      <c r="A19" s="24" t="s">
        <v>509</v>
      </c>
      <c r="B19" s="19"/>
      <c r="C19" s="517"/>
      <c r="D19" s="118"/>
      <c r="E19" s="126"/>
      <c r="F19" s="118"/>
      <c r="G19" s="126"/>
      <c r="H19" s="118"/>
      <c r="I19" s="92"/>
      <c r="J19" s="119"/>
      <c r="K19" s="92"/>
      <c r="L19" s="92"/>
      <c r="M19" s="92"/>
      <c r="N19" s="92"/>
      <c r="O19" s="92"/>
      <c r="P19" s="155">
        <f t="shared" ref="P19:P20" si="3">SUM(D19:O19)</f>
        <v>0</v>
      </c>
    </row>
    <row r="20" spans="1:16">
      <c r="A20" s="46" t="s">
        <v>45</v>
      </c>
      <c r="B20" s="19"/>
      <c r="C20" s="341">
        <f>SUM(D20:O20)</f>
        <v>3759</v>
      </c>
      <c r="D20" s="92"/>
      <c r="E20" s="126"/>
      <c r="F20" s="92"/>
      <c r="G20" s="126"/>
      <c r="H20" s="92">
        <v>3759</v>
      </c>
      <c r="I20" s="92"/>
      <c r="J20" s="119"/>
      <c r="K20" s="92"/>
      <c r="L20" s="92"/>
      <c r="M20" s="92"/>
      <c r="N20" s="92"/>
      <c r="O20" s="92"/>
      <c r="P20" s="155">
        <f t="shared" si="3"/>
        <v>3759</v>
      </c>
    </row>
    <row r="21" spans="1:16">
      <c r="A21" s="46" t="s">
        <v>401</v>
      </c>
      <c r="B21" s="318" t="s">
        <v>182</v>
      </c>
      <c r="C21" s="341">
        <f>SUM(D21:O21)</f>
        <v>3759</v>
      </c>
      <c r="D21" s="92"/>
      <c r="E21" s="126">
        <v>0</v>
      </c>
      <c r="F21" s="92">
        <v>0</v>
      </c>
      <c r="G21" s="126">
        <v>0</v>
      </c>
      <c r="H21" s="92">
        <v>3759</v>
      </c>
      <c r="I21" s="92">
        <v>0</v>
      </c>
      <c r="J21" s="119">
        <v>0</v>
      </c>
      <c r="K21" s="92">
        <v>0</v>
      </c>
      <c r="L21" s="92"/>
      <c r="M21" s="92">
        <v>0</v>
      </c>
      <c r="N21" s="92">
        <v>0</v>
      </c>
      <c r="O21" s="92">
        <v>0</v>
      </c>
      <c r="P21" s="155">
        <f t="shared" ref="P21" si="4">SUM(C21:O21)</f>
        <v>7518</v>
      </c>
    </row>
    <row r="22" spans="1:16">
      <c r="A22" s="392" t="s">
        <v>649</v>
      </c>
      <c r="B22" s="317"/>
      <c r="C22" s="290">
        <f>SUM(D22:O22)</f>
        <v>3759</v>
      </c>
      <c r="D22" s="116"/>
      <c r="E22" s="126"/>
      <c r="F22" s="116"/>
      <c r="G22" s="126"/>
      <c r="H22" s="116">
        <v>3759</v>
      </c>
      <c r="I22" s="92"/>
      <c r="J22" s="119"/>
      <c r="K22" s="92"/>
      <c r="L22" s="126"/>
      <c r="M22" s="92"/>
      <c r="N22" s="126"/>
      <c r="O22" s="92"/>
      <c r="P22" s="155">
        <f t="shared" ref="P22:P23" si="5">SUM(D22:O22)</f>
        <v>3759</v>
      </c>
    </row>
    <row r="23" spans="1:16">
      <c r="A23" s="24" t="s">
        <v>510</v>
      </c>
      <c r="B23" s="19"/>
      <c r="C23" s="19"/>
      <c r="D23" s="118"/>
      <c r="E23" s="122"/>
      <c r="F23" s="118"/>
      <c r="G23" s="122"/>
      <c r="H23" s="118"/>
      <c r="I23" s="118"/>
      <c r="J23" s="122"/>
      <c r="K23" s="118"/>
      <c r="L23" s="122"/>
      <c r="M23" s="118"/>
      <c r="N23" s="122"/>
      <c r="O23" s="118"/>
      <c r="P23" s="155">
        <f t="shared" si="5"/>
        <v>0</v>
      </c>
    </row>
    <row r="24" spans="1:16">
      <c r="A24" s="46" t="s">
        <v>45</v>
      </c>
      <c r="B24" s="19"/>
      <c r="C24" s="341">
        <f>SUM(D24:O24)</f>
        <v>111656</v>
      </c>
      <c r="D24" s="92"/>
      <c r="E24" s="126"/>
      <c r="F24" s="92"/>
      <c r="G24" s="126"/>
      <c r="H24" s="92">
        <v>89684</v>
      </c>
      <c r="I24" s="92">
        <v>21972</v>
      </c>
      <c r="J24" s="126"/>
      <c r="K24" s="92"/>
      <c r="L24" s="126"/>
      <c r="M24" s="92"/>
      <c r="N24" s="126"/>
      <c r="O24" s="92"/>
      <c r="P24" s="155">
        <f t="shared" ref="P24" si="6">SUM(C24:O24)</f>
        <v>223312</v>
      </c>
    </row>
    <row r="25" spans="1:16">
      <c r="A25" s="46" t="s">
        <v>401</v>
      </c>
      <c r="B25" s="19"/>
      <c r="C25" s="341">
        <f t="shared" ref="C25:C28" si="7">SUM(D25:O25)</f>
        <v>112358</v>
      </c>
      <c r="D25" s="92"/>
      <c r="E25" s="126">
        <v>351</v>
      </c>
      <c r="F25" s="92"/>
      <c r="G25" s="126"/>
      <c r="H25" s="92">
        <v>90035</v>
      </c>
      <c r="I25" s="92">
        <v>21972</v>
      </c>
      <c r="J25" s="126"/>
      <c r="K25" s="92"/>
      <c r="L25" s="126"/>
      <c r="M25" s="92"/>
      <c r="N25" s="126"/>
      <c r="O25" s="92"/>
      <c r="P25" s="155">
        <f t="shared" ref="P25:P90" si="8">SUM(D25:O25)</f>
        <v>112358</v>
      </c>
    </row>
    <row r="26" spans="1:16">
      <c r="A26" s="46" t="s">
        <v>784</v>
      </c>
      <c r="B26" s="19"/>
      <c r="C26" s="341">
        <f t="shared" si="7"/>
        <v>9579</v>
      </c>
      <c r="D26" s="92"/>
      <c r="E26" s="126"/>
      <c r="F26" s="92"/>
      <c r="G26" s="126"/>
      <c r="H26" s="92">
        <v>9579</v>
      </c>
      <c r="I26" s="92"/>
      <c r="J26" s="126"/>
      <c r="K26" s="92"/>
      <c r="L26" s="126"/>
      <c r="M26" s="92"/>
      <c r="N26" s="126"/>
      <c r="O26" s="92"/>
      <c r="P26" s="155">
        <f t="shared" si="8"/>
        <v>9579</v>
      </c>
    </row>
    <row r="27" spans="1:16">
      <c r="A27" s="46" t="s">
        <v>793</v>
      </c>
      <c r="B27" s="19"/>
      <c r="C27" s="341">
        <f t="shared" si="7"/>
        <v>-351</v>
      </c>
      <c r="D27" s="92"/>
      <c r="E27" s="126">
        <v>-351</v>
      </c>
      <c r="F27" s="92"/>
      <c r="G27" s="126"/>
      <c r="H27" s="92"/>
      <c r="I27" s="92"/>
      <c r="J27" s="126"/>
      <c r="K27" s="92"/>
      <c r="L27" s="126"/>
      <c r="M27" s="92"/>
      <c r="N27" s="126"/>
      <c r="O27" s="92"/>
      <c r="P27" s="155"/>
    </row>
    <row r="28" spans="1:16">
      <c r="A28" s="46" t="s">
        <v>754</v>
      </c>
      <c r="B28" s="19"/>
      <c r="C28" s="341">
        <f t="shared" si="7"/>
        <v>-7666</v>
      </c>
      <c r="D28" s="92"/>
      <c r="E28" s="126"/>
      <c r="F28" s="92"/>
      <c r="G28" s="126"/>
      <c r="H28" s="92"/>
      <c r="I28" s="92">
        <v>-7666</v>
      </c>
      <c r="J28" s="126"/>
      <c r="K28" s="92"/>
      <c r="L28" s="126"/>
      <c r="M28" s="92"/>
      <c r="N28" s="126"/>
      <c r="O28" s="92"/>
      <c r="P28" s="155">
        <f t="shared" si="8"/>
        <v>-7666</v>
      </c>
    </row>
    <row r="29" spans="1:16">
      <c r="A29" s="46" t="s">
        <v>413</v>
      </c>
      <c r="B29" s="19"/>
      <c r="C29" s="341">
        <f>SUM(C26:C28)</f>
        <v>1562</v>
      </c>
      <c r="D29" s="199">
        <f t="shared" ref="D29" si="9">SUM(D28)</f>
        <v>0</v>
      </c>
      <c r="E29" s="199">
        <f>SUM(E26:E28)</f>
        <v>-351</v>
      </c>
      <c r="F29" s="199">
        <f t="shared" ref="F29:O29" si="10">SUM(F26:F28)</f>
        <v>0</v>
      </c>
      <c r="G29" s="199">
        <f t="shared" si="10"/>
        <v>0</v>
      </c>
      <c r="H29" s="199">
        <f t="shared" si="10"/>
        <v>9579</v>
      </c>
      <c r="I29" s="199">
        <v>-7668</v>
      </c>
      <c r="J29" s="199">
        <f t="shared" si="10"/>
        <v>0</v>
      </c>
      <c r="K29" s="199">
        <f t="shared" si="10"/>
        <v>0</v>
      </c>
      <c r="L29" s="199">
        <f t="shared" si="10"/>
        <v>0</v>
      </c>
      <c r="M29" s="199">
        <f t="shared" si="10"/>
        <v>0</v>
      </c>
      <c r="N29" s="199">
        <f t="shared" si="10"/>
        <v>0</v>
      </c>
      <c r="O29" s="199">
        <f t="shared" si="10"/>
        <v>0</v>
      </c>
      <c r="P29" s="155">
        <f t="shared" si="8"/>
        <v>1560</v>
      </c>
    </row>
    <row r="30" spans="1:16">
      <c r="A30" s="392" t="s">
        <v>648</v>
      </c>
      <c r="B30" s="318" t="s">
        <v>182</v>
      </c>
      <c r="C30" s="290">
        <f>SUM(C25,C29)</f>
        <v>113920</v>
      </c>
      <c r="D30" s="158">
        <f t="shared" ref="D30:E30" si="11">SUM(D25,D29)</f>
        <v>0</v>
      </c>
      <c r="E30" s="158">
        <f t="shared" si="11"/>
        <v>0</v>
      </c>
      <c r="F30" s="158">
        <f t="shared" ref="F30:O30" si="12">SUM(F25,F29)</f>
        <v>0</v>
      </c>
      <c r="G30" s="158">
        <f t="shared" si="12"/>
        <v>0</v>
      </c>
      <c r="H30" s="158">
        <f t="shared" si="12"/>
        <v>99614</v>
      </c>
      <c r="I30" s="158">
        <f t="shared" si="12"/>
        <v>14304</v>
      </c>
      <c r="J30" s="158">
        <f t="shared" si="12"/>
        <v>0</v>
      </c>
      <c r="K30" s="158">
        <f t="shared" si="12"/>
        <v>0</v>
      </c>
      <c r="L30" s="158">
        <f t="shared" si="12"/>
        <v>0</v>
      </c>
      <c r="M30" s="158">
        <f t="shared" si="12"/>
        <v>0</v>
      </c>
      <c r="N30" s="158">
        <f t="shared" si="12"/>
        <v>0</v>
      </c>
      <c r="O30" s="158">
        <f t="shared" si="12"/>
        <v>0</v>
      </c>
      <c r="P30" s="155">
        <f t="shared" si="8"/>
        <v>113918</v>
      </c>
    </row>
    <row r="31" spans="1:16">
      <c r="A31" s="482" t="s">
        <v>511</v>
      </c>
      <c r="B31" s="7"/>
      <c r="C31" s="7"/>
      <c r="D31" s="122"/>
      <c r="E31" s="118"/>
      <c r="F31" s="118"/>
      <c r="G31" s="118"/>
      <c r="H31" s="122"/>
      <c r="I31" s="118"/>
      <c r="J31" s="118"/>
      <c r="K31" s="118"/>
      <c r="L31" s="118"/>
      <c r="M31" s="118"/>
      <c r="N31" s="118"/>
      <c r="O31" s="92"/>
      <c r="P31" s="155">
        <f t="shared" si="8"/>
        <v>0</v>
      </c>
    </row>
    <row r="32" spans="1:16">
      <c r="A32" s="46" t="s">
        <v>45</v>
      </c>
      <c r="B32" s="19"/>
      <c r="C32" s="341">
        <f>SUM(D32:O32)</f>
        <v>518271</v>
      </c>
      <c r="D32" s="126"/>
      <c r="E32" s="92">
        <v>501483</v>
      </c>
      <c r="F32" s="92"/>
      <c r="G32" s="92"/>
      <c r="H32" s="126"/>
      <c r="I32" s="92"/>
      <c r="J32" s="92">
        <v>16788</v>
      </c>
      <c r="K32" s="92"/>
      <c r="L32" s="92"/>
      <c r="M32" s="92"/>
      <c r="N32" s="92"/>
      <c r="O32" s="92"/>
      <c r="P32" s="155">
        <f t="shared" si="8"/>
        <v>518271</v>
      </c>
    </row>
    <row r="33" spans="1:16">
      <c r="A33" s="46" t="s">
        <v>401</v>
      </c>
      <c r="B33" s="19"/>
      <c r="C33" s="341">
        <f t="shared" ref="C33:C35" si="13">SUM(D33:O33)</f>
        <v>569439</v>
      </c>
      <c r="D33" s="126"/>
      <c r="E33" s="92">
        <v>552651</v>
      </c>
      <c r="F33" s="92"/>
      <c r="G33" s="92"/>
      <c r="H33" s="126"/>
      <c r="I33" s="92"/>
      <c r="J33" s="92">
        <v>16788</v>
      </c>
      <c r="K33" s="92"/>
      <c r="L33" s="92"/>
      <c r="M33" s="92"/>
      <c r="N33" s="92"/>
      <c r="O33" s="92"/>
      <c r="P33" s="155">
        <f t="shared" si="8"/>
        <v>569439</v>
      </c>
    </row>
    <row r="34" spans="1:16">
      <c r="A34" s="46" t="s">
        <v>785</v>
      </c>
      <c r="B34" s="19"/>
      <c r="C34" s="341">
        <f t="shared" si="13"/>
        <v>16267</v>
      </c>
      <c r="D34" s="126"/>
      <c r="E34" s="92">
        <v>-521</v>
      </c>
      <c r="F34" s="92"/>
      <c r="G34" s="92"/>
      <c r="H34" s="126"/>
      <c r="I34" s="92"/>
      <c r="J34" s="92"/>
      <c r="K34" s="92"/>
      <c r="L34" s="92"/>
      <c r="M34" s="92"/>
      <c r="N34" s="92">
        <v>16788</v>
      </c>
      <c r="O34" s="92"/>
      <c r="P34" s="155">
        <f t="shared" si="8"/>
        <v>16267</v>
      </c>
    </row>
    <row r="35" spans="1:16">
      <c r="A35" s="46" t="s">
        <v>786</v>
      </c>
      <c r="B35" s="19"/>
      <c r="C35" s="341">
        <f t="shared" si="13"/>
        <v>-6479</v>
      </c>
      <c r="D35" s="126"/>
      <c r="E35" s="92">
        <v>0</v>
      </c>
      <c r="F35" s="92"/>
      <c r="G35" s="92"/>
      <c r="H35" s="126"/>
      <c r="I35" s="92"/>
      <c r="J35" s="92">
        <v>-16788</v>
      </c>
      <c r="K35" s="92"/>
      <c r="L35" s="92"/>
      <c r="M35" s="92"/>
      <c r="N35" s="92">
        <v>10309</v>
      </c>
      <c r="O35" s="92"/>
      <c r="P35" s="155">
        <f t="shared" si="8"/>
        <v>-6479</v>
      </c>
    </row>
    <row r="36" spans="1:16">
      <c r="A36" s="46" t="s">
        <v>413</v>
      </c>
      <c r="B36" s="19"/>
      <c r="C36" s="341">
        <f t="shared" ref="C36:O36" si="14">SUM(C34:C35)</f>
        <v>9788</v>
      </c>
      <c r="D36" s="341">
        <f t="shared" si="14"/>
        <v>0</v>
      </c>
      <c r="E36" s="341">
        <f t="shared" si="14"/>
        <v>-521</v>
      </c>
      <c r="F36" s="341">
        <f t="shared" si="14"/>
        <v>0</v>
      </c>
      <c r="G36" s="341">
        <f t="shared" si="14"/>
        <v>0</v>
      </c>
      <c r="H36" s="341">
        <f t="shared" si="14"/>
        <v>0</v>
      </c>
      <c r="I36" s="341">
        <f t="shared" si="14"/>
        <v>0</v>
      </c>
      <c r="J36" s="341">
        <f t="shared" si="14"/>
        <v>-16788</v>
      </c>
      <c r="K36" s="341">
        <f t="shared" si="14"/>
        <v>0</v>
      </c>
      <c r="L36" s="341">
        <f t="shared" si="14"/>
        <v>0</v>
      </c>
      <c r="M36" s="341">
        <f t="shared" si="14"/>
        <v>0</v>
      </c>
      <c r="N36" s="341">
        <f t="shared" si="14"/>
        <v>27097</v>
      </c>
      <c r="O36" s="341">
        <f t="shared" si="14"/>
        <v>0</v>
      </c>
      <c r="P36" s="155">
        <f t="shared" si="8"/>
        <v>9788</v>
      </c>
    </row>
    <row r="37" spans="1:16">
      <c r="A37" s="392" t="s">
        <v>648</v>
      </c>
      <c r="B37" s="317" t="s">
        <v>182</v>
      </c>
      <c r="C37" s="290">
        <f t="shared" ref="C37:O37" si="15">SUM(C33,C36)</f>
        <v>579227</v>
      </c>
      <c r="D37" s="290">
        <f t="shared" si="15"/>
        <v>0</v>
      </c>
      <c r="E37" s="290">
        <f t="shared" si="15"/>
        <v>552130</v>
      </c>
      <c r="F37" s="290">
        <f t="shared" si="15"/>
        <v>0</v>
      </c>
      <c r="G37" s="290">
        <f t="shared" si="15"/>
        <v>0</v>
      </c>
      <c r="H37" s="290">
        <f t="shared" si="15"/>
        <v>0</v>
      </c>
      <c r="I37" s="290">
        <f t="shared" si="15"/>
        <v>0</v>
      </c>
      <c r="J37" s="290">
        <f t="shared" si="15"/>
        <v>0</v>
      </c>
      <c r="K37" s="290">
        <f t="shared" si="15"/>
        <v>0</v>
      </c>
      <c r="L37" s="290">
        <f t="shared" si="15"/>
        <v>0</v>
      </c>
      <c r="M37" s="290">
        <f t="shared" si="15"/>
        <v>0</v>
      </c>
      <c r="N37" s="290">
        <f t="shared" si="15"/>
        <v>27097</v>
      </c>
      <c r="O37" s="290">
        <f t="shared" si="15"/>
        <v>0</v>
      </c>
      <c r="P37" s="155">
        <f t="shared" si="8"/>
        <v>579227</v>
      </c>
    </row>
    <row r="38" spans="1:16">
      <c r="A38" s="13" t="s">
        <v>512</v>
      </c>
      <c r="B38" s="7"/>
      <c r="C38" s="7"/>
      <c r="D38" s="122"/>
      <c r="E38" s="118"/>
      <c r="F38" s="92"/>
      <c r="G38" s="118"/>
      <c r="H38" s="122"/>
      <c r="I38" s="118"/>
      <c r="J38" s="126"/>
      <c r="K38" s="118"/>
      <c r="L38" s="118"/>
      <c r="M38" s="118"/>
      <c r="N38" s="118"/>
      <c r="O38" s="118"/>
      <c r="P38" s="155">
        <f t="shared" si="8"/>
        <v>0</v>
      </c>
    </row>
    <row r="39" spans="1:16">
      <c r="A39" s="46" t="s">
        <v>45</v>
      </c>
      <c r="B39" s="19"/>
      <c r="C39" s="341">
        <f>SUM(D39:O39)</f>
        <v>0</v>
      </c>
      <c r="D39" s="126"/>
      <c r="E39" s="92"/>
      <c r="F39" s="126"/>
      <c r="G39" s="92"/>
      <c r="H39" s="126"/>
      <c r="I39" s="92"/>
      <c r="J39" s="126"/>
      <c r="K39" s="92"/>
      <c r="L39" s="92"/>
      <c r="M39" s="92"/>
      <c r="N39" s="92"/>
      <c r="O39" s="92"/>
      <c r="P39" s="155">
        <f t="shared" si="8"/>
        <v>0</v>
      </c>
    </row>
    <row r="40" spans="1:16">
      <c r="A40" s="46" t="s">
        <v>488</v>
      </c>
      <c r="B40" s="19"/>
      <c r="C40" s="341">
        <f t="shared" ref="C40" si="16">SUM(D40:O40)</f>
        <v>155273</v>
      </c>
      <c r="D40" s="126"/>
      <c r="E40" s="92"/>
      <c r="F40" s="126"/>
      <c r="G40" s="92"/>
      <c r="H40" s="126"/>
      <c r="I40" s="92"/>
      <c r="J40" s="126"/>
      <c r="K40" s="92"/>
      <c r="L40" s="92"/>
      <c r="M40" s="92"/>
      <c r="N40" s="92">
        <v>155273</v>
      </c>
      <c r="O40" s="92"/>
      <c r="P40" s="155">
        <f t="shared" si="8"/>
        <v>155273</v>
      </c>
    </row>
    <row r="41" spans="1:16">
      <c r="A41" s="392" t="s">
        <v>648</v>
      </c>
      <c r="B41" s="317" t="s">
        <v>182</v>
      </c>
      <c r="C41" s="290">
        <f>SUM(D41:O41)</f>
        <v>155273</v>
      </c>
      <c r="D41" s="124"/>
      <c r="E41" s="116"/>
      <c r="F41" s="124"/>
      <c r="G41" s="116"/>
      <c r="H41" s="124"/>
      <c r="I41" s="116"/>
      <c r="J41" s="124"/>
      <c r="K41" s="116"/>
      <c r="L41" s="116"/>
      <c r="M41" s="116"/>
      <c r="N41" s="116">
        <v>155273</v>
      </c>
      <c r="O41" s="116"/>
      <c r="P41" s="155">
        <f t="shared" si="8"/>
        <v>155273</v>
      </c>
    </row>
    <row r="42" spans="1:16">
      <c r="A42" s="30" t="s">
        <v>513</v>
      </c>
      <c r="B42" s="7"/>
      <c r="C42" s="16"/>
      <c r="D42" s="118"/>
      <c r="E42" s="122"/>
      <c r="F42" s="118"/>
      <c r="G42" s="122"/>
      <c r="H42" s="118"/>
      <c r="I42" s="122"/>
      <c r="J42" s="118"/>
      <c r="K42" s="122"/>
      <c r="L42" s="118"/>
      <c r="M42" s="122"/>
      <c r="N42" s="118"/>
      <c r="O42" s="118"/>
      <c r="P42" s="155">
        <f t="shared" si="8"/>
        <v>0</v>
      </c>
    </row>
    <row r="43" spans="1:16">
      <c r="A43" s="98" t="s">
        <v>45</v>
      </c>
      <c r="B43" s="19"/>
      <c r="C43" s="488">
        <f>SUM(D43:O43)</f>
        <v>0</v>
      </c>
      <c r="D43" s="92"/>
      <c r="E43" s="126"/>
      <c r="F43" s="92"/>
      <c r="G43" s="126"/>
      <c r="H43" s="92"/>
      <c r="I43" s="126"/>
      <c r="J43" s="92"/>
      <c r="K43" s="126"/>
      <c r="L43" s="92"/>
      <c r="M43" s="126"/>
      <c r="N43" s="92"/>
      <c r="O43" s="92"/>
      <c r="P43" s="155">
        <f t="shared" si="8"/>
        <v>0</v>
      </c>
    </row>
    <row r="44" spans="1:16">
      <c r="A44" s="494" t="s">
        <v>401</v>
      </c>
      <c r="B44" s="318" t="s">
        <v>182</v>
      </c>
      <c r="C44" s="488">
        <f>SUM(D44:O44)</f>
        <v>0</v>
      </c>
      <c r="D44" s="92"/>
      <c r="E44" s="126"/>
      <c r="F44" s="92"/>
      <c r="G44" s="126"/>
      <c r="H44" s="92"/>
      <c r="I44" s="126"/>
      <c r="J44" s="92"/>
      <c r="K44" s="126"/>
      <c r="L44" s="92"/>
      <c r="M44" s="126"/>
      <c r="N44" s="92"/>
      <c r="O44" s="92">
        <v>0</v>
      </c>
      <c r="P44" s="155">
        <f t="shared" si="8"/>
        <v>0</v>
      </c>
    </row>
    <row r="45" spans="1:16">
      <c r="A45" s="98" t="s">
        <v>650</v>
      </c>
      <c r="B45" s="317"/>
      <c r="C45" s="488">
        <f>SUM(D45:O45)</f>
        <v>0</v>
      </c>
      <c r="D45" s="116"/>
      <c r="E45" s="126"/>
      <c r="F45" s="116"/>
      <c r="G45" s="126"/>
      <c r="H45" s="116"/>
      <c r="I45" s="126"/>
      <c r="J45" s="116"/>
      <c r="K45" s="126"/>
      <c r="L45" s="116"/>
      <c r="M45" s="126"/>
      <c r="N45" s="116"/>
      <c r="O45" s="116"/>
      <c r="P45" s="155">
        <f t="shared" si="8"/>
        <v>0</v>
      </c>
    </row>
    <row r="46" spans="1:16">
      <c r="A46" s="482" t="s">
        <v>514</v>
      </c>
      <c r="B46" s="7"/>
      <c r="C46" s="7"/>
      <c r="D46" s="122"/>
      <c r="E46" s="118"/>
      <c r="F46" s="122"/>
      <c r="G46" s="118"/>
      <c r="H46" s="122"/>
      <c r="I46" s="118"/>
      <c r="J46" s="122"/>
      <c r="K46" s="118"/>
      <c r="L46" s="118"/>
      <c r="M46" s="118"/>
      <c r="N46" s="118"/>
      <c r="O46" s="118"/>
      <c r="P46" s="155">
        <f t="shared" si="8"/>
        <v>0</v>
      </c>
    </row>
    <row r="47" spans="1:16">
      <c r="A47" s="46" t="s">
        <v>45</v>
      </c>
      <c r="B47" s="19"/>
      <c r="C47" s="341">
        <f>SUM(D47:O47)</f>
        <v>59396</v>
      </c>
      <c r="D47" s="126"/>
      <c r="E47" s="92"/>
      <c r="F47" s="126"/>
      <c r="G47" s="92"/>
      <c r="H47" s="126"/>
      <c r="I47" s="92"/>
      <c r="J47" s="126">
        <v>59396</v>
      </c>
      <c r="K47" s="92"/>
      <c r="L47" s="92"/>
      <c r="M47" s="92"/>
      <c r="N47" s="92"/>
      <c r="O47" s="92"/>
      <c r="P47" s="155">
        <f t="shared" si="8"/>
        <v>59396</v>
      </c>
    </row>
    <row r="48" spans="1:16">
      <c r="A48" s="46" t="s">
        <v>489</v>
      </c>
      <c r="B48" s="19"/>
      <c r="C48" s="341">
        <f t="shared" ref="C48:C50" si="17">SUM(D48:O48)</f>
        <v>92746</v>
      </c>
      <c r="D48" s="126"/>
      <c r="E48" s="92"/>
      <c r="F48" s="126"/>
      <c r="G48" s="92"/>
      <c r="H48" s="126"/>
      <c r="I48" s="92"/>
      <c r="J48" s="126">
        <v>92746</v>
      </c>
      <c r="K48" s="92"/>
      <c r="L48" s="92"/>
      <c r="M48" s="92"/>
      <c r="N48" s="92"/>
      <c r="O48" s="92"/>
      <c r="P48" s="155">
        <f t="shared" si="8"/>
        <v>92746</v>
      </c>
    </row>
    <row r="49" spans="1:16">
      <c r="A49" s="46" t="s">
        <v>507</v>
      </c>
      <c r="B49" s="19"/>
      <c r="C49" s="341">
        <f t="shared" si="17"/>
        <v>0</v>
      </c>
      <c r="D49" s="126"/>
      <c r="E49" s="92">
        <v>92746</v>
      </c>
      <c r="F49" s="126"/>
      <c r="G49" s="92"/>
      <c r="H49" s="126"/>
      <c r="I49" s="92"/>
      <c r="J49" s="126">
        <v>-92746</v>
      </c>
      <c r="K49" s="92"/>
      <c r="L49" s="92"/>
      <c r="M49" s="92"/>
      <c r="N49" s="92"/>
      <c r="O49" s="92"/>
      <c r="P49" s="155">
        <f t="shared" si="8"/>
        <v>0</v>
      </c>
    </row>
    <row r="50" spans="1:16">
      <c r="A50" s="46" t="s">
        <v>755</v>
      </c>
      <c r="B50" s="19"/>
      <c r="C50" s="341">
        <f t="shared" si="17"/>
        <v>18560</v>
      </c>
      <c r="D50" s="126"/>
      <c r="E50" s="92">
        <v>18560</v>
      </c>
      <c r="F50" s="126"/>
      <c r="G50" s="92"/>
      <c r="H50" s="126"/>
      <c r="I50" s="92"/>
      <c r="J50" s="126"/>
      <c r="K50" s="92"/>
      <c r="L50" s="92"/>
      <c r="M50" s="92"/>
      <c r="N50" s="92"/>
      <c r="O50" s="92"/>
      <c r="P50" s="155">
        <f t="shared" si="8"/>
        <v>18560</v>
      </c>
    </row>
    <row r="51" spans="1:16">
      <c r="A51" s="46" t="s">
        <v>413</v>
      </c>
      <c r="B51" s="19"/>
      <c r="C51" s="199">
        <f>SUM(C49:C50)</f>
        <v>18560</v>
      </c>
      <c r="D51" s="199">
        <f t="shared" ref="D51:O51" si="18">SUM(D49:D50)</f>
        <v>0</v>
      </c>
      <c r="E51" s="199">
        <f t="shared" si="18"/>
        <v>111306</v>
      </c>
      <c r="F51" s="199">
        <f t="shared" si="18"/>
        <v>0</v>
      </c>
      <c r="G51" s="199">
        <f t="shared" si="18"/>
        <v>0</v>
      </c>
      <c r="H51" s="199">
        <f t="shared" si="18"/>
        <v>0</v>
      </c>
      <c r="I51" s="199">
        <f t="shared" si="18"/>
        <v>0</v>
      </c>
      <c r="J51" s="199">
        <f t="shared" si="18"/>
        <v>-92746</v>
      </c>
      <c r="K51" s="199">
        <f t="shared" si="18"/>
        <v>0</v>
      </c>
      <c r="L51" s="199">
        <f t="shared" si="18"/>
        <v>0</v>
      </c>
      <c r="M51" s="199">
        <f t="shared" si="18"/>
        <v>0</v>
      </c>
      <c r="N51" s="199">
        <f t="shared" si="18"/>
        <v>0</v>
      </c>
      <c r="O51" s="199">
        <f t="shared" si="18"/>
        <v>0</v>
      </c>
      <c r="P51" s="155">
        <f t="shared" si="8"/>
        <v>18560</v>
      </c>
    </row>
    <row r="52" spans="1:16">
      <c r="A52" s="392" t="s">
        <v>648</v>
      </c>
      <c r="B52" s="317" t="s">
        <v>182</v>
      </c>
      <c r="C52" s="549">
        <f>SUM(C48,C51)</f>
        <v>111306</v>
      </c>
      <c r="D52" s="549">
        <f t="shared" ref="D52:O52" si="19">SUM(D48,D51)</f>
        <v>0</v>
      </c>
      <c r="E52" s="549">
        <f t="shared" si="19"/>
        <v>111306</v>
      </c>
      <c r="F52" s="549">
        <f t="shared" si="19"/>
        <v>0</v>
      </c>
      <c r="G52" s="549">
        <f t="shared" si="19"/>
        <v>0</v>
      </c>
      <c r="H52" s="549">
        <f t="shared" si="19"/>
        <v>0</v>
      </c>
      <c r="I52" s="549">
        <f t="shared" si="19"/>
        <v>0</v>
      </c>
      <c r="J52" s="549">
        <f t="shared" si="19"/>
        <v>0</v>
      </c>
      <c r="K52" s="549">
        <f t="shared" si="19"/>
        <v>0</v>
      </c>
      <c r="L52" s="549">
        <f t="shared" si="19"/>
        <v>0</v>
      </c>
      <c r="M52" s="549">
        <f t="shared" si="19"/>
        <v>0</v>
      </c>
      <c r="N52" s="549">
        <f t="shared" si="19"/>
        <v>0</v>
      </c>
      <c r="O52" s="549">
        <f t="shared" si="19"/>
        <v>0</v>
      </c>
      <c r="P52" s="155">
        <f t="shared" si="8"/>
        <v>111306</v>
      </c>
    </row>
    <row r="53" spans="1:16" s="165" customFormat="1">
      <c r="A53" s="13" t="s">
        <v>515</v>
      </c>
      <c r="B53" s="7"/>
      <c r="C53" s="7"/>
      <c r="D53" s="122"/>
      <c r="E53" s="118"/>
      <c r="F53" s="122"/>
      <c r="G53" s="118"/>
      <c r="H53" s="122"/>
      <c r="I53" s="118"/>
      <c r="J53" s="122"/>
      <c r="K53" s="118"/>
      <c r="L53" s="118"/>
      <c r="M53" s="118"/>
      <c r="N53" s="118"/>
      <c r="O53" s="118"/>
      <c r="P53" s="155">
        <f t="shared" si="8"/>
        <v>0</v>
      </c>
    </row>
    <row r="54" spans="1:16" s="165" customFormat="1">
      <c r="A54" s="46" t="s">
        <v>45</v>
      </c>
      <c r="B54" s="19"/>
      <c r="C54" s="341">
        <f>SUM(D54:O54)</f>
        <v>0</v>
      </c>
      <c r="D54" s="126"/>
      <c r="E54" s="92"/>
      <c r="F54" s="126"/>
      <c r="G54" s="92"/>
      <c r="H54" s="126"/>
      <c r="I54" s="92"/>
      <c r="J54" s="126"/>
      <c r="K54" s="92"/>
      <c r="L54" s="92"/>
      <c r="M54" s="92"/>
      <c r="N54" s="92"/>
      <c r="O54" s="92"/>
      <c r="P54" s="155">
        <f t="shared" si="8"/>
        <v>0</v>
      </c>
    </row>
    <row r="55" spans="1:16" s="165" customFormat="1">
      <c r="A55" s="46" t="s">
        <v>401</v>
      </c>
      <c r="B55" s="19"/>
      <c r="C55" s="341">
        <f>SUM(D55:O55)</f>
        <v>0</v>
      </c>
      <c r="D55" s="126"/>
      <c r="E55" s="92"/>
      <c r="F55" s="126"/>
      <c r="G55" s="92"/>
      <c r="H55" s="126"/>
      <c r="I55" s="92"/>
      <c r="J55" s="126"/>
      <c r="K55" s="92"/>
      <c r="L55" s="92"/>
      <c r="M55" s="92"/>
      <c r="N55" s="92"/>
      <c r="O55" s="92"/>
      <c r="P55" s="155">
        <f t="shared" si="8"/>
        <v>0</v>
      </c>
    </row>
    <row r="56" spans="1:16" s="165" customFormat="1">
      <c r="A56" s="392" t="s">
        <v>651</v>
      </c>
      <c r="B56" s="317" t="s">
        <v>182</v>
      </c>
      <c r="C56" s="290">
        <f>SUM(D56:O56)</f>
        <v>0</v>
      </c>
      <c r="D56" s="124"/>
      <c r="E56" s="116"/>
      <c r="F56" s="124"/>
      <c r="G56" s="116"/>
      <c r="H56" s="124"/>
      <c r="I56" s="116"/>
      <c r="J56" s="124"/>
      <c r="K56" s="116"/>
      <c r="L56" s="116"/>
      <c r="M56" s="116"/>
      <c r="N56" s="116"/>
      <c r="O56" s="116">
        <v>0</v>
      </c>
      <c r="P56" s="155">
        <f t="shared" si="8"/>
        <v>0</v>
      </c>
    </row>
    <row r="57" spans="1:16" s="165" customFormat="1">
      <c r="A57" s="13" t="s">
        <v>516</v>
      </c>
      <c r="B57" s="7"/>
      <c r="C57" s="7"/>
      <c r="D57" s="122"/>
      <c r="E57" s="118"/>
      <c r="F57" s="122"/>
      <c r="G57" s="118"/>
      <c r="H57" s="122"/>
      <c r="I57" s="118"/>
      <c r="J57" s="122"/>
      <c r="K57" s="118"/>
      <c r="L57" s="118"/>
      <c r="M57" s="118"/>
      <c r="N57" s="118"/>
      <c r="O57" s="118"/>
      <c r="P57" s="155">
        <f t="shared" si="8"/>
        <v>0</v>
      </c>
    </row>
    <row r="58" spans="1:16" s="165" customFormat="1">
      <c r="A58" s="46" t="s">
        <v>45</v>
      </c>
      <c r="B58" s="19"/>
      <c r="C58" s="341">
        <f>SUM(D58:O58)</f>
        <v>25252</v>
      </c>
      <c r="D58" s="126"/>
      <c r="E58" s="92"/>
      <c r="F58" s="126"/>
      <c r="G58" s="92"/>
      <c r="H58" s="126"/>
      <c r="I58" s="92"/>
      <c r="J58" s="126"/>
      <c r="K58" s="92"/>
      <c r="L58" s="92"/>
      <c r="M58" s="92">
        <v>25252</v>
      </c>
      <c r="N58" s="92"/>
      <c r="O58" s="92"/>
      <c r="P58" s="155">
        <f t="shared" si="8"/>
        <v>25252</v>
      </c>
    </row>
    <row r="59" spans="1:16" s="165" customFormat="1">
      <c r="A59" s="46" t="s">
        <v>401</v>
      </c>
      <c r="B59" s="19"/>
      <c r="C59" s="341">
        <f t="shared" ref="C59" si="20">SUM(D59:O59)</f>
        <v>22263</v>
      </c>
      <c r="D59" s="126"/>
      <c r="E59" s="92"/>
      <c r="F59" s="126"/>
      <c r="G59" s="92"/>
      <c r="H59" s="126"/>
      <c r="I59" s="92"/>
      <c r="J59" s="126"/>
      <c r="K59" s="92"/>
      <c r="L59" s="92"/>
      <c r="M59" s="92">
        <v>22263</v>
      </c>
      <c r="N59" s="92"/>
      <c r="O59" s="92"/>
      <c r="P59" s="155">
        <f t="shared" si="8"/>
        <v>22263</v>
      </c>
    </row>
    <row r="60" spans="1:16" s="165" customFormat="1">
      <c r="A60" s="392" t="s">
        <v>648</v>
      </c>
      <c r="B60" s="317" t="s">
        <v>182</v>
      </c>
      <c r="C60" s="290">
        <f>SUM(D60:O60)</f>
        <v>22263</v>
      </c>
      <c r="D60" s="124"/>
      <c r="E60" s="116"/>
      <c r="F60" s="124"/>
      <c r="G60" s="116"/>
      <c r="H60" s="124"/>
      <c r="I60" s="116"/>
      <c r="J60" s="124"/>
      <c r="K60" s="116"/>
      <c r="L60" s="116"/>
      <c r="M60" s="116">
        <v>22263</v>
      </c>
      <c r="N60" s="116"/>
      <c r="O60" s="116">
        <v>0</v>
      </c>
      <c r="P60" s="155">
        <f t="shared" si="8"/>
        <v>22263</v>
      </c>
    </row>
    <row r="61" spans="1:16">
      <c r="A61" s="13" t="s">
        <v>517</v>
      </c>
      <c r="B61" s="7"/>
      <c r="C61" s="7"/>
      <c r="D61" s="122"/>
      <c r="E61" s="118"/>
      <c r="F61" s="122"/>
      <c r="G61" s="118"/>
      <c r="H61" s="122"/>
      <c r="I61" s="118"/>
      <c r="J61" s="122"/>
      <c r="K61" s="118"/>
      <c r="L61" s="118"/>
      <c r="M61" s="118"/>
      <c r="N61" s="118"/>
      <c r="O61" s="118"/>
      <c r="P61" s="155">
        <f t="shared" si="8"/>
        <v>0</v>
      </c>
    </row>
    <row r="62" spans="1:16">
      <c r="A62" s="46" t="s">
        <v>45</v>
      </c>
      <c r="B62" s="19"/>
      <c r="C62" s="341">
        <f>SUM(D62:O62)</f>
        <v>0</v>
      </c>
      <c r="D62" s="126"/>
      <c r="E62" s="92"/>
      <c r="F62" s="126"/>
      <c r="G62" s="92"/>
      <c r="H62" s="126"/>
      <c r="I62" s="92"/>
      <c r="J62" s="126"/>
      <c r="K62" s="92"/>
      <c r="L62" s="92"/>
      <c r="M62" s="92"/>
      <c r="N62" s="92"/>
      <c r="O62" s="92"/>
      <c r="P62" s="155">
        <f t="shared" si="8"/>
        <v>0</v>
      </c>
    </row>
    <row r="63" spans="1:16">
      <c r="A63" s="46" t="s">
        <v>401</v>
      </c>
      <c r="B63" s="318" t="s">
        <v>182</v>
      </c>
      <c r="C63" s="341">
        <f>SUM(D63:O63)</f>
        <v>0</v>
      </c>
      <c r="D63" s="126"/>
      <c r="E63" s="92"/>
      <c r="F63" s="126"/>
      <c r="G63" s="92"/>
      <c r="H63" s="126"/>
      <c r="I63" s="92"/>
      <c r="J63" s="126"/>
      <c r="K63" s="92"/>
      <c r="L63" s="92"/>
      <c r="M63" s="92"/>
      <c r="N63" s="92"/>
      <c r="O63" s="92">
        <v>0</v>
      </c>
      <c r="P63" s="155">
        <f t="shared" si="8"/>
        <v>0</v>
      </c>
    </row>
    <row r="64" spans="1:16">
      <c r="A64" s="392" t="s">
        <v>641</v>
      </c>
      <c r="B64" s="318"/>
      <c r="C64" s="341">
        <f>SUM(D64:O64)</f>
        <v>0</v>
      </c>
      <c r="D64" s="126"/>
      <c r="E64" s="92"/>
      <c r="F64" s="126"/>
      <c r="G64" s="92"/>
      <c r="H64" s="126"/>
      <c r="I64" s="92"/>
      <c r="J64" s="126"/>
      <c r="K64" s="92"/>
      <c r="L64" s="92"/>
      <c r="M64" s="92"/>
      <c r="N64" s="92"/>
      <c r="O64" s="92"/>
      <c r="P64" s="155">
        <f t="shared" si="8"/>
        <v>0</v>
      </c>
    </row>
    <row r="65" spans="1:16">
      <c r="A65" s="482" t="s">
        <v>518</v>
      </c>
      <c r="B65" s="7"/>
      <c r="C65" s="7"/>
      <c r="D65" s="122"/>
      <c r="E65" s="118"/>
      <c r="F65" s="122"/>
      <c r="G65" s="118"/>
      <c r="H65" s="122"/>
      <c r="I65" s="118"/>
      <c r="J65" s="122"/>
      <c r="K65" s="118"/>
      <c r="L65" s="118"/>
      <c r="M65" s="118"/>
      <c r="N65" s="118"/>
      <c r="O65" s="118"/>
      <c r="P65" s="155">
        <f t="shared" si="8"/>
        <v>0</v>
      </c>
    </row>
    <row r="66" spans="1:16">
      <c r="A66" s="46" t="s">
        <v>45</v>
      </c>
      <c r="B66" s="19"/>
      <c r="C66" s="341">
        <f>SUM(D66:O66)</f>
        <v>0</v>
      </c>
      <c r="D66" s="126"/>
      <c r="E66" s="92"/>
      <c r="F66" s="126"/>
      <c r="G66" s="92"/>
      <c r="H66" s="126"/>
      <c r="I66" s="92"/>
      <c r="J66" s="126"/>
      <c r="K66" s="92"/>
      <c r="L66" s="92"/>
      <c r="M66" s="92"/>
      <c r="N66" s="92"/>
      <c r="O66" s="92"/>
      <c r="P66" s="155">
        <f t="shared" si="8"/>
        <v>0</v>
      </c>
    </row>
    <row r="67" spans="1:16">
      <c r="A67" s="46" t="s">
        <v>401</v>
      </c>
      <c r="B67" s="318" t="s">
        <v>182</v>
      </c>
      <c r="C67" s="341">
        <f>SUM(D67:O67)</f>
        <v>0</v>
      </c>
      <c r="D67" s="126"/>
      <c r="E67" s="92"/>
      <c r="F67" s="126"/>
      <c r="G67" s="92"/>
      <c r="H67" s="126"/>
      <c r="I67" s="92"/>
      <c r="J67" s="126"/>
      <c r="K67" s="92"/>
      <c r="L67" s="92"/>
      <c r="M67" s="92"/>
      <c r="N67" s="92"/>
      <c r="O67" s="92">
        <v>0</v>
      </c>
      <c r="P67" s="155">
        <f t="shared" si="8"/>
        <v>0</v>
      </c>
    </row>
    <row r="68" spans="1:16">
      <c r="A68" s="392" t="s">
        <v>641</v>
      </c>
      <c r="B68" s="318"/>
      <c r="C68" s="341">
        <f>SUM(D68:O68)</f>
        <v>0</v>
      </c>
      <c r="D68" s="126"/>
      <c r="E68" s="92"/>
      <c r="F68" s="126"/>
      <c r="G68" s="92"/>
      <c r="H68" s="126"/>
      <c r="I68" s="92"/>
      <c r="J68" s="126"/>
      <c r="K68" s="92"/>
      <c r="L68" s="92"/>
      <c r="M68" s="92"/>
      <c r="N68" s="92"/>
      <c r="O68" s="92"/>
      <c r="P68" s="155">
        <f t="shared" si="8"/>
        <v>0</v>
      </c>
    </row>
    <row r="69" spans="1:16">
      <c r="A69" s="57" t="s">
        <v>519</v>
      </c>
      <c r="B69" s="50"/>
      <c r="C69" s="50"/>
      <c r="D69" s="122"/>
      <c r="E69" s="118"/>
      <c r="F69" s="122"/>
      <c r="G69" s="118"/>
      <c r="H69" s="122"/>
      <c r="I69" s="118"/>
      <c r="J69" s="122"/>
      <c r="K69" s="118"/>
      <c r="L69" s="118"/>
      <c r="M69" s="118"/>
      <c r="N69" s="118"/>
      <c r="O69" s="118"/>
      <c r="P69" s="155">
        <f t="shared" si="8"/>
        <v>0</v>
      </c>
    </row>
    <row r="70" spans="1:16">
      <c r="A70" s="46" t="s">
        <v>45</v>
      </c>
      <c r="B70" s="51"/>
      <c r="C70" s="341">
        <f>SUM(D70:O70)</f>
        <v>0</v>
      </c>
      <c r="D70" s="126"/>
      <c r="E70" s="92"/>
      <c r="F70" s="126"/>
      <c r="G70" s="92"/>
      <c r="H70" s="126"/>
      <c r="I70" s="92"/>
      <c r="J70" s="126"/>
      <c r="K70" s="92"/>
      <c r="L70" s="92"/>
      <c r="M70" s="92"/>
      <c r="N70" s="92"/>
      <c r="O70" s="92"/>
      <c r="P70" s="155">
        <f t="shared" si="8"/>
        <v>0</v>
      </c>
    </row>
    <row r="71" spans="1:16">
      <c r="A71" s="46" t="s">
        <v>401</v>
      </c>
      <c r="B71" s="318" t="s">
        <v>182</v>
      </c>
      <c r="C71" s="341">
        <f>SUM(D71:O71)</f>
        <v>0</v>
      </c>
      <c r="D71" s="126"/>
      <c r="E71" s="92"/>
      <c r="F71" s="126"/>
      <c r="G71" s="92"/>
      <c r="H71" s="126"/>
      <c r="I71" s="92"/>
      <c r="J71" s="126"/>
      <c r="K71" s="92"/>
      <c r="L71" s="92"/>
      <c r="M71" s="92"/>
      <c r="N71" s="92"/>
      <c r="O71" s="92">
        <v>0</v>
      </c>
      <c r="P71" s="155">
        <f t="shared" si="8"/>
        <v>0</v>
      </c>
    </row>
    <row r="72" spans="1:16">
      <c r="A72" s="392" t="s">
        <v>641</v>
      </c>
      <c r="B72" s="318"/>
      <c r="C72" s="341">
        <f>SUM(D72:O72)</f>
        <v>0</v>
      </c>
      <c r="D72" s="126"/>
      <c r="E72" s="92"/>
      <c r="F72" s="126"/>
      <c r="G72" s="92"/>
      <c r="H72" s="126"/>
      <c r="I72" s="92"/>
      <c r="J72" s="126"/>
      <c r="K72" s="92"/>
      <c r="L72" s="92"/>
      <c r="M72" s="92"/>
      <c r="N72" s="92"/>
      <c r="O72" s="92"/>
      <c r="P72" s="155">
        <f t="shared" si="8"/>
        <v>0</v>
      </c>
    </row>
    <row r="73" spans="1:16">
      <c r="A73" s="385" t="s">
        <v>520</v>
      </c>
      <c r="B73" s="50"/>
      <c r="C73" s="50"/>
      <c r="D73" s="122"/>
      <c r="E73" s="118"/>
      <c r="F73" s="122"/>
      <c r="G73" s="118"/>
      <c r="H73" s="122"/>
      <c r="I73" s="118"/>
      <c r="J73" s="122"/>
      <c r="K73" s="118"/>
      <c r="L73" s="118"/>
      <c r="M73" s="118"/>
      <c r="N73" s="118"/>
      <c r="O73" s="118"/>
      <c r="P73" s="155">
        <f t="shared" si="8"/>
        <v>0</v>
      </c>
    </row>
    <row r="74" spans="1:16">
      <c r="A74" s="46" t="s">
        <v>45</v>
      </c>
      <c r="B74" s="51"/>
      <c r="C74" s="341">
        <f>SUM(D74:O74)</f>
        <v>0</v>
      </c>
      <c r="D74" s="126"/>
      <c r="E74" s="92"/>
      <c r="F74" s="126"/>
      <c r="G74" s="92"/>
      <c r="H74" s="126"/>
      <c r="I74" s="92"/>
      <c r="J74" s="126"/>
      <c r="K74" s="92"/>
      <c r="L74" s="92"/>
      <c r="M74" s="92"/>
      <c r="N74" s="92"/>
      <c r="O74" s="92"/>
      <c r="P74" s="155">
        <f t="shared" si="8"/>
        <v>0</v>
      </c>
    </row>
    <row r="75" spans="1:16">
      <c r="A75" s="46" t="s">
        <v>401</v>
      </c>
      <c r="B75" s="318" t="s">
        <v>182</v>
      </c>
      <c r="C75" s="341">
        <f>SUM(D75:O75)</f>
        <v>0</v>
      </c>
      <c r="D75" s="126"/>
      <c r="E75" s="92"/>
      <c r="F75" s="126"/>
      <c r="G75" s="92"/>
      <c r="H75" s="126"/>
      <c r="I75" s="92"/>
      <c r="J75" s="126"/>
      <c r="K75" s="92"/>
      <c r="L75" s="92"/>
      <c r="M75" s="92"/>
      <c r="N75" s="92"/>
      <c r="O75" s="92">
        <v>0</v>
      </c>
      <c r="P75" s="155">
        <f t="shared" si="8"/>
        <v>0</v>
      </c>
    </row>
    <row r="76" spans="1:16">
      <c r="A76" s="392" t="s">
        <v>641</v>
      </c>
      <c r="B76" s="318"/>
      <c r="C76" s="341">
        <f>SUM(D76:O76)</f>
        <v>0</v>
      </c>
      <c r="D76" s="126"/>
      <c r="E76" s="92"/>
      <c r="F76" s="126"/>
      <c r="G76" s="92"/>
      <c r="H76" s="126"/>
      <c r="I76" s="92"/>
      <c r="J76" s="126"/>
      <c r="K76" s="92"/>
      <c r="L76" s="92"/>
      <c r="M76" s="92"/>
      <c r="N76" s="92"/>
      <c r="O76" s="92"/>
      <c r="P76" s="155">
        <f t="shared" si="8"/>
        <v>0</v>
      </c>
    </row>
    <row r="77" spans="1:16">
      <c r="A77" s="57" t="s">
        <v>521</v>
      </c>
      <c r="B77" s="50"/>
      <c r="C77" s="50"/>
      <c r="D77" s="122"/>
      <c r="E77" s="118"/>
      <c r="F77" s="122"/>
      <c r="G77" s="118"/>
      <c r="H77" s="122"/>
      <c r="I77" s="118"/>
      <c r="J77" s="122"/>
      <c r="K77" s="118"/>
      <c r="L77" s="118"/>
      <c r="M77" s="118"/>
      <c r="N77" s="118"/>
      <c r="O77" s="118"/>
      <c r="P77" s="155">
        <f t="shared" si="8"/>
        <v>0</v>
      </c>
    </row>
    <row r="78" spans="1:16">
      <c r="A78" s="46" t="s">
        <v>45</v>
      </c>
      <c r="B78" s="51"/>
      <c r="C78" s="341">
        <f>SUM(D78:O78)</f>
        <v>0</v>
      </c>
      <c r="D78" s="126"/>
      <c r="E78" s="92"/>
      <c r="F78" s="126"/>
      <c r="G78" s="92"/>
      <c r="H78" s="126"/>
      <c r="I78" s="92"/>
      <c r="J78" s="126"/>
      <c r="K78" s="92"/>
      <c r="L78" s="92"/>
      <c r="M78" s="92"/>
      <c r="N78" s="92"/>
      <c r="O78" s="92"/>
      <c r="P78" s="155">
        <f t="shared" si="8"/>
        <v>0</v>
      </c>
    </row>
    <row r="79" spans="1:16">
      <c r="A79" s="46" t="s">
        <v>401</v>
      </c>
      <c r="B79" s="51"/>
      <c r="C79" s="341">
        <f t="shared" ref="C79:C80" si="21">SUM(D79:O79)</f>
        <v>2270</v>
      </c>
      <c r="D79" s="126"/>
      <c r="E79" s="92"/>
      <c r="F79" s="126"/>
      <c r="G79" s="92"/>
      <c r="H79" s="126">
        <v>2270</v>
      </c>
      <c r="I79" s="92"/>
      <c r="J79" s="126"/>
      <c r="K79" s="92"/>
      <c r="L79" s="92"/>
      <c r="M79" s="92"/>
      <c r="N79" s="92"/>
      <c r="O79" s="92"/>
      <c r="P79" s="155">
        <f t="shared" si="8"/>
        <v>2270</v>
      </c>
    </row>
    <row r="80" spans="1:16">
      <c r="A80" s="46" t="s">
        <v>756</v>
      </c>
      <c r="B80" s="51"/>
      <c r="C80" s="341">
        <f t="shared" si="21"/>
        <v>889</v>
      </c>
      <c r="D80" s="126"/>
      <c r="E80" s="92"/>
      <c r="F80" s="126"/>
      <c r="G80" s="92"/>
      <c r="H80" s="126">
        <v>889</v>
      </c>
      <c r="I80" s="92"/>
      <c r="J80" s="126"/>
      <c r="K80" s="92"/>
      <c r="L80" s="92"/>
      <c r="M80" s="92"/>
      <c r="N80" s="92"/>
      <c r="O80" s="92"/>
      <c r="P80" s="155">
        <f t="shared" si="8"/>
        <v>889</v>
      </c>
    </row>
    <row r="81" spans="1:17">
      <c r="A81" s="46" t="s">
        <v>757</v>
      </c>
      <c r="B81" s="51"/>
      <c r="C81" s="199">
        <f>SUM(C80)</f>
        <v>889</v>
      </c>
      <c r="D81" s="199">
        <f t="shared" ref="D81:O81" si="22">SUM(D80)</f>
        <v>0</v>
      </c>
      <c r="E81" s="199">
        <f t="shared" si="22"/>
        <v>0</v>
      </c>
      <c r="F81" s="199">
        <f t="shared" si="22"/>
        <v>0</v>
      </c>
      <c r="G81" s="199">
        <f t="shared" si="22"/>
        <v>0</v>
      </c>
      <c r="H81" s="199">
        <f t="shared" si="22"/>
        <v>889</v>
      </c>
      <c r="I81" s="199">
        <f t="shared" si="22"/>
        <v>0</v>
      </c>
      <c r="J81" s="199">
        <f t="shared" si="22"/>
        <v>0</v>
      </c>
      <c r="K81" s="199">
        <f t="shared" si="22"/>
        <v>0</v>
      </c>
      <c r="L81" s="199">
        <f t="shared" si="22"/>
        <v>0</v>
      </c>
      <c r="M81" s="199">
        <f t="shared" si="22"/>
        <v>0</v>
      </c>
      <c r="N81" s="199">
        <f t="shared" si="22"/>
        <v>0</v>
      </c>
      <c r="O81" s="199">
        <f t="shared" si="22"/>
        <v>0</v>
      </c>
      <c r="P81" s="155">
        <f t="shared" si="8"/>
        <v>889</v>
      </c>
    </row>
    <row r="82" spans="1:17">
      <c r="A82" s="392" t="s">
        <v>648</v>
      </c>
      <c r="B82" s="317" t="s">
        <v>182</v>
      </c>
      <c r="C82" s="158">
        <f>SUM(C79,C81)</f>
        <v>3159</v>
      </c>
      <c r="D82" s="158">
        <f t="shared" ref="D82:O82" si="23">SUM(D79,D81)</f>
        <v>0</v>
      </c>
      <c r="E82" s="158">
        <f t="shared" si="23"/>
        <v>0</v>
      </c>
      <c r="F82" s="158">
        <f t="shared" si="23"/>
        <v>0</v>
      </c>
      <c r="G82" s="158">
        <f t="shared" si="23"/>
        <v>0</v>
      </c>
      <c r="H82" s="158">
        <f t="shared" si="23"/>
        <v>3159</v>
      </c>
      <c r="I82" s="158">
        <f t="shared" si="23"/>
        <v>0</v>
      </c>
      <c r="J82" s="158">
        <f t="shared" si="23"/>
        <v>0</v>
      </c>
      <c r="K82" s="158">
        <f t="shared" si="23"/>
        <v>0</v>
      </c>
      <c r="L82" s="158">
        <f t="shared" si="23"/>
        <v>0</v>
      </c>
      <c r="M82" s="158">
        <f t="shared" si="23"/>
        <v>0</v>
      </c>
      <c r="N82" s="158">
        <f t="shared" si="23"/>
        <v>0</v>
      </c>
      <c r="O82" s="158">
        <f t="shared" si="23"/>
        <v>0</v>
      </c>
      <c r="P82" s="155">
        <f t="shared" si="8"/>
        <v>3159</v>
      </c>
    </row>
    <row r="83" spans="1:17">
      <c r="A83" s="57" t="s">
        <v>522</v>
      </c>
      <c r="B83" s="50"/>
      <c r="C83" s="50"/>
      <c r="D83" s="122"/>
      <c r="E83" s="118"/>
      <c r="F83" s="122"/>
      <c r="G83" s="118"/>
      <c r="H83" s="122"/>
      <c r="I83" s="118"/>
      <c r="J83" s="122"/>
      <c r="K83" s="118"/>
      <c r="L83" s="118"/>
      <c r="M83" s="118"/>
      <c r="N83" s="118"/>
      <c r="O83" s="118"/>
      <c r="P83" s="155">
        <f t="shared" si="8"/>
        <v>0</v>
      </c>
    </row>
    <row r="84" spans="1:17">
      <c r="A84" s="46" t="s">
        <v>45</v>
      </c>
      <c r="B84" s="51"/>
      <c r="C84" s="341">
        <f>SUM(D84:O84)</f>
        <v>0</v>
      </c>
      <c r="D84" s="126"/>
      <c r="E84" s="92"/>
      <c r="F84" s="126"/>
      <c r="G84" s="92"/>
      <c r="H84" s="126"/>
      <c r="I84" s="92"/>
      <c r="J84" s="126"/>
      <c r="K84" s="92"/>
      <c r="L84" s="92"/>
      <c r="M84" s="92"/>
      <c r="N84" s="92"/>
      <c r="O84" s="92"/>
      <c r="P84" s="155">
        <f t="shared" si="8"/>
        <v>0</v>
      </c>
    </row>
    <row r="85" spans="1:17">
      <c r="A85" s="46" t="s">
        <v>401</v>
      </c>
      <c r="B85" s="318" t="s">
        <v>182</v>
      </c>
      <c r="C85" s="341">
        <f>SUM(D85:O85)</f>
        <v>0</v>
      </c>
      <c r="D85" s="126"/>
      <c r="E85" s="92"/>
      <c r="F85" s="126"/>
      <c r="G85" s="92"/>
      <c r="H85" s="126"/>
      <c r="I85" s="92"/>
      <c r="J85" s="126"/>
      <c r="K85" s="92"/>
      <c r="L85" s="92"/>
      <c r="M85" s="92"/>
      <c r="N85" s="92"/>
      <c r="O85" s="92">
        <v>0</v>
      </c>
      <c r="P85" s="155">
        <f t="shared" si="8"/>
        <v>0</v>
      </c>
      <c r="Q85" s="68"/>
    </row>
    <row r="86" spans="1:17">
      <c r="A86" s="392" t="s">
        <v>641</v>
      </c>
      <c r="B86" s="317"/>
      <c r="C86" s="290">
        <f>SUM(D86:O86)</f>
        <v>0</v>
      </c>
      <c r="D86" s="124"/>
      <c r="E86" s="116"/>
      <c r="F86" s="124"/>
      <c r="G86" s="116"/>
      <c r="H86" s="124"/>
      <c r="I86" s="116"/>
      <c r="J86" s="124"/>
      <c r="K86" s="116"/>
      <c r="L86" s="116"/>
      <c r="M86" s="116"/>
      <c r="N86" s="116"/>
      <c r="O86" s="116"/>
      <c r="P86" s="155">
        <f t="shared" si="8"/>
        <v>0</v>
      </c>
    </row>
    <row r="87" spans="1:17">
      <c r="A87" s="60" t="s">
        <v>523</v>
      </c>
      <c r="B87" s="51"/>
      <c r="C87" s="51"/>
      <c r="D87" s="126"/>
      <c r="E87" s="92"/>
      <c r="F87" s="126"/>
      <c r="G87" s="92"/>
      <c r="H87" s="126"/>
      <c r="I87" s="92"/>
      <c r="J87" s="126"/>
      <c r="K87" s="92"/>
      <c r="L87" s="92"/>
      <c r="M87" s="92"/>
      <c r="N87" s="92"/>
      <c r="O87" s="92"/>
      <c r="P87" s="155">
        <f t="shared" si="8"/>
        <v>0</v>
      </c>
    </row>
    <row r="88" spans="1:17">
      <c r="A88" s="46" t="s">
        <v>45</v>
      </c>
      <c r="B88" s="51"/>
      <c r="C88" s="341">
        <f>SUM(D88:O88)</f>
        <v>21150</v>
      </c>
      <c r="D88" s="126"/>
      <c r="E88" s="92"/>
      <c r="F88" s="126"/>
      <c r="G88" s="92"/>
      <c r="H88" s="126"/>
      <c r="I88" s="92"/>
      <c r="J88" s="126">
        <v>21150</v>
      </c>
      <c r="K88" s="92"/>
      <c r="L88" s="92"/>
      <c r="M88" s="92"/>
      <c r="N88" s="92"/>
      <c r="O88" s="92"/>
      <c r="P88" s="155">
        <f t="shared" si="8"/>
        <v>21150</v>
      </c>
    </row>
    <row r="89" spans="1:17">
      <c r="A89" s="46" t="s">
        <v>401</v>
      </c>
      <c r="B89" s="51"/>
      <c r="C89" s="341">
        <f>SUM(D89:O89)</f>
        <v>21150</v>
      </c>
      <c r="D89" s="126"/>
      <c r="E89" s="92"/>
      <c r="F89" s="126"/>
      <c r="G89" s="92"/>
      <c r="H89" s="126"/>
      <c r="I89" s="92"/>
      <c r="J89" s="126">
        <v>21150</v>
      </c>
      <c r="K89" s="92"/>
      <c r="L89" s="92"/>
      <c r="M89" s="92"/>
      <c r="N89" s="92"/>
      <c r="O89" s="92"/>
      <c r="P89" s="155">
        <f t="shared" si="8"/>
        <v>21150</v>
      </c>
    </row>
    <row r="90" spans="1:17">
      <c r="A90" s="392" t="s">
        <v>641</v>
      </c>
      <c r="B90" s="317" t="s">
        <v>182</v>
      </c>
      <c r="C90" s="290">
        <f>SUM(D90:O90)</f>
        <v>21150</v>
      </c>
      <c r="D90" s="124"/>
      <c r="E90" s="92"/>
      <c r="F90" s="126"/>
      <c r="G90" s="251"/>
      <c r="H90" s="126"/>
      <c r="I90" s="92"/>
      <c r="J90" s="126">
        <v>21150</v>
      </c>
      <c r="K90" s="92"/>
      <c r="L90" s="92"/>
      <c r="M90" s="92"/>
      <c r="N90" s="92"/>
      <c r="O90" s="92">
        <v>0</v>
      </c>
      <c r="P90" s="155">
        <f t="shared" si="8"/>
        <v>21150</v>
      </c>
    </row>
    <row r="91" spans="1:17">
      <c r="A91" s="57" t="s">
        <v>524</v>
      </c>
      <c r="B91" s="50"/>
      <c r="C91" s="50"/>
      <c r="D91" s="122"/>
      <c r="E91" s="118"/>
      <c r="F91" s="122"/>
      <c r="G91" s="118"/>
      <c r="H91" s="122"/>
      <c r="I91" s="118"/>
      <c r="J91" s="122"/>
      <c r="K91" s="118"/>
      <c r="L91" s="122"/>
      <c r="M91" s="118"/>
      <c r="N91" s="120"/>
      <c r="O91" s="118"/>
      <c r="P91" s="155">
        <f t="shared" ref="P91:P155" si="24">SUM(D91:O91)</f>
        <v>0</v>
      </c>
    </row>
    <row r="92" spans="1:17">
      <c r="A92" s="46" t="s">
        <v>45</v>
      </c>
      <c r="B92" s="51"/>
      <c r="C92" s="341">
        <f>SUM(D92:O92)</f>
        <v>41232</v>
      </c>
      <c r="D92" s="126"/>
      <c r="E92" s="92"/>
      <c r="F92" s="126"/>
      <c r="G92" s="92"/>
      <c r="H92" s="126">
        <v>870</v>
      </c>
      <c r="I92" s="92"/>
      <c r="J92" s="126">
        <v>39578</v>
      </c>
      <c r="K92" s="92"/>
      <c r="L92" s="126">
        <v>784</v>
      </c>
      <c r="M92" s="92"/>
      <c r="N92" s="114"/>
      <c r="O92" s="92"/>
      <c r="P92" s="155">
        <f t="shared" si="24"/>
        <v>41232</v>
      </c>
    </row>
    <row r="93" spans="1:17">
      <c r="A93" s="46" t="s">
        <v>490</v>
      </c>
      <c r="B93" s="51"/>
      <c r="C93" s="440">
        <f t="shared" ref="C93:C96" si="25">SUM(D93:O93)</f>
        <v>1654</v>
      </c>
      <c r="D93" s="126"/>
      <c r="E93" s="92"/>
      <c r="F93" s="126"/>
      <c r="G93" s="92"/>
      <c r="H93" s="126">
        <v>870</v>
      </c>
      <c r="I93" s="92"/>
      <c r="J93" s="126">
        <v>0</v>
      </c>
      <c r="K93" s="92"/>
      <c r="L93" s="126">
        <v>784</v>
      </c>
      <c r="M93" s="92"/>
      <c r="N93" s="114"/>
      <c r="O93" s="92"/>
      <c r="P93" s="155">
        <f t="shared" si="24"/>
        <v>1654</v>
      </c>
    </row>
    <row r="94" spans="1:17">
      <c r="A94" s="46" t="s">
        <v>784</v>
      </c>
      <c r="B94" s="51"/>
      <c r="C94" s="440">
        <f t="shared" si="25"/>
        <v>329</v>
      </c>
      <c r="D94" s="126"/>
      <c r="E94" s="92"/>
      <c r="F94" s="126"/>
      <c r="G94" s="92"/>
      <c r="H94" s="126">
        <v>329</v>
      </c>
      <c r="I94" s="92"/>
      <c r="J94" s="126"/>
      <c r="K94" s="92"/>
      <c r="L94" s="126"/>
      <c r="M94" s="92"/>
      <c r="N94" s="114"/>
      <c r="O94" s="92"/>
      <c r="P94" s="155"/>
    </row>
    <row r="95" spans="1:17">
      <c r="A95" s="46" t="s">
        <v>758</v>
      </c>
      <c r="B95" s="51"/>
      <c r="C95" s="440">
        <f t="shared" si="25"/>
        <v>618</v>
      </c>
      <c r="D95" s="126"/>
      <c r="E95" s="92">
        <v>618</v>
      </c>
      <c r="F95" s="126"/>
      <c r="G95" s="92"/>
      <c r="H95" s="126"/>
      <c r="I95" s="92"/>
      <c r="J95" s="126"/>
      <c r="K95" s="92"/>
      <c r="L95" s="126"/>
      <c r="M95" s="92"/>
      <c r="N95" s="126"/>
      <c r="O95" s="126"/>
      <c r="P95" s="155">
        <f t="shared" si="24"/>
        <v>618</v>
      </c>
    </row>
    <row r="96" spans="1:17">
      <c r="A96" s="46" t="s">
        <v>413</v>
      </c>
      <c r="B96" s="51"/>
      <c r="C96" s="440">
        <f t="shared" si="25"/>
        <v>947</v>
      </c>
      <c r="D96" s="570">
        <f>SUM(D94:D95)</f>
        <v>0</v>
      </c>
      <c r="E96" s="440">
        <f t="shared" ref="E96:O96" si="26">SUM(E94:E95)</f>
        <v>618</v>
      </c>
      <c r="F96" s="574">
        <f t="shared" si="26"/>
        <v>0</v>
      </c>
      <c r="G96" s="440">
        <f t="shared" si="26"/>
        <v>0</v>
      </c>
      <c r="H96" s="574">
        <f t="shared" si="26"/>
        <v>329</v>
      </c>
      <c r="I96" s="440">
        <f t="shared" si="26"/>
        <v>0</v>
      </c>
      <c r="J96" s="574">
        <f t="shared" si="26"/>
        <v>0</v>
      </c>
      <c r="K96" s="440">
        <f t="shared" si="26"/>
        <v>0</v>
      </c>
      <c r="L96" s="574">
        <f t="shared" si="26"/>
        <v>0</v>
      </c>
      <c r="M96" s="440">
        <f t="shared" si="26"/>
        <v>0</v>
      </c>
      <c r="N96" s="572">
        <f t="shared" si="26"/>
        <v>0</v>
      </c>
      <c r="O96" s="440">
        <f t="shared" si="26"/>
        <v>0</v>
      </c>
      <c r="P96" s="155">
        <f t="shared" si="24"/>
        <v>947</v>
      </c>
    </row>
    <row r="97" spans="1:16">
      <c r="A97" s="392" t="s">
        <v>648</v>
      </c>
      <c r="B97" s="317" t="s">
        <v>182</v>
      </c>
      <c r="C97" s="290">
        <f>SUM(C93,C96)</f>
        <v>2601</v>
      </c>
      <c r="D97" s="571">
        <f t="shared" ref="D97:O97" si="27">SUM(D93,D96)</f>
        <v>0</v>
      </c>
      <c r="E97" s="290">
        <f t="shared" si="27"/>
        <v>618</v>
      </c>
      <c r="F97" s="575">
        <f t="shared" si="27"/>
        <v>0</v>
      </c>
      <c r="G97" s="290">
        <f t="shared" si="27"/>
        <v>0</v>
      </c>
      <c r="H97" s="575">
        <f t="shared" si="27"/>
        <v>1199</v>
      </c>
      <c r="I97" s="290">
        <f t="shared" si="27"/>
        <v>0</v>
      </c>
      <c r="J97" s="575">
        <f t="shared" si="27"/>
        <v>0</v>
      </c>
      <c r="K97" s="290">
        <f t="shared" si="27"/>
        <v>0</v>
      </c>
      <c r="L97" s="575">
        <f t="shared" si="27"/>
        <v>784</v>
      </c>
      <c r="M97" s="290">
        <f t="shared" si="27"/>
        <v>0</v>
      </c>
      <c r="N97" s="573">
        <f t="shared" si="27"/>
        <v>0</v>
      </c>
      <c r="O97" s="290">
        <f t="shared" si="27"/>
        <v>0</v>
      </c>
      <c r="P97" s="155">
        <f t="shared" si="24"/>
        <v>2601</v>
      </c>
    </row>
    <row r="98" spans="1:16">
      <c r="A98" s="13" t="s">
        <v>525</v>
      </c>
      <c r="B98" s="19"/>
      <c r="C98" s="19"/>
      <c r="D98" s="119"/>
      <c r="E98" s="118"/>
      <c r="F98" s="122"/>
      <c r="G98" s="118"/>
      <c r="H98" s="122"/>
      <c r="I98" s="118"/>
      <c r="J98" s="122"/>
      <c r="K98" s="118"/>
      <c r="L98" s="118"/>
      <c r="M98" s="118"/>
      <c r="N98" s="118"/>
      <c r="O98" s="118"/>
      <c r="P98" s="155">
        <f t="shared" si="24"/>
        <v>0</v>
      </c>
    </row>
    <row r="99" spans="1:16">
      <c r="A99" s="46" t="s">
        <v>45</v>
      </c>
      <c r="B99" s="19"/>
      <c r="C99" s="341">
        <f>SUM(D99:O99)</f>
        <v>7920</v>
      </c>
      <c r="D99" s="119"/>
      <c r="E99" s="92"/>
      <c r="F99" s="126"/>
      <c r="G99" s="92"/>
      <c r="H99" s="126"/>
      <c r="I99" s="92"/>
      <c r="J99" s="126">
        <v>7920</v>
      </c>
      <c r="K99" s="92"/>
      <c r="L99" s="92"/>
      <c r="M99" s="92"/>
      <c r="N99" s="92"/>
      <c r="O99" s="92"/>
      <c r="P99" s="155">
        <f t="shared" si="24"/>
        <v>7920</v>
      </c>
    </row>
    <row r="100" spans="1:16">
      <c r="A100" s="46" t="s">
        <v>401</v>
      </c>
      <c r="B100" s="19"/>
      <c r="C100" s="341">
        <f>SUM(D100:O100)</f>
        <v>7920</v>
      </c>
      <c r="D100" s="119"/>
      <c r="E100" s="92"/>
      <c r="F100" s="126"/>
      <c r="G100" s="92"/>
      <c r="H100" s="126"/>
      <c r="I100" s="92"/>
      <c r="J100" s="126">
        <v>7920</v>
      </c>
      <c r="K100" s="92"/>
      <c r="L100" s="92"/>
      <c r="M100" s="92"/>
      <c r="N100" s="92"/>
      <c r="O100" s="92"/>
      <c r="P100" s="155">
        <f t="shared" si="24"/>
        <v>7920</v>
      </c>
    </row>
    <row r="101" spans="1:16">
      <c r="A101" s="46" t="s">
        <v>759</v>
      </c>
      <c r="B101" s="19"/>
      <c r="C101" s="341">
        <f>SUM(D101:O101)</f>
        <v>1680</v>
      </c>
      <c r="D101" s="119"/>
      <c r="E101" s="92">
        <v>9600</v>
      </c>
      <c r="F101" s="126"/>
      <c r="G101" s="92"/>
      <c r="H101" s="126"/>
      <c r="I101" s="92"/>
      <c r="J101" s="126">
        <v>-7920</v>
      </c>
      <c r="K101" s="92"/>
      <c r="L101" s="92"/>
      <c r="M101" s="92"/>
      <c r="N101" s="92"/>
      <c r="O101" s="92"/>
      <c r="P101" s="155">
        <f t="shared" si="24"/>
        <v>1680</v>
      </c>
    </row>
    <row r="102" spans="1:16">
      <c r="A102" s="46" t="s">
        <v>413</v>
      </c>
      <c r="B102" s="19"/>
      <c r="C102" s="199">
        <f>SUM(C101)</f>
        <v>1680</v>
      </c>
      <c r="D102" s="199">
        <f t="shared" ref="D102:O102" si="28">SUM(D101)</f>
        <v>0</v>
      </c>
      <c r="E102" s="199">
        <f t="shared" si="28"/>
        <v>9600</v>
      </c>
      <c r="F102" s="199">
        <f t="shared" si="28"/>
        <v>0</v>
      </c>
      <c r="G102" s="199">
        <f t="shared" si="28"/>
        <v>0</v>
      </c>
      <c r="H102" s="199">
        <f t="shared" si="28"/>
        <v>0</v>
      </c>
      <c r="I102" s="199">
        <f t="shared" si="28"/>
        <v>0</v>
      </c>
      <c r="J102" s="199">
        <f t="shared" si="28"/>
        <v>-7920</v>
      </c>
      <c r="K102" s="199">
        <f t="shared" si="28"/>
        <v>0</v>
      </c>
      <c r="L102" s="199">
        <f t="shared" si="28"/>
        <v>0</v>
      </c>
      <c r="M102" s="199">
        <f t="shared" si="28"/>
        <v>0</v>
      </c>
      <c r="N102" s="199">
        <f t="shared" si="28"/>
        <v>0</v>
      </c>
      <c r="O102" s="199">
        <f t="shared" si="28"/>
        <v>0</v>
      </c>
      <c r="P102" s="155">
        <f t="shared" si="24"/>
        <v>1680</v>
      </c>
    </row>
    <row r="103" spans="1:16">
      <c r="A103" s="392" t="s">
        <v>641</v>
      </c>
      <c r="B103" s="317" t="s">
        <v>182</v>
      </c>
      <c r="C103" s="158">
        <f>SUM(C100,C102)</f>
        <v>9600</v>
      </c>
      <c r="D103" s="158">
        <f t="shared" ref="D103:O103" si="29">SUM(D100,D102)</f>
        <v>0</v>
      </c>
      <c r="E103" s="158">
        <f t="shared" si="29"/>
        <v>9600</v>
      </c>
      <c r="F103" s="158">
        <f t="shared" si="29"/>
        <v>0</v>
      </c>
      <c r="G103" s="158">
        <f t="shared" si="29"/>
        <v>0</v>
      </c>
      <c r="H103" s="158">
        <f t="shared" si="29"/>
        <v>0</v>
      </c>
      <c r="I103" s="158">
        <f t="shared" si="29"/>
        <v>0</v>
      </c>
      <c r="J103" s="158">
        <f t="shared" si="29"/>
        <v>0</v>
      </c>
      <c r="K103" s="158">
        <f t="shared" si="29"/>
        <v>0</v>
      </c>
      <c r="L103" s="158">
        <f t="shared" si="29"/>
        <v>0</v>
      </c>
      <c r="M103" s="158">
        <f t="shared" si="29"/>
        <v>0</v>
      </c>
      <c r="N103" s="158">
        <f t="shared" si="29"/>
        <v>0</v>
      </c>
      <c r="O103" s="158">
        <f t="shared" si="29"/>
        <v>0</v>
      </c>
      <c r="P103" s="155">
        <f t="shared" si="24"/>
        <v>9600</v>
      </c>
    </row>
    <row r="104" spans="1:16">
      <c r="A104" s="13" t="s">
        <v>526</v>
      </c>
      <c r="B104" s="7"/>
      <c r="C104" s="7"/>
      <c r="D104" s="122"/>
      <c r="E104" s="118"/>
      <c r="F104" s="122"/>
      <c r="G104" s="118"/>
      <c r="H104" s="122"/>
      <c r="I104" s="118"/>
      <c r="J104" s="122"/>
      <c r="K104" s="118"/>
      <c r="L104" s="118"/>
      <c r="M104" s="118"/>
      <c r="N104" s="118"/>
      <c r="O104" s="118"/>
      <c r="P104" s="155">
        <f t="shared" si="24"/>
        <v>0</v>
      </c>
    </row>
    <row r="105" spans="1:16">
      <c r="A105" s="46" t="s">
        <v>45</v>
      </c>
      <c r="B105" s="19"/>
      <c r="C105" s="341">
        <f>SUM(D105:O105)</f>
        <v>15000</v>
      </c>
      <c r="D105" s="126"/>
      <c r="E105" s="92"/>
      <c r="F105" s="126"/>
      <c r="G105" s="92"/>
      <c r="H105" s="126"/>
      <c r="I105" s="92"/>
      <c r="J105" s="126"/>
      <c r="K105" s="92"/>
      <c r="L105" s="92">
        <v>15000</v>
      </c>
      <c r="M105" s="92"/>
      <c r="N105" s="92"/>
      <c r="O105" s="92"/>
      <c r="P105" s="155">
        <f t="shared" si="24"/>
        <v>15000</v>
      </c>
    </row>
    <row r="106" spans="1:16">
      <c r="A106" s="46" t="s">
        <v>401</v>
      </c>
      <c r="B106" s="19"/>
      <c r="C106" s="341">
        <f>SUM(D106:O106)</f>
        <v>15000</v>
      </c>
      <c r="D106" s="126"/>
      <c r="E106" s="92"/>
      <c r="F106" s="126"/>
      <c r="G106" s="92"/>
      <c r="H106" s="126"/>
      <c r="I106" s="92"/>
      <c r="J106" s="126"/>
      <c r="K106" s="92"/>
      <c r="L106" s="92">
        <v>15000</v>
      </c>
      <c r="M106" s="92"/>
      <c r="N106" s="92"/>
      <c r="O106" s="92"/>
      <c r="P106" s="155">
        <f t="shared" si="24"/>
        <v>15000</v>
      </c>
    </row>
    <row r="107" spans="1:16">
      <c r="A107" s="46" t="s">
        <v>760</v>
      </c>
      <c r="B107" s="19"/>
      <c r="C107" s="341">
        <f>SUM(D107:O107)</f>
        <v>-15000</v>
      </c>
      <c r="D107" s="126"/>
      <c r="E107" s="92"/>
      <c r="F107" s="126"/>
      <c r="G107" s="92"/>
      <c r="H107" s="126"/>
      <c r="I107" s="92"/>
      <c r="J107" s="126"/>
      <c r="K107" s="92"/>
      <c r="L107" s="92">
        <v>-15000</v>
      </c>
      <c r="M107" s="92"/>
      <c r="N107" s="92"/>
      <c r="O107" s="92"/>
      <c r="P107" s="155">
        <f t="shared" si="24"/>
        <v>-15000</v>
      </c>
    </row>
    <row r="108" spans="1:16">
      <c r="A108" s="46" t="s">
        <v>413</v>
      </c>
      <c r="B108" s="19"/>
      <c r="C108" s="199">
        <f>SUM(C107)</f>
        <v>-15000</v>
      </c>
      <c r="D108" s="199">
        <f t="shared" ref="D108:O108" si="30">SUM(D107)</f>
        <v>0</v>
      </c>
      <c r="E108" s="199">
        <f t="shared" si="30"/>
        <v>0</v>
      </c>
      <c r="F108" s="199">
        <f t="shared" si="30"/>
        <v>0</v>
      </c>
      <c r="G108" s="199">
        <f t="shared" si="30"/>
        <v>0</v>
      </c>
      <c r="H108" s="199">
        <f t="shared" si="30"/>
        <v>0</v>
      </c>
      <c r="I108" s="199">
        <f t="shared" si="30"/>
        <v>0</v>
      </c>
      <c r="J108" s="199">
        <f t="shared" si="30"/>
        <v>0</v>
      </c>
      <c r="K108" s="199">
        <f t="shared" si="30"/>
        <v>0</v>
      </c>
      <c r="L108" s="199">
        <f t="shared" si="30"/>
        <v>-15000</v>
      </c>
      <c r="M108" s="199">
        <f t="shared" si="30"/>
        <v>0</v>
      </c>
      <c r="N108" s="199">
        <f t="shared" si="30"/>
        <v>0</v>
      </c>
      <c r="O108" s="199">
        <f t="shared" si="30"/>
        <v>0</v>
      </c>
      <c r="P108" s="155">
        <f t="shared" si="24"/>
        <v>-15000</v>
      </c>
    </row>
    <row r="109" spans="1:16">
      <c r="A109" s="392" t="s">
        <v>641</v>
      </c>
      <c r="B109" s="317" t="s">
        <v>182</v>
      </c>
      <c r="C109" s="158">
        <f>SUM(C106,C108)</f>
        <v>0</v>
      </c>
      <c r="D109" s="158">
        <f t="shared" ref="D109:O109" si="31">SUM(D106,D108)</f>
        <v>0</v>
      </c>
      <c r="E109" s="158">
        <f t="shared" si="31"/>
        <v>0</v>
      </c>
      <c r="F109" s="158">
        <f t="shared" si="31"/>
        <v>0</v>
      </c>
      <c r="G109" s="158">
        <f t="shared" si="31"/>
        <v>0</v>
      </c>
      <c r="H109" s="158">
        <f t="shared" si="31"/>
        <v>0</v>
      </c>
      <c r="I109" s="158">
        <f t="shared" si="31"/>
        <v>0</v>
      </c>
      <c r="J109" s="158">
        <f t="shared" si="31"/>
        <v>0</v>
      </c>
      <c r="K109" s="158">
        <f t="shared" si="31"/>
        <v>0</v>
      </c>
      <c r="L109" s="158">
        <f t="shared" si="31"/>
        <v>0</v>
      </c>
      <c r="M109" s="158">
        <f t="shared" si="31"/>
        <v>0</v>
      </c>
      <c r="N109" s="158">
        <f t="shared" si="31"/>
        <v>0</v>
      </c>
      <c r="O109" s="158">
        <f t="shared" si="31"/>
        <v>0</v>
      </c>
      <c r="P109" s="155">
        <f t="shared" si="24"/>
        <v>0</v>
      </c>
    </row>
    <row r="110" spans="1:16">
      <c r="A110" s="13" t="s">
        <v>527</v>
      </c>
      <c r="B110" s="7"/>
      <c r="C110" s="7"/>
      <c r="D110" s="122"/>
      <c r="E110" s="118"/>
      <c r="F110" s="122"/>
      <c r="G110" s="118"/>
      <c r="H110" s="122"/>
      <c r="I110" s="118"/>
      <c r="J110" s="122"/>
      <c r="K110" s="118"/>
      <c r="L110" s="118"/>
      <c r="M110" s="118"/>
      <c r="N110" s="118"/>
      <c r="O110" s="118"/>
      <c r="P110" s="155">
        <f t="shared" si="24"/>
        <v>0</v>
      </c>
    </row>
    <row r="111" spans="1:16">
      <c r="A111" s="46" t="s">
        <v>45</v>
      </c>
      <c r="B111" s="19"/>
      <c r="C111" s="341">
        <f>SUM(D111:O111)</f>
        <v>0</v>
      </c>
      <c r="D111" s="126"/>
      <c r="E111" s="92"/>
      <c r="F111" s="126"/>
      <c r="G111" s="92"/>
      <c r="H111" s="126"/>
      <c r="I111" s="92"/>
      <c r="J111" s="126"/>
      <c r="K111" s="92"/>
      <c r="L111" s="92"/>
      <c r="M111" s="92"/>
      <c r="N111" s="92"/>
      <c r="O111" s="92"/>
      <c r="P111" s="155">
        <f t="shared" si="24"/>
        <v>0</v>
      </c>
    </row>
    <row r="112" spans="1:16">
      <c r="A112" s="46" t="s">
        <v>401</v>
      </c>
      <c r="B112" s="19"/>
      <c r="C112" s="341">
        <f>SUM(D112:O112)</f>
        <v>0</v>
      </c>
      <c r="D112" s="126"/>
      <c r="E112" s="92"/>
      <c r="F112" s="126"/>
      <c r="G112" s="92"/>
      <c r="H112" s="126"/>
      <c r="I112" s="92"/>
      <c r="J112" s="126"/>
      <c r="K112" s="92"/>
      <c r="L112" s="92"/>
      <c r="M112" s="92"/>
      <c r="N112" s="92"/>
      <c r="O112" s="92"/>
      <c r="P112" s="155">
        <f t="shared" si="24"/>
        <v>0</v>
      </c>
    </row>
    <row r="113" spans="1:16">
      <c r="A113" s="392" t="s">
        <v>641</v>
      </c>
      <c r="B113" s="317" t="s">
        <v>183</v>
      </c>
      <c r="C113" s="290">
        <f>SUM(D113:O113)</f>
        <v>0</v>
      </c>
      <c r="D113" s="124"/>
      <c r="E113" s="116"/>
      <c r="F113" s="124"/>
      <c r="G113" s="116"/>
      <c r="H113" s="124"/>
      <c r="I113" s="116"/>
      <c r="J113" s="124"/>
      <c r="K113" s="416"/>
      <c r="L113" s="116"/>
      <c r="M113" s="116"/>
      <c r="N113" s="116"/>
      <c r="O113" s="116">
        <v>0</v>
      </c>
      <c r="P113" s="155">
        <f t="shared" si="24"/>
        <v>0</v>
      </c>
    </row>
    <row r="114" spans="1:16">
      <c r="A114" s="13" t="s">
        <v>528</v>
      </c>
      <c r="B114" s="19"/>
      <c r="C114" s="19"/>
      <c r="D114" s="119"/>
      <c r="E114" s="118"/>
      <c r="F114" s="122"/>
      <c r="G114" s="118"/>
      <c r="H114" s="122"/>
      <c r="I114" s="118"/>
      <c r="J114" s="122"/>
      <c r="K114" s="118"/>
      <c r="L114" s="118"/>
      <c r="M114" s="118"/>
      <c r="N114" s="118"/>
      <c r="O114" s="118"/>
      <c r="P114" s="155">
        <f t="shared" si="24"/>
        <v>0</v>
      </c>
    </row>
    <row r="115" spans="1:16">
      <c r="A115" s="46" t="s">
        <v>45</v>
      </c>
      <c r="B115" s="19"/>
      <c r="C115" s="341">
        <f>SUM(D115:O115)</f>
        <v>0</v>
      </c>
      <c r="D115" s="119"/>
      <c r="E115" s="92"/>
      <c r="F115" s="126"/>
      <c r="G115" s="92"/>
      <c r="H115" s="126"/>
      <c r="I115" s="92"/>
      <c r="J115" s="126"/>
      <c r="K115" s="92"/>
      <c r="L115" s="92"/>
      <c r="M115" s="92"/>
      <c r="N115" s="92"/>
      <c r="O115" s="92"/>
      <c r="P115" s="155">
        <f t="shared" si="24"/>
        <v>0</v>
      </c>
    </row>
    <row r="116" spans="1:16">
      <c r="A116" s="46" t="s">
        <v>401</v>
      </c>
      <c r="B116" s="19"/>
      <c r="C116" s="341">
        <f>SUM(D116:O116)</f>
        <v>0</v>
      </c>
      <c r="D116" s="119"/>
      <c r="E116" s="92"/>
      <c r="F116" s="126"/>
      <c r="G116" s="92"/>
      <c r="H116" s="126"/>
      <c r="I116" s="92"/>
      <c r="J116" s="126"/>
      <c r="K116" s="92"/>
      <c r="L116" s="92"/>
      <c r="M116" s="92"/>
      <c r="N116" s="92"/>
      <c r="O116" s="92"/>
      <c r="P116" s="155">
        <f t="shared" si="24"/>
        <v>0</v>
      </c>
    </row>
    <row r="117" spans="1:16">
      <c r="A117" s="392" t="s">
        <v>641</v>
      </c>
      <c r="B117" s="317" t="s">
        <v>182</v>
      </c>
      <c r="C117" s="290">
        <f>SUM(D117:O117)</f>
        <v>0</v>
      </c>
      <c r="D117" s="124"/>
      <c r="E117" s="116"/>
      <c r="F117" s="124"/>
      <c r="G117" s="116"/>
      <c r="H117" s="124"/>
      <c r="I117" s="116"/>
      <c r="J117" s="124"/>
      <c r="K117" s="116"/>
      <c r="L117" s="116"/>
      <c r="M117" s="116"/>
      <c r="N117" s="116"/>
      <c r="O117" s="116">
        <v>0</v>
      </c>
      <c r="P117" s="155">
        <f t="shared" si="24"/>
        <v>0</v>
      </c>
    </row>
    <row r="118" spans="1:16">
      <c r="A118" s="13" t="s">
        <v>529</v>
      </c>
      <c r="B118" s="7"/>
      <c r="C118" s="7"/>
      <c r="D118" s="122"/>
      <c r="E118" s="118"/>
      <c r="F118" s="122"/>
      <c r="G118" s="118"/>
      <c r="H118" s="122"/>
      <c r="I118" s="118"/>
      <c r="J118" s="122"/>
      <c r="K118" s="118"/>
      <c r="L118" s="118"/>
      <c r="M118" s="118"/>
      <c r="N118" s="118"/>
      <c r="O118" s="118"/>
      <c r="P118" s="155">
        <f t="shared" si="24"/>
        <v>0</v>
      </c>
    </row>
    <row r="119" spans="1:16">
      <c r="A119" s="46" t="s">
        <v>45</v>
      </c>
      <c r="B119" s="19"/>
      <c r="C119" s="341">
        <f>SUM(D119:O119)</f>
        <v>0</v>
      </c>
      <c r="D119" s="126"/>
      <c r="E119" s="92"/>
      <c r="F119" s="126"/>
      <c r="G119" s="92"/>
      <c r="H119" s="126"/>
      <c r="I119" s="92"/>
      <c r="J119" s="126"/>
      <c r="K119" s="92"/>
      <c r="L119" s="92"/>
      <c r="M119" s="92"/>
      <c r="N119" s="92"/>
      <c r="O119" s="92"/>
      <c r="P119" s="155">
        <f t="shared" si="24"/>
        <v>0</v>
      </c>
    </row>
    <row r="120" spans="1:16">
      <c r="A120" s="46" t="s">
        <v>401</v>
      </c>
      <c r="B120" s="19"/>
      <c r="C120" s="341">
        <f>SUM(D120:O120)</f>
        <v>0</v>
      </c>
      <c r="D120" s="126"/>
      <c r="E120" s="92"/>
      <c r="F120" s="126"/>
      <c r="G120" s="92"/>
      <c r="H120" s="126"/>
      <c r="I120" s="92"/>
      <c r="J120" s="126"/>
      <c r="K120" s="92"/>
      <c r="L120" s="92"/>
      <c r="M120" s="92"/>
      <c r="N120" s="92"/>
      <c r="O120" s="92"/>
      <c r="P120" s="155">
        <f t="shared" si="24"/>
        <v>0</v>
      </c>
    </row>
    <row r="121" spans="1:16">
      <c r="A121" s="392" t="s">
        <v>641</v>
      </c>
      <c r="B121" s="317" t="s">
        <v>183</v>
      </c>
      <c r="C121" s="290">
        <f>SUM(D121:O121)</f>
        <v>0</v>
      </c>
      <c r="D121" s="124"/>
      <c r="E121" s="116"/>
      <c r="F121" s="124"/>
      <c r="G121" s="116"/>
      <c r="H121" s="124"/>
      <c r="I121" s="116"/>
      <c r="J121" s="124"/>
      <c r="K121" s="160"/>
      <c r="L121" s="116"/>
      <c r="M121" s="116"/>
      <c r="N121" s="116"/>
      <c r="O121" s="116">
        <v>0</v>
      </c>
      <c r="P121" s="155">
        <f t="shared" si="24"/>
        <v>0</v>
      </c>
    </row>
    <row r="122" spans="1:16">
      <c r="A122" s="57" t="s">
        <v>556</v>
      </c>
      <c r="B122" s="51"/>
      <c r="C122" s="51"/>
      <c r="D122" s="126"/>
      <c r="E122" s="92"/>
      <c r="F122" s="126"/>
      <c r="G122" s="92"/>
      <c r="H122" s="126"/>
      <c r="I122" s="92"/>
      <c r="J122" s="126"/>
      <c r="K122" s="92"/>
      <c r="L122" s="92"/>
      <c r="M122" s="92"/>
      <c r="N122" s="92"/>
      <c r="O122" s="92"/>
      <c r="P122" s="155">
        <f t="shared" si="24"/>
        <v>0</v>
      </c>
    </row>
    <row r="123" spans="1:16">
      <c r="A123" s="46" t="s">
        <v>45</v>
      </c>
      <c r="B123" s="51"/>
      <c r="C123" s="341">
        <f>SUM(D123:O123)</f>
        <v>220</v>
      </c>
      <c r="D123" s="126"/>
      <c r="E123" s="92"/>
      <c r="F123" s="126"/>
      <c r="G123" s="92"/>
      <c r="H123" s="126">
        <v>220</v>
      </c>
      <c r="I123" s="92"/>
      <c r="J123" s="126"/>
      <c r="K123" s="92"/>
      <c r="L123" s="92"/>
      <c r="M123" s="92"/>
      <c r="N123" s="92"/>
      <c r="O123" s="92"/>
      <c r="P123" s="155">
        <f t="shared" si="24"/>
        <v>220</v>
      </c>
    </row>
    <row r="124" spans="1:16">
      <c r="A124" s="46" t="s">
        <v>401</v>
      </c>
      <c r="B124" s="51"/>
      <c r="C124" s="341">
        <f>SUM(D124:O124)</f>
        <v>220</v>
      </c>
      <c r="D124" s="126"/>
      <c r="E124" s="92"/>
      <c r="F124" s="126"/>
      <c r="G124" s="92"/>
      <c r="H124" s="126">
        <v>220</v>
      </c>
      <c r="I124" s="92"/>
      <c r="J124" s="126"/>
      <c r="K124" s="92"/>
      <c r="L124" s="92"/>
      <c r="M124" s="92"/>
      <c r="N124" s="92"/>
      <c r="O124" s="92"/>
      <c r="P124" s="155">
        <f t="shared" si="24"/>
        <v>220</v>
      </c>
    </row>
    <row r="125" spans="1:16">
      <c r="A125" s="392" t="s">
        <v>641</v>
      </c>
      <c r="B125" s="317" t="s">
        <v>182</v>
      </c>
      <c r="C125" s="290">
        <f>SUM(D125:O125)</f>
        <v>220</v>
      </c>
      <c r="D125" s="124"/>
      <c r="E125" s="116"/>
      <c r="F125" s="124"/>
      <c r="G125" s="116"/>
      <c r="H125" s="124">
        <v>220</v>
      </c>
      <c r="I125" s="116"/>
      <c r="J125" s="124"/>
      <c r="K125" s="116"/>
      <c r="L125" s="116"/>
      <c r="M125" s="116"/>
      <c r="N125" s="116"/>
      <c r="O125" s="116">
        <v>0</v>
      </c>
      <c r="P125" s="155">
        <f t="shared" si="24"/>
        <v>220</v>
      </c>
    </row>
    <row r="126" spans="1:16">
      <c r="A126" s="60" t="s">
        <v>530</v>
      </c>
      <c r="B126" s="51"/>
      <c r="C126" s="51"/>
      <c r="D126" s="126"/>
      <c r="E126" s="118"/>
      <c r="F126" s="122"/>
      <c r="G126" s="118"/>
      <c r="H126" s="122"/>
      <c r="I126" s="118"/>
      <c r="J126" s="122"/>
      <c r="K126" s="118"/>
      <c r="L126" s="118"/>
      <c r="M126" s="118"/>
      <c r="N126" s="118"/>
      <c r="O126" s="118"/>
      <c r="P126" s="155">
        <f t="shared" si="24"/>
        <v>0</v>
      </c>
    </row>
    <row r="127" spans="1:16">
      <c r="A127" s="46" t="s">
        <v>45</v>
      </c>
      <c r="B127" s="51"/>
      <c r="C127" s="341">
        <f>SUM(D127:O127)</f>
        <v>0</v>
      </c>
      <c r="D127" s="126"/>
      <c r="E127" s="92"/>
      <c r="F127" s="126"/>
      <c r="G127" s="92"/>
      <c r="H127" s="126"/>
      <c r="I127" s="92"/>
      <c r="J127" s="126"/>
      <c r="K127" s="92"/>
      <c r="L127" s="92"/>
      <c r="M127" s="92"/>
      <c r="N127" s="92"/>
      <c r="O127" s="92"/>
      <c r="P127" s="155">
        <f t="shared" si="24"/>
        <v>0</v>
      </c>
    </row>
    <row r="128" spans="1:16">
      <c r="A128" s="46" t="s">
        <v>401</v>
      </c>
      <c r="B128" s="51"/>
      <c r="C128" s="341">
        <f>SUM(D128:O128)</f>
        <v>0</v>
      </c>
      <c r="D128" s="126"/>
      <c r="E128" s="92"/>
      <c r="F128" s="126"/>
      <c r="G128" s="92"/>
      <c r="H128" s="126"/>
      <c r="I128" s="92"/>
      <c r="J128" s="126"/>
      <c r="K128" s="92"/>
      <c r="L128" s="92"/>
      <c r="M128" s="92"/>
      <c r="N128" s="92"/>
      <c r="O128" s="92"/>
      <c r="P128" s="155">
        <f t="shared" si="24"/>
        <v>0</v>
      </c>
    </row>
    <row r="129" spans="1:16">
      <c r="A129" s="392" t="s">
        <v>641</v>
      </c>
      <c r="B129" s="318" t="s">
        <v>183</v>
      </c>
      <c r="C129" s="290">
        <f>SUM(D129:O129)</f>
        <v>0</v>
      </c>
      <c r="D129" s="114"/>
      <c r="E129" s="116"/>
      <c r="F129" s="124"/>
      <c r="G129" s="116"/>
      <c r="H129" s="124"/>
      <c r="I129" s="116"/>
      <c r="J129" s="124"/>
      <c r="K129" s="116"/>
      <c r="L129" s="116"/>
      <c r="M129" s="116"/>
      <c r="N129" s="116"/>
      <c r="O129" s="116">
        <v>0</v>
      </c>
      <c r="P129" s="155">
        <f t="shared" si="24"/>
        <v>0</v>
      </c>
    </row>
    <row r="130" spans="1:16">
      <c r="A130" s="57" t="s">
        <v>531</v>
      </c>
      <c r="B130" s="270"/>
      <c r="C130" s="270"/>
      <c r="D130" s="120"/>
      <c r="E130" s="114"/>
      <c r="F130" s="126"/>
      <c r="G130" s="92"/>
      <c r="H130" s="126"/>
      <c r="I130" s="92"/>
      <c r="J130" s="126"/>
      <c r="K130" s="92"/>
      <c r="L130" s="92"/>
      <c r="M130" s="92"/>
      <c r="N130" s="92"/>
      <c r="O130" s="92"/>
      <c r="P130" s="155">
        <f t="shared" si="24"/>
        <v>0</v>
      </c>
    </row>
    <row r="131" spans="1:16">
      <c r="A131" s="46" t="s">
        <v>45</v>
      </c>
      <c r="B131" s="388"/>
      <c r="C131" s="341">
        <f>SUM(D131:O131)</f>
        <v>0</v>
      </c>
      <c r="D131" s="114"/>
      <c r="E131" s="114"/>
      <c r="F131" s="126"/>
      <c r="G131" s="92"/>
      <c r="H131" s="126"/>
      <c r="I131" s="92"/>
      <c r="J131" s="126"/>
      <c r="K131" s="92"/>
      <c r="L131" s="92"/>
      <c r="M131" s="92"/>
      <c r="N131" s="92"/>
      <c r="O131" s="92"/>
      <c r="P131" s="155">
        <f t="shared" si="24"/>
        <v>0</v>
      </c>
    </row>
    <row r="132" spans="1:16">
      <c r="A132" s="46" t="s">
        <v>401</v>
      </c>
      <c r="B132" s="388"/>
      <c r="C132" s="341">
        <f>SUM(D132:O132)</f>
        <v>0</v>
      </c>
      <c r="D132" s="114"/>
      <c r="E132" s="114"/>
      <c r="F132" s="126"/>
      <c r="G132" s="92"/>
      <c r="H132" s="126"/>
      <c r="I132" s="92"/>
      <c r="J132" s="126"/>
      <c r="K132" s="92"/>
      <c r="L132" s="92"/>
      <c r="M132" s="92"/>
      <c r="N132" s="92"/>
      <c r="O132" s="92"/>
      <c r="P132" s="155">
        <f t="shared" si="24"/>
        <v>0</v>
      </c>
    </row>
    <row r="133" spans="1:16">
      <c r="A133" s="392" t="s">
        <v>641</v>
      </c>
      <c r="B133" s="319" t="s">
        <v>182</v>
      </c>
      <c r="C133" s="290">
        <f>SUM(D133:O133)</f>
        <v>0</v>
      </c>
      <c r="D133" s="113"/>
      <c r="E133" s="114"/>
      <c r="F133" s="126"/>
      <c r="G133" s="92"/>
      <c r="H133" s="126"/>
      <c r="I133" s="92"/>
      <c r="J133" s="126"/>
      <c r="K133" s="92"/>
      <c r="L133" s="92"/>
      <c r="M133" s="92"/>
      <c r="N133" s="92"/>
      <c r="O133" s="92"/>
      <c r="P133" s="155">
        <f t="shared" si="24"/>
        <v>0</v>
      </c>
    </row>
    <row r="134" spans="1:16">
      <c r="A134" s="57" t="s">
        <v>532</v>
      </c>
      <c r="B134" s="270"/>
      <c r="C134" s="270"/>
      <c r="D134" s="120"/>
      <c r="E134" s="118"/>
      <c r="F134" s="122"/>
      <c r="G134" s="118"/>
      <c r="H134" s="122"/>
      <c r="I134" s="118"/>
      <c r="J134" s="122"/>
      <c r="K134" s="118"/>
      <c r="L134" s="118"/>
      <c r="M134" s="118"/>
      <c r="N134" s="118"/>
      <c r="O134" s="118"/>
      <c r="P134" s="155">
        <f t="shared" si="24"/>
        <v>0</v>
      </c>
    </row>
    <row r="135" spans="1:16">
      <c r="A135" s="46" t="s">
        <v>45</v>
      </c>
      <c r="B135" s="388"/>
      <c r="C135" s="341">
        <f>SUM(D135:O135)</f>
        <v>12320</v>
      </c>
      <c r="D135" s="114"/>
      <c r="E135" s="92"/>
      <c r="F135" s="126"/>
      <c r="G135" s="92"/>
      <c r="H135" s="126">
        <v>12320</v>
      </c>
      <c r="I135" s="92"/>
      <c r="J135" s="126"/>
      <c r="K135" s="92"/>
      <c r="L135" s="92"/>
      <c r="M135" s="92"/>
      <c r="N135" s="92"/>
      <c r="O135" s="92"/>
      <c r="P135" s="155">
        <f t="shared" si="24"/>
        <v>12320</v>
      </c>
    </row>
    <row r="136" spans="1:16">
      <c r="A136" s="46" t="s">
        <v>401</v>
      </c>
      <c r="B136" s="388"/>
      <c r="C136" s="341">
        <f>SUM(D136:O136)</f>
        <v>0</v>
      </c>
      <c r="D136" s="114"/>
      <c r="E136" s="92"/>
      <c r="F136" s="126"/>
      <c r="G136" s="92"/>
      <c r="H136" s="126">
        <v>0</v>
      </c>
      <c r="I136" s="92"/>
      <c r="J136" s="126"/>
      <c r="K136" s="92"/>
      <c r="L136" s="92"/>
      <c r="M136" s="92"/>
      <c r="N136" s="92"/>
      <c r="O136" s="92"/>
      <c r="P136" s="155">
        <f t="shared" si="24"/>
        <v>0</v>
      </c>
    </row>
    <row r="137" spans="1:16">
      <c r="A137" s="46" t="s">
        <v>567</v>
      </c>
      <c r="B137" s="388"/>
      <c r="C137" s="341">
        <f t="shared" ref="C137:C138" si="32">SUM(D137:O137)</f>
        <v>0</v>
      </c>
      <c r="D137" s="114"/>
      <c r="E137" s="92"/>
      <c r="F137" s="126"/>
      <c r="G137" s="92"/>
      <c r="H137" s="126"/>
      <c r="I137" s="92"/>
      <c r="J137" s="126"/>
      <c r="K137" s="92"/>
      <c r="L137" s="92"/>
      <c r="M137" s="92"/>
      <c r="N137" s="92"/>
      <c r="O137" s="92"/>
      <c r="P137" s="155">
        <f t="shared" si="24"/>
        <v>0</v>
      </c>
    </row>
    <row r="138" spans="1:16">
      <c r="A138" s="46" t="s">
        <v>436</v>
      </c>
      <c r="B138" s="388"/>
      <c r="C138" s="341">
        <f t="shared" si="32"/>
        <v>0</v>
      </c>
      <c r="D138" s="114"/>
      <c r="E138" s="92"/>
      <c r="F138" s="126"/>
      <c r="G138" s="92"/>
      <c r="H138" s="126"/>
      <c r="I138" s="92"/>
      <c r="J138" s="126"/>
      <c r="K138" s="92"/>
      <c r="L138" s="92"/>
      <c r="M138" s="92"/>
      <c r="N138" s="92"/>
      <c r="O138" s="92"/>
      <c r="P138" s="155">
        <f t="shared" si="24"/>
        <v>0</v>
      </c>
    </row>
    <row r="139" spans="1:16">
      <c r="A139" s="392" t="s">
        <v>641</v>
      </c>
      <c r="B139" s="319" t="s">
        <v>182</v>
      </c>
      <c r="C139" s="290">
        <f>SUM(D139:O139)</f>
        <v>0</v>
      </c>
      <c r="D139" s="113"/>
      <c r="E139" s="116"/>
      <c r="F139" s="124"/>
      <c r="G139" s="116"/>
      <c r="H139" s="124">
        <v>0</v>
      </c>
      <c r="I139" s="116"/>
      <c r="J139" s="124"/>
      <c r="K139" s="116"/>
      <c r="L139" s="116"/>
      <c r="M139" s="116"/>
      <c r="N139" s="116"/>
      <c r="O139" s="116"/>
      <c r="P139" s="155">
        <f t="shared" si="24"/>
        <v>0</v>
      </c>
    </row>
    <row r="140" spans="1:16">
      <c r="A140" s="389" t="s">
        <v>533</v>
      </c>
      <c r="B140" s="270"/>
      <c r="C140" s="270"/>
      <c r="D140" s="120"/>
      <c r="E140" s="118"/>
      <c r="F140" s="122"/>
      <c r="G140" s="118"/>
      <c r="H140" s="122"/>
      <c r="I140" s="118"/>
      <c r="J140" s="122"/>
      <c r="K140" s="118"/>
      <c r="L140" s="118"/>
      <c r="M140" s="118"/>
      <c r="N140" s="118"/>
      <c r="O140" s="118"/>
      <c r="P140" s="155">
        <f t="shared" si="24"/>
        <v>0</v>
      </c>
    </row>
    <row r="141" spans="1:16">
      <c r="A141" s="46" t="s">
        <v>45</v>
      </c>
      <c r="B141" s="388"/>
      <c r="C141" s="341">
        <f>SUM(D141:O141)</f>
        <v>0</v>
      </c>
      <c r="D141" s="114"/>
      <c r="E141" s="92"/>
      <c r="F141" s="126"/>
      <c r="G141" s="92"/>
      <c r="H141" s="126"/>
      <c r="I141" s="92"/>
      <c r="J141" s="126"/>
      <c r="K141" s="92"/>
      <c r="L141" s="92"/>
      <c r="M141" s="92"/>
      <c r="N141" s="92"/>
      <c r="O141" s="92"/>
      <c r="P141" s="155">
        <f t="shared" si="24"/>
        <v>0</v>
      </c>
    </row>
    <row r="142" spans="1:16">
      <c r="A142" s="46" t="s">
        <v>401</v>
      </c>
      <c r="B142" s="495" t="s">
        <v>182</v>
      </c>
      <c r="C142" s="341">
        <f>SUM(D142:O142)</f>
        <v>0</v>
      </c>
      <c r="D142" s="114"/>
      <c r="E142" s="92"/>
      <c r="F142" s="126"/>
      <c r="G142" s="92"/>
      <c r="H142" s="126"/>
      <c r="I142" s="92"/>
      <c r="J142" s="126"/>
      <c r="K142" s="92"/>
      <c r="L142" s="92"/>
      <c r="M142" s="92"/>
      <c r="N142" s="92"/>
      <c r="O142" s="92"/>
      <c r="P142" s="155">
        <f t="shared" si="24"/>
        <v>0</v>
      </c>
    </row>
    <row r="143" spans="1:16">
      <c r="A143" s="392" t="s">
        <v>641</v>
      </c>
      <c r="B143" s="495"/>
      <c r="C143" s="341">
        <f>SUM(D143:O143)</f>
        <v>0</v>
      </c>
      <c r="D143" s="114"/>
      <c r="E143" s="92"/>
      <c r="F143" s="126"/>
      <c r="G143" s="92"/>
      <c r="H143" s="126"/>
      <c r="I143" s="92"/>
      <c r="J143" s="126"/>
      <c r="K143" s="92"/>
      <c r="L143" s="92"/>
      <c r="M143" s="92"/>
      <c r="N143" s="92"/>
      <c r="O143" s="92"/>
      <c r="P143" s="155">
        <f t="shared" si="24"/>
        <v>0</v>
      </c>
    </row>
    <row r="144" spans="1:16">
      <c r="A144" s="389" t="s">
        <v>534</v>
      </c>
      <c r="B144" s="270"/>
      <c r="C144" s="270"/>
      <c r="D144" s="120"/>
      <c r="E144" s="118"/>
      <c r="F144" s="122"/>
      <c r="G144" s="118"/>
      <c r="H144" s="122"/>
      <c r="I144" s="118"/>
      <c r="J144" s="122"/>
      <c r="K144" s="118"/>
      <c r="L144" s="118"/>
      <c r="M144" s="118"/>
      <c r="N144" s="118"/>
      <c r="O144" s="118"/>
      <c r="P144" s="155">
        <f t="shared" si="24"/>
        <v>0</v>
      </c>
    </row>
    <row r="145" spans="1:18">
      <c r="A145" s="46" t="s">
        <v>45</v>
      </c>
      <c r="B145" s="388"/>
      <c r="C145" s="341">
        <f>SUM(D145:O145)</f>
        <v>0</v>
      </c>
      <c r="D145" s="114"/>
      <c r="E145" s="92"/>
      <c r="F145" s="126"/>
      <c r="G145" s="92"/>
      <c r="H145" s="126"/>
      <c r="I145" s="92"/>
      <c r="J145" s="126"/>
      <c r="K145" s="92"/>
      <c r="L145" s="92"/>
      <c r="M145" s="92"/>
      <c r="N145" s="92"/>
      <c r="O145" s="92"/>
      <c r="P145" s="155">
        <f t="shared" si="24"/>
        <v>0</v>
      </c>
    </row>
    <row r="146" spans="1:18">
      <c r="A146" s="46" t="s">
        <v>401</v>
      </c>
      <c r="B146" s="388"/>
      <c r="C146" s="341">
        <f>SUM(D146:O146)</f>
        <v>0</v>
      </c>
      <c r="D146" s="114"/>
      <c r="E146" s="92"/>
      <c r="F146" s="126"/>
      <c r="G146" s="92"/>
      <c r="H146" s="126"/>
      <c r="I146" s="92"/>
      <c r="J146" s="126"/>
      <c r="K146" s="92"/>
      <c r="L146" s="92"/>
      <c r="M146" s="92"/>
      <c r="N146" s="92"/>
      <c r="O146" s="92"/>
      <c r="P146" s="155">
        <f t="shared" si="24"/>
        <v>0</v>
      </c>
    </row>
    <row r="147" spans="1:18">
      <c r="A147" s="392" t="s">
        <v>641</v>
      </c>
      <c r="B147" s="319" t="s">
        <v>182</v>
      </c>
      <c r="C147" s="290">
        <f>SUM(D147:O147)</f>
        <v>0</v>
      </c>
      <c r="D147" s="113"/>
      <c r="E147" s="116"/>
      <c r="F147" s="124"/>
      <c r="G147" s="116"/>
      <c r="H147" s="124"/>
      <c r="I147" s="116"/>
      <c r="J147" s="124"/>
      <c r="K147" s="116"/>
      <c r="L147" s="116"/>
      <c r="M147" s="116"/>
      <c r="N147" s="116"/>
      <c r="O147" s="116"/>
      <c r="P147" s="155">
        <f t="shared" si="24"/>
        <v>0</v>
      </c>
    </row>
    <row r="148" spans="1:18">
      <c r="A148" s="390" t="s">
        <v>535</v>
      </c>
      <c r="B148" s="63"/>
      <c r="C148" s="50"/>
      <c r="D148" s="120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55">
        <f t="shared" si="24"/>
        <v>0</v>
      </c>
    </row>
    <row r="149" spans="1:18">
      <c r="A149" s="46" t="s">
        <v>45</v>
      </c>
      <c r="B149" s="173"/>
      <c r="C149" s="341">
        <f>SUM(D149:O149)</f>
        <v>0</v>
      </c>
      <c r="D149" s="114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155">
        <f t="shared" si="24"/>
        <v>0</v>
      </c>
    </row>
    <row r="150" spans="1:18">
      <c r="A150" s="46" t="s">
        <v>401</v>
      </c>
      <c r="B150" s="74" t="s">
        <v>182</v>
      </c>
      <c r="C150" s="341">
        <f>SUM(D150:O150)</f>
        <v>0</v>
      </c>
      <c r="D150" s="114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155">
        <f t="shared" si="24"/>
        <v>0</v>
      </c>
    </row>
    <row r="151" spans="1:18">
      <c r="A151" s="392" t="s">
        <v>641</v>
      </c>
      <c r="B151" s="74"/>
      <c r="C151" s="341">
        <f>SUM(D151:O151)</f>
        <v>0</v>
      </c>
      <c r="D151" s="126"/>
      <c r="E151" s="92"/>
      <c r="F151" s="126"/>
      <c r="G151" s="92"/>
      <c r="H151" s="126"/>
      <c r="I151" s="92"/>
      <c r="J151" s="126"/>
      <c r="K151" s="92"/>
      <c r="L151" s="92"/>
      <c r="M151" s="92"/>
      <c r="N151" s="92"/>
      <c r="O151" s="92"/>
      <c r="P151" s="155">
        <f t="shared" si="24"/>
        <v>0</v>
      </c>
    </row>
    <row r="152" spans="1:18">
      <c r="A152" s="316" t="s">
        <v>536</v>
      </c>
      <c r="B152" s="496"/>
      <c r="C152" s="50"/>
      <c r="D152" s="120"/>
      <c r="E152" s="118"/>
      <c r="F152" s="122"/>
      <c r="G152" s="118"/>
      <c r="H152" s="122"/>
      <c r="I152" s="118"/>
      <c r="J152" s="122"/>
      <c r="K152" s="118"/>
      <c r="L152" s="118"/>
      <c r="M152" s="118"/>
      <c r="N152" s="118"/>
      <c r="O152" s="118"/>
      <c r="P152" s="155">
        <f t="shared" si="24"/>
        <v>0</v>
      </c>
    </row>
    <row r="153" spans="1:18">
      <c r="A153" s="46" t="s">
        <v>45</v>
      </c>
      <c r="B153" s="320"/>
      <c r="C153" s="341">
        <f>SUM(D153:O153)</f>
        <v>0</v>
      </c>
      <c r="D153" s="114"/>
      <c r="E153" s="92"/>
      <c r="F153" s="126"/>
      <c r="G153" s="92"/>
      <c r="H153" s="126"/>
      <c r="I153" s="92"/>
      <c r="J153" s="126"/>
      <c r="K153" s="92"/>
      <c r="L153" s="92"/>
      <c r="M153" s="92"/>
      <c r="N153" s="92"/>
      <c r="O153" s="92"/>
      <c r="P153" s="155">
        <f t="shared" si="24"/>
        <v>0</v>
      </c>
    </row>
    <row r="154" spans="1:18">
      <c r="A154" s="46" t="s">
        <v>401</v>
      </c>
      <c r="B154" s="318" t="s">
        <v>182</v>
      </c>
      <c r="C154" s="341">
        <f>SUM(D154:O154)</f>
        <v>0</v>
      </c>
      <c r="D154" s="114"/>
      <c r="E154" s="92"/>
      <c r="F154" s="126"/>
      <c r="G154" s="92"/>
      <c r="H154" s="126"/>
      <c r="I154" s="92"/>
      <c r="J154" s="126"/>
      <c r="K154" s="92"/>
      <c r="L154" s="92"/>
      <c r="M154" s="92"/>
      <c r="N154" s="92"/>
      <c r="O154" s="92">
        <v>0</v>
      </c>
      <c r="P154" s="155">
        <f t="shared" si="24"/>
        <v>0</v>
      </c>
    </row>
    <row r="155" spans="1:18">
      <c r="A155" s="392" t="s">
        <v>641</v>
      </c>
      <c r="B155" s="283"/>
      <c r="C155" s="341">
        <f>SUM(D155:O155)</f>
        <v>0</v>
      </c>
      <c r="D155" s="113"/>
      <c r="E155" s="92"/>
      <c r="F155" s="126"/>
      <c r="G155" s="92"/>
      <c r="H155" s="126"/>
      <c r="I155" s="92"/>
      <c r="J155" s="126"/>
      <c r="K155" s="92"/>
      <c r="L155" s="92"/>
      <c r="M155" s="92"/>
      <c r="N155" s="92"/>
      <c r="O155" s="92"/>
      <c r="P155" s="155">
        <f t="shared" si="24"/>
        <v>0</v>
      </c>
    </row>
    <row r="156" spans="1:18">
      <c r="A156" s="390" t="s">
        <v>537</v>
      </c>
      <c r="B156" s="63"/>
      <c r="C156" s="50"/>
      <c r="D156" s="120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55">
        <f t="shared" ref="P156:P225" si="33">SUM(D156:O156)</f>
        <v>0</v>
      </c>
    </row>
    <row r="157" spans="1:18">
      <c r="A157" s="46" t="s">
        <v>45</v>
      </c>
      <c r="B157" s="173"/>
      <c r="C157" s="341">
        <f>SUM(D157:O157)</f>
        <v>0</v>
      </c>
      <c r="D157" s="114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155">
        <f t="shared" si="33"/>
        <v>0</v>
      </c>
      <c r="Q157" s="68"/>
      <c r="R157" s="68"/>
    </row>
    <row r="158" spans="1:18">
      <c r="A158" s="46" t="s">
        <v>401</v>
      </c>
      <c r="B158" s="74" t="s">
        <v>183</v>
      </c>
      <c r="C158" s="341">
        <f>SUM(D158:O158)</f>
        <v>0</v>
      </c>
      <c r="D158" s="114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155">
        <f t="shared" si="33"/>
        <v>0</v>
      </c>
    </row>
    <row r="159" spans="1:18">
      <c r="A159" s="392" t="s">
        <v>641</v>
      </c>
      <c r="B159" s="74"/>
      <c r="C159" s="341">
        <f>SUM(D159:O159)</f>
        <v>0</v>
      </c>
      <c r="D159" s="114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155">
        <f t="shared" si="33"/>
        <v>0</v>
      </c>
    </row>
    <row r="160" spans="1:18">
      <c r="A160" s="390" t="s">
        <v>538</v>
      </c>
      <c r="B160" s="63"/>
      <c r="C160" s="50"/>
      <c r="D160" s="120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55">
        <f t="shared" si="33"/>
        <v>0</v>
      </c>
    </row>
    <row r="161" spans="1:16">
      <c r="A161" s="46" t="s">
        <v>45</v>
      </c>
      <c r="B161" s="173"/>
      <c r="C161" s="341">
        <f>SUM(D161:O161)</f>
        <v>0</v>
      </c>
      <c r="D161" s="114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155">
        <f t="shared" si="33"/>
        <v>0</v>
      </c>
    </row>
    <row r="162" spans="1:16">
      <c r="A162" s="46" t="s">
        <v>401</v>
      </c>
      <c r="B162" s="74" t="s">
        <v>183</v>
      </c>
      <c r="C162" s="341">
        <f>SUM(D162:O162)</f>
        <v>0</v>
      </c>
      <c r="D162" s="114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155">
        <f t="shared" si="33"/>
        <v>0</v>
      </c>
    </row>
    <row r="163" spans="1:16">
      <c r="A163" s="392" t="s">
        <v>641</v>
      </c>
      <c r="B163" s="74"/>
      <c r="C163" s="341">
        <f>SUM(D163:O163)</f>
        <v>0</v>
      </c>
      <c r="D163" s="126"/>
      <c r="E163" s="92"/>
      <c r="F163" s="126"/>
      <c r="G163" s="92"/>
      <c r="H163" s="126"/>
      <c r="I163" s="92"/>
      <c r="J163" s="126"/>
      <c r="K163" s="92"/>
      <c r="L163" s="92"/>
      <c r="M163" s="92"/>
      <c r="N163" s="92"/>
      <c r="O163" s="92"/>
      <c r="P163" s="155">
        <f t="shared" si="33"/>
        <v>0</v>
      </c>
    </row>
    <row r="164" spans="1:16">
      <c r="A164" s="57" t="s">
        <v>539</v>
      </c>
      <c r="B164" s="50"/>
      <c r="C164" s="50"/>
      <c r="D164" s="122"/>
      <c r="E164" s="118"/>
      <c r="F164" s="122"/>
      <c r="G164" s="118"/>
      <c r="H164" s="122"/>
      <c r="I164" s="118"/>
      <c r="J164" s="122"/>
      <c r="K164" s="118"/>
      <c r="L164" s="118"/>
      <c r="M164" s="118"/>
      <c r="N164" s="118"/>
      <c r="O164" s="118"/>
      <c r="P164" s="155">
        <f t="shared" si="33"/>
        <v>0</v>
      </c>
    </row>
    <row r="165" spans="1:16">
      <c r="A165" s="46" t="s">
        <v>45</v>
      </c>
      <c r="B165" s="51"/>
      <c r="C165" s="341">
        <f>SUM(D165:O165)</f>
        <v>0</v>
      </c>
      <c r="D165" s="126"/>
      <c r="E165" s="92"/>
      <c r="F165" s="126"/>
      <c r="G165" s="92"/>
      <c r="H165" s="126"/>
      <c r="I165" s="92"/>
      <c r="J165" s="126"/>
      <c r="K165" s="92"/>
      <c r="L165" s="92"/>
      <c r="M165" s="92"/>
      <c r="N165" s="92"/>
      <c r="O165" s="92"/>
      <c r="P165" s="155">
        <f t="shared" si="33"/>
        <v>0</v>
      </c>
    </row>
    <row r="166" spans="1:16">
      <c r="A166" s="46" t="s">
        <v>401</v>
      </c>
      <c r="B166" s="318" t="s">
        <v>183</v>
      </c>
      <c r="C166" s="341">
        <f>SUM(D166:O166)</f>
        <v>0</v>
      </c>
      <c r="D166" s="126"/>
      <c r="E166" s="92"/>
      <c r="F166" s="126"/>
      <c r="G166" s="92"/>
      <c r="H166" s="126"/>
      <c r="I166" s="92"/>
      <c r="J166" s="126"/>
      <c r="K166" s="92"/>
      <c r="L166" s="92"/>
      <c r="M166" s="92"/>
      <c r="N166" s="92"/>
      <c r="O166" s="92"/>
      <c r="P166" s="155">
        <f t="shared" si="33"/>
        <v>0</v>
      </c>
    </row>
    <row r="167" spans="1:16">
      <c r="A167" s="392" t="s">
        <v>641</v>
      </c>
      <c r="B167" s="317"/>
      <c r="C167" s="290">
        <f>SUM(D167:O167)</f>
        <v>0</v>
      </c>
      <c r="D167" s="124"/>
      <c r="E167" s="116"/>
      <c r="F167" s="124"/>
      <c r="G167" s="116"/>
      <c r="H167" s="124"/>
      <c r="I167" s="116"/>
      <c r="J167" s="124"/>
      <c r="K167" s="116"/>
      <c r="L167" s="116"/>
      <c r="M167" s="116"/>
      <c r="N167" s="116"/>
      <c r="O167" s="116"/>
      <c r="P167" s="155">
        <f t="shared" si="33"/>
        <v>0</v>
      </c>
    </row>
    <row r="168" spans="1:16">
      <c r="A168" s="60" t="s">
        <v>540</v>
      </c>
      <c r="B168" s="51"/>
      <c r="C168" s="51"/>
      <c r="D168" s="126"/>
      <c r="E168" s="92"/>
      <c r="F168" s="126"/>
      <c r="G168" s="92"/>
      <c r="H168" s="126"/>
      <c r="I168" s="92"/>
      <c r="J168" s="126"/>
      <c r="K168" s="92"/>
      <c r="L168" s="92"/>
      <c r="M168" s="92"/>
      <c r="N168" s="92"/>
      <c r="O168" s="92"/>
      <c r="P168" s="155">
        <f t="shared" si="33"/>
        <v>0</v>
      </c>
    </row>
    <row r="169" spans="1:16">
      <c r="A169" s="46" t="s">
        <v>45</v>
      </c>
      <c r="B169" s="51"/>
      <c r="C169" s="341">
        <f>SUM(D169:O169)</f>
        <v>0</v>
      </c>
      <c r="D169" s="126"/>
      <c r="E169" s="92"/>
      <c r="F169" s="126"/>
      <c r="G169" s="92"/>
      <c r="H169" s="126"/>
      <c r="I169" s="92"/>
      <c r="J169" s="126"/>
      <c r="K169" s="92"/>
      <c r="L169" s="92"/>
      <c r="M169" s="92"/>
      <c r="N169" s="92"/>
      <c r="O169" s="92"/>
      <c r="P169" s="155">
        <f t="shared" si="33"/>
        <v>0</v>
      </c>
    </row>
    <row r="170" spans="1:16">
      <c r="A170" s="46" t="s">
        <v>401</v>
      </c>
      <c r="B170" s="318" t="s">
        <v>183</v>
      </c>
      <c r="C170" s="341">
        <f>SUM(D170:O170)</f>
        <v>0</v>
      </c>
      <c r="D170" s="114"/>
      <c r="E170" s="92"/>
      <c r="F170" s="126"/>
      <c r="G170" s="92"/>
      <c r="H170" s="126"/>
      <c r="I170" s="92"/>
      <c r="J170" s="126"/>
      <c r="K170" s="92"/>
      <c r="L170" s="92"/>
      <c r="M170" s="92"/>
      <c r="N170" s="92"/>
      <c r="O170" s="92">
        <v>0</v>
      </c>
      <c r="P170" s="155">
        <f t="shared" si="33"/>
        <v>0</v>
      </c>
    </row>
    <row r="171" spans="1:16">
      <c r="A171" s="392" t="s">
        <v>641</v>
      </c>
      <c r="B171" s="318"/>
      <c r="C171" s="341">
        <f>SUM(D171:O171)</f>
        <v>0</v>
      </c>
      <c r="D171" s="126"/>
      <c r="E171" s="92"/>
      <c r="F171" s="126"/>
      <c r="G171" s="92"/>
      <c r="H171" s="126"/>
      <c r="I171" s="92"/>
      <c r="J171" s="126"/>
      <c r="K171" s="92"/>
      <c r="L171" s="92"/>
      <c r="M171" s="92"/>
      <c r="N171" s="92"/>
      <c r="O171" s="92"/>
      <c r="P171" s="155">
        <f t="shared" si="33"/>
        <v>0</v>
      </c>
    </row>
    <row r="172" spans="1:16">
      <c r="A172" s="184" t="s">
        <v>541</v>
      </c>
      <c r="B172" s="7"/>
      <c r="C172" s="7"/>
      <c r="D172" s="122"/>
      <c r="E172" s="118"/>
      <c r="F172" s="122"/>
      <c r="G172" s="118"/>
      <c r="H172" s="122"/>
      <c r="I172" s="118"/>
      <c r="J172" s="122"/>
      <c r="K172" s="118"/>
      <c r="L172" s="118"/>
      <c r="M172" s="118"/>
      <c r="N172" s="118"/>
      <c r="O172" s="118"/>
      <c r="P172" s="155">
        <f t="shared" si="33"/>
        <v>0</v>
      </c>
    </row>
    <row r="173" spans="1:16">
      <c r="A173" s="46" t="s">
        <v>45</v>
      </c>
      <c r="B173" s="19"/>
      <c r="C173" s="341">
        <f>SUM(D173:O173)</f>
        <v>0</v>
      </c>
      <c r="D173" s="126"/>
      <c r="E173" s="92"/>
      <c r="F173" s="126"/>
      <c r="G173" s="92"/>
      <c r="H173" s="126"/>
      <c r="I173" s="92"/>
      <c r="J173" s="126"/>
      <c r="K173" s="92"/>
      <c r="L173" s="92"/>
      <c r="M173" s="92"/>
      <c r="N173" s="92"/>
      <c r="O173" s="92"/>
      <c r="P173" s="155">
        <f t="shared" si="33"/>
        <v>0</v>
      </c>
    </row>
    <row r="174" spans="1:16">
      <c r="A174" s="46" t="s">
        <v>401</v>
      </c>
      <c r="B174" s="318" t="s">
        <v>182</v>
      </c>
      <c r="C174" s="341">
        <f>SUM(D174:O174)</f>
        <v>0</v>
      </c>
      <c r="D174" s="126"/>
      <c r="E174" s="92"/>
      <c r="F174" s="126"/>
      <c r="G174" s="92"/>
      <c r="H174" s="126"/>
      <c r="I174" s="92"/>
      <c r="J174" s="126"/>
      <c r="K174" s="92"/>
      <c r="L174" s="92"/>
      <c r="M174" s="92"/>
      <c r="N174" s="92"/>
      <c r="O174" s="92">
        <v>0</v>
      </c>
      <c r="P174" s="155">
        <f t="shared" si="33"/>
        <v>0</v>
      </c>
    </row>
    <row r="175" spans="1:16">
      <c r="A175" s="392" t="s">
        <v>641</v>
      </c>
      <c r="B175" s="318"/>
      <c r="C175" s="341">
        <f>SUM(D175:O175)</f>
        <v>0</v>
      </c>
      <c r="D175" s="126"/>
      <c r="E175" s="92"/>
      <c r="F175" s="126"/>
      <c r="G175" s="92"/>
      <c r="H175" s="126"/>
      <c r="I175" s="92"/>
      <c r="J175" s="126"/>
      <c r="K175" s="92"/>
      <c r="L175" s="92"/>
      <c r="M175" s="92"/>
      <c r="N175" s="92"/>
      <c r="O175" s="92"/>
      <c r="P175" s="155">
        <f t="shared" si="33"/>
        <v>0</v>
      </c>
    </row>
    <row r="176" spans="1:16">
      <c r="A176" s="24" t="s">
        <v>542</v>
      </c>
      <c r="B176" s="7"/>
      <c r="C176" s="7"/>
      <c r="D176" s="122"/>
      <c r="E176" s="118"/>
      <c r="F176" s="122"/>
      <c r="G176" s="118"/>
      <c r="H176" s="122"/>
      <c r="I176" s="118"/>
      <c r="J176" s="122"/>
      <c r="K176" s="118"/>
      <c r="L176" s="118"/>
      <c r="M176" s="118"/>
      <c r="N176" s="118"/>
      <c r="O176" s="118"/>
      <c r="P176" s="155">
        <f t="shared" si="33"/>
        <v>0</v>
      </c>
    </row>
    <row r="177" spans="1:16">
      <c r="A177" s="46" t="s">
        <v>45</v>
      </c>
      <c r="B177" s="19"/>
      <c r="C177" s="341">
        <f>SUM(D177:O177)</f>
        <v>0</v>
      </c>
      <c r="D177" s="126"/>
      <c r="E177" s="92"/>
      <c r="F177" s="126"/>
      <c r="G177" s="92"/>
      <c r="H177" s="126"/>
      <c r="I177" s="92"/>
      <c r="J177" s="126"/>
      <c r="K177" s="92"/>
      <c r="L177" s="92"/>
      <c r="M177" s="92"/>
      <c r="N177" s="92"/>
      <c r="O177" s="92"/>
      <c r="P177" s="155">
        <f t="shared" si="33"/>
        <v>0</v>
      </c>
    </row>
    <row r="178" spans="1:16">
      <c r="A178" s="46" t="s">
        <v>401</v>
      </c>
      <c r="B178" s="318" t="s">
        <v>182</v>
      </c>
      <c r="C178" s="341">
        <f>SUM(D178:O178)</f>
        <v>0</v>
      </c>
      <c r="D178" s="126"/>
      <c r="E178" s="92"/>
      <c r="F178" s="126"/>
      <c r="G178" s="92"/>
      <c r="H178" s="126"/>
      <c r="I178" s="92"/>
      <c r="J178" s="126"/>
      <c r="K178" s="92"/>
      <c r="L178" s="92"/>
      <c r="M178" s="92"/>
      <c r="N178" s="92"/>
      <c r="O178" s="92">
        <v>0</v>
      </c>
      <c r="P178" s="155">
        <f t="shared" si="33"/>
        <v>0</v>
      </c>
    </row>
    <row r="179" spans="1:16">
      <c r="A179" s="392" t="s">
        <v>641</v>
      </c>
      <c r="B179" s="317"/>
      <c r="C179" s="341">
        <f>SUM(D179:O179)</f>
        <v>0</v>
      </c>
      <c r="D179" s="126"/>
      <c r="E179" s="92"/>
      <c r="F179" s="126"/>
      <c r="G179" s="92"/>
      <c r="H179" s="126"/>
      <c r="I179" s="92"/>
      <c r="J179" s="126"/>
      <c r="K179" s="92"/>
      <c r="L179" s="92"/>
      <c r="M179" s="92"/>
      <c r="N179" s="92"/>
      <c r="O179" s="92"/>
      <c r="P179" s="155">
        <f t="shared" si="33"/>
        <v>0</v>
      </c>
    </row>
    <row r="180" spans="1:16">
      <c r="A180" s="13" t="s">
        <v>543</v>
      </c>
      <c r="B180" s="7"/>
      <c r="C180" s="7"/>
      <c r="D180" s="122"/>
      <c r="E180" s="118"/>
      <c r="F180" s="122"/>
      <c r="G180" s="118"/>
      <c r="H180" s="122"/>
      <c r="I180" s="118"/>
      <c r="J180" s="122"/>
      <c r="K180" s="118"/>
      <c r="L180" s="118"/>
      <c r="M180" s="118"/>
      <c r="N180" s="118"/>
      <c r="O180" s="118"/>
      <c r="P180" s="155">
        <f t="shared" si="33"/>
        <v>0</v>
      </c>
    </row>
    <row r="181" spans="1:16">
      <c r="A181" s="46" t="s">
        <v>45</v>
      </c>
      <c r="B181" s="19"/>
      <c r="C181" s="341">
        <f>SUM(D181:O181)</f>
        <v>0</v>
      </c>
      <c r="D181" s="126"/>
      <c r="E181" s="92"/>
      <c r="F181" s="126"/>
      <c r="G181" s="92"/>
      <c r="H181" s="126"/>
      <c r="I181" s="92"/>
      <c r="J181" s="126"/>
      <c r="K181" s="92"/>
      <c r="L181" s="92"/>
      <c r="M181" s="92"/>
      <c r="N181" s="92"/>
      <c r="O181" s="92"/>
      <c r="P181" s="155">
        <f t="shared" si="33"/>
        <v>0</v>
      </c>
    </row>
    <row r="182" spans="1:16">
      <c r="A182" s="46" t="s">
        <v>401</v>
      </c>
      <c r="B182" s="318" t="s">
        <v>182</v>
      </c>
      <c r="C182" s="341">
        <f>SUM(D182:O182)</f>
        <v>0</v>
      </c>
      <c r="D182" s="126"/>
      <c r="E182" s="92"/>
      <c r="F182" s="126"/>
      <c r="G182" s="92"/>
      <c r="H182" s="126"/>
      <c r="I182" s="92"/>
      <c r="J182" s="126"/>
      <c r="K182" s="92"/>
      <c r="L182" s="92"/>
      <c r="M182" s="92"/>
      <c r="N182" s="92"/>
      <c r="O182" s="92">
        <v>0</v>
      </c>
      <c r="P182" s="155">
        <f t="shared" si="33"/>
        <v>0</v>
      </c>
    </row>
    <row r="183" spans="1:16">
      <c r="A183" s="46" t="s">
        <v>774</v>
      </c>
      <c r="B183" s="318"/>
      <c r="C183" s="341">
        <f>SUM(D183:O183)</f>
        <v>2994</v>
      </c>
      <c r="D183" s="126"/>
      <c r="E183" s="92">
        <v>2994</v>
      </c>
      <c r="F183" s="126"/>
      <c r="G183" s="92"/>
      <c r="H183" s="126"/>
      <c r="I183" s="92"/>
      <c r="J183" s="126"/>
      <c r="K183" s="92"/>
      <c r="L183" s="92"/>
      <c r="M183" s="92"/>
      <c r="N183" s="92"/>
      <c r="O183" s="92"/>
      <c r="P183" s="155">
        <f t="shared" si="33"/>
        <v>2994</v>
      </c>
    </row>
    <row r="184" spans="1:16">
      <c r="A184" s="46" t="s">
        <v>413</v>
      </c>
      <c r="B184" s="318"/>
      <c r="C184" s="341">
        <f>SUM(C183)</f>
        <v>2994</v>
      </c>
      <c r="D184" s="341">
        <f t="shared" ref="D184:O184" si="34">SUM(D183)</f>
        <v>0</v>
      </c>
      <c r="E184" s="341">
        <f t="shared" si="34"/>
        <v>2994</v>
      </c>
      <c r="F184" s="341">
        <f t="shared" si="34"/>
        <v>0</v>
      </c>
      <c r="G184" s="341">
        <f t="shared" si="34"/>
        <v>0</v>
      </c>
      <c r="H184" s="341">
        <f t="shared" si="34"/>
        <v>0</v>
      </c>
      <c r="I184" s="341">
        <f t="shared" si="34"/>
        <v>0</v>
      </c>
      <c r="J184" s="341">
        <f t="shared" si="34"/>
        <v>0</v>
      </c>
      <c r="K184" s="341">
        <f t="shared" si="34"/>
        <v>0</v>
      </c>
      <c r="L184" s="341">
        <f t="shared" si="34"/>
        <v>0</v>
      </c>
      <c r="M184" s="341">
        <f t="shared" si="34"/>
        <v>0</v>
      </c>
      <c r="N184" s="341">
        <f t="shared" si="34"/>
        <v>0</v>
      </c>
      <c r="O184" s="341">
        <f t="shared" si="34"/>
        <v>0</v>
      </c>
      <c r="P184" s="155">
        <f t="shared" si="33"/>
        <v>2994</v>
      </c>
    </row>
    <row r="185" spans="1:16">
      <c r="A185" s="392" t="s">
        <v>641</v>
      </c>
      <c r="B185" s="318"/>
      <c r="C185" s="341">
        <f>SUM(C182,C184)</f>
        <v>2994</v>
      </c>
      <c r="D185" s="341">
        <f t="shared" ref="D185:O185" si="35">SUM(D182,D184)</f>
        <v>0</v>
      </c>
      <c r="E185" s="341">
        <f t="shared" si="35"/>
        <v>2994</v>
      </c>
      <c r="F185" s="341">
        <f t="shared" si="35"/>
        <v>0</v>
      </c>
      <c r="G185" s="341">
        <f t="shared" si="35"/>
        <v>0</v>
      </c>
      <c r="H185" s="341">
        <f t="shared" si="35"/>
        <v>0</v>
      </c>
      <c r="I185" s="341">
        <f t="shared" si="35"/>
        <v>0</v>
      </c>
      <c r="J185" s="341">
        <f t="shared" si="35"/>
        <v>0</v>
      </c>
      <c r="K185" s="341">
        <f t="shared" si="35"/>
        <v>0</v>
      </c>
      <c r="L185" s="341">
        <f t="shared" si="35"/>
        <v>0</v>
      </c>
      <c r="M185" s="341">
        <f t="shared" si="35"/>
        <v>0</v>
      </c>
      <c r="N185" s="341">
        <f t="shared" si="35"/>
        <v>0</v>
      </c>
      <c r="O185" s="341">
        <f t="shared" si="35"/>
        <v>0</v>
      </c>
      <c r="P185" s="155">
        <f t="shared" si="33"/>
        <v>2994</v>
      </c>
    </row>
    <row r="186" spans="1:16">
      <c r="A186" s="13" t="s">
        <v>544</v>
      </c>
      <c r="B186" s="7"/>
      <c r="C186" s="7"/>
      <c r="D186" s="122"/>
      <c r="E186" s="118"/>
      <c r="F186" s="122"/>
      <c r="G186" s="118"/>
      <c r="H186" s="122"/>
      <c r="I186" s="118"/>
      <c r="J186" s="122"/>
      <c r="K186" s="118"/>
      <c r="L186" s="118"/>
      <c r="M186" s="118"/>
      <c r="N186" s="118"/>
      <c r="O186" s="118"/>
      <c r="P186" s="155">
        <f t="shared" si="33"/>
        <v>0</v>
      </c>
    </row>
    <row r="187" spans="1:16">
      <c r="A187" s="46" t="s">
        <v>45</v>
      </c>
      <c r="B187" s="19"/>
      <c r="C187" s="341">
        <f>SUM(D187:O187)</f>
        <v>6105</v>
      </c>
      <c r="D187" s="126"/>
      <c r="E187" s="92"/>
      <c r="F187" s="126"/>
      <c r="G187" s="92"/>
      <c r="H187" s="126">
        <v>6105</v>
      </c>
      <c r="I187" s="92"/>
      <c r="J187" s="126"/>
      <c r="K187" s="92"/>
      <c r="L187" s="92"/>
      <c r="M187" s="92"/>
      <c r="N187" s="92"/>
      <c r="O187" s="92"/>
      <c r="P187" s="155">
        <f t="shared" si="33"/>
        <v>6105</v>
      </c>
    </row>
    <row r="188" spans="1:16">
      <c r="A188" s="46" t="s">
        <v>401</v>
      </c>
      <c r="B188" s="318" t="s">
        <v>182</v>
      </c>
      <c r="C188" s="341">
        <f>SUM(D188:O188)</f>
        <v>6105</v>
      </c>
      <c r="D188" s="114"/>
      <c r="E188" s="92"/>
      <c r="F188" s="126"/>
      <c r="G188" s="92"/>
      <c r="H188" s="126">
        <v>6105</v>
      </c>
      <c r="I188" s="92"/>
      <c r="J188" s="126"/>
      <c r="K188" s="92"/>
      <c r="L188" s="92"/>
      <c r="M188" s="92"/>
      <c r="N188" s="92"/>
      <c r="O188" s="92">
        <v>0</v>
      </c>
      <c r="P188" s="155">
        <f t="shared" si="33"/>
        <v>6105</v>
      </c>
    </row>
    <row r="189" spans="1:16">
      <c r="A189" s="46" t="s">
        <v>761</v>
      </c>
      <c r="B189" s="318"/>
      <c r="C189" s="341">
        <f>SUM(D189:O189)</f>
        <v>0</v>
      </c>
      <c r="D189" s="126"/>
      <c r="E189" s="92"/>
      <c r="F189" s="126"/>
      <c r="G189" s="92"/>
      <c r="H189" s="126">
        <v>0</v>
      </c>
      <c r="I189" s="92"/>
      <c r="J189" s="126"/>
      <c r="K189" s="92"/>
      <c r="L189" s="92"/>
      <c r="M189" s="114"/>
      <c r="N189" s="92"/>
      <c r="O189" s="126"/>
      <c r="P189" s="155">
        <f t="shared" si="33"/>
        <v>0</v>
      </c>
    </row>
    <row r="190" spans="1:16">
      <c r="A190" s="46" t="s">
        <v>413</v>
      </c>
      <c r="B190" s="318"/>
      <c r="C190" s="199">
        <f>SUM(C189)</f>
        <v>0</v>
      </c>
      <c r="D190" s="199">
        <f t="shared" ref="D190:O190" si="36">SUM(D189)</f>
        <v>0</v>
      </c>
      <c r="E190" s="199">
        <f t="shared" si="36"/>
        <v>0</v>
      </c>
      <c r="F190" s="199">
        <f t="shared" si="36"/>
        <v>0</v>
      </c>
      <c r="G190" s="199">
        <f t="shared" si="36"/>
        <v>0</v>
      </c>
      <c r="H190" s="199">
        <f t="shared" si="36"/>
        <v>0</v>
      </c>
      <c r="I190" s="199">
        <f t="shared" si="36"/>
        <v>0</v>
      </c>
      <c r="J190" s="199">
        <f t="shared" si="36"/>
        <v>0</v>
      </c>
      <c r="K190" s="199">
        <f t="shared" si="36"/>
        <v>0</v>
      </c>
      <c r="L190" s="199">
        <f t="shared" si="36"/>
        <v>0</v>
      </c>
      <c r="M190" s="199">
        <f t="shared" si="36"/>
        <v>0</v>
      </c>
      <c r="N190" s="199">
        <f t="shared" si="36"/>
        <v>0</v>
      </c>
      <c r="O190" s="199">
        <f t="shared" si="36"/>
        <v>0</v>
      </c>
      <c r="P190" s="155">
        <f t="shared" si="33"/>
        <v>0</v>
      </c>
    </row>
    <row r="191" spans="1:16">
      <c r="A191" s="392" t="s">
        <v>641</v>
      </c>
      <c r="B191" s="318"/>
      <c r="C191" s="199">
        <f>SUM(C188,C190)</f>
        <v>6105</v>
      </c>
      <c r="D191" s="199">
        <f t="shared" ref="D191:O191" si="37">SUM(D188,D190)</f>
        <v>0</v>
      </c>
      <c r="E191" s="199">
        <f t="shared" si="37"/>
        <v>0</v>
      </c>
      <c r="F191" s="199">
        <f t="shared" si="37"/>
        <v>0</v>
      </c>
      <c r="G191" s="199">
        <f t="shared" si="37"/>
        <v>0</v>
      </c>
      <c r="H191" s="199">
        <f t="shared" si="37"/>
        <v>6105</v>
      </c>
      <c r="I191" s="199">
        <f t="shared" si="37"/>
        <v>0</v>
      </c>
      <c r="J191" s="199">
        <f t="shared" si="37"/>
        <v>0</v>
      </c>
      <c r="K191" s="199">
        <f t="shared" si="37"/>
        <v>0</v>
      </c>
      <c r="L191" s="199">
        <f t="shared" si="37"/>
        <v>0</v>
      </c>
      <c r="M191" s="199">
        <f t="shared" si="37"/>
        <v>0</v>
      </c>
      <c r="N191" s="199">
        <f t="shared" si="37"/>
        <v>0</v>
      </c>
      <c r="O191" s="199">
        <f t="shared" si="37"/>
        <v>0</v>
      </c>
      <c r="P191" s="155">
        <f t="shared" si="33"/>
        <v>6105</v>
      </c>
    </row>
    <row r="192" spans="1:16">
      <c r="A192" s="13" t="s">
        <v>545</v>
      </c>
      <c r="B192" s="7"/>
      <c r="C192" s="7"/>
      <c r="D192" s="122"/>
      <c r="E192" s="118"/>
      <c r="F192" s="122"/>
      <c r="G192" s="118"/>
      <c r="H192" s="118"/>
      <c r="I192" s="122"/>
      <c r="J192" s="118"/>
      <c r="K192" s="122"/>
      <c r="L192" s="118"/>
      <c r="M192" s="120"/>
      <c r="N192" s="118"/>
      <c r="O192" s="122"/>
      <c r="P192" s="155">
        <f t="shared" si="33"/>
        <v>0</v>
      </c>
    </row>
    <row r="193" spans="1:18">
      <c r="A193" s="46" t="s">
        <v>45</v>
      </c>
      <c r="B193" s="19"/>
      <c r="C193" s="341">
        <f>SUM(D193:O193)</f>
        <v>680</v>
      </c>
      <c r="D193" s="126"/>
      <c r="E193" s="92"/>
      <c r="F193" s="126"/>
      <c r="G193" s="92"/>
      <c r="H193" s="92">
        <v>680</v>
      </c>
      <c r="I193" s="126"/>
      <c r="J193" s="92"/>
      <c r="K193" s="126"/>
      <c r="L193" s="92"/>
      <c r="M193" s="114"/>
      <c r="N193" s="92"/>
      <c r="O193" s="126"/>
      <c r="P193" s="155">
        <f t="shared" si="33"/>
        <v>680</v>
      </c>
    </row>
    <row r="194" spans="1:18">
      <c r="A194" s="46" t="s">
        <v>401</v>
      </c>
      <c r="B194" s="318" t="s">
        <v>183</v>
      </c>
      <c r="C194" s="341">
        <f>SUM(D194:O194)</f>
        <v>680</v>
      </c>
      <c r="D194" s="126" t="s">
        <v>469</v>
      </c>
      <c r="E194" s="92"/>
      <c r="F194" s="126"/>
      <c r="G194" s="92"/>
      <c r="H194" s="92">
        <v>680</v>
      </c>
      <c r="I194" s="126"/>
      <c r="J194" s="92"/>
      <c r="K194" s="126"/>
      <c r="L194" s="92"/>
      <c r="M194" s="114"/>
      <c r="N194" s="92"/>
      <c r="O194" s="126">
        <v>0</v>
      </c>
      <c r="P194" s="155">
        <f t="shared" si="33"/>
        <v>680</v>
      </c>
    </row>
    <row r="195" spans="1:18">
      <c r="A195" s="392" t="s">
        <v>641</v>
      </c>
      <c r="B195" s="317"/>
      <c r="C195" s="290">
        <f>SUM(D195:O195)</f>
        <v>680</v>
      </c>
      <c r="D195" s="124"/>
      <c r="E195" s="116"/>
      <c r="F195" s="124"/>
      <c r="G195" s="116"/>
      <c r="H195" s="116">
        <v>680</v>
      </c>
      <c r="I195" s="124"/>
      <c r="J195" s="116"/>
      <c r="K195" s="126"/>
      <c r="L195" s="92"/>
      <c r="M195" s="114"/>
      <c r="N195" s="92"/>
      <c r="O195" s="126"/>
      <c r="P195" s="155">
        <f t="shared" si="33"/>
        <v>680</v>
      </c>
    </row>
    <row r="196" spans="1:18">
      <c r="A196" s="60" t="s">
        <v>546</v>
      </c>
      <c r="B196" s="51"/>
      <c r="C196" s="51"/>
      <c r="D196" s="126"/>
      <c r="E196" s="92"/>
      <c r="F196" s="126"/>
      <c r="G196" s="92"/>
      <c r="H196" s="92"/>
      <c r="I196" s="126"/>
      <c r="J196" s="92"/>
      <c r="K196" s="118"/>
      <c r="L196" s="118"/>
      <c r="M196" s="118"/>
      <c r="N196" s="118"/>
      <c r="O196" s="118"/>
      <c r="P196" s="155">
        <f t="shared" si="33"/>
        <v>0</v>
      </c>
    </row>
    <row r="197" spans="1:18">
      <c r="A197" s="46" t="s">
        <v>45</v>
      </c>
      <c r="B197" s="51"/>
      <c r="C197" s="341">
        <f>SUM(D197:O197)</f>
        <v>0</v>
      </c>
      <c r="D197" s="126"/>
      <c r="E197" s="92"/>
      <c r="F197" s="126"/>
      <c r="G197" s="92"/>
      <c r="H197" s="92"/>
      <c r="I197" s="126"/>
      <c r="J197" s="92"/>
      <c r="K197" s="92"/>
      <c r="L197" s="92"/>
      <c r="M197" s="92"/>
      <c r="N197" s="92"/>
      <c r="O197" s="92"/>
      <c r="P197" s="155">
        <f t="shared" si="33"/>
        <v>0</v>
      </c>
    </row>
    <row r="198" spans="1:18">
      <c r="A198" s="46" t="s">
        <v>401</v>
      </c>
      <c r="B198" s="318" t="s">
        <v>182</v>
      </c>
      <c r="C198" s="341">
        <f>SUM(D198:O198)</f>
        <v>0</v>
      </c>
      <c r="D198" s="126"/>
      <c r="E198" s="92"/>
      <c r="F198" s="126"/>
      <c r="G198" s="92"/>
      <c r="H198" s="92"/>
      <c r="I198" s="126"/>
      <c r="J198" s="92"/>
      <c r="K198" s="92"/>
      <c r="L198" s="92"/>
      <c r="M198" s="92"/>
      <c r="N198" s="92"/>
      <c r="O198" s="92"/>
      <c r="P198" s="155">
        <f t="shared" si="33"/>
        <v>0</v>
      </c>
    </row>
    <row r="199" spans="1:18">
      <c r="A199" s="392" t="s">
        <v>641</v>
      </c>
      <c r="B199" s="318"/>
      <c r="C199" s="341">
        <f>SUM(D199:O199)</f>
        <v>0</v>
      </c>
      <c r="D199" s="126"/>
      <c r="E199" s="92"/>
      <c r="F199" s="126"/>
      <c r="G199" s="92"/>
      <c r="H199" s="92"/>
      <c r="I199" s="126"/>
      <c r="J199" s="92"/>
      <c r="K199" s="92"/>
      <c r="L199" s="126"/>
      <c r="M199" s="92"/>
      <c r="N199" s="114"/>
      <c r="O199" s="92"/>
      <c r="P199" s="155">
        <f t="shared" si="33"/>
        <v>0</v>
      </c>
    </row>
    <row r="200" spans="1:18">
      <c r="A200" s="13" t="s">
        <v>547</v>
      </c>
      <c r="B200" s="7"/>
      <c r="C200" s="7"/>
      <c r="D200" s="122"/>
      <c r="E200" s="118"/>
      <c r="F200" s="122"/>
      <c r="G200" s="118"/>
      <c r="H200" s="118"/>
      <c r="I200" s="122"/>
      <c r="J200" s="118"/>
      <c r="K200" s="118"/>
      <c r="L200" s="122"/>
      <c r="M200" s="118"/>
      <c r="N200" s="120"/>
      <c r="O200" s="118"/>
      <c r="P200" s="155">
        <f t="shared" si="33"/>
        <v>0</v>
      </c>
    </row>
    <row r="201" spans="1:18">
      <c r="A201" s="46" t="s">
        <v>45</v>
      </c>
      <c r="B201" s="19"/>
      <c r="C201" s="341">
        <f>SUM(D201:O201)</f>
        <v>0</v>
      </c>
      <c r="D201" s="126"/>
      <c r="E201" s="92"/>
      <c r="F201" s="126"/>
      <c r="G201" s="92"/>
      <c r="H201" s="92"/>
      <c r="I201" s="126"/>
      <c r="J201" s="92"/>
      <c r="K201" s="92"/>
      <c r="L201" s="126"/>
      <c r="M201" s="92"/>
      <c r="N201" s="114"/>
      <c r="O201" s="92"/>
      <c r="P201" s="155">
        <f t="shared" si="33"/>
        <v>0</v>
      </c>
    </row>
    <row r="202" spans="1:18">
      <c r="A202" s="46" t="s">
        <v>401</v>
      </c>
      <c r="B202" s="318" t="s">
        <v>182</v>
      </c>
      <c r="C202" s="341">
        <f>SUM(D202:O202)</f>
        <v>0</v>
      </c>
      <c r="D202" s="126"/>
      <c r="E202" s="92"/>
      <c r="F202" s="126"/>
      <c r="G202" s="92"/>
      <c r="H202" s="92"/>
      <c r="I202" s="126"/>
      <c r="J202" s="92"/>
      <c r="K202" s="92"/>
      <c r="L202" s="126"/>
      <c r="M202" s="92"/>
      <c r="N202" s="114"/>
      <c r="O202" s="92">
        <v>0</v>
      </c>
      <c r="P202" s="155">
        <f t="shared" si="33"/>
        <v>0</v>
      </c>
    </row>
    <row r="203" spans="1:18">
      <c r="A203" s="392" t="s">
        <v>641</v>
      </c>
      <c r="B203" s="318"/>
      <c r="C203" s="341">
        <f>SUM(D203:O203)</f>
        <v>0</v>
      </c>
      <c r="D203" s="126"/>
      <c r="E203" s="92"/>
      <c r="F203" s="126"/>
      <c r="G203" s="92"/>
      <c r="H203" s="92"/>
      <c r="I203" s="126"/>
      <c r="J203" s="92"/>
      <c r="K203" s="92"/>
      <c r="L203" s="126"/>
      <c r="M203" s="92"/>
      <c r="N203" s="114"/>
      <c r="O203" s="92"/>
      <c r="P203" s="155">
        <f t="shared" si="33"/>
        <v>0</v>
      </c>
    </row>
    <row r="204" spans="1:18">
      <c r="A204" s="13" t="s">
        <v>548</v>
      </c>
      <c r="B204" s="7"/>
      <c r="C204" s="7"/>
      <c r="D204" s="122"/>
      <c r="E204" s="118"/>
      <c r="F204" s="122"/>
      <c r="G204" s="118"/>
      <c r="H204" s="118"/>
      <c r="I204" s="122"/>
      <c r="J204" s="118"/>
      <c r="K204" s="118"/>
      <c r="L204" s="122"/>
      <c r="M204" s="118"/>
      <c r="N204" s="120"/>
      <c r="O204" s="118"/>
      <c r="P204" s="155">
        <f t="shared" si="33"/>
        <v>0</v>
      </c>
    </row>
    <row r="205" spans="1:18">
      <c r="A205" s="46" t="s">
        <v>45</v>
      </c>
      <c r="B205" s="19"/>
      <c r="C205" s="341">
        <f>SUM(D205:O205)</f>
        <v>0</v>
      </c>
      <c r="D205" s="126"/>
      <c r="E205" s="92"/>
      <c r="F205" s="126"/>
      <c r="G205" s="92"/>
      <c r="H205" s="92"/>
      <c r="I205" s="126"/>
      <c r="J205" s="92"/>
      <c r="K205" s="92"/>
      <c r="L205" s="126"/>
      <c r="M205" s="92"/>
      <c r="N205" s="114"/>
      <c r="O205" s="92"/>
      <c r="P205" s="155">
        <f t="shared" si="33"/>
        <v>0</v>
      </c>
      <c r="R205" s="68"/>
    </row>
    <row r="206" spans="1:18">
      <c r="A206" s="46" t="s">
        <v>401</v>
      </c>
      <c r="B206" s="318" t="s">
        <v>182</v>
      </c>
      <c r="C206" s="341">
        <f>SUM(D206:O206)</f>
        <v>0</v>
      </c>
      <c r="D206" s="126"/>
      <c r="E206" s="92"/>
      <c r="F206" s="126"/>
      <c r="G206" s="92"/>
      <c r="H206" s="92"/>
      <c r="I206" s="126"/>
      <c r="J206" s="92"/>
      <c r="K206" s="484"/>
      <c r="L206" s="126"/>
      <c r="M206" s="92"/>
      <c r="N206" s="114"/>
      <c r="O206" s="92">
        <v>0</v>
      </c>
      <c r="P206" s="155">
        <f t="shared" si="33"/>
        <v>0</v>
      </c>
    </row>
    <row r="207" spans="1:18">
      <c r="A207" s="392" t="s">
        <v>641</v>
      </c>
      <c r="B207" s="317"/>
      <c r="C207" s="290">
        <f>SUM(D207:O207)</f>
        <v>0</v>
      </c>
      <c r="D207" s="124"/>
      <c r="E207" s="116"/>
      <c r="F207" s="124"/>
      <c r="G207" s="116"/>
      <c r="H207" s="116"/>
      <c r="I207" s="124"/>
      <c r="J207" s="116"/>
      <c r="K207" s="485"/>
      <c r="L207" s="124"/>
      <c r="M207" s="116"/>
      <c r="N207" s="113"/>
      <c r="O207" s="116"/>
      <c r="P207" s="155">
        <f t="shared" si="33"/>
        <v>0</v>
      </c>
    </row>
    <row r="208" spans="1:18">
      <c r="A208" s="542" t="s">
        <v>788</v>
      </c>
      <c r="B208" s="318"/>
      <c r="C208" s="92"/>
      <c r="D208" s="126"/>
      <c r="E208" s="92"/>
      <c r="F208" s="126"/>
      <c r="G208" s="92"/>
      <c r="H208" s="92"/>
      <c r="I208" s="92"/>
      <c r="J208" s="126"/>
      <c r="K208" s="92"/>
      <c r="L208" s="114"/>
      <c r="M208" s="588"/>
      <c r="N208" s="589"/>
      <c r="O208" s="589"/>
    </row>
    <row r="209" spans="1:16">
      <c r="A209" s="46" t="s">
        <v>410</v>
      </c>
      <c r="B209" s="318"/>
      <c r="C209" s="341"/>
      <c r="D209" s="126"/>
      <c r="E209" s="92"/>
      <c r="F209" s="126"/>
      <c r="G209" s="92"/>
      <c r="H209" s="92"/>
      <c r="I209" s="126"/>
      <c r="J209" s="92"/>
      <c r="K209" s="585"/>
      <c r="L209" s="126"/>
      <c r="M209" s="92"/>
      <c r="N209" s="114"/>
      <c r="O209" s="92"/>
      <c r="P209" s="155"/>
    </row>
    <row r="210" spans="1:16">
      <c r="A210" s="46" t="s">
        <v>401</v>
      </c>
      <c r="B210" s="318"/>
      <c r="C210" s="341"/>
      <c r="D210" s="126"/>
      <c r="E210" s="92"/>
      <c r="F210" s="126"/>
      <c r="G210" s="92"/>
      <c r="H210" s="92"/>
      <c r="I210" s="126"/>
      <c r="J210" s="92"/>
      <c r="K210" s="585"/>
      <c r="L210" s="126"/>
      <c r="M210" s="92"/>
      <c r="N210" s="114"/>
      <c r="O210" s="92"/>
      <c r="P210" s="155"/>
    </row>
    <row r="211" spans="1:16">
      <c r="A211" s="15" t="s">
        <v>641</v>
      </c>
      <c r="B211" s="317"/>
      <c r="C211" s="290"/>
      <c r="D211" s="124"/>
      <c r="E211" s="116"/>
      <c r="F211" s="124"/>
      <c r="G211" s="116"/>
      <c r="H211" s="116"/>
      <c r="I211" s="124"/>
      <c r="J211" s="116"/>
      <c r="K211" s="586"/>
      <c r="L211" s="124"/>
      <c r="M211" s="116"/>
      <c r="N211" s="113"/>
      <c r="O211" s="116"/>
      <c r="P211" s="155"/>
    </row>
    <row r="212" spans="1:16">
      <c r="A212" s="60" t="s">
        <v>789</v>
      </c>
      <c r="B212" s="51"/>
      <c r="C212" s="51"/>
      <c r="D212" s="126"/>
      <c r="E212" s="92"/>
      <c r="F212" s="126"/>
      <c r="G212" s="92"/>
      <c r="H212" s="92"/>
      <c r="I212" s="126"/>
      <c r="J212" s="92"/>
      <c r="K212" s="92"/>
      <c r="L212" s="126"/>
      <c r="M212" s="92"/>
      <c r="N212" s="114"/>
      <c r="O212" s="92"/>
      <c r="P212" s="155">
        <f t="shared" si="33"/>
        <v>0</v>
      </c>
    </row>
    <row r="213" spans="1:16">
      <c r="A213" s="46" t="s">
        <v>45</v>
      </c>
      <c r="B213" s="51"/>
      <c r="C213" s="341">
        <f>SUM(D213:O213)</f>
        <v>0</v>
      </c>
      <c r="D213" s="126"/>
      <c r="E213" s="92"/>
      <c r="F213" s="126"/>
      <c r="G213" s="92"/>
      <c r="H213" s="92"/>
      <c r="I213" s="126"/>
      <c r="J213" s="92"/>
      <c r="K213" s="92"/>
      <c r="L213" s="126"/>
      <c r="M213" s="92"/>
      <c r="N213" s="114"/>
      <c r="O213" s="92"/>
      <c r="P213" s="155">
        <f t="shared" si="33"/>
        <v>0</v>
      </c>
    </row>
    <row r="214" spans="1:16">
      <c r="A214" s="46" t="s">
        <v>401</v>
      </c>
      <c r="B214" s="318" t="s">
        <v>182</v>
      </c>
      <c r="C214" s="341">
        <f>SUM(D214:O214)</f>
        <v>0</v>
      </c>
      <c r="D214" s="114"/>
      <c r="E214" s="92"/>
      <c r="F214" s="126"/>
      <c r="G214" s="92"/>
      <c r="H214" s="92"/>
      <c r="I214" s="126"/>
      <c r="J214" s="92"/>
      <c r="K214" s="92"/>
      <c r="L214" s="126"/>
      <c r="M214" s="92"/>
      <c r="N214" s="114"/>
      <c r="O214" s="92">
        <v>0</v>
      </c>
      <c r="P214" s="155">
        <f t="shared" si="33"/>
        <v>0</v>
      </c>
    </row>
    <row r="215" spans="1:16">
      <c r="A215" s="392" t="s">
        <v>641</v>
      </c>
      <c r="B215" s="318"/>
      <c r="C215" s="341">
        <f>SUM(D215:O215)</f>
        <v>0</v>
      </c>
      <c r="D215" s="126"/>
      <c r="E215" s="92"/>
      <c r="F215" s="126"/>
      <c r="G215" s="92"/>
      <c r="H215" s="116"/>
      <c r="I215" s="116"/>
      <c r="J215" s="116"/>
      <c r="K215" s="116"/>
      <c r="L215" s="116"/>
      <c r="M215" s="116"/>
      <c r="N215" s="116"/>
      <c r="O215" s="116"/>
      <c r="P215" s="155">
        <f t="shared" si="33"/>
        <v>0</v>
      </c>
    </row>
    <row r="216" spans="1:16">
      <c r="A216" s="57" t="s">
        <v>803</v>
      </c>
      <c r="B216" s="57"/>
      <c r="C216" s="7"/>
      <c r="D216" s="122"/>
      <c r="E216" s="118"/>
      <c r="F216" s="122"/>
      <c r="G216" s="118"/>
      <c r="H216" s="122"/>
      <c r="I216" s="118"/>
      <c r="J216" s="122"/>
      <c r="K216" s="118"/>
      <c r="L216" s="122"/>
      <c r="M216" s="118"/>
      <c r="N216" s="120"/>
      <c r="O216" s="118"/>
      <c r="P216" s="155">
        <f t="shared" si="33"/>
        <v>0</v>
      </c>
    </row>
    <row r="217" spans="1:16">
      <c r="A217" s="46" t="s">
        <v>45</v>
      </c>
      <c r="B217" s="60"/>
      <c r="C217" s="341">
        <f>SUM(D217:O217)</f>
        <v>0</v>
      </c>
      <c r="D217" s="126"/>
      <c r="E217" s="92"/>
      <c r="F217" s="126"/>
      <c r="G217" s="92"/>
      <c r="H217" s="126"/>
      <c r="I217" s="92"/>
      <c r="J217" s="126"/>
      <c r="K217" s="92"/>
      <c r="L217" s="126"/>
      <c r="M217" s="92"/>
      <c r="N217" s="114"/>
      <c r="O217" s="92"/>
      <c r="P217" s="155">
        <f t="shared" si="33"/>
        <v>0</v>
      </c>
    </row>
    <row r="218" spans="1:16">
      <c r="A218" s="46" t="s">
        <v>490</v>
      </c>
      <c r="B218" s="60"/>
      <c r="C218" s="341">
        <f t="shared" ref="C218:C219" si="38">SUM(D218:O218)</f>
        <v>1600</v>
      </c>
      <c r="D218" s="126"/>
      <c r="E218" s="92"/>
      <c r="F218" s="126"/>
      <c r="G218" s="92">
        <v>1600</v>
      </c>
      <c r="H218" s="126"/>
      <c r="I218" s="92"/>
      <c r="J218" s="126"/>
      <c r="K218" s="92"/>
      <c r="L218" s="126"/>
      <c r="M218" s="92"/>
      <c r="N218" s="114"/>
      <c r="O218" s="92"/>
      <c r="P218" s="155">
        <f t="shared" si="33"/>
        <v>1600</v>
      </c>
    </row>
    <row r="219" spans="1:16">
      <c r="A219" s="46" t="s">
        <v>569</v>
      </c>
      <c r="B219" s="60"/>
      <c r="C219" s="341">
        <f t="shared" si="38"/>
        <v>1490</v>
      </c>
      <c r="D219" s="126"/>
      <c r="E219" s="92"/>
      <c r="F219" s="126"/>
      <c r="G219" s="92">
        <v>1490</v>
      </c>
      <c r="H219" s="126"/>
      <c r="I219" s="92"/>
      <c r="J219" s="126"/>
      <c r="K219" s="92"/>
      <c r="L219" s="126"/>
      <c r="M219" s="92"/>
      <c r="N219" s="114"/>
      <c r="O219" s="92"/>
      <c r="P219" s="155">
        <f t="shared" si="33"/>
        <v>1490</v>
      </c>
    </row>
    <row r="220" spans="1:16">
      <c r="A220" s="46" t="s">
        <v>413</v>
      </c>
      <c r="B220" s="60"/>
      <c r="C220" s="199">
        <f>SUM(C219)</f>
        <v>1490</v>
      </c>
      <c r="D220" s="199">
        <f t="shared" ref="D220:O220" si="39">SUM(D219)</f>
        <v>0</v>
      </c>
      <c r="E220" s="199">
        <f t="shared" si="39"/>
        <v>0</v>
      </c>
      <c r="F220" s="199">
        <f t="shared" si="39"/>
        <v>0</v>
      </c>
      <c r="G220" s="199">
        <f t="shared" si="39"/>
        <v>1490</v>
      </c>
      <c r="H220" s="199">
        <f t="shared" si="39"/>
        <v>0</v>
      </c>
      <c r="I220" s="199">
        <f t="shared" si="39"/>
        <v>0</v>
      </c>
      <c r="J220" s="199">
        <f t="shared" si="39"/>
        <v>0</v>
      </c>
      <c r="K220" s="199">
        <f t="shared" si="39"/>
        <v>0</v>
      </c>
      <c r="L220" s="199">
        <f t="shared" si="39"/>
        <v>0</v>
      </c>
      <c r="M220" s="199">
        <f t="shared" si="39"/>
        <v>0</v>
      </c>
      <c r="N220" s="199">
        <f t="shared" si="39"/>
        <v>0</v>
      </c>
      <c r="O220" s="199">
        <f t="shared" si="39"/>
        <v>0</v>
      </c>
      <c r="P220" s="155">
        <f t="shared" si="33"/>
        <v>1490</v>
      </c>
    </row>
    <row r="221" spans="1:16">
      <c r="A221" s="392" t="s">
        <v>648</v>
      </c>
      <c r="B221" s="317" t="s">
        <v>182</v>
      </c>
      <c r="C221" s="158">
        <f>SUM(C218,C220)</f>
        <v>3090</v>
      </c>
      <c r="D221" s="158">
        <f t="shared" ref="D221:O221" si="40">SUM(D218,D220)</f>
        <v>0</v>
      </c>
      <c r="E221" s="158">
        <f t="shared" si="40"/>
        <v>0</v>
      </c>
      <c r="F221" s="158">
        <f t="shared" si="40"/>
        <v>0</v>
      </c>
      <c r="G221" s="158">
        <f t="shared" si="40"/>
        <v>3090</v>
      </c>
      <c r="H221" s="158">
        <f t="shared" si="40"/>
        <v>0</v>
      </c>
      <c r="I221" s="158">
        <f t="shared" si="40"/>
        <v>0</v>
      </c>
      <c r="J221" s="158">
        <f t="shared" si="40"/>
        <v>0</v>
      </c>
      <c r="K221" s="158">
        <f t="shared" si="40"/>
        <v>0</v>
      </c>
      <c r="L221" s="158">
        <f t="shared" si="40"/>
        <v>0</v>
      </c>
      <c r="M221" s="158">
        <f t="shared" si="40"/>
        <v>0</v>
      </c>
      <c r="N221" s="158">
        <f t="shared" si="40"/>
        <v>0</v>
      </c>
      <c r="O221" s="158">
        <f t="shared" si="40"/>
        <v>0</v>
      </c>
      <c r="P221" s="155">
        <f t="shared" si="33"/>
        <v>3090</v>
      </c>
    </row>
    <row r="222" spans="1:16">
      <c r="A222" s="57" t="s">
        <v>804</v>
      </c>
      <c r="B222" s="57"/>
      <c r="C222" s="7"/>
      <c r="D222" s="122"/>
      <c r="E222" s="118"/>
      <c r="F222" s="122"/>
      <c r="G222" s="118"/>
      <c r="H222" s="122"/>
      <c r="I222" s="118"/>
      <c r="J222" s="122"/>
      <c r="K222" s="118"/>
      <c r="L222" s="122"/>
      <c r="M222" s="118"/>
      <c r="N222" s="120"/>
      <c r="O222" s="118"/>
      <c r="P222" s="155">
        <f t="shared" si="33"/>
        <v>0</v>
      </c>
    </row>
    <row r="223" spans="1:16">
      <c r="A223" s="46" t="s">
        <v>45</v>
      </c>
      <c r="B223" s="60"/>
      <c r="C223" s="341">
        <f>SUM(D223:O223)</f>
        <v>1364552</v>
      </c>
      <c r="D223" s="126"/>
      <c r="E223" s="92"/>
      <c r="F223" s="126"/>
      <c r="G223" s="92">
        <v>1364552</v>
      </c>
      <c r="H223" s="126"/>
      <c r="I223" s="92"/>
      <c r="J223" s="126"/>
      <c r="K223" s="92"/>
      <c r="L223" s="126"/>
      <c r="M223" s="92"/>
      <c r="N223" s="114"/>
      <c r="O223" s="92"/>
      <c r="P223" s="155">
        <f t="shared" si="33"/>
        <v>1364552</v>
      </c>
    </row>
    <row r="224" spans="1:16">
      <c r="A224" s="46" t="s">
        <v>401</v>
      </c>
      <c r="B224" s="60"/>
      <c r="C224" s="341">
        <f t="shared" ref="C224:C229" si="41">SUM(D224:O224)</f>
        <v>1437083</v>
      </c>
      <c r="D224" s="126"/>
      <c r="E224" s="92"/>
      <c r="F224" s="126"/>
      <c r="G224" s="92">
        <v>1437083</v>
      </c>
      <c r="H224" s="126"/>
      <c r="I224" s="92"/>
      <c r="J224" s="126"/>
      <c r="K224" s="92"/>
      <c r="L224" s="126"/>
      <c r="M224" s="92"/>
      <c r="N224" s="114"/>
      <c r="O224" s="92"/>
      <c r="P224" s="155">
        <f t="shared" si="33"/>
        <v>1437083</v>
      </c>
    </row>
    <row r="225" spans="1:16">
      <c r="A225" s="46" t="s">
        <v>762</v>
      </c>
      <c r="B225" s="60"/>
      <c r="C225" s="341">
        <f t="shared" si="41"/>
        <v>11400</v>
      </c>
      <c r="D225" s="126"/>
      <c r="E225" s="92"/>
      <c r="F225" s="126"/>
      <c r="G225" s="92">
        <v>11400</v>
      </c>
      <c r="H225" s="126"/>
      <c r="I225" s="92"/>
      <c r="J225" s="126"/>
      <c r="K225" s="92"/>
      <c r="L225" s="126"/>
      <c r="M225" s="92"/>
      <c r="N225" s="114"/>
      <c r="O225" s="92"/>
      <c r="P225" s="155">
        <f t="shared" si="33"/>
        <v>11400</v>
      </c>
    </row>
    <row r="226" spans="1:16">
      <c r="A226" s="46" t="s">
        <v>763</v>
      </c>
      <c r="B226" s="60"/>
      <c r="C226" s="341">
        <f t="shared" si="41"/>
        <v>-3400</v>
      </c>
      <c r="D226" s="126"/>
      <c r="E226" s="92"/>
      <c r="F226" s="126"/>
      <c r="G226" s="92">
        <v>-3400</v>
      </c>
      <c r="H226" s="126"/>
      <c r="I226" s="92"/>
      <c r="J226" s="126"/>
      <c r="K226" s="92"/>
      <c r="L226" s="126"/>
      <c r="M226" s="92"/>
      <c r="N226" s="114"/>
      <c r="O226" s="92"/>
      <c r="P226" s="155">
        <f t="shared" ref="P226:P255" si="42">SUM(D226:O226)</f>
        <v>-3400</v>
      </c>
    </row>
    <row r="227" spans="1:16">
      <c r="A227" s="46" t="s">
        <v>766</v>
      </c>
      <c r="B227" s="60"/>
      <c r="C227" s="341">
        <f t="shared" si="41"/>
        <v>60520</v>
      </c>
      <c r="D227" s="126"/>
      <c r="E227" s="92"/>
      <c r="F227" s="126"/>
      <c r="G227" s="92">
        <v>60520</v>
      </c>
      <c r="H227" s="126"/>
      <c r="I227" s="92"/>
      <c r="J227" s="126"/>
      <c r="K227" s="92"/>
      <c r="L227" s="126"/>
      <c r="M227" s="92"/>
      <c r="N227" s="114"/>
      <c r="O227" s="92"/>
      <c r="P227" s="155">
        <f t="shared" si="42"/>
        <v>60520</v>
      </c>
    </row>
    <row r="228" spans="1:16">
      <c r="A228" s="46" t="s">
        <v>764</v>
      </c>
      <c r="B228" s="60"/>
      <c r="C228" s="341">
        <f t="shared" si="41"/>
        <v>-389</v>
      </c>
      <c r="D228" s="126"/>
      <c r="E228" s="92"/>
      <c r="F228" s="126"/>
      <c r="G228" s="92">
        <v>-389</v>
      </c>
      <c r="H228" s="126"/>
      <c r="I228" s="92"/>
      <c r="J228" s="126"/>
      <c r="K228" s="92"/>
      <c r="L228" s="126"/>
      <c r="M228" s="92"/>
      <c r="N228" s="114"/>
      <c r="O228" s="92"/>
      <c r="P228" s="155">
        <f t="shared" si="42"/>
        <v>-389</v>
      </c>
    </row>
    <row r="229" spans="1:16">
      <c r="A229" s="46" t="s">
        <v>765</v>
      </c>
      <c r="B229" s="60"/>
      <c r="C229" s="341">
        <f t="shared" si="41"/>
        <v>-2044</v>
      </c>
      <c r="D229" s="126"/>
      <c r="E229" s="92"/>
      <c r="F229" s="126"/>
      <c r="G229" s="92">
        <v>-2044</v>
      </c>
      <c r="H229" s="126"/>
      <c r="I229" s="92"/>
      <c r="J229" s="126"/>
      <c r="K229" s="92"/>
      <c r="L229" s="126"/>
      <c r="M229" s="92"/>
      <c r="N229" s="114"/>
      <c r="O229" s="92"/>
      <c r="P229" s="155">
        <f t="shared" si="42"/>
        <v>-2044</v>
      </c>
    </row>
    <row r="230" spans="1:16">
      <c r="A230" s="46" t="s">
        <v>436</v>
      </c>
      <c r="B230" s="60"/>
      <c r="C230" s="199">
        <f>SUM(C225:C229)</f>
        <v>66087</v>
      </c>
      <c r="D230" s="199">
        <f t="shared" ref="D230:O230" si="43">SUM(D225:D229)</f>
        <v>0</v>
      </c>
      <c r="E230" s="199">
        <f t="shared" si="43"/>
        <v>0</v>
      </c>
      <c r="F230" s="199">
        <f t="shared" si="43"/>
        <v>0</v>
      </c>
      <c r="G230" s="199">
        <f t="shared" si="43"/>
        <v>66087</v>
      </c>
      <c r="H230" s="199">
        <f t="shared" si="43"/>
        <v>0</v>
      </c>
      <c r="I230" s="199">
        <f t="shared" si="43"/>
        <v>0</v>
      </c>
      <c r="J230" s="199">
        <f t="shared" si="43"/>
        <v>0</v>
      </c>
      <c r="K230" s="199">
        <f t="shared" si="43"/>
        <v>0</v>
      </c>
      <c r="L230" s="199">
        <f t="shared" si="43"/>
        <v>0</v>
      </c>
      <c r="M230" s="199">
        <f t="shared" si="43"/>
        <v>0</v>
      </c>
      <c r="N230" s="199">
        <f t="shared" si="43"/>
        <v>0</v>
      </c>
      <c r="O230" s="199">
        <f t="shared" si="43"/>
        <v>0</v>
      </c>
      <c r="P230" s="155">
        <f t="shared" si="42"/>
        <v>66087</v>
      </c>
    </row>
    <row r="231" spans="1:16">
      <c r="A231" s="392" t="s">
        <v>648</v>
      </c>
      <c r="B231" s="317" t="s">
        <v>182</v>
      </c>
      <c r="C231" s="158">
        <f>SUM(C224,C230)</f>
        <v>1503170</v>
      </c>
      <c r="D231" s="158">
        <f t="shared" ref="D231:O231" si="44">SUM(D224,D230)</f>
        <v>0</v>
      </c>
      <c r="E231" s="158">
        <f t="shared" si="44"/>
        <v>0</v>
      </c>
      <c r="F231" s="158">
        <f t="shared" si="44"/>
        <v>0</v>
      </c>
      <c r="G231" s="158">
        <f t="shared" si="44"/>
        <v>1503170</v>
      </c>
      <c r="H231" s="158">
        <f t="shared" si="44"/>
        <v>0</v>
      </c>
      <c r="I231" s="158">
        <f t="shared" si="44"/>
        <v>0</v>
      </c>
      <c r="J231" s="158">
        <f t="shared" si="44"/>
        <v>0</v>
      </c>
      <c r="K231" s="158">
        <f t="shared" si="44"/>
        <v>0</v>
      </c>
      <c r="L231" s="158">
        <f t="shared" si="44"/>
        <v>0</v>
      </c>
      <c r="M231" s="158">
        <f t="shared" si="44"/>
        <v>0</v>
      </c>
      <c r="N231" s="158">
        <f t="shared" si="44"/>
        <v>0</v>
      </c>
      <c r="O231" s="158">
        <f t="shared" si="44"/>
        <v>0</v>
      </c>
      <c r="P231" s="155">
        <f t="shared" si="42"/>
        <v>1503170</v>
      </c>
    </row>
    <row r="232" spans="1:16">
      <c r="A232" s="60" t="s">
        <v>792</v>
      </c>
      <c r="B232" s="50"/>
      <c r="C232" s="50"/>
      <c r="D232" s="122"/>
      <c r="E232" s="118"/>
      <c r="F232" s="122"/>
      <c r="G232" s="118"/>
      <c r="H232" s="121"/>
      <c r="I232" s="118"/>
      <c r="J232" s="120"/>
      <c r="K232" s="118"/>
      <c r="L232" s="122"/>
      <c r="M232" s="118"/>
      <c r="N232" s="120"/>
      <c r="O232" s="118"/>
      <c r="P232" s="155">
        <f t="shared" si="42"/>
        <v>0</v>
      </c>
    </row>
    <row r="233" spans="1:16">
      <c r="A233" s="46" t="s">
        <v>45</v>
      </c>
      <c r="B233" s="51"/>
      <c r="C233" s="341">
        <f>SUM(D233:O233)</f>
        <v>0</v>
      </c>
      <c r="D233" s="126"/>
      <c r="E233" s="92"/>
      <c r="F233" s="126"/>
      <c r="G233" s="92"/>
      <c r="H233" s="136"/>
      <c r="I233" s="92"/>
      <c r="J233" s="114"/>
      <c r="K233" s="92"/>
      <c r="L233" s="126"/>
      <c r="M233" s="92"/>
      <c r="N233" s="114"/>
      <c r="O233" s="92"/>
      <c r="P233" s="155">
        <f t="shared" si="42"/>
        <v>0</v>
      </c>
    </row>
    <row r="234" spans="1:16">
      <c r="A234" s="46" t="s">
        <v>401</v>
      </c>
      <c r="B234" s="318" t="s">
        <v>183</v>
      </c>
      <c r="C234" s="341">
        <f>SUM(D234:O234)</f>
        <v>55000</v>
      </c>
      <c r="D234" s="114"/>
      <c r="E234" s="92"/>
      <c r="F234" s="126"/>
      <c r="G234" s="92"/>
      <c r="H234" s="136"/>
      <c r="I234" s="92"/>
      <c r="J234" s="114"/>
      <c r="K234" s="92"/>
      <c r="L234" s="126"/>
      <c r="M234" s="92"/>
      <c r="N234" s="114">
        <v>55000</v>
      </c>
      <c r="O234" s="92">
        <v>0</v>
      </c>
      <c r="P234" s="155">
        <f t="shared" si="42"/>
        <v>55000</v>
      </c>
    </row>
    <row r="235" spans="1:16">
      <c r="A235" s="392" t="s">
        <v>641</v>
      </c>
      <c r="B235" s="317"/>
      <c r="C235" s="290">
        <f t="shared" ref="C235" si="45">SUM(D235:O235)</f>
        <v>55000</v>
      </c>
      <c r="D235" s="124"/>
      <c r="E235" s="116"/>
      <c r="F235" s="124"/>
      <c r="G235" s="116"/>
      <c r="H235" s="124"/>
      <c r="I235" s="116"/>
      <c r="J235" s="124"/>
      <c r="K235" s="116"/>
      <c r="L235" s="124"/>
      <c r="M235" s="116"/>
      <c r="N235" s="113">
        <v>55000</v>
      </c>
      <c r="O235" s="116"/>
      <c r="P235" s="155">
        <f t="shared" si="42"/>
        <v>55000</v>
      </c>
    </row>
    <row r="236" spans="1:16">
      <c r="A236" s="24" t="s">
        <v>134</v>
      </c>
      <c r="B236" s="24"/>
      <c r="C236" s="293"/>
      <c r="D236" s="130"/>
      <c r="E236" s="129"/>
      <c r="F236" s="130"/>
      <c r="G236" s="129"/>
      <c r="H236" s="130"/>
      <c r="I236" s="129"/>
      <c r="J236" s="130"/>
      <c r="K236" s="129"/>
      <c r="L236" s="129"/>
      <c r="M236" s="129"/>
      <c r="N236" s="129"/>
      <c r="O236" s="129"/>
      <c r="P236" s="155">
        <f t="shared" si="42"/>
        <v>0</v>
      </c>
    </row>
    <row r="237" spans="1:16">
      <c r="A237" s="46" t="s">
        <v>45</v>
      </c>
      <c r="B237" s="24"/>
      <c r="C237" s="341">
        <f>SUM(C141,C145,C149,C153,C157,C161,C165,C169,C173,C177,C181,C187,C193,C197,C201,C205,C213,C217,C223,C233,C264)</f>
        <v>2187513</v>
      </c>
      <c r="D237" s="129">
        <f t="shared" ref="D237:O237" si="46">SUM(D264,D153,D157,D161,D165,D169,D173,D177,D181,D187,D193,D197,D201,D205,D213,D217,D141,D145,D149,D223)</f>
        <v>0</v>
      </c>
      <c r="E237" s="129">
        <f t="shared" si="46"/>
        <v>501483</v>
      </c>
      <c r="F237" s="129">
        <f t="shared" si="46"/>
        <v>0</v>
      </c>
      <c r="G237" s="129">
        <f t="shared" si="46"/>
        <v>1364552</v>
      </c>
      <c r="H237" s="129">
        <f t="shared" si="46"/>
        <v>113638</v>
      </c>
      <c r="I237" s="129">
        <f t="shared" si="46"/>
        <v>21972</v>
      </c>
      <c r="J237" s="129">
        <f t="shared" si="46"/>
        <v>144832</v>
      </c>
      <c r="K237" s="129">
        <f t="shared" si="46"/>
        <v>0</v>
      </c>
      <c r="L237" s="129">
        <f t="shared" si="46"/>
        <v>15784</v>
      </c>
      <c r="M237" s="129">
        <f t="shared" si="46"/>
        <v>25252</v>
      </c>
      <c r="N237" s="129">
        <f t="shared" si="46"/>
        <v>0</v>
      </c>
      <c r="O237" s="129">
        <f t="shared" si="46"/>
        <v>0</v>
      </c>
      <c r="P237" s="155">
        <f t="shared" si="42"/>
        <v>2187513</v>
      </c>
    </row>
    <row r="238" spans="1:16">
      <c r="A238" s="46" t="s">
        <v>401</v>
      </c>
      <c r="B238" s="24"/>
      <c r="C238" s="341">
        <f>SUM(C142,C146,C150,C154,C158,C162,C166,C170,C174,C178,C182,C188,C194,C198,C202,C206,C214,C218,C224,C234,C265)</f>
        <v>2504574</v>
      </c>
      <c r="D238" s="129">
        <f t="shared" ref="D238:O238" si="47">SUM(D265,D154,D158,D162,D166,D170,D174,D178,D182,D188,D194,D198,D202,D206,D214,D218,D142,D146,D150,D224,D234)</f>
        <v>0</v>
      </c>
      <c r="E238" s="129">
        <f t="shared" si="47"/>
        <v>553002</v>
      </c>
      <c r="F238" s="129">
        <f t="shared" si="47"/>
        <v>0</v>
      </c>
      <c r="G238" s="129">
        <f t="shared" si="47"/>
        <v>1438683</v>
      </c>
      <c r="H238" s="129">
        <f t="shared" si="47"/>
        <v>103939</v>
      </c>
      <c r="I238" s="129">
        <f t="shared" si="47"/>
        <v>22026</v>
      </c>
      <c r="J238" s="129">
        <f t="shared" si="47"/>
        <v>138604</v>
      </c>
      <c r="K238" s="129">
        <f t="shared" si="47"/>
        <v>0</v>
      </c>
      <c r="L238" s="129">
        <f t="shared" si="47"/>
        <v>15784</v>
      </c>
      <c r="M238" s="129">
        <f t="shared" si="47"/>
        <v>22263</v>
      </c>
      <c r="N238" s="129">
        <f t="shared" si="47"/>
        <v>210273</v>
      </c>
      <c r="O238" s="129">
        <f t="shared" si="47"/>
        <v>0</v>
      </c>
      <c r="P238" s="155">
        <f t="shared" si="42"/>
        <v>2504574</v>
      </c>
    </row>
    <row r="239" spans="1:16">
      <c r="A239" s="46" t="s">
        <v>436</v>
      </c>
      <c r="B239" s="24"/>
      <c r="C239" s="341">
        <f>SUM(C29,C36,C51,C81,C96,C102,C108,C138,C190,C220,C230,C184)</f>
        <v>88997</v>
      </c>
      <c r="D239" s="132">
        <f t="shared" ref="D239:O239" si="48">SUM(D29,D36,D51,D96,D102,D108,D138,D190,D220,D230,D81,D184)</f>
        <v>0</v>
      </c>
      <c r="E239" s="132">
        <f t="shared" si="48"/>
        <v>123646</v>
      </c>
      <c r="F239" s="132">
        <f t="shared" si="48"/>
        <v>0</v>
      </c>
      <c r="G239" s="132">
        <f t="shared" si="48"/>
        <v>67577</v>
      </c>
      <c r="H239" s="132">
        <f t="shared" si="48"/>
        <v>10797</v>
      </c>
      <c r="I239" s="132">
        <f t="shared" si="48"/>
        <v>-7668</v>
      </c>
      <c r="J239" s="132">
        <f t="shared" si="48"/>
        <v>-117454</v>
      </c>
      <c r="K239" s="132">
        <f t="shared" si="48"/>
        <v>0</v>
      </c>
      <c r="L239" s="132">
        <f t="shared" si="48"/>
        <v>-15000</v>
      </c>
      <c r="M239" s="132">
        <f t="shared" si="48"/>
        <v>0</v>
      </c>
      <c r="N239" s="132">
        <f t="shared" si="48"/>
        <v>27097</v>
      </c>
      <c r="O239" s="132">
        <f t="shared" si="48"/>
        <v>0</v>
      </c>
      <c r="P239" s="155">
        <f>SUM(D239:O239)</f>
        <v>88995</v>
      </c>
    </row>
    <row r="240" spans="1:16">
      <c r="A240" s="392" t="s">
        <v>641</v>
      </c>
      <c r="B240" s="14"/>
      <c r="C240" s="290">
        <f>SUM(D240:O240)</f>
        <v>2593569</v>
      </c>
      <c r="D240" s="133">
        <f>SUM(D238:D239)</f>
        <v>0</v>
      </c>
      <c r="E240" s="576">
        <f t="shared" ref="E240:O240" si="49">SUM(E238:E239)</f>
        <v>676648</v>
      </c>
      <c r="F240" s="133">
        <f t="shared" si="49"/>
        <v>0</v>
      </c>
      <c r="G240" s="576">
        <f t="shared" si="49"/>
        <v>1506260</v>
      </c>
      <c r="H240" s="576">
        <f t="shared" si="49"/>
        <v>114736</v>
      </c>
      <c r="I240" s="576">
        <f t="shared" si="49"/>
        <v>14358</v>
      </c>
      <c r="J240" s="576">
        <f t="shared" si="49"/>
        <v>21150</v>
      </c>
      <c r="K240" s="576">
        <f t="shared" si="49"/>
        <v>0</v>
      </c>
      <c r="L240" s="576">
        <f t="shared" si="49"/>
        <v>784</v>
      </c>
      <c r="M240" s="576">
        <f t="shared" si="49"/>
        <v>22263</v>
      </c>
      <c r="N240" s="133">
        <f t="shared" si="49"/>
        <v>237370</v>
      </c>
      <c r="O240" s="133">
        <f t="shared" si="49"/>
        <v>0</v>
      </c>
      <c r="P240" s="155">
        <f t="shared" si="42"/>
        <v>2593569</v>
      </c>
    </row>
    <row r="241" spans="1:24">
      <c r="A241" s="10" t="s">
        <v>49</v>
      </c>
      <c r="B241" s="33"/>
      <c r="C241" s="7"/>
      <c r="D241" s="122"/>
      <c r="E241" s="118"/>
      <c r="F241" s="118"/>
      <c r="G241" s="122"/>
      <c r="H241" s="118"/>
      <c r="I241" s="118"/>
      <c r="J241" s="122"/>
      <c r="K241" s="118"/>
      <c r="L241" s="122"/>
      <c r="M241" s="118"/>
      <c r="N241" s="120"/>
      <c r="O241" s="120"/>
      <c r="P241" s="155">
        <f t="shared" si="42"/>
        <v>0</v>
      </c>
      <c r="Q241" s="5"/>
      <c r="R241" s="5"/>
      <c r="S241" s="5"/>
      <c r="T241" s="5"/>
      <c r="U241" s="5"/>
      <c r="V241" s="5"/>
      <c r="W241" s="5"/>
      <c r="X241" s="5"/>
    </row>
    <row r="242" spans="1:24">
      <c r="A242" s="46" t="s">
        <v>45</v>
      </c>
      <c r="B242" s="34"/>
      <c r="C242" s="341">
        <f>SUM(D242:O242)</f>
        <v>-942048</v>
      </c>
      <c r="D242" s="126"/>
      <c r="E242" s="92">
        <v>-400807</v>
      </c>
      <c r="F242" s="92"/>
      <c r="G242" s="126">
        <v>-541241</v>
      </c>
      <c r="H242" s="92"/>
      <c r="I242" s="92"/>
      <c r="J242" s="126"/>
      <c r="K242" s="92"/>
      <c r="L242" s="126"/>
      <c r="M242" s="92"/>
      <c r="N242" s="114"/>
      <c r="O242" s="114"/>
      <c r="P242" s="155">
        <f t="shared" si="42"/>
        <v>-942048</v>
      </c>
      <c r="Q242" s="5"/>
      <c r="R242" s="5"/>
      <c r="S242" s="5"/>
      <c r="T242" s="5"/>
      <c r="U242" s="5"/>
      <c r="V242" s="5"/>
      <c r="W242" s="5"/>
      <c r="X242" s="5"/>
    </row>
    <row r="243" spans="1:24">
      <c r="A243" s="98" t="s">
        <v>401</v>
      </c>
      <c r="B243" s="28"/>
      <c r="C243" s="341">
        <f>SUM(D243:O243)</f>
        <v>-947908</v>
      </c>
      <c r="D243" s="126"/>
      <c r="E243" s="92">
        <v>-400807</v>
      </c>
      <c r="F243" s="92">
        <v>0</v>
      </c>
      <c r="G243" s="126">
        <v>-547101</v>
      </c>
      <c r="H243" s="92">
        <v>0</v>
      </c>
      <c r="I243" s="92"/>
      <c r="J243" s="126">
        <v>0</v>
      </c>
      <c r="K243" s="92">
        <v>0</v>
      </c>
      <c r="L243" s="126">
        <v>0</v>
      </c>
      <c r="M243" s="92">
        <v>0</v>
      </c>
      <c r="N243" s="126">
        <v>0</v>
      </c>
      <c r="O243" s="114">
        <v>0</v>
      </c>
      <c r="P243" s="155">
        <f t="shared" si="42"/>
        <v>-947908</v>
      </c>
      <c r="Q243" s="5"/>
      <c r="R243" s="5"/>
      <c r="S243" s="5"/>
      <c r="T243" s="5"/>
      <c r="U243" s="5"/>
      <c r="V243" s="5"/>
      <c r="W243" s="5"/>
      <c r="X243" s="5"/>
    </row>
    <row r="244" spans="1:24">
      <c r="A244" s="392" t="s">
        <v>641</v>
      </c>
      <c r="B244" s="31"/>
      <c r="C244" s="290">
        <f>SUM(D244:O244)</f>
        <v>-952025</v>
      </c>
      <c r="D244" s="124"/>
      <c r="E244" s="116">
        <v>-400807</v>
      </c>
      <c r="F244" s="116"/>
      <c r="G244" s="124">
        <v>-551218</v>
      </c>
      <c r="H244" s="116"/>
      <c r="I244" s="116"/>
      <c r="J244" s="124"/>
      <c r="K244" s="116"/>
      <c r="L244" s="124"/>
      <c r="M244" s="116"/>
      <c r="N244" s="113"/>
      <c r="O244" s="113"/>
      <c r="P244" s="155">
        <f t="shared" si="42"/>
        <v>-952025</v>
      </c>
      <c r="Q244" s="5"/>
      <c r="R244" s="5"/>
      <c r="S244" s="5"/>
      <c r="T244" s="5"/>
      <c r="U244" s="5"/>
      <c r="V244" s="5"/>
      <c r="W244" s="5"/>
      <c r="X244" s="5"/>
    </row>
    <row r="245" spans="1:24">
      <c r="A245" s="11" t="s">
        <v>135</v>
      </c>
      <c r="B245" s="11"/>
      <c r="C245" s="19"/>
      <c r="D245" s="92"/>
      <c r="E245" s="136"/>
      <c r="F245" s="92"/>
      <c r="G245" s="126"/>
      <c r="H245" s="136"/>
      <c r="I245" s="92"/>
      <c r="J245" s="126"/>
      <c r="K245" s="92"/>
      <c r="L245" s="126"/>
      <c r="M245" s="92"/>
      <c r="N245" s="126"/>
      <c r="O245" s="118"/>
      <c r="P245" s="155">
        <f t="shared" si="42"/>
        <v>0</v>
      </c>
      <c r="Q245" s="5"/>
      <c r="R245" s="5"/>
      <c r="S245" s="5"/>
      <c r="T245" s="5"/>
      <c r="U245" s="5"/>
      <c r="V245" s="5"/>
      <c r="W245" s="5"/>
      <c r="X245" s="5"/>
    </row>
    <row r="246" spans="1:24">
      <c r="A246" s="46" t="s">
        <v>45</v>
      </c>
      <c r="B246" s="11"/>
      <c r="C246" s="341">
        <f>SUM(D246:O246)</f>
        <v>-235905</v>
      </c>
      <c r="D246" s="92"/>
      <c r="E246" s="136"/>
      <c r="F246" s="92"/>
      <c r="G246" s="126">
        <v>-235905</v>
      </c>
      <c r="H246" s="136"/>
      <c r="I246" s="92"/>
      <c r="J246" s="126"/>
      <c r="K246" s="92"/>
      <c r="L246" s="126"/>
      <c r="M246" s="92"/>
      <c r="N246" s="126"/>
      <c r="O246" s="92"/>
      <c r="P246" s="155">
        <f t="shared" si="42"/>
        <v>-235905</v>
      </c>
      <c r="Q246" s="5"/>
      <c r="R246" s="5"/>
      <c r="S246" s="5"/>
      <c r="T246" s="5"/>
      <c r="U246" s="5"/>
      <c r="V246" s="5"/>
      <c r="W246" s="5"/>
      <c r="X246" s="5"/>
    </row>
    <row r="247" spans="1:24">
      <c r="A247" s="46" t="s">
        <v>401</v>
      </c>
      <c r="B247" s="11"/>
      <c r="C247" s="341">
        <f>SUM(D247:O247)</f>
        <v>-235530</v>
      </c>
      <c r="D247" s="92"/>
      <c r="E247" s="136"/>
      <c r="F247" s="92">
        <v>0</v>
      </c>
      <c r="G247" s="114">
        <v>-235530</v>
      </c>
      <c r="H247" s="136">
        <v>0</v>
      </c>
      <c r="I247" s="92">
        <v>0</v>
      </c>
      <c r="J247" s="126">
        <v>0</v>
      </c>
      <c r="K247" s="92">
        <v>0</v>
      </c>
      <c r="L247" s="126">
        <v>0</v>
      </c>
      <c r="M247" s="92">
        <v>0</v>
      </c>
      <c r="N247" s="126">
        <v>0</v>
      </c>
      <c r="O247" s="92">
        <v>0</v>
      </c>
      <c r="P247" s="155">
        <f t="shared" si="42"/>
        <v>-235530</v>
      </c>
      <c r="Q247" s="5"/>
      <c r="R247" s="5"/>
      <c r="S247" s="5"/>
      <c r="T247" s="5"/>
      <c r="U247" s="5"/>
      <c r="V247" s="5"/>
      <c r="W247" s="5"/>
      <c r="X247" s="5"/>
    </row>
    <row r="248" spans="1:24">
      <c r="A248" s="46" t="s">
        <v>641</v>
      </c>
      <c r="B248" s="11"/>
      <c r="C248" s="341">
        <f>SUM(D248:O248)</f>
        <v>-232694</v>
      </c>
      <c r="D248" s="114"/>
      <c r="E248" s="136"/>
      <c r="F248" s="92"/>
      <c r="G248" s="126">
        <v>-232694</v>
      </c>
      <c r="H248" s="136"/>
      <c r="I248" s="92"/>
      <c r="J248" s="126"/>
      <c r="K248" s="92"/>
      <c r="L248" s="126"/>
      <c r="M248" s="92"/>
      <c r="N248" s="126"/>
      <c r="O248" s="116"/>
      <c r="P248" s="155">
        <f t="shared" si="42"/>
        <v>-232694</v>
      </c>
      <c r="Q248" s="5"/>
      <c r="R248" s="5"/>
      <c r="S248" s="5"/>
      <c r="T248" s="5"/>
      <c r="U248" s="5"/>
      <c r="V248" s="5"/>
      <c r="W248" s="5"/>
      <c r="X248" s="5"/>
    </row>
    <row r="249" spans="1:24">
      <c r="A249" s="57" t="s">
        <v>46</v>
      </c>
      <c r="B249" s="57"/>
      <c r="C249" s="50"/>
      <c r="D249" s="135"/>
      <c r="E249" s="137"/>
      <c r="F249" s="135"/>
      <c r="G249" s="137"/>
      <c r="H249" s="138"/>
      <c r="I249" s="135"/>
      <c r="J249" s="137"/>
      <c r="K249" s="135"/>
      <c r="L249" s="137"/>
      <c r="M249" s="135"/>
      <c r="N249" s="137"/>
      <c r="O249" s="129"/>
      <c r="P249" s="155">
        <f t="shared" si="42"/>
        <v>0</v>
      </c>
      <c r="Q249" s="5"/>
      <c r="R249" s="5"/>
      <c r="S249" s="5"/>
      <c r="T249" s="5"/>
      <c r="U249" s="5"/>
      <c r="V249" s="5"/>
      <c r="W249" s="5"/>
      <c r="X249" s="5"/>
    </row>
    <row r="250" spans="1:24">
      <c r="A250" s="60" t="s">
        <v>45</v>
      </c>
      <c r="B250" s="60"/>
      <c r="C250" s="393">
        <f>SUM(C237,C242,C246)</f>
        <v>1009560</v>
      </c>
      <c r="D250" s="129"/>
      <c r="E250" s="490">
        <f t="shared" ref="E250:O251" si="50">SUM(E237,E242,E246)</f>
        <v>100676</v>
      </c>
      <c r="F250" s="393">
        <f t="shared" si="50"/>
        <v>0</v>
      </c>
      <c r="G250" s="492">
        <f t="shared" si="50"/>
        <v>587406</v>
      </c>
      <c r="H250" s="396">
        <f t="shared" si="50"/>
        <v>113638</v>
      </c>
      <c r="I250" s="393">
        <f t="shared" si="50"/>
        <v>21972</v>
      </c>
      <c r="J250" s="490">
        <f t="shared" si="50"/>
        <v>144832</v>
      </c>
      <c r="K250" s="393">
        <f t="shared" si="50"/>
        <v>0</v>
      </c>
      <c r="L250" s="490">
        <f t="shared" si="50"/>
        <v>15784</v>
      </c>
      <c r="M250" s="393">
        <f t="shared" si="50"/>
        <v>25252</v>
      </c>
      <c r="N250" s="490">
        <f t="shared" si="50"/>
        <v>0</v>
      </c>
      <c r="O250" s="393">
        <f t="shared" si="50"/>
        <v>0</v>
      </c>
      <c r="P250" s="155">
        <f t="shared" si="42"/>
        <v>1009560</v>
      </c>
      <c r="Q250" s="5"/>
      <c r="R250" s="5"/>
      <c r="S250" s="5"/>
      <c r="T250" s="5"/>
      <c r="U250" s="5"/>
      <c r="V250" s="5"/>
      <c r="W250" s="5"/>
      <c r="X250" s="5"/>
    </row>
    <row r="251" spans="1:24">
      <c r="A251" s="60" t="s">
        <v>401</v>
      </c>
      <c r="B251" s="60"/>
      <c r="C251" s="393">
        <f>SUM(C238,C243,C247)</f>
        <v>1321136</v>
      </c>
      <c r="D251" s="393">
        <f t="shared" ref="D251:O251" si="51">SUM(D240,D243,D247)</f>
        <v>0</v>
      </c>
      <c r="E251" s="490">
        <v>152195</v>
      </c>
      <c r="F251" s="393">
        <f t="shared" si="51"/>
        <v>0</v>
      </c>
      <c r="G251" s="492">
        <v>656052</v>
      </c>
      <c r="H251" s="396">
        <v>116259</v>
      </c>
      <c r="I251" s="393">
        <v>22026</v>
      </c>
      <c r="J251" s="490">
        <f t="shared" si="50"/>
        <v>138604</v>
      </c>
      <c r="K251" s="393">
        <f t="shared" si="51"/>
        <v>0</v>
      </c>
      <c r="L251" s="490">
        <f t="shared" si="51"/>
        <v>784</v>
      </c>
      <c r="M251" s="393">
        <f t="shared" si="51"/>
        <v>22263</v>
      </c>
      <c r="N251" s="490">
        <v>155273</v>
      </c>
      <c r="O251" s="393">
        <f t="shared" si="51"/>
        <v>0</v>
      </c>
      <c r="P251" s="155">
        <f t="shared" si="42"/>
        <v>1263456</v>
      </c>
      <c r="Q251" s="5"/>
      <c r="R251" s="5"/>
      <c r="S251" s="5"/>
      <c r="T251" s="5"/>
      <c r="U251" s="5"/>
      <c r="V251" s="5"/>
      <c r="W251" s="5"/>
      <c r="X251" s="5"/>
    </row>
    <row r="252" spans="1:24">
      <c r="A252" s="49" t="s">
        <v>641</v>
      </c>
      <c r="B252" s="60"/>
      <c r="C252" s="393">
        <f>SUM(C240,C244,C248)</f>
        <v>1408850</v>
      </c>
      <c r="D252" s="393"/>
      <c r="E252" s="490">
        <f>SUM(E240,E244,E248)</f>
        <v>275841</v>
      </c>
      <c r="F252" s="301">
        <f t="shared" ref="F252:O252" si="52">SUM(F240,F244,F248)</f>
        <v>0</v>
      </c>
      <c r="G252" s="490">
        <f t="shared" si="52"/>
        <v>722348</v>
      </c>
      <c r="H252" s="490">
        <f t="shared" si="52"/>
        <v>114736</v>
      </c>
      <c r="I252" s="490">
        <f t="shared" si="52"/>
        <v>14358</v>
      </c>
      <c r="J252" s="490">
        <f t="shared" si="52"/>
        <v>21150</v>
      </c>
      <c r="K252" s="490">
        <f t="shared" si="52"/>
        <v>0</v>
      </c>
      <c r="L252" s="490">
        <f t="shared" si="52"/>
        <v>784</v>
      </c>
      <c r="M252" s="490">
        <f t="shared" si="52"/>
        <v>22263</v>
      </c>
      <c r="N252" s="490">
        <f t="shared" si="52"/>
        <v>237370</v>
      </c>
      <c r="O252" s="490">
        <f t="shared" si="52"/>
        <v>0</v>
      </c>
      <c r="P252" s="155">
        <f t="shared" si="42"/>
        <v>1408850</v>
      </c>
      <c r="Q252" s="5"/>
      <c r="R252" s="5"/>
      <c r="S252" s="5"/>
      <c r="T252" s="5"/>
      <c r="U252" s="5"/>
      <c r="V252" s="5"/>
      <c r="W252" s="5"/>
      <c r="X252" s="5"/>
    </row>
    <row r="253" spans="1:24" ht="15" customHeight="1">
      <c r="A253" s="57" t="s">
        <v>395</v>
      </c>
      <c r="B253" s="491"/>
      <c r="C253" s="391">
        <f t="shared" ref="C253:C260" si="53">SUM(D253:O253)</f>
        <v>2186833</v>
      </c>
      <c r="D253" s="135"/>
      <c r="E253" s="137">
        <v>501483</v>
      </c>
      <c r="F253" s="135"/>
      <c r="G253" s="139">
        <v>1364552</v>
      </c>
      <c r="H253" s="138">
        <v>112958</v>
      </c>
      <c r="I253" s="135">
        <v>21972</v>
      </c>
      <c r="J253" s="137">
        <v>144832</v>
      </c>
      <c r="K253" s="135"/>
      <c r="L253" s="137">
        <v>15784</v>
      </c>
      <c r="M253" s="135">
        <v>25252</v>
      </c>
      <c r="N253" s="137"/>
      <c r="O253" s="135"/>
      <c r="P253" s="155">
        <f t="shared" si="42"/>
        <v>2186833</v>
      </c>
      <c r="Q253" s="28"/>
      <c r="R253" s="28"/>
      <c r="S253" s="5"/>
      <c r="T253" s="5"/>
      <c r="U253" s="5"/>
      <c r="V253" s="5"/>
      <c r="W253" s="5"/>
      <c r="X253" s="5"/>
    </row>
    <row r="254" spans="1:24" ht="12.75" customHeight="1">
      <c r="A254" s="60" t="s">
        <v>396</v>
      </c>
      <c r="B254" s="67"/>
      <c r="C254" s="393">
        <f t="shared" si="53"/>
        <v>2504316</v>
      </c>
      <c r="D254" s="129">
        <f>SUM(D21,D30,D37,D41,D44,D52,D56,D60,D82,D90,D97,D103,D109,D125,D139,D188,D221,D231,)</f>
        <v>0</v>
      </c>
      <c r="E254" s="130">
        <f>SUM(E21,E30,E37,E41,E44,E52,E56,E60,E82,E90,E97,E103,E109,E125,E139,E188,E221,E231,)</f>
        <v>673654</v>
      </c>
      <c r="F254" s="129">
        <f>SUM(F21,F30,F37,F41,F44,F52,F56,F60,F82,F90,F97,F103,F109,F125,F139,F188,F221,F231,)</f>
        <v>0</v>
      </c>
      <c r="G254" s="132">
        <v>1364552</v>
      </c>
      <c r="H254" s="131">
        <f>SUM(H21,H30,H37,H41,H44,H52,H56,H60,H82,H90,H97,H103,H109,H125,H139,H188,H221,H231,)</f>
        <v>114056</v>
      </c>
      <c r="I254" s="129">
        <f>SUM(I21,I30,I37,I41,I44,I52,I56,I60,I82,I90,I97,I103,I109,I125,I139,I188,I221,I231,)</f>
        <v>14304</v>
      </c>
      <c r="J254" s="130">
        <v>132333</v>
      </c>
      <c r="K254" s="129">
        <f>SUM(K21,K30,K37,K41,K44,K52,K56,K60,K82,K90,K97,K103,K109,K125,K139,K188,K221,K231,)</f>
        <v>0</v>
      </c>
      <c r="L254" s="130">
        <f>SUM(L21,L30,L37,L41,L44,L52,L56,L60,L82,L90,L97,L103,L109,L125,L139,L188,L221,L231,)</f>
        <v>784</v>
      </c>
      <c r="M254" s="129">
        <v>22263</v>
      </c>
      <c r="N254" s="130">
        <f>SUM(N21,N30,N37,N41,N44,N52,N56,N60,N82,N90,N97,N103,N109,N125,N139,N188,N221,N231,)</f>
        <v>182370</v>
      </c>
      <c r="O254" s="129">
        <f>SUM(O21,O30,O37,O41,O44,O52,O56,O60,O82,O90,O97,O103,O109,O125,O139,O188,O221,O231,)</f>
        <v>0</v>
      </c>
      <c r="P254" s="155">
        <f t="shared" si="42"/>
        <v>2504316</v>
      </c>
      <c r="Q254" s="28"/>
      <c r="R254" s="5"/>
      <c r="S254" s="5"/>
      <c r="T254" s="5"/>
      <c r="U254" s="5"/>
      <c r="V254" s="5"/>
      <c r="W254" s="5"/>
      <c r="X254" s="5"/>
    </row>
    <row r="255" spans="1:24" ht="12.75" customHeight="1">
      <c r="A255" s="60" t="s">
        <v>652</v>
      </c>
      <c r="B255" s="67"/>
      <c r="C255" s="393">
        <f>SUM(D255:O255)</f>
        <v>1353116</v>
      </c>
      <c r="D255" s="129">
        <f>D252-(D258+D261)</f>
        <v>0</v>
      </c>
      <c r="E255" s="129">
        <f t="shared" ref="E255:O255" si="54">E252-(E258+E261)</f>
        <v>275841</v>
      </c>
      <c r="F255" s="129">
        <f t="shared" si="54"/>
        <v>0</v>
      </c>
      <c r="G255" s="129">
        <f t="shared" si="54"/>
        <v>722348</v>
      </c>
      <c r="H255" s="129">
        <f t="shared" si="54"/>
        <v>114056</v>
      </c>
      <c r="I255" s="129">
        <f t="shared" si="54"/>
        <v>14304</v>
      </c>
      <c r="J255" s="129">
        <f t="shared" si="54"/>
        <v>21150</v>
      </c>
      <c r="K255" s="129">
        <f t="shared" si="54"/>
        <v>0</v>
      </c>
      <c r="L255" s="129">
        <f t="shared" si="54"/>
        <v>784</v>
      </c>
      <c r="M255" s="129">
        <f t="shared" si="54"/>
        <v>22263</v>
      </c>
      <c r="N255" s="129">
        <f t="shared" si="54"/>
        <v>182370</v>
      </c>
      <c r="O255" s="129">
        <f t="shared" si="54"/>
        <v>0</v>
      </c>
      <c r="P255" s="155">
        <f t="shared" si="42"/>
        <v>1353116</v>
      </c>
      <c r="Q255" s="28"/>
      <c r="R255" s="5"/>
      <c r="S255" s="5"/>
      <c r="T255" s="5"/>
      <c r="U255" s="5"/>
      <c r="V255" s="5"/>
      <c r="W255" s="5"/>
      <c r="X255" s="5"/>
    </row>
    <row r="256" spans="1:24" ht="15" customHeight="1">
      <c r="A256" s="57" t="s">
        <v>397</v>
      </c>
      <c r="B256" s="491"/>
      <c r="C256" s="391">
        <f t="shared" si="53"/>
        <v>-14320</v>
      </c>
      <c r="D256" s="135">
        <f>SUM(D113,D121,D129,D166,D162,D158,D170,D194,)</f>
        <v>0</v>
      </c>
      <c r="E256" s="137">
        <v>0</v>
      </c>
      <c r="F256" s="135">
        <f t="shared" ref="F256:O256" si="55">F240-(F253+F259)</f>
        <v>0</v>
      </c>
      <c r="G256" s="139">
        <v>0</v>
      </c>
      <c r="H256" s="138">
        <v>680</v>
      </c>
      <c r="I256" s="135">
        <v>0</v>
      </c>
      <c r="J256" s="137">
        <v>0</v>
      </c>
      <c r="K256" s="135">
        <f t="shared" si="55"/>
        <v>0</v>
      </c>
      <c r="L256" s="137">
        <f t="shared" si="55"/>
        <v>-15000</v>
      </c>
      <c r="M256" s="135">
        <v>0</v>
      </c>
      <c r="N256" s="137">
        <v>0</v>
      </c>
      <c r="O256" s="135">
        <f t="shared" si="55"/>
        <v>0</v>
      </c>
      <c r="P256" s="155">
        <f t="shared" ref="P256" si="56">SUM(D256:O256)</f>
        <v>-14320</v>
      </c>
      <c r="Q256" s="5"/>
      <c r="R256" s="5"/>
      <c r="S256" s="5"/>
      <c r="T256" s="5"/>
      <c r="U256" s="5"/>
      <c r="V256" s="5"/>
      <c r="W256" s="5"/>
      <c r="X256" s="5"/>
    </row>
    <row r="257" spans="1:24" ht="15" customHeight="1">
      <c r="A257" s="60" t="s">
        <v>398</v>
      </c>
      <c r="B257" s="67"/>
      <c r="C257" s="393">
        <f t="shared" si="53"/>
        <v>680</v>
      </c>
      <c r="D257" s="129">
        <f>SUM(D1)</f>
        <v>0</v>
      </c>
      <c r="E257" s="130">
        <f t="shared" ref="E257:O257" si="57">SUM(E1)</f>
        <v>0</v>
      </c>
      <c r="F257" s="129">
        <f t="shared" si="57"/>
        <v>0</v>
      </c>
      <c r="G257" s="132">
        <f t="shared" si="57"/>
        <v>0</v>
      </c>
      <c r="H257" s="131">
        <v>680</v>
      </c>
      <c r="I257" s="129">
        <f t="shared" si="57"/>
        <v>0</v>
      </c>
      <c r="J257" s="130">
        <f t="shared" si="57"/>
        <v>0</v>
      </c>
      <c r="K257" s="129">
        <f t="shared" si="57"/>
        <v>0</v>
      </c>
      <c r="L257" s="130">
        <f t="shared" si="57"/>
        <v>0</v>
      </c>
      <c r="M257" s="129">
        <f t="shared" si="57"/>
        <v>0</v>
      </c>
      <c r="N257" s="130">
        <f t="shared" si="57"/>
        <v>0</v>
      </c>
      <c r="O257" s="129">
        <f t="shared" si="57"/>
        <v>0</v>
      </c>
      <c r="P257" s="155">
        <f t="shared" ref="P257" si="58">SUM(C257:O257)</f>
        <v>1360</v>
      </c>
      <c r="Q257" s="5"/>
      <c r="R257" s="5"/>
      <c r="S257" s="5"/>
      <c r="T257" s="5"/>
      <c r="U257" s="5"/>
      <c r="V257" s="5"/>
      <c r="W257" s="5"/>
      <c r="X257" s="5"/>
    </row>
    <row r="258" spans="1:24" ht="15" customHeight="1">
      <c r="A258" s="60" t="s">
        <v>653</v>
      </c>
      <c r="B258" s="67"/>
      <c r="C258" s="393">
        <v>55680</v>
      </c>
      <c r="D258" s="129">
        <f t="shared" ref="D258:O258" si="59">SUM(D235,D195,D171,D167,D163,D159,D129,D121,D113,)</f>
        <v>0</v>
      </c>
      <c r="E258" s="129">
        <f t="shared" si="59"/>
        <v>0</v>
      </c>
      <c r="F258" s="129">
        <f t="shared" si="59"/>
        <v>0</v>
      </c>
      <c r="G258" s="129">
        <f t="shared" si="59"/>
        <v>0</v>
      </c>
      <c r="H258" s="129">
        <f t="shared" si="59"/>
        <v>680</v>
      </c>
      <c r="I258" s="129">
        <f t="shared" si="59"/>
        <v>0</v>
      </c>
      <c r="J258" s="129">
        <f t="shared" si="59"/>
        <v>0</v>
      </c>
      <c r="K258" s="129">
        <f t="shared" si="59"/>
        <v>0</v>
      </c>
      <c r="L258" s="129">
        <f t="shared" si="59"/>
        <v>0</v>
      </c>
      <c r="M258" s="129">
        <f t="shared" si="59"/>
        <v>0</v>
      </c>
      <c r="N258" s="129">
        <f t="shared" si="59"/>
        <v>55000</v>
      </c>
      <c r="O258" s="129">
        <f t="shared" si="59"/>
        <v>0</v>
      </c>
      <c r="P258" s="155">
        <f t="shared" ref="P258:P259" si="60">SUM(D258:O258)</f>
        <v>55680</v>
      </c>
      <c r="Q258" s="5"/>
      <c r="R258" s="5"/>
      <c r="S258" s="5"/>
      <c r="T258" s="5"/>
      <c r="U258" s="5"/>
      <c r="V258" s="5"/>
      <c r="W258" s="5"/>
      <c r="X258" s="5"/>
    </row>
    <row r="259" spans="1:24" ht="13.5" customHeight="1">
      <c r="A259" s="57" t="s">
        <v>399</v>
      </c>
      <c r="B259" s="491"/>
      <c r="C259" s="391">
        <f t="shared" si="53"/>
        <v>0</v>
      </c>
      <c r="D259" s="135">
        <f>SUM(D14,)</f>
        <v>0</v>
      </c>
      <c r="E259" s="137">
        <f t="shared" ref="E259:O259" si="61">SUM(E14)</f>
        <v>0</v>
      </c>
      <c r="F259" s="135">
        <f t="shared" si="61"/>
        <v>0</v>
      </c>
      <c r="G259" s="137">
        <f t="shared" si="61"/>
        <v>0</v>
      </c>
      <c r="H259" s="135">
        <f t="shared" si="61"/>
        <v>0</v>
      </c>
      <c r="I259" s="135">
        <v>0</v>
      </c>
      <c r="J259" s="137">
        <f t="shared" si="61"/>
        <v>0</v>
      </c>
      <c r="K259" s="135">
        <f t="shared" si="61"/>
        <v>0</v>
      </c>
      <c r="L259" s="137">
        <f t="shared" si="61"/>
        <v>0</v>
      </c>
      <c r="M259" s="135">
        <f t="shared" si="61"/>
        <v>0</v>
      </c>
      <c r="N259" s="137">
        <f t="shared" si="61"/>
        <v>0</v>
      </c>
      <c r="O259" s="135">
        <f t="shared" si="61"/>
        <v>0</v>
      </c>
      <c r="P259" s="155">
        <f t="shared" si="60"/>
        <v>0</v>
      </c>
      <c r="Q259" s="5"/>
      <c r="R259" s="5"/>
      <c r="S259" s="5"/>
      <c r="T259" s="5"/>
      <c r="U259" s="5"/>
      <c r="V259" s="5"/>
      <c r="W259" s="5"/>
      <c r="X259" s="5"/>
    </row>
    <row r="260" spans="1:24" ht="15" customHeight="1">
      <c r="A260" s="60" t="s">
        <v>400</v>
      </c>
      <c r="B260" s="67"/>
      <c r="C260" s="393">
        <f t="shared" si="53"/>
        <v>54</v>
      </c>
      <c r="D260" s="129">
        <v>0</v>
      </c>
      <c r="E260" s="130">
        <v>0</v>
      </c>
      <c r="F260" s="129">
        <v>0</v>
      </c>
      <c r="G260" s="130">
        <v>0</v>
      </c>
      <c r="H260" s="129">
        <v>0</v>
      </c>
      <c r="I260" s="129">
        <v>54</v>
      </c>
      <c r="J260" s="130">
        <v>0</v>
      </c>
      <c r="K260" s="129">
        <v>0</v>
      </c>
      <c r="L260" s="130">
        <v>0</v>
      </c>
      <c r="M260" s="129">
        <v>0</v>
      </c>
      <c r="N260" s="130">
        <v>0</v>
      </c>
      <c r="O260" s="129">
        <v>0</v>
      </c>
      <c r="P260" s="155">
        <f t="shared" ref="P260" si="62">SUM(C260:O260)</f>
        <v>108</v>
      </c>
      <c r="Q260" s="5"/>
      <c r="R260" s="5"/>
      <c r="S260" s="5"/>
      <c r="T260" s="5"/>
      <c r="U260" s="5"/>
      <c r="V260" s="5"/>
      <c r="W260" s="5"/>
      <c r="X260" s="5"/>
    </row>
    <row r="261" spans="1:24" ht="15" customHeight="1">
      <c r="A261" s="49" t="s">
        <v>654</v>
      </c>
      <c r="B261" s="67"/>
      <c r="C261" s="301">
        <v>54</v>
      </c>
      <c r="D261" s="134"/>
      <c r="E261" s="130"/>
      <c r="F261" s="134"/>
      <c r="G261" s="130"/>
      <c r="H261" s="134"/>
      <c r="I261" s="134">
        <v>54</v>
      </c>
      <c r="J261" s="130"/>
      <c r="K261" s="134"/>
      <c r="L261" s="130"/>
      <c r="M261" s="134"/>
      <c r="N261" s="130"/>
      <c r="O261" s="134"/>
      <c r="P261" s="155">
        <f t="shared" ref="P261" si="63">SUM(D261:O261)</f>
        <v>54</v>
      </c>
      <c r="Q261" s="5"/>
      <c r="R261" s="5"/>
      <c r="S261" s="5"/>
      <c r="T261" s="5"/>
      <c r="U261" s="5"/>
      <c r="V261" s="5"/>
      <c r="W261" s="5"/>
      <c r="X261" s="5"/>
    </row>
    <row r="262" spans="1:24">
      <c r="A262" s="5" t="s">
        <v>141</v>
      </c>
      <c r="B262" s="5"/>
      <c r="C262" s="252"/>
      <c r="D262" s="130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>
      <c r="A263" s="1" t="s">
        <v>129</v>
      </c>
      <c r="B263" s="1"/>
      <c r="C263" s="25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5"/>
      <c r="Q263" s="5"/>
      <c r="R263" s="5"/>
      <c r="S263" s="5"/>
      <c r="T263" s="5"/>
      <c r="U263" s="5"/>
      <c r="V263" s="5"/>
      <c r="W263" s="5"/>
      <c r="X263" s="5"/>
    </row>
    <row r="264" spans="1:24">
      <c r="A264" s="489" t="s">
        <v>257</v>
      </c>
      <c r="B264" s="185"/>
      <c r="C264" s="550">
        <f>SUM(C12,C16,C20,C24,C32,C39,C43,C47,C54,C58,C62,C66,C70,C74,C78,C84,C88,C92,C99,C105,C111,C115,C119,C123,C127,C131,C135)</f>
        <v>816176</v>
      </c>
      <c r="D264" s="162">
        <f t="shared" ref="D264:O264" si="64">SUM(D12,D20,D24,D32,D39,D43,D47,D54,D58,D62,D70,D74,D78,D84,D88,D92,D99,D105,D115,D119,D123,D127,D131,D135,D16,D66,D111)</f>
        <v>0</v>
      </c>
      <c r="E264" s="162">
        <f t="shared" si="64"/>
        <v>501483</v>
      </c>
      <c r="F264" s="162">
        <f t="shared" si="64"/>
        <v>0</v>
      </c>
      <c r="G264" s="162">
        <f t="shared" si="64"/>
        <v>0</v>
      </c>
      <c r="H264" s="162">
        <f t="shared" si="64"/>
        <v>106853</v>
      </c>
      <c r="I264" s="162">
        <f t="shared" si="64"/>
        <v>21972</v>
      </c>
      <c r="J264" s="162">
        <f t="shared" si="64"/>
        <v>144832</v>
      </c>
      <c r="K264" s="162">
        <f t="shared" si="64"/>
        <v>0</v>
      </c>
      <c r="L264" s="162">
        <f t="shared" si="64"/>
        <v>15784</v>
      </c>
      <c r="M264" s="162">
        <f t="shared" si="64"/>
        <v>25252</v>
      </c>
      <c r="N264" s="162">
        <f t="shared" si="64"/>
        <v>0</v>
      </c>
      <c r="O264" s="162">
        <f t="shared" si="64"/>
        <v>0</v>
      </c>
      <c r="P264" s="5"/>
      <c r="Q264" s="5"/>
      <c r="R264" s="5"/>
      <c r="S264" s="5"/>
      <c r="T264" s="5"/>
      <c r="U264" s="5"/>
      <c r="V264" s="5"/>
      <c r="W264" s="5"/>
      <c r="X264" s="5"/>
    </row>
    <row r="265" spans="1:24">
      <c r="A265" s="1" t="s">
        <v>402</v>
      </c>
      <c r="B265" s="1"/>
      <c r="C265" s="551">
        <f>SUM(C13,C17,C21,C25,C33,C40,C44,C48,C55,C59,C63,C67,C71,C75,C79,C85,C89,C93,C100,C106,C112,C116,C120,C124,C128,C132,C136)</f>
        <v>1004106</v>
      </c>
      <c r="D265" s="162">
        <f t="shared" ref="D265:O265" si="65">SUM(D13,D21,D25,D33,D40,D44,D48,D55,D59,D63,D71,D75,D79,D85,D89,D93,D100,D106,D116,D120,D124,D128,D132,D136,D17,D67,D112)</f>
        <v>0</v>
      </c>
      <c r="E265" s="162">
        <f t="shared" si="65"/>
        <v>553002</v>
      </c>
      <c r="F265" s="162">
        <f t="shared" si="65"/>
        <v>0</v>
      </c>
      <c r="G265" s="162">
        <f t="shared" si="65"/>
        <v>0</v>
      </c>
      <c r="H265" s="162">
        <f t="shared" si="65"/>
        <v>97154</v>
      </c>
      <c r="I265" s="162">
        <f t="shared" si="65"/>
        <v>22026</v>
      </c>
      <c r="J265" s="162">
        <f t="shared" si="65"/>
        <v>138604</v>
      </c>
      <c r="K265" s="162">
        <f t="shared" si="65"/>
        <v>0</v>
      </c>
      <c r="L265" s="162">
        <f t="shared" si="65"/>
        <v>15784</v>
      </c>
      <c r="M265" s="162">
        <f t="shared" si="65"/>
        <v>22263</v>
      </c>
      <c r="N265" s="162">
        <f t="shared" si="65"/>
        <v>155273</v>
      </c>
      <c r="O265" s="162">
        <f t="shared" si="65"/>
        <v>0</v>
      </c>
      <c r="P265" s="5"/>
      <c r="Q265" s="5"/>
      <c r="R265" s="5"/>
      <c r="S265" s="5"/>
      <c r="T265" s="5"/>
      <c r="U265" s="5"/>
      <c r="V265" s="5"/>
      <c r="W265" s="5"/>
      <c r="X265" s="5"/>
    </row>
    <row r="266" spans="1:24">
      <c r="A266" s="1"/>
      <c r="B266" s="1"/>
      <c r="C266" s="253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5"/>
      <c r="Q266" s="5"/>
      <c r="R266" s="5"/>
      <c r="S266" s="5"/>
      <c r="T266" s="5"/>
      <c r="U266" s="5"/>
      <c r="V266" s="5"/>
      <c r="W266" s="5"/>
      <c r="X266" s="5"/>
    </row>
    <row r="267" spans="1:24">
      <c r="A267" s="1"/>
      <c r="B267" s="1"/>
      <c r="C267" s="253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5"/>
      <c r="Q267" s="5"/>
      <c r="R267" s="5"/>
      <c r="S267" s="5"/>
      <c r="T267" s="5"/>
      <c r="U267" s="5"/>
      <c r="V267" s="5"/>
      <c r="W267" s="5"/>
      <c r="X267" s="5"/>
    </row>
    <row r="268" spans="1:24">
      <c r="A268" s="5"/>
      <c r="B268" s="5"/>
      <c r="C268" s="252"/>
      <c r="D268" s="119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>
      <c r="A269" s="5"/>
      <c r="B269" s="5"/>
      <c r="C269" s="252"/>
      <c r="D269" s="119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>
      <c r="A270" s="5"/>
      <c r="B270" s="5"/>
      <c r="C270" s="252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>
      <c r="A271" s="5"/>
      <c r="B271" s="5"/>
      <c r="C271" s="252"/>
      <c r="D271" s="119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>
      <c r="A272" s="5"/>
      <c r="B272" s="5"/>
      <c r="C272" s="252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>
      <c r="A273" s="5"/>
      <c r="B273" s="5"/>
      <c r="C273" s="252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>
      <c r="A274" s="5"/>
      <c r="B274" s="5"/>
      <c r="C274" s="252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>
      <c r="A275" s="5"/>
      <c r="B275" s="5"/>
      <c r="C275" s="252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>
      <c r="A276" s="5"/>
      <c r="B276" s="5"/>
      <c r="C276" s="252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>
      <c r="A277" s="5"/>
      <c r="B277" s="5"/>
      <c r="C277" s="252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>
      <c r="A278" s="5"/>
      <c r="B278" s="5"/>
      <c r="C278" s="252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>
      <c r="A279" s="5"/>
      <c r="B279" s="5"/>
      <c r="C279" s="252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>
      <c r="A280" s="5"/>
      <c r="B280" s="5"/>
      <c r="C280" s="252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>
      <c r="A281" s="5"/>
      <c r="B281" s="5"/>
      <c r="C281" s="252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>
      <c r="A282" s="5"/>
      <c r="B282" s="5"/>
      <c r="C282" s="252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>
      <c r="A283" s="5"/>
      <c r="B283" s="5"/>
      <c r="C283" s="252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>
      <c r="A284" s="5"/>
      <c r="B284" s="5"/>
      <c r="C284" s="252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>
      <c r="A285" s="5"/>
      <c r="B285" s="5"/>
      <c r="C285" s="252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>
      <c r="A286" s="5"/>
      <c r="B286" s="5"/>
      <c r="C286" s="252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>
      <c r="A287" s="5"/>
      <c r="B287" s="5"/>
      <c r="C287" s="252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>
      <c r="A288" s="5"/>
      <c r="B288" s="5"/>
      <c r="C288" s="252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>
      <c r="A289" s="5"/>
      <c r="B289" s="5"/>
      <c r="C289" s="252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>
      <c r="A290" s="5"/>
      <c r="B290" s="5"/>
      <c r="C290" s="252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>
      <c r="A291" s="5"/>
      <c r="B291" s="5"/>
      <c r="C291" s="252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>
      <c r="A292" s="5"/>
      <c r="B292" s="5"/>
      <c r="C292" s="252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>
      <c r="A293" s="5"/>
      <c r="B293" s="5"/>
      <c r="C293" s="252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>
      <c r="A294" s="1"/>
      <c r="B294" s="1"/>
      <c r="C294" s="25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24">
      <c r="A295" s="1"/>
      <c r="B295" s="1"/>
      <c r="C295" s="25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24">
      <c r="A296" s="1"/>
      <c r="B296" s="1"/>
      <c r="C296" s="25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24">
      <c r="A297" s="1"/>
      <c r="B297" s="1"/>
      <c r="C297" s="25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24">
      <c r="A298" s="1"/>
      <c r="B298" s="1"/>
      <c r="C298" s="25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24">
      <c r="A299" s="1"/>
      <c r="B299" s="1"/>
      <c r="C299" s="25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24">
      <c r="A300" s="1"/>
      <c r="B300" s="1"/>
      <c r="C300" s="25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24">
      <c r="A301" s="1"/>
      <c r="B301" s="1"/>
      <c r="C301" s="25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24">
      <c r="A302" s="1"/>
      <c r="B302" s="1"/>
      <c r="C302" s="25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24">
      <c r="A303" s="1"/>
      <c r="B303" s="1"/>
      <c r="C303" s="25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24">
      <c r="A304" s="1"/>
      <c r="B304" s="1"/>
      <c r="C304" s="25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1"/>
      <c r="B305" s="1"/>
      <c r="C305" s="25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</sheetData>
  <mergeCells count="14">
    <mergeCell ref="N6:O6"/>
    <mergeCell ref="J7:K8"/>
    <mergeCell ref="I7:I9"/>
    <mergeCell ref="L7:M8"/>
    <mergeCell ref="N7:N9"/>
    <mergeCell ref="O7:O9"/>
    <mergeCell ref="C7:C9"/>
    <mergeCell ref="J10:K10"/>
    <mergeCell ref="L10:M10"/>
    <mergeCell ref="D7:D9"/>
    <mergeCell ref="E7:E9"/>
    <mergeCell ref="F7:F9"/>
    <mergeCell ref="G7:G9"/>
    <mergeCell ref="H7:H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58" firstPageNumber="4" orientation="landscape" horizontalDpi="300" verticalDpi="300" r:id="rId1"/>
  <headerFooter alignWithMargins="0">
    <oddFooter>&amp;P. oldal</oddFooter>
  </headerFooter>
  <rowBreaks count="4" manualBreakCount="4">
    <brk id="56" max="14" man="1"/>
    <brk id="109" max="14" man="1"/>
    <brk id="159" max="14" man="1"/>
    <brk id="21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97"/>
  <sheetViews>
    <sheetView view="pageBreakPreview" zoomScaleNormal="100" zoomScaleSheetLayoutView="100" workbookViewId="0">
      <selection activeCell="A20" sqref="A20"/>
    </sheetView>
  </sheetViews>
  <sheetFormatPr defaultRowHeight="12.75"/>
  <cols>
    <col min="1" max="1" width="42.42578125" customWidth="1"/>
    <col min="2" max="2" width="7.5703125" customWidth="1"/>
    <col min="3" max="3" width="10.7109375" style="254" customWidth="1"/>
    <col min="4" max="15" width="10.7109375" customWidth="1"/>
    <col min="16" max="16" width="9.85546875" bestFit="1" customWidth="1"/>
  </cols>
  <sheetData>
    <row r="1" spans="1:16" ht="15.75">
      <c r="A1" s="4" t="s">
        <v>822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</row>
    <row r="2" spans="1:16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</row>
    <row r="3" spans="1:16" ht="15.75">
      <c r="A3" s="4"/>
      <c r="B3" s="4"/>
      <c r="C3" s="6"/>
      <c r="D3" s="4"/>
      <c r="E3" s="4"/>
      <c r="F3" s="6"/>
      <c r="G3" s="6"/>
      <c r="H3" s="6" t="s">
        <v>35</v>
      </c>
      <c r="I3" s="5"/>
      <c r="J3" s="5"/>
      <c r="K3" s="5"/>
      <c r="L3" s="5"/>
      <c r="M3" s="5"/>
      <c r="N3" s="5"/>
      <c r="O3" s="5"/>
    </row>
    <row r="4" spans="1:16" ht="15.75">
      <c r="A4" s="4"/>
      <c r="B4" s="4"/>
      <c r="C4" s="6"/>
      <c r="D4" s="4"/>
      <c r="E4" s="4"/>
      <c r="F4" s="6"/>
      <c r="G4" s="6"/>
      <c r="H4" s="540" t="s">
        <v>627</v>
      </c>
      <c r="I4" s="5"/>
      <c r="J4" s="5"/>
      <c r="K4" s="5"/>
      <c r="L4" s="5"/>
      <c r="M4" s="5"/>
      <c r="N4" s="5"/>
      <c r="O4" s="5"/>
    </row>
    <row r="5" spans="1:16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6">
      <c r="A6" s="5"/>
      <c r="B6" s="5"/>
      <c r="C6" s="252"/>
      <c r="D6" s="5"/>
      <c r="E6" s="5"/>
      <c r="F6" s="5"/>
      <c r="G6" s="5"/>
      <c r="H6" s="5"/>
      <c r="I6" s="5"/>
      <c r="J6" s="5"/>
      <c r="K6" s="5"/>
      <c r="L6" s="5"/>
      <c r="M6" s="5"/>
      <c r="N6" s="5" t="s">
        <v>28</v>
      </c>
      <c r="O6" s="5"/>
    </row>
    <row r="7" spans="1:16" ht="12.75" customHeight="1">
      <c r="A7" s="7" t="s">
        <v>29</v>
      </c>
      <c r="B7" s="7"/>
      <c r="C7" s="7" t="s">
        <v>30</v>
      </c>
      <c r="D7" s="600" t="s">
        <v>230</v>
      </c>
      <c r="E7" s="600" t="s">
        <v>225</v>
      </c>
      <c r="F7" s="600" t="s">
        <v>226</v>
      </c>
      <c r="G7" s="600" t="s">
        <v>156</v>
      </c>
      <c r="H7" s="600" t="s">
        <v>196</v>
      </c>
      <c r="I7" s="600" t="s">
        <v>198</v>
      </c>
      <c r="J7" s="605" t="s">
        <v>227</v>
      </c>
      <c r="K7" s="606"/>
      <c r="L7" s="605" t="s">
        <v>228</v>
      </c>
      <c r="M7" s="606"/>
      <c r="N7" s="600" t="s">
        <v>229</v>
      </c>
      <c r="O7" s="600" t="s">
        <v>102</v>
      </c>
    </row>
    <row r="8" spans="1:16">
      <c r="A8" s="19" t="s">
        <v>31</v>
      </c>
      <c r="B8" s="19"/>
      <c r="C8" s="19" t="s">
        <v>32</v>
      </c>
      <c r="D8" s="601"/>
      <c r="E8" s="601"/>
      <c r="F8" s="601"/>
      <c r="G8" s="601"/>
      <c r="H8" s="601"/>
      <c r="I8" s="601"/>
      <c r="J8" s="607"/>
      <c r="K8" s="608"/>
      <c r="L8" s="607"/>
      <c r="M8" s="608"/>
      <c r="N8" s="601"/>
      <c r="O8" s="601"/>
    </row>
    <row r="9" spans="1:16">
      <c r="A9" s="8"/>
      <c r="B9" s="8"/>
      <c r="C9" s="8" t="s">
        <v>33</v>
      </c>
      <c r="D9" s="602"/>
      <c r="E9" s="602"/>
      <c r="F9" s="602"/>
      <c r="G9" s="602"/>
      <c r="H9" s="602"/>
      <c r="I9" s="602"/>
      <c r="J9" s="284" t="s">
        <v>181</v>
      </c>
      <c r="K9" s="284" t="s">
        <v>121</v>
      </c>
      <c r="L9" s="284" t="s">
        <v>181</v>
      </c>
      <c r="M9" s="284" t="s">
        <v>121</v>
      </c>
      <c r="N9" s="602"/>
      <c r="O9" s="602"/>
    </row>
    <row r="10" spans="1:16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603" t="s">
        <v>16</v>
      </c>
      <c r="K10" s="604"/>
      <c r="L10" s="603" t="s">
        <v>17</v>
      </c>
      <c r="M10" s="604"/>
      <c r="N10" s="19">
        <v>11</v>
      </c>
      <c r="O10" s="19">
        <v>12</v>
      </c>
    </row>
    <row r="11" spans="1:16">
      <c r="A11" s="13" t="s">
        <v>241</v>
      </c>
      <c r="B11" s="13"/>
      <c r="C11" s="7"/>
      <c r="D11" s="118"/>
      <c r="E11" s="118"/>
      <c r="F11" s="122"/>
      <c r="G11" s="118"/>
      <c r="H11" s="122"/>
      <c r="I11" s="118"/>
      <c r="J11" s="120"/>
      <c r="K11" s="121"/>
      <c r="L11" s="118"/>
      <c r="M11" s="122"/>
      <c r="N11" s="118"/>
      <c r="O11" s="118"/>
    </row>
    <row r="12" spans="1:16">
      <c r="A12" s="46" t="s">
        <v>45</v>
      </c>
      <c r="B12" s="46"/>
      <c r="C12" s="199">
        <f>SUM(D12:O12)</f>
        <v>1920</v>
      </c>
      <c r="D12" s="140"/>
      <c r="E12" s="140"/>
      <c r="F12" s="386"/>
      <c r="G12" s="140"/>
      <c r="H12" s="386">
        <v>1770</v>
      </c>
      <c r="I12" s="140">
        <v>150</v>
      </c>
      <c r="J12" s="112"/>
      <c r="K12" s="395"/>
      <c r="L12" s="140"/>
      <c r="M12" s="386"/>
      <c r="N12" s="140"/>
      <c r="O12" s="140"/>
      <c r="P12" s="155">
        <f>SUM(D12:O12)</f>
        <v>1920</v>
      </c>
    </row>
    <row r="13" spans="1:16">
      <c r="A13" s="46" t="s">
        <v>401</v>
      </c>
      <c r="B13" s="46"/>
      <c r="C13" s="199">
        <f t="shared" ref="C13:C14" si="0">SUM(D13:O13)</f>
        <v>2900</v>
      </c>
      <c r="D13" s="140"/>
      <c r="E13" s="140"/>
      <c r="F13" s="386"/>
      <c r="G13" s="140"/>
      <c r="H13" s="386">
        <v>2670</v>
      </c>
      <c r="I13" s="140">
        <v>230</v>
      </c>
      <c r="J13" s="112"/>
      <c r="K13" s="395"/>
      <c r="L13" s="140"/>
      <c r="M13" s="386"/>
      <c r="N13" s="140"/>
      <c r="O13" s="140"/>
      <c r="P13" s="155">
        <f t="shared" ref="P13:P15" si="1">SUM(D13:O13)</f>
        <v>2900</v>
      </c>
    </row>
    <row r="14" spans="1:16">
      <c r="A14" s="46" t="s">
        <v>768</v>
      </c>
      <c r="B14" s="46"/>
      <c r="C14" s="199">
        <f t="shared" si="0"/>
        <v>100</v>
      </c>
      <c r="D14" s="140"/>
      <c r="E14" s="140"/>
      <c r="F14" s="386"/>
      <c r="G14" s="140"/>
      <c r="H14" s="386"/>
      <c r="I14" s="140">
        <v>100</v>
      </c>
      <c r="J14" s="112"/>
      <c r="K14" s="395"/>
      <c r="L14" s="140"/>
      <c r="M14" s="386"/>
      <c r="N14" s="140"/>
      <c r="O14" s="140"/>
      <c r="P14" s="155">
        <f t="shared" si="1"/>
        <v>100</v>
      </c>
    </row>
    <row r="15" spans="1:16">
      <c r="A15" s="46" t="s">
        <v>769</v>
      </c>
      <c r="B15" s="46"/>
      <c r="C15" s="199">
        <f>SUM(C14)</f>
        <v>100</v>
      </c>
      <c r="D15" s="199">
        <f t="shared" ref="D15:O15" si="2">SUM(D14)</f>
        <v>0</v>
      </c>
      <c r="E15" s="199">
        <f t="shared" si="2"/>
        <v>0</v>
      </c>
      <c r="F15" s="199">
        <f t="shared" si="2"/>
        <v>0</v>
      </c>
      <c r="G15" s="199">
        <f t="shared" si="2"/>
        <v>0</v>
      </c>
      <c r="H15" s="199">
        <f t="shared" si="2"/>
        <v>0</v>
      </c>
      <c r="I15" s="199">
        <f t="shared" si="2"/>
        <v>100</v>
      </c>
      <c r="J15" s="199">
        <f t="shared" si="2"/>
        <v>0</v>
      </c>
      <c r="K15" s="199">
        <f t="shared" si="2"/>
        <v>0</v>
      </c>
      <c r="L15" s="199">
        <f t="shared" si="2"/>
        <v>0</v>
      </c>
      <c r="M15" s="199">
        <f t="shared" si="2"/>
        <v>0</v>
      </c>
      <c r="N15" s="199">
        <f t="shared" si="2"/>
        <v>0</v>
      </c>
      <c r="O15" s="199">
        <f t="shared" si="2"/>
        <v>0</v>
      </c>
      <c r="P15" s="155">
        <f t="shared" si="1"/>
        <v>100</v>
      </c>
    </row>
    <row r="16" spans="1:16">
      <c r="A16" s="392" t="s">
        <v>641</v>
      </c>
      <c r="B16" s="392" t="s">
        <v>184</v>
      </c>
      <c r="C16" s="158">
        <f>SUM(C13,C15)</f>
        <v>3000</v>
      </c>
      <c r="D16" s="158">
        <f t="shared" ref="D16:O16" si="3">SUM(D13,D15)</f>
        <v>0</v>
      </c>
      <c r="E16" s="158">
        <f t="shared" si="3"/>
        <v>0</v>
      </c>
      <c r="F16" s="158">
        <f t="shared" si="3"/>
        <v>0</v>
      </c>
      <c r="G16" s="158">
        <f t="shared" si="3"/>
        <v>0</v>
      </c>
      <c r="H16" s="158">
        <f t="shared" si="3"/>
        <v>2670</v>
      </c>
      <c r="I16" s="158">
        <f t="shared" si="3"/>
        <v>330</v>
      </c>
      <c r="J16" s="158">
        <f t="shared" si="3"/>
        <v>0</v>
      </c>
      <c r="K16" s="158">
        <f t="shared" si="3"/>
        <v>0</v>
      </c>
      <c r="L16" s="158">
        <f t="shared" si="3"/>
        <v>0</v>
      </c>
      <c r="M16" s="158">
        <f t="shared" si="3"/>
        <v>0</v>
      </c>
      <c r="N16" s="158">
        <f t="shared" si="3"/>
        <v>0</v>
      </c>
      <c r="O16" s="158">
        <f t="shared" si="3"/>
        <v>0</v>
      </c>
      <c r="P16" s="155">
        <f t="shared" ref="P16:P54" si="4">SUM(D16:O16)</f>
        <v>3000</v>
      </c>
    </row>
    <row r="17" spans="1:16">
      <c r="A17" s="13" t="s">
        <v>242</v>
      </c>
      <c r="B17" s="13"/>
      <c r="C17" s="291"/>
      <c r="D17" s="118"/>
      <c r="E17" s="118"/>
      <c r="F17" s="122"/>
      <c r="G17" s="118"/>
      <c r="H17" s="122"/>
      <c r="I17" s="118"/>
      <c r="J17" s="122"/>
      <c r="K17" s="118"/>
      <c r="L17" s="118"/>
      <c r="M17" s="118"/>
      <c r="N17" s="118"/>
      <c r="O17" s="118"/>
      <c r="P17" s="155">
        <f t="shared" si="4"/>
        <v>0</v>
      </c>
    </row>
    <row r="18" spans="1:16">
      <c r="A18" s="46" t="s">
        <v>45</v>
      </c>
      <c r="B18" s="24"/>
      <c r="C18" s="341">
        <f>SUM(D18:O18)</f>
        <v>0</v>
      </c>
      <c r="D18" s="92"/>
      <c r="E18" s="92"/>
      <c r="F18" s="126"/>
      <c r="G18" s="92"/>
      <c r="H18" s="126"/>
      <c r="I18" s="92"/>
      <c r="J18" s="126"/>
      <c r="K18" s="92"/>
      <c r="L18" s="92"/>
      <c r="M18" s="92"/>
      <c r="N18" s="92"/>
      <c r="O18" s="92"/>
      <c r="P18" s="155">
        <f t="shared" si="4"/>
        <v>0</v>
      </c>
    </row>
    <row r="19" spans="1:16">
      <c r="A19" s="46" t="s">
        <v>401</v>
      </c>
      <c r="B19" s="24"/>
      <c r="C19" s="341">
        <f>SUM(D19:O19)</f>
        <v>0</v>
      </c>
      <c r="D19" s="92"/>
      <c r="E19" s="92"/>
      <c r="F19" s="126"/>
      <c r="G19" s="92"/>
      <c r="H19" s="126"/>
      <c r="I19" s="92"/>
      <c r="J19" s="126"/>
      <c r="K19" s="92"/>
      <c r="L19" s="92"/>
      <c r="M19" s="92"/>
      <c r="N19" s="92"/>
      <c r="O19" s="92"/>
      <c r="P19" s="155">
        <f t="shared" si="4"/>
        <v>0</v>
      </c>
    </row>
    <row r="20" spans="1:16">
      <c r="A20" s="392" t="s">
        <v>641</v>
      </c>
      <c r="B20" s="15" t="s">
        <v>184</v>
      </c>
      <c r="C20" s="290">
        <f>SUM(D20:O20)</f>
        <v>0</v>
      </c>
      <c r="D20" s="116"/>
      <c r="E20" s="182"/>
      <c r="F20" s="124"/>
      <c r="G20" s="116">
        <v>0</v>
      </c>
      <c r="H20" s="124">
        <v>0</v>
      </c>
      <c r="I20" s="116">
        <v>0</v>
      </c>
      <c r="J20" s="124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55">
        <f t="shared" si="4"/>
        <v>0</v>
      </c>
    </row>
    <row r="21" spans="1:16">
      <c r="A21" s="60" t="s">
        <v>337</v>
      </c>
      <c r="B21" s="11"/>
      <c r="C21" s="341"/>
      <c r="D21" s="92"/>
      <c r="E21" s="183"/>
      <c r="F21" s="126"/>
      <c r="G21" s="92"/>
      <c r="H21" s="126"/>
      <c r="I21" s="92"/>
      <c r="J21" s="126"/>
      <c r="K21" s="136"/>
      <c r="L21" s="92"/>
      <c r="M21" s="126"/>
      <c r="N21" s="92"/>
      <c r="O21" s="92"/>
      <c r="P21" s="155">
        <f t="shared" si="4"/>
        <v>0</v>
      </c>
    </row>
    <row r="22" spans="1:16">
      <c r="A22" s="46" t="s">
        <v>45</v>
      </c>
      <c r="B22" s="11"/>
      <c r="C22" s="341">
        <f>SUM(D22:O22)</f>
        <v>0</v>
      </c>
      <c r="D22" s="92"/>
      <c r="E22" s="183"/>
      <c r="F22" s="126"/>
      <c r="G22" s="92"/>
      <c r="H22" s="126"/>
      <c r="I22" s="92"/>
      <c r="J22" s="126"/>
      <c r="K22" s="136"/>
      <c r="L22" s="92"/>
      <c r="M22" s="126"/>
      <c r="N22" s="92"/>
      <c r="O22" s="92"/>
      <c r="P22" s="155">
        <f t="shared" si="4"/>
        <v>0</v>
      </c>
    </row>
    <row r="23" spans="1:16">
      <c r="A23" s="46" t="s">
        <v>401</v>
      </c>
      <c r="B23" s="11"/>
      <c r="C23" s="341">
        <f t="shared" ref="C23:C25" si="5">SUM(D23:O23)</f>
        <v>1686</v>
      </c>
      <c r="D23" s="92"/>
      <c r="E23" s="183">
        <v>1686</v>
      </c>
      <c r="F23" s="126"/>
      <c r="G23" s="92"/>
      <c r="H23" s="126"/>
      <c r="I23" s="92"/>
      <c r="J23" s="126"/>
      <c r="K23" s="136"/>
      <c r="L23" s="92"/>
      <c r="M23" s="126"/>
      <c r="N23" s="92"/>
      <c r="O23" s="92"/>
      <c r="P23" s="155">
        <f t="shared" si="4"/>
        <v>1686</v>
      </c>
    </row>
    <row r="24" spans="1:16">
      <c r="A24" s="46" t="s">
        <v>667</v>
      </c>
      <c r="B24" s="11"/>
      <c r="C24" s="341">
        <f t="shared" si="5"/>
        <v>81</v>
      </c>
      <c r="D24" s="92"/>
      <c r="E24" s="183">
        <v>81</v>
      </c>
      <c r="F24" s="126"/>
      <c r="G24" s="92"/>
      <c r="H24" s="126"/>
      <c r="I24" s="92"/>
      <c r="J24" s="126"/>
      <c r="K24" s="136"/>
      <c r="L24" s="92"/>
      <c r="M24" s="126"/>
      <c r="N24" s="92"/>
      <c r="O24" s="92"/>
      <c r="P24" s="155">
        <f t="shared" si="4"/>
        <v>81</v>
      </c>
    </row>
    <row r="25" spans="1:16">
      <c r="A25" s="46" t="s">
        <v>437</v>
      </c>
      <c r="B25" s="11"/>
      <c r="C25" s="341">
        <f t="shared" si="5"/>
        <v>81</v>
      </c>
      <c r="D25" s="92"/>
      <c r="E25" s="183">
        <v>81</v>
      </c>
      <c r="F25" s="126"/>
      <c r="G25" s="92"/>
      <c r="H25" s="126"/>
      <c r="I25" s="92"/>
      <c r="J25" s="126"/>
      <c r="K25" s="136"/>
      <c r="L25" s="92"/>
      <c r="M25" s="126"/>
      <c r="N25" s="92"/>
      <c r="O25" s="92"/>
      <c r="P25" s="155">
        <f t="shared" si="4"/>
        <v>81</v>
      </c>
    </row>
    <row r="26" spans="1:16">
      <c r="A26" s="392" t="s">
        <v>641</v>
      </c>
      <c r="B26" s="11" t="s">
        <v>184</v>
      </c>
      <c r="C26" s="183">
        <f>SUM(C23,C25)</f>
        <v>1767</v>
      </c>
      <c r="D26" s="92"/>
      <c r="E26" s="183">
        <f>SUM(E23,E25)</f>
        <v>1767</v>
      </c>
      <c r="F26" s="126"/>
      <c r="G26" s="92"/>
      <c r="H26" s="126"/>
      <c r="I26" s="92"/>
      <c r="J26" s="126"/>
      <c r="K26" s="136"/>
      <c r="L26" s="92"/>
      <c r="M26" s="126"/>
      <c r="N26" s="92"/>
      <c r="O26" s="92"/>
      <c r="P26" s="155">
        <f t="shared" si="4"/>
        <v>1767</v>
      </c>
    </row>
    <row r="27" spans="1:16">
      <c r="A27" s="13" t="s">
        <v>336</v>
      </c>
      <c r="B27" s="13"/>
      <c r="C27" s="291"/>
      <c r="D27" s="118"/>
      <c r="E27" s="118"/>
      <c r="F27" s="122"/>
      <c r="G27" s="118"/>
      <c r="H27" s="122"/>
      <c r="I27" s="118"/>
      <c r="J27" s="120"/>
      <c r="K27" s="121"/>
      <c r="L27" s="118"/>
      <c r="M27" s="122"/>
      <c r="N27" s="118"/>
      <c r="O27" s="118"/>
      <c r="P27" s="155">
        <f t="shared" si="4"/>
        <v>0</v>
      </c>
    </row>
    <row r="28" spans="1:16">
      <c r="A28" s="46" t="s">
        <v>45</v>
      </c>
      <c r="B28" s="24"/>
      <c r="C28" s="341">
        <f>SUM(D28:O28)</f>
        <v>235905</v>
      </c>
      <c r="D28" s="92">
        <v>235905</v>
      </c>
      <c r="E28" s="92"/>
      <c r="F28" s="126"/>
      <c r="G28" s="92"/>
      <c r="H28" s="126"/>
      <c r="I28" s="92"/>
      <c r="J28" s="114"/>
      <c r="K28" s="136"/>
      <c r="L28" s="92"/>
      <c r="M28" s="126"/>
      <c r="N28" s="92"/>
      <c r="O28" s="92"/>
      <c r="P28" s="155">
        <f t="shared" si="4"/>
        <v>235905</v>
      </c>
    </row>
    <row r="29" spans="1:16">
      <c r="A29" s="46" t="s">
        <v>401</v>
      </c>
      <c r="B29" s="24"/>
      <c r="C29" s="341">
        <f t="shared" ref="C29:C30" si="6">SUM(D29:O29)</f>
        <v>237427</v>
      </c>
      <c r="D29" s="92">
        <v>235530</v>
      </c>
      <c r="E29" s="92"/>
      <c r="F29" s="126"/>
      <c r="G29" s="92"/>
      <c r="H29" s="126"/>
      <c r="I29" s="92"/>
      <c r="J29" s="114"/>
      <c r="K29" s="136"/>
      <c r="L29" s="92"/>
      <c r="M29" s="126"/>
      <c r="N29" s="92">
        <v>1897</v>
      </c>
      <c r="O29" s="92"/>
      <c r="P29" s="155">
        <f t="shared" si="4"/>
        <v>237427</v>
      </c>
    </row>
    <row r="30" spans="1:16">
      <c r="A30" s="46" t="s">
        <v>668</v>
      </c>
      <c r="B30" s="24"/>
      <c r="C30" s="341">
        <f t="shared" si="6"/>
        <v>-2836</v>
      </c>
      <c r="D30" s="92">
        <v>-2836</v>
      </c>
      <c r="E30" s="92"/>
      <c r="F30" s="126"/>
      <c r="G30" s="92"/>
      <c r="H30" s="126"/>
      <c r="I30" s="92"/>
      <c r="J30" s="114"/>
      <c r="K30" s="136"/>
      <c r="L30" s="92"/>
      <c r="M30" s="126"/>
      <c r="N30" s="92"/>
      <c r="O30" s="92"/>
      <c r="P30" s="155">
        <f t="shared" si="4"/>
        <v>-2836</v>
      </c>
    </row>
    <row r="31" spans="1:16">
      <c r="A31" s="46" t="s">
        <v>436</v>
      </c>
      <c r="B31" s="24"/>
      <c r="C31" s="341">
        <f>SUM(C30)</f>
        <v>-2836</v>
      </c>
      <c r="D31" s="199">
        <f t="shared" ref="D31:O31" si="7">SUM(D30)</f>
        <v>-2836</v>
      </c>
      <c r="E31" s="341">
        <f t="shared" si="7"/>
        <v>0</v>
      </c>
      <c r="F31" s="341">
        <f t="shared" si="7"/>
        <v>0</v>
      </c>
      <c r="G31" s="341">
        <f t="shared" si="7"/>
        <v>0</v>
      </c>
      <c r="H31" s="341">
        <f t="shared" si="7"/>
        <v>0</v>
      </c>
      <c r="I31" s="341">
        <f t="shared" si="7"/>
        <v>0</v>
      </c>
      <c r="J31" s="341">
        <f t="shared" si="7"/>
        <v>0</v>
      </c>
      <c r="K31" s="341">
        <f t="shared" si="7"/>
        <v>0</v>
      </c>
      <c r="L31" s="341">
        <f t="shared" si="7"/>
        <v>0</v>
      </c>
      <c r="M31" s="341">
        <f t="shared" si="7"/>
        <v>0</v>
      </c>
      <c r="N31" s="341">
        <f t="shared" si="7"/>
        <v>0</v>
      </c>
      <c r="O31" s="341">
        <f t="shared" si="7"/>
        <v>0</v>
      </c>
      <c r="P31" s="155">
        <f t="shared" si="4"/>
        <v>-2836</v>
      </c>
    </row>
    <row r="32" spans="1:16">
      <c r="A32" s="392" t="s">
        <v>641</v>
      </c>
      <c r="B32" s="15" t="s">
        <v>182</v>
      </c>
      <c r="C32" s="117">
        <f>SUM(C29,C31)</f>
        <v>234591</v>
      </c>
      <c r="D32" s="116">
        <f>SUM(D29,D31)</f>
        <v>232694</v>
      </c>
      <c r="E32" s="116">
        <f t="shared" ref="E32:O32" si="8">SUM(E29,E31)</f>
        <v>0</v>
      </c>
      <c r="F32" s="116">
        <f t="shared" si="8"/>
        <v>0</v>
      </c>
      <c r="G32" s="116">
        <f t="shared" si="8"/>
        <v>0</v>
      </c>
      <c r="H32" s="116">
        <f t="shared" si="8"/>
        <v>0</v>
      </c>
      <c r="I32" s="116">
        <f t="shared" si="8"/>
        <v>0</v>
      </c>
      <c r="J32" s="116">
        <f t="shared" si="8"/>
        <v>0</v>
      </c>
      <c r="K32" s="116">
        <f t="shared" si="8"/>
        <v>0</v>
      </c>
      <c r="L32" s="116">
        <f t="shared" si="8"/>
        <v>0</v>
      </c>
      <c r="M32" s="116">
        <f t="shared" si="8"/>
        <v>0</v>
      </c>
      <c r="N32" s="116">
        <f t="shared" si="8"/>
        <v>1897</v>
      </c>
      <c r="O32" s="116">
        <f t="shared" si="8"/>
        <v>0</v>
      </c>
      <c r="P32" s="155">
        <f t="shared" si="4"/>
        <v>234591</v>
      </c>
    </row>
    <row r="33" spans="1:24">
      <c r="A33" s="13" t="s">
        <v>505</v>
      </c>
      <c r="B33" s="13"/>
      <c r="C33" s="341"/>
      <c r="D33" s="92"/>
      <c r="E33" s="92"/>
      <c r="F33" s="126"/>
      <c r="G33" s="92"/>
      <c r="H33" s="126"/>
      <c r="I33" s="92"/>
      <c r="J33" s="114"/>
      <c r="K33" s="136"/>
      <c r="L33" s="92"/>
      <c r="M33" s="126"/>
      <c r="N33" s="92"/>
      <c r="O33" s="92"/>
      <c r="P33" s="155">
        <f t="shared" si="4"/>
        <v>0</v>
      </c>
    </row>
    <row r="34" spans="1:24">
      <c r="A34" s="46" t="s">
        <v>45</v>
      </c>
      <c r="B34" s="24"/>
      <c r="C34" s="341">
        <v>0</v>
      </c>
      <c r="D34" s="92"/>
      <c r="E34" s="92"/>
      <c r="F34" s="126"/>
      <c r="G34" s="92"/>
      <c r="H34" s="126"/>
      <c r="I34" s="92"/>
      <c r="J34" s="114"/>
      <c r="K34" s="136"/>
      <c r="L34" s="92"/>
      <c r="M34" s="126"/>
      <c r="N34" s="92"/>
      <c r="O34" s="92"/>
      <c r="P34" s="155">
        <f t="shared" si="4"/>
        <v>0</v>
      </c>
    </row>
    <row r="35" spans="1:24">
      <c r="A35" s="46" t="s">
        <v>488</v>
      </c>
      <c r="B35" s="24"/>
      <c r="C35" s="341">
        <v>0</v>
      </c>
      <c r="D35" s="92"/>
      <c r="E35" s="92"/>
      <c r="F35" s="126"/>
      <c r="G35" s="92"/>
      <c r="H35" s="126"/>
      <c r="I35" s="92"/>
      <c r="J35" s="114"/>
      <c r="K35" s="136"/>
      <c r="L35" s="92"/>
      <c r="M35" s="126"/>
      <c r="N35" s="92"/>
      <c r="O35" s="92"/>
      <c r="P35" s="155">
        <f t="shared" si="4"/>
        <v>0</v>
      </c>
    </row>
    <row r="36" spans="1:24">
      <c r="A36" s="392" t="s">
        <v>641</v>
      </c>
      <c r="B36" s="15" t="s">
        <v>182</v>
      </c>
      <c r="C36" s="341">
        <v>0</v>
      </c>
      <c r="D36" s="92"/>
      <c r="E36" s="92"/>
      <c r="F36" s="126"/>
      <c r="G36" s="92"/>
      <c r="H36" s="126"/>
      <c r="I36" s="92"/>
      <c r="J36" s="114"/>
      <c r="K36" s="136"/>
      <c r="L36" s="92"/>
      <c r="M36" s="126"/>
      <c r="N36" s="92"/>
      <c r="O36" s="92"/>
      <c r="P36" s="155">
        <f t="shared" si="4"/>
        <v>0</v>
      </c>
    </row>
    <row r="37" spans="1:24">
      <c r="A37" s="13" t="s">
        <v>503</v>
      </c>
      <c r="B37" s="13"/>
      <c r="C37" s="291"/>
      <c r="D37" s="118"/>
      <c r="E37" s="118"/>
      <c r="F37" s="122"/>
      <c r="G37" s="118"/>
      <c r="H37" s="122"/>
      <c r="I37" s="118"/>
      <c r="J37" s="120"/>
      <c r="K37" s="121"/>
      <c r="L37" s="118"/>
      <c r="M37" s="122"/>
      <c r="N37" s="118"/>
      <c r="O37" s="118"/>
      <c r="P37" s="155">
        <f t="shared" si="4"/>
        <v>0</v>
      </c>
    </row>
    <row r="38" spans="1:24">
      <c r="A38" s="46" t="s">
        <v>45</v>
      </c>
      <c r="B38" s="24"/>
      <c r="C38" s="341">
        <f>SUM(D38:O38)</f>
        <v>0</v>
      </c>
      <c r="D38" s="92">
        <v>0</v>
      </c>
      <c r="E38" s="92">
        <v>0</v>
      </c>
      <c r="F38" s="126">
        <v>0</v>
      </c>
      <c r="G38" s="92">
        <v>0</v>
      </c>
      <c r="H38" s="126">
        <v>0</v>
      </c>
      <c r="I38" s="92">
        <v>0</v>
      </c>
      <c r="J38" s="114">
        <v>0</v>
      </c>
      <c r="K38" s="136">
        <v>0</v>
      </c>
      <c r="L38" s="92">
        <v>0</v>
      </c>
      <c r="M38" s="126">
        <v>0</v>
      </c>
      <c r="N38" s="92">
        <v>0</v>
      </c>
      <c r="O38" s="92">
        <v>0</v>
      </c>
      <c r="P38" s="155">
        <f t="shared" si="4"/>
        <v>0</v>
      </c>
    </row>
    <row r="39" spans="1:24">
      <c r="A39" s="46" t="s">
        <v>488</v>
      </c>
      <c r="B39" s="24"/>
      <c r="C39" s="341">
        <f>SUM(D39:O39)</f>
        <v>0</v>
      </c>
      <c r="D39" s="92"/>
      <c r="E39" s="92"/>
      <c r="F39" s="126"/>
      <c r="G39" s="92"/>
      <c r="H39" s="126"/>
      <c r="I39" s="92"/>
      <c r="J39" s="114"/>
      <c r="K39" s="136"/>
      <c r="L39" s="92"/>
      <c r="M39" s="126"/>
      <c r="N39" s="92"/>
      <c r="O39" s="92"/>
      <c r="P39" s="155">
        <f t="shared" si="4"/>
        <v>0</v>
      </c>
    </row>
    <row r="40" spans="1:24">
      <c r="A40" s="392" t="s">
        <v>641</v>
      </c>
      <c r="B40" s="15" t="s">
        <v>182</v>
      </c>
      <c r="C40" s="290">
        <f>SUM(D40:O40)</f>
        <v>0</v>
      </c>
      <c r="D40" s="116">
        <f>SUM(E40:O40)</f>
        <v>0</v>
      </c>
      <c r="E40" s="116">
        <v>0</v>
      </c>
      <c r="F40" s="124">
        <v>0</v>
      </c>
      <c r="G40" s="116">
        <v>0</v>
      </c>
      <c r="H40" s="124">
        <v>0</v>
      </c>
      <c r="I40" s="116">
        <v>0</v>
      </c>
      <c r="J40" s="113">
        <v>0</v>
      </c>
      <c r="K40" s="123">
        <v>0</v>
      </c>
      <c r="L40" s="116">
        <v>0</v>
      </c>
      <c r="M40" s="124">
        <v>0</v>
      </c>
      <c r="N40" s="116">
        <v>0</v>
      </c>
      <c r="O40" s="116">
        <v>0</v>
      </c>
      <c r="P40" s="155">
        <f t="shared" si="4"/>
        <v>0</v>
      </c>
      <c r="Q40" s="68"/>
    </row>
    <row r="41" spans="1:24">
      <c r="A41" s="57" t="s">
        <v>132</v>
      </c>
      <c r="B41" s="249"/>
      <c r="C41" s="63"/>
      <c r="D41" s="33"/>
      <c r="E41" s="10"/>
      <c r="F41" s="22"/>
      <c r="G41" s="10"/>
      <c r="H41" s="22"/>
      <c r="I41" s="10"/>
      <c r="J41" s="22"/>
      <c r="K41" s="10"/>
      <c r="L41" s="22"/>
      <c r="M41" s="10"/>
      <c r="N41" s="22"/>
      <c r="O41" s="10"/>
      <c r="P41" s="155">
        <f t="shared" si="4"/>
        <v>0</v>
      </c>
      <c r="Q41" s="5"/>
      <c r="R41" s="5"/>
      <c r="S41" s="5"/>
      <c r="T41" s="5"/>
      <c r="U41" s="5"/>
      <c r="V41" s="5"/>
      <c r="W41" s="5"/>
      <c r="X41" s="5"/>
    </row>
    <row r="42" spans="1:24">
      <c r="A42" s="60" t="s">
        <v>45</v>
      </c>
      <c r="B42" s="394"/>
      <c r="C42" s="396">
        <f t="shared" ref="C42:C54" si="9">SUM(D42:O42)</f>
        <v>237825</v>
      </c>
      <c r="D42" s="136">
        <f t="shared" ref="D42:O42" si="10">SUM(D12,D18,D22,D28,D38)</f>
        <v>235905</v>
      </c>
      <c r="E42" s="136">
        <f t="shared" si="10"/>
        <v>0</v>
      </c>
      <c r="F42" s="136">
        <f t="shared" si="10"/>
        <v>0</v>
      </c>
      <c r="G42" s="136">
        <f t="shared" si="10"/>
        <v>0</v>
      </c>
      <c r="H42" s="136">
        <f t="shared" si="10"/>
        <v>1770</v>
      </c>
      <c r="I42" s="136">
        <f t="shared" si="10"/>
        <v>150</v>
      </c>
      <c r="J42" s="136">
        <f t="shared" si="10"/>
        <v>0</v>
      </c>
      <c r="K42" s="136">
        <f t="shared" si="10"/>
        <v>0</v>
      </c>
      <c r="L42" s="136">
        <f t="shared" si="10"/>
        <v>0</v>
      </c>
      <c r="M42" s="136">
        <f t="shared" si="10"/>
        <v>0</v>
      </c>
      <c r="N42" s="136">
        <f t="shared" si="10"/>
        <v>0</v>
      </c>
      <c r="O42" s="136">
        <f t="shared" si="10"/>
        <v>0</v>
      </c>
      <c r="P42" s="155">
        <f t="shared" si="4"/>
        <v>237825</v>
      </c>
      <c r="Q42" s="5"/>
      <c r="R42" s="5"/>
      <c r="S42" s="5"/>
      <c r="T42" s="5"/>
      <c r="U42" s="5"/>
      <c r="V42" s="5"/>
      <c r="W42" s="5"/>
      <c r="X42" s="5"/>
    </row>
    <row r="43" spans="1:24">
      <c r="A43" s="60" t="s">
        <v>401</v>
      </c>
      <c r="B43" s="394"/>
      <c r="C43" s="396">
        <f t="shared" si="9"/>
        <v>242013</v>
      </c>
      <c r="D43" s="136">
        <f t="shared" ref="D43:O43" si="11">SUM(D13,D23,D29,D35,D39,)</f>
        <v>235530</v>
      </c>
      <c r="E43" s="136">
        <f t="shared" si="11"/>
        <v>1686</v>
      </c>
      <c r="F43" s="136">
        <f t="shared" si="11"/>
        <v>0</v>
      </c>
      <c r="G43" s="136">
        <f t="shared" si="11"/>
        <v>0</v>
      </c>
      <c r="H43" s="136">
        <f t="shared" si="11"/>
        <v>2670</v>
      </c>
      <c r="I43" s="136">
        <f t="shared" si="11"/>
        <v>230</v>
      </c>
      <c r="J43" s="136">
        <f t="shared" si="11"/>
        <v>0</v>
      </c>
      <c r="K43" s="136">
        <f t="shared" si="11"/>
        <v>0</v>
      </c>
      <c r="L43" s="136">
        <f t="shared" si="11"/>
        <v>0</v>
      </c>
      <c r="M43" s="136">
        <f t="shared" si="11"/>
        <v>0</v>
      </c>
      <c r="N43" s="136">
        <f t="shared" si="11"/>
        <v>1897</v>
      </c>
      <c r="O43" s="136">
        <f t="shared" si="11"/>
        <v>0</v>
      </c>
      <c r="P43" s="155">
        <f t="shared" si="4"/>
        <v>242013</v>
      </c>
      <c r="Q43" s="5"/>
      <c r="R43" s="5"/>
      <c r="S43" s="5"/>
      <c r="T43" s="5"/>
      <c r="U43" s="5"/>
      <c r="V43" s="5"/>
      <c r="W43" s="5"/>
      <c r="X43" s="5"/>
    </row>
    <row r="44" spans="1:24">
      <c r="A44" s="60" t="s">
        <v>437</v>
      </c>
      <c r="B44" s="394"/>
      <c r="C44" s="396">
        <f>SUM(C15,C25,C31,)</f>
        <v>-2655</v>
      </c>
      <c r="D44" s="396">
        <f t="shared" ref="D44:O44" si="12">SUM(D15,D25,D31,)</f>
        <v>-2836</v>
      </c>
      <c r="E44" s="396">
        <f t="shared" si="12"/>
        <v>81</v>
      </c>
      <c r="F44" s="396">
        <f t="shared" si="12"/>
        <v>0</v>
      </c>
      <c r="G44" s="396">
        <f t="shared" si="12"/>
        <v>0</v>
      </c>
      <c r="H44" s="396">
        <f t="shared" si="12"/>
        <v>0</v>
      </c>
      <c r="I44" s="396">
        <f t="shared" si="12"/>
        <v>100</v>
      </c>
      <c r="J44" s="396">
        <f t="shared" si="12"/>
        <v>0</v>
      </c>
      <c r="K44" s="396">
        <f t="shared" si="12"/>
        <v>0</v>
      </c>
      <c r="L44" s="396">
        <f t="shared" si="12"/>
        <v>0</v>
      </c>
      <c r="M44" s="396">
        <f t="shared" si="12"/>
        <v>0</v>
      </c>
      <c r="N44" s="396">
        <f t="shared" si="12"/>
        <v>0</v>
      </c>
      <c r="O44" s="396">
        <f t="shared" si="12"/>
        <v>0</v>
      </c>
      <c r="P44" s="155">
        <f t="shared" si="4"/>
        <v>-2655</v>
      </c>
      <c r="Q44" s="5"/>
      <c r="R44" s="5"/>
      <c r="S44" s="5"/>
      <c r="T44" s="5"/>
      <c r="U44" s="5"/>
      <c r="V44" s="5"/>
      <c r="W44" s="5"/>
      <c r="X44" s="5"/>
    </row>
    <row r="45" spans="1:24" s="163" customFormat="1">
      <c r="A45" s="49" t="s">
        <v>641</v>
      </c>
      <c r="B45" s="275"/>
      <c r="C45" s="141">
        <f>SUM(C43,C44)</f>
        <v>239358</v>
      </c>
      <c r="D45" s="141">
        <f t="shared" ref="D45:O45" si="13">SUM(D43,D44)</f>
        <v>232694</v>
      </c>
      <c r="E45" s="141">
        <f t="shared" si="13"/>
        <v>1767</v>
      </c>
      <c r="F45" s="141">
        <f t="shared" si="13"/>
        <v>0</v>
      </c>
      <c r="G45" s="141">
        <f t="shared" si="13"/>
        <v>0</v>
      </c>
      <c r="H45" s="141">
        <f t="shared" si="13"/>
        <v>2670</v>
      </c>
      <c r="I45" s="141">
        <f t="shared" si="13"/>
        <v>330</v>
      </c>
      <c r="J45" s="141">
        <f t="shared" si="13"/>
        <v>0</v>
      </c>
      <c r="K45" s="141">
        <f t="shared" si="13"/>
        <v>0</v>
      </c>
      <c r="L45" s="141">
        <f t="shared" si="13"/>
        <v>0</v>
      </c>
      <c r="M45" s="141">
        <f t="shared" si="13"/>
        <v>0</v>
      </c>
      <c r="N45" s="141">
        <f t="shared" si="13"/>
        <v>1897</v>
      </c>
      <c r="O45" s="141">
        <f t="shared" si="13"/>
        <v>0</v>
      </c>
      <c r="P45" s="155">
        <f t="shared" si="4"/>
        <v>239358</v>
      </c>
      <c r="Q45" s="99"/>
      <c r="R45" s="99"/>
      <c r="S45" s="99"/>
      <c r="T45" s="99"/>
      <c r="U45" s="99"/>
      <c r="V45" s="99"/>
      <c r="W45" s="99"/>
      <c r="X45" s="99"/>
    </row>
    <row r="46" spans="1:24" ht="15" customHeight="1">
      <c r="A46" s="57" t="s">
        <v>405</v>
      </c>
      <c r="B46" s="57"/>
      <c r="C46" s="397">
        <f t="shared" si="9"/>
        <v>235905</v>
      </c>
      <c r="D46" s="118">
        <v>235905</v>
      </c>
      <c r="E46" s="10">
        <v>0</v>
      </c>
      <c r="F46" s="10">
        <v>0</v>
      </c>
      <c r="G46" s="10">
        <v>0</v>
      </c>
      <c r="H46" s="10"/>
      <c r="I46" s="10"/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55">
        <f t="shared" si="4"/>
        <v>235905</v>
      </c>
      <c r="Q46" s="5"/>
      <c r="R46" s="5"/>
      <c r="S46" s="5"/>
      <c r="T46" s="5"/>
      <c r="U46" s="5"/>
      <c r="V46" s="5"/>
      <c r="W46" s="5"/>
      <c r="X46" s="5"/>
    </row>
    <row r="47" spans="1:24" ht="14.25" customHeight="1">
      <c r="A47" s="60" t="s">
        <v>404</v>
      </c>
      <c r="B47" s="60"/>
      <c r="C47" s="396">
        <f t="shared" si="9"/>
        <v>237427</v>
      </c>
      <c r="D47" s="92">
        <v>235530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1897</v>
      </c>
      <c r="O47" s="11">
        <v>0</v>
      </c>
      <c r="P47" s="155">
        <f t="shared" si="4"/>
        <v>237427</v>
      </c>
      <c r="Q47" s="5"/>
      <c r="R47" s="5"/>
      <c r="S47" s="5"/>
      <c r="T47" s="5"/>
      <c r="U47" s="5"/>
      <c r="V47" s="5"/>
      <c r="W47" s="5"/>
      <c r="X47" s="5"/>
    </row>
    <row r="48" spans="1:24" ht="14.25" customHeight="1">
      <c r="A48" s="275" t="s">
        <v>491</v>
      </c>
      <c r="B48" s="49"/>
      <c r="C48" s="396">
        <f t="shared" si="9"/>
        <v>234591</v>
      </c>
      <c r="D48" s="116">
        <v>232694</v>
      </c>
      <c r="E48" s="15">
        <v>0</v>
      </c>
      <c r="F48" s="23"/>
      <c r="G48" s="15"/>
      <c r="H48" s="23">
        <v>0</v>
      </c>
      <c r="I48" s="15">
        <v>0</v>
      </c>
      <c r="J48" s="23"/>
      <c r="K48" s="15"/>
      <c r="L48" s="23"/>
      <c r="M48" s="15"/>
      <c r="N48" s="23">
        <v>1897</v>
      </c>
      <c r="O48" s="15"/>
      <c r="P48" s="155">
        <f t="shared" si="4"/>
        <v>234591</v>
      </c>
      <c r="Q48" s="5"/>
      <c r="R48" s="5"/>
      <c r="S48" s="5"/>
      <c r="T48" s="5"/>
      <c r="U48" s="5"/>
      <c r="V48" s="5"/>
      <c r="W48" s="5"/>
      <c r="X48" s="5"/>
    </row>
    <row r="49" spans="1:24" ht="15" customHeight="1">
      <c r="A49" s="249" t="s">
        <v>403</v>
      </c>
      <c r="B49" s="57"/>
      <c r="C49" s="397">
        <f t="shared" si="9"/>
        <v>0</v>
      </c>
      <c r="D49" s="10">
        <v>0</v>
      </c>
      <c r="E49" s="10">
        <v>0</v>
      </c>
      <c r="F49" s="22">
        <v>0</v>
      </c>
      <c r="G49" s="10">
        <v>0</v>
      </c>
      <c r="H49" s="22">
        <v>0</v>
      </c>
      <c r="I49" s="10">
        <v>0</v>
      </c>
      <c r="J49" s="22">
        <v>0</v>
      </c>
      <c r="K49" s="10">
        <v>0</v>
      </c>
      <c r="L49" s="22">
        <v>0</v>
      </c>
      <c r="M49" s="10">
        <v>0</v>
      </c>
      <c r="N49" s="22">
        <v>0</v>
      </c>
      <c r="O49" s="10">
        <v>0</v>
      </c>
      <c r="P49" s="155">
        <f t="shared" si="4"/>
        <v>0</v>
      </c>
      <c r="Q49" s="5"/>
      <c r="R49" s="5"/>
      <c r="S49" s="5"/>
      <c r="T49" s="5"/>
      <c r="U49" s="5"/>
      <c r="V49" s="5"/>
      <c r="W49" s="5"/>
      <c r="X49" s="5"/>
    </row>
    <row r="50" spans="1:24" ht="13.5" customHeight="1">
      <c r="A50" s="394" t="s">
        <v>408</v>
      </c>
      <c r="B50" s="60"/>
      <c r="C50" s="396">
        <f t="shared" si="9"/>
        <v>0</v>
      </c>
      <c r="D50" s="11">
        <v>0</v>
      </c>
      <c r="E50" s="11">
        <v>0</v>
      </c>
      <c r="F50" s="28">
        <v>0</v>
      </c>
      <c r="G50" s="11">
        <v>0</v>
      </c>
      <c r="H50" s="28">
        <v>0</v>
      </c>
      <c r="I50" s="11">
        <v>0</v>
      </c>
      <c r="J50" s="28">
        <v>0</v>
      </c>
      <c r="K50" s="11">
        <v>0</v>
      </c>
      <c r="L50" s="28">
        <v>0</v>
      </c>
      <c r="M50" s="11">
        <v>0</v>
      </c>
      <c r="N50" s="28">
        <v>0</v>
      </c>
      <c r="O50" s="11">
        <v>0</v>
      </c>
      <c r="P50" s="155">
        <f t="shared" si="4"/>
        <v>0</v>
      </c>
      <c r="Q50" s="5"/>
      <c r="R50" s="5"/>
      <c r="S50" s="5"/>
      <c r="T50" s="5"/>
      <c r="U50" s="5"/>
      <c r="V50" s="5"/>
      <c r="W50" s="5"/>
      <c r="X50" s="5"/>
    </row>
    <row r="51" spans="1:24" ht="13.5" customHeight="1">
      <c r="A51" s="275" t="s">
        <v>492</v>
      </c>
      <c r="B51" s="49"/>
      <c r="C51" s="396">
        <f t="shared" si="9"/>
        <v>0</v>
      </c>
      <c r="D51" s="15"/>
      <c r="E51" s="15"/>
      <c r="F51" s="23"/>
      <c r="G51" s="15"/>
      <c r="H51" s="23"/>
      <c r="I51" s="15"/>
      <c r="J51" s="23"/>
      <c r="K51" s="15"/>
      <c r="L51" s="23"/>
      <c r="M51" s="15"/>
      <c r="N51" s="23"/>
      <c r="O51" s="15"/>
      <c r="P51" s="155">
        <f t="shared" si="4"/>
        <v>0</v>
      </c>
      <c r="Q51" s="5"/>
      <c r="R51" s="5"/>
      <c r="S51" s="5"/>
      <c r="T51" s="5"/>
      <c r="U51" s="5"/>
      <c r="V51" s="5"/>
      <c r="W51" s="5"/>
      <c r="X51" s="5"/>
    </row>
    <row r="52" spans="1:24" ht="13.5" customHeight="1">
      <c r="A52" s="249" t="s">
        <v>406</v>
      </c>
      <c r="B52" s="249"/>
      <c r="C52" s="391">
        <f t="shared" si="9"/>
        <v>1920</v>
      </c>
      <c r="D52" s="22">
        <v>0</v>
      </c>
      <c r="E52" s="10">
        <v>0</v>
      </c>
      <c r="F52" s="22">
        <v>0</v>
      </c>
      <c r="G52" s="10">
        <v>0</v>
      </c>
      <c r="H52" s="22">
        <v>1770</v>
      </c>
      <c r="I52" s="10">
        <v>150</v>
      </c>
      <c r="J52" s="22">
        <v>0</v>
      </c>
      <c r="K52" s="10">
        <v>0</v>
      </c>
      <c r="L52" s="22">
        <v>0</v>
      </c>
      <c r="M52" s="10">
        <v>0</v>
      </c>
      <c r="N52" s="22">
        <v>0</v>
      </c>
      <c r="O52" s="10">
        <v>0</v>
      </c>
      <c r="P52" s="155">
        <f t="shared" si="4"/>
        <v>1920</v>
      </c>
      <c r="Q52" s="5"/>
      <c r="R52" s="5"/>
      <c r="S52" s="5"/>
      <c r="T52" s="5"/>
      <c r="U52" s="5"/>
      <c r="V52" s="5"/>
      <c r="W52" s="5"/>
      <c r="X52" s="5"/>
    </row>
    <row r="53" spans="1:24" ht="12.75" customHeight="1">
      <c r="A53" s="394" t="s">
        <v>407</v>
      </c>
      <c r="B53" s="394"/>
      <c r="C53" s="393">
        <f t="shared" si="9"/>
        <v>4586</v>
      </c>
      <c r="D53" s="126">
        <v>0</v>
      </c>
      <c r="E53" s="92">
        <v>1686</v>
      </c>
      <c r="F53" s="126">
        <v>0</v>
      </c>
      <c r="G53" s="11">
        <v>0</v>
      </c>
      <c r="H53" s="28">
        <v>2670</v>
      </c>
      <c r="I53" s="11">
        <v>230</v>
      </c>
      <c r="J53" s="28">
        <v>0</v>
      </c>
      <c r="K53" s="11">
        <v>0</v>
      </c>
      <c r="L53" s="28">
        <v>0</v>
      </c>
      <c r="M53" s="11">
        <v>0</v>
      </c>
      <c r="N53" s="28">
        <v>0</v>
      </c>
      <c r="O53" s="11">
        <v>0</v>
      </c>
      <c r="P53" s="155">
        <f t="shared" si="4"/>
        <v>4586</v>
      </c>
      <c r="Q53" s="5"/>
      <c r="R53" s="5"/>
      <c r="S53" s="5"/>
      <c r="T53" s="5"/>
      <c r="U53" s="5"/>
      <c r="V53" s="5"/>
      <c r="W53" s="5"/>
      <c r="X53" s="5"/>
    </row>
    <row r="54" spans="1:24" s="163" customFormat="1">
      <c r="A54" s="35" t="s">
        <v>493</v>
      </c>
      <c r="B54" s="493"/>
      <c r="C54" s="393">
        <f t="shared" si="9"/>
        <v>4767</v>
      </c>
      <c r="D54" s="493"/>
      <c r="E54" s="14">
        <v>1767</v>
      </c>
      <c r="F54" s="493"/>
      <c r="G54" s="14"/>
      <c r="H54" s="493">
        <v>2670</v>
      </c>
      <c r="I54" s="14">
        <v>330</v>
      </c>
      <c r="J54" s="493"/>
      <c r="K54" s="14"/>
      <c r="L54" s="493"/>
      <c r="M54" s="14"/>
      <c r="N54" s="493"/>
      <c r="O54" s="14"/>
      <c r="P54" s="155">
        <f t="shared" si="4"/>
        <v>4767</v>
      </c>
      <c r="Q54" s="99"/>
      <c r="R54" s="99"/>
      <c r="S54" s="99"/>
      <c r="T54" s="99"/>
      <c r="U54" s="99"/>
      <c r="V54" s="99"/>
      <c r="W54" s="99"/>
      <c r="X54" s="99"/>
    </row>
    <row r="55" spans="1:24">
      <c r="A55" s="70"/>
      <c r="B55" s="5"/>
      <c r="C55" s="252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>
      <c r="A56" s="5"/>
      <c r="B56" s="5"/>
      <c r="C56" s="252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>
      <c r="A57" s="28"/>
      <c r="B57" s="5"/>
      <c r="C57" s="252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>
      <c r="A58" s="5"/>
      <c r="B58" s="5"/>
      <c r="C58" s="20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>
      <c r="A59" s="5"/>
      <c r="B59" s="5"/>
      <c r="C59" s="252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>
      <c r="A60" s="5"/>
      <c r="B60" s="5"/>
      <c r="C60" s="25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>
      <c r="A61" s="5"/>
      <c r="B61" s="5"/>
      <c r="C61" s="252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>
      <c r="A62" s="5"/>
      <c r="B62" s="5"/>
      <c r="C62" s="252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>
      <c r="A63" s="5"/>
      <c r="B63" s="5"/>
      <c r="C63" s="252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>
      <c r="A64" s="5"/>
      <c r="B64" s="5"/>
      <c r="C64" s="252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>
      <c r="A65" s="5"/>
      <c r="B65" s="5"/>
      <c r="C65" s="252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>
      <c r="A66" s="5"/>
      <c r="B66" s="5"/>
      <c r="C66" s="252"/>
      <c r="D66" s="5"/>
      <c r="E66" s="28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>
      <c r="A67" s="5"/>
      <c r="B67" s="5"/>
      <c r="C67" s="252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>
      <c r="A68" s="5"/>
      <c r="B68" s="5"/>
      <c r="C68" s="25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>
      <c r="A69" s="5"/>
      <c r="B69" s="5"/>
      <c r="C69" s="25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>
      <c r="A70" s="5"/>
      <c r="B70" s="5"/>
      <c r="C70" s="25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>
      <c r="A71" s="5"/>
      <c r="B71" s="5"/>
      <c r="C71" s="25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>
      <c r="A72" s="5"/>
      <c r="B72" s="5"/>
      <c r="C72" s="252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>
      <c r="A73" s="5"/>
      <c r="B73" s="5"/>
      <c r="C73" s="25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>
      <c r="A74" s="5"/>
      <c r="B74" s="5"/>
      <c r="C74" s="252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>
      <c r="A75" s="5"/>
      <c r="B75" s="5"/>
      <c r="C75" s="25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>
      <c r="A76" s="5"/>
      <c r="B76" s="5"/>
      <c r="C76" s="25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>
      <c r="A77" s="5"/>
      <c r="B77" s="5"/>
      <c r="C77" s="25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>
      <c r="A78" s="5"/>
      <c r="B78" s="5"/>
      <c r="C78" s="25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>
      <c r="A79" s="5"/>
      <c r="B79" s="5"/>
      <c r="C79" s="25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>
      <c r="A80" s="5"/>
      <c r="B80" s="5"/>
      <c r="C80" s="25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>
      <c r="A81" s="5"/>
      <c r="B81" s="5"/>
      <c r="C81" s="25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>
      <c r="A82" s="5"/>
      <c r="B82" s="5"/>
      <c r="C82" s="25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>
      <c r="A83" s="5"/>
      <c r="B83" s="5"/>
      <c r="C83" s="25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>
      <c r="A84" s="5"/>
      <c r="B84" s="5"/>
      <c r="C84" s="25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>
      <c r="A85" s="5"/>
      <c r="B85" s="5"/>
      <c r="C85" s="25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>
      <c r="A86" s="1"/>
      <c r="B86" s="1"/>
      <c r="C86" s="25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24">
      <c r="A87" s="1"/>
      <c r="B87" s="1"/>
      <c r="C87" s="25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24">
      <c r="A88" s="1"/>
      <c r="B88" s="1"/>
      <c r="C88" s="25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24">
      <c r="A89" s="1"/>
      <c r="B89" s="1"/>
      <c r="C89" s="25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24">
      <c r="A90" s="1"/>
      <c r="B90" s="1"/>
      <c r="C90" s="25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24">
      <c r="A91" s="1"/>
      <c r="B91" s="1"/>
      <c r="C91" s="25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24">
      <c r="A92" s="1"/>
      <c r="B92" s="1"/>
      <c r="C92" s="25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24">
      <c r="A93" s="1"/>
      <c r="B93" s="1"/>
      <c r="C93" s="25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24">
      <c r="A94" s="1"/>
      <c r="B94" s="1"/>
      <c r="C94" s="25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24">
      <c r="A95" s="1"/>
      <c r="B95" s="1"/>
      <c r="C95" s="25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24">
      <c r="A96" s="1"/>
      <c r="B96" s="1"/>
      <c r="C96" s="25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1"/>
      <c r="B97" s="1"/>
      <c r="C97" s="25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</sheetData>
  <mergeCells count="12">
    <mergeCell ref="I7:I9"/>
    <mergeCell ref="D7:D9"/>
    <mergeCell ref="E7:E9"/>
    <mergeCell ref="F7:F9"/>
    <mergeCell ref="G7:G9"/>
    <mergeCell ref="H7:H9"/>
    <mergeCell ref="J7:K8"/>
    <mergeCell ref="L7:M8"/>
    <mergeCell ref="N7:N9"/>
    <mergeCell ref="O7:O9"/>
    <mergeCell ref="J10:K10"/>
    <mergeCell ref="L10:M10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N303"/>
  <sheetViews>
    <sheetView view="pageBreakPreview" zoomScaleNormal="100" workbookViewId="0">
      <selection activeCell="A3" sqref="A3:P3"/>
    </sheetView>
  </sheetViews>
  <sheetFormatPr defaultRowHeight="12.75"/>
  <cols>
    <col min="1" max="1" width="36.7109375" style="237" customWidth="1"/>
    <col min="2" max="2" width="7.7109375" style="369" customWidth="1"/>
    <col min="3" max="3" width="13" style="237" customWidth="1"/>
    <col min="4" max="4" width="15.28515625" style="237" customWidth="1"/>
    <col min="5" max="5" width="13.7109375" style="237" customWidth="1"/>
    <col min="6" max="6" width="13.28515625" style="237" customWidth="1"/>
    <col min="7" max="7" width="12" style="237" customWidth="1"/>
    <col min="8" max="8" width="11" style="237" customWidth="1"/>
    <col min="9" max="9" width="13.28515625" style="237" customWidth="1"/>
    <col min="10" max="10" width="9.42578125" style="237" customWidth="1"/>
    <col min="11" max="11" width="11.28515625" style="237" customWidth="1"/>
    <col min="12" max="12" width="10.5703125" style="237" customWidth="1"/>
    <col min="13" max="13" width="8.42578125" style="237" customWidth="1"/>
    <col min="14" max="14" width="9.7109375" style="237" hidden="1" customWidth="1"/>
    <col min="15" max="15" width="10" style="289" customWidth="1"/>
    <col min="16" max="16384" width="9.140625" style="237"/>
  </cols>
  <sheetData>
    <row r="1" spans="1:18" ht="15.75">
      <c r="A1" s="4" t="s">
        <v>823</v>
      </c>
      <c r="B1" s="294"/>
      <c r="C1" s="4"/>
      <c r="D1" s="4"/>
      <c r="E1" s="4"/>
      <c r="F1" s="4"/>
      <c r="G1" s="4"/>
      <c r="H1" s="5"/>
      <c r="I1" s="5"/>
      <c r="J1" s="5"/>
      <c r="K1" s="236"/>
      <c r="L1" s="236"/>
      <c r="M1" s="236"/>
      <c r="N1" s="236"/>
    </row>
    <row r="2" spans="1:18" ht="15.75">
      <c r="A2" s="4"/>
      <c r="B2" s="294"/>
      <c r="C2" s="4"/>
      <c r="D2" s="4"/>
      <c r="E2" s="4"/>
      <c r="F2" s="4"/>
      <c r="G2" s="4"/>
      <c r="H2" s="5"/>
      <c r="I2" s="5"/>
      <c r="J2" s="5"/>
      <c r="K2" s="236"/>
      <c r="L2" s="236"/>
      <c r="M2" s="236"/>
      <c r="N2" s="236"/>
    </row>
    <row r="3" spans="1:18" ht="15.75">
      <c r="A3" s="616" t="s">
        <v>44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</row>
    <row r="4" spans="1:18" ht="15.75">
      <c r="A4" s="617" t="s">
        <v>330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</row>
    <row r="5" spans="1:18" ht="15.75">
      <c r="A5" s="617" t="s">
        <v>775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</row>
    <row r="6" spans="1:18" ht="15.75">
      <c r="A6" s="616" t="s">
        <v>2</v>
      </c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</row>
    <row r="7" spans="1:18" ht="15.75">
      <c r="A7" s="235"/>
      <c r="B7" s="552"/>
      <c r="C7" s="235"/>
      <c r="D7" s="235"/>
      <c r="E7" s="235"/>
      <c r="F7" s="552"/>
      <c r="G7" s="552"/>
      <c r="H7" s="235"/>
      <c r="I7" s="235"/>
      <c r="J7" s="235"/>
      <c r="K7" s="236"/>
      <c r="L7" s="236"/>
      <c r="M7" s="236"/>
      <c r="N7" s="236"/>
    </row>
    <row r="8" spans="1:18">
      <c r="A8" s="236"/>
      <c r="B8" s="255"/>
      <c r="C8" s="236"/>
      <c r="D8" s="236"/>
      <c r="E8" s="236"/>
      <c r="F8" s="236"/>
      <c r="G8" s="236"/>
      <c r="H8" s="236"/>
      <c r="I8" s="236"/>
      <c r="J8" s="236"/>
      <c r="K8" s="618" t="s">
        <v>28</v>
      </c>
      <c r="L8" s="618"/>
      <c r="M8" s="618"/>
      <c r="N8" s="236"/>
    </row>
    <row r="9" spans="1:18" ht="12.75" customHeight="1">
      <c r="A9" s="7" t="s">
        <v>29</v>
      </c>
      <c r="B9" s="611" t="s">
        <v>258</v>
      </c>
      <c r="C9" s="600" t="s">
        <v>259</v>
      </c>
      <c r="D9" s="600" t="s">
        <v>230</v>
      </c>
      <c r="E9" s="600" t="s">
        <v>225</v>
      </c>
      <c r="F9" s="600" t="s">
        <v>226</v>
      </c>
      <c r="G9" s="600" t="s">
        <v>156</v>
      </c>
      <c r="H9" s="600" t="s">
        <v>196</v>
      </c>
      <c r="I9" s="600" t="s">
        <v>198</v>
      </c>
      <c r="J9" s="605" t="s">
        <v>227</v>
      </c>
      <c r="K9" s="606"/>
      <c r="L9" s="605" t="s">
        <v>228</v>
      </c>
      <c r="M9" s="606"/>
      <c r="N9" s="600" t="s">
        <v>229</v>
      </c>
      <c r="O9" s="600" t="s">
        <v>260</v>
      </c>
      <c r="P9" s="600" t="s">
        <v>261</v>
      </c>
    </row>
    <row r="10" spans="1:18">
      <c r="A10" s="19" t="s">
        <v>31</v>
      </c>
      <c r="B10" s="612"/>
      <c r="C10" s="601"/>
      <c r="D10" s="614"/>
      <c r="E10" s="601"/>
      <c r="F10" s="601"/>
      <c r="G10" s="601"/>
      <c r="H10" s="601"/>
      <c r="I10" s="601"/>
      <c r="J10" s="607"/>
      <c r="K10" s="608"/>
      <c r="L10" s="607"/>
      <c r="M10" s="608"/>
      <c r="N10" s="601"/>
      <c r="O10" s="601"/>
      <c r="P10" s="601"/>
    </row>
    <row r="11" spans="1:18">
      <c r="A11" s="8"/>
      <c r="B11" s="613"/>
      <c r="C11" s="602"/>
      <c r="D11" s="615"/>
      <c r="E11" s="602"/>
      <c r="F11" s="602"/>
      <c r="G11" s="602"/>
      <c r="H11" s="602"/>
      <c r="I11" s="602"/>
      <c r="J11" s="284" t="s">
        <v>181</v>
      </c>
      <c r="K11" s="284" t="s">
        <v>121</v>
      </c>
      <c r="L11" s="284" t="s">
        <v>181</v>
      </c>
      <c r="M11" s="284" t="s">
        <v>121</v>
      </c>
      <c r="N11" s="602"/>
      <c r="O11" s="602"/>
      <c r="P11" s="602"/>
    </row>
    <row r="12" spans="1:18">
      <c r="A12" s="7" t="s">
        <v>8</v>
      </c>
      <c r="B12" s="262" t="s">
        <v>9</v>
      </c>
      <c r="C12" s="7" t="s">
        <v>10</v>
      </c>
      <c r="D12" s="7"/>
      <c r="E12" s="7" t="s">
        <v>11</v>
      </c>
      <c r="F12" s="7" t="s">
        <v>12</v>
      </c>
      <c r="G12" s="9" t="s">
        <v>13</v>
      </c>
      <c r="H12" s="7" t="s">
        <v>14</v>
      </c>
      <c r="I12" s="9" t="s">
        <v>15</v>
      </c>
      <c r="J12" s="603" t="s">
        <v>16</v>
      </c>
      <c r="K12" s="604"/>
      <c r="L12" s="603" t="s">
        <v>17</v>
      </c>
      <c r="M12" s="604"/>
      <c r="N12" s="19">
        <v>11</v>
      </c>
      <c r="O12" s="9">
        <v>11</v>
      </c>
      <c r="P12" s="9">
        <v>12</v>
      </c>
    </row>
    <row r="13" spans="1:18">
      <c r="A13" s="209" t="s">
        <v>243</v>
      </c>
      <c r="B13" s="202"/>
      <c r="C13" s="206"/>
      <c r="D13" s="206"/>
      <c r="E13" s="206"/>
      <c r="F13" s="205"/>
      <c r="G13" s="206"/>
      <c r="H13" s="205"/>
      <c r="I13" s="206"/>
      <c r="J13" s="205"/>
      <c r="K13" s="206"/>
      <c r="L13" s="205"/>
      <c r="M13" s="206"/>
      <c r="N13" s="208"/>
      <c r="O13" s="205"/>
      <c r="P13" s="206"/>
    </row>
    <row r="14" spans="1:18">
      <c r="A14" s="207" t="s">
        <v>36</v>
      </c>
      <c r="B14" s="258" t="s">
        <v>182</v>
      </c>
      <c r="C14" s="208">
        <f>SUM(D14:P14)</f>
        <v>143553</v>
      </c>
      <c r="D14" s="208">
        <v>125528</v>
      </c>
      <c r="E14" s="208"/>
      <c r="F14" s="211"/>
      <c r="G14" s="208"/>
      <c r="H14" s="211">
        <v>18025</v>
      </c>
      <c r="I14" s="208"/>
      <c r="J14" s="211"/>
      <c r="K14" s="208"/>
      <c r="L14" s="211"/>
      <c r="M14" s="208"/>
      <c r="N14" s="208"/>
      <c r="O14" s="211"/>
      <c r="P14" s="208"/>
      <c r="Q14" s="358">
        <f>SUM(D14:P14)</f>
        <v>143553</v>
      </c>
      <c r="R14" s="358">
        <f>Q14-C14</f>
        <v>0</v>
      </c>
    </row>
    <row r="15" spans="1:18">
      <c r="A15" s="207" t="s">
        <v>476</v>
      </c>
      <c r="B15" s="258"/>
      <c r="C15" s="208">
        <v>129797</v>
      </c>
      <c r="D15" s="208">
        <v>126013</v>
      </c>
      <c r="E15" s="208">
        <v>0</v>
      </c>
      <c r="F15" s="211">
        <v>0</v>
      </c>
      <c r="G15" s="208">
        <v>0</v>
      </c>
      <c r="H15" s="211">
        <v>2645</v>
      </c>
      <c r="I15" s="208">
        <v>0</v>
      </c>
      <c r="J15" s="211">
        <v>0</v>
      </c>
      <c r="K15" s="208">
        <v>0</v>
      </c>
      <c r="L15" s="211">
        <v>0</v>
      </c>
      <c r="M15" s="208">
        <v>0</v>
      </c>
      <c r="N15" s="208">
        <v>0</v>
      </c>
      <c r="O15" s="211">
        <v>1139</v>
      </c>
      <c r="P15" s="208"/>
      <c r="Q15" s="358">
        <f t="shared" ref="Q15:Q60" si="0">SUM(D15:P15)</f>
        <v>129797</v>
      </c>
      <c r="R15" s="358">
        <f t="shared" ref="R15:R78" si="1">Q15-C15</f>
        <v>0</v>
      </c>
    </row>
    <row r="16" spans="1:18">
      <c r="A16" s="207" t="s">
        <v>475</v>
      </c>
      <c r="B16" s="258"/>
      <c r="C16" s="208">
        <v>0</v>
      </c>
      <c r="D16" s="208">
        <v>0</v>
      </c>
      <c r="E16" s="208">
        <v>0</v>
      </c>
      <c r="F16" s="208">
        <v>0</v>
      </c>
      <c r="G16" s="208">
        <v>0</v>
      </c>
      <c r="H16" s="208">
        <v>0</v>
      </c>
      <c r="I16" s="208">
        <v>0</v>
      </c>
      <c r="J16" s="208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/>
      <c r="Q16" s="358">
        <f t="shared" si="0"/>
        <v>0</v>
      </c>
      <c r="R16" s="358">
        <f t="shared" si="1"/>
        <v>0</v>
      </c>
    </row>
    <row r="17" spans="1:18">
      <c r="A17" s="453" t="s">
        <v>476</v>
      </c>
      <c r="B17" s="257"/>
      <c r="C17" s="210">
        <f t="shared" ref="C17:O17" si="2">C15+C16</f>
        <v>129797</v>
      </c>
      <c r="D17" s="210">
        <f t="shared" si="2"/>
        <v>126013</v>
      </c>
      <c r="E17" s="210">
        <f t="shared" si="2"/>
        <v>0</v>
      </c>
      <c r="F17" s="210">
        <f t="shared" si="2"/>
        <v>0</v>
      </c>
      <c r="G17" s="210">
        <f t="shared" si="2"/>
        <v>0</v>
      </c>
      <c r="H17" s="210">
        <f t="shared" si="2"/>
        <v>2645</v>
      </c>
      <c r="I17" s="210">
        <f t="shared" si="2"/>
        <v>0</v>
      </c>
      <c r="J17" s="210">
        <f t="shared" si="2"/>
        <v>0</v>
      </c>
      <c r="K17" s="210">
        <f t="shared" si="2"/>
        <v>0</v>
      </c>
      <c r="L17" s="210">
        <f t="shared" si="2"/>
        <v>0</v>
      </c>
      <c r="M17" s="210">
        <f t="shared" si="2"/>
        <v>0</v>
      </c>
      <c r="N17" s="210">
        <f t="shared" si="2"/>
        <v>0</v>
      </c>
      <c r="O17" s="210">
        <f t="shared" si="2"/>
        <v>1139</v>
      </c>
      <c r="P17" s="210"/>
      <c r="Q17" s="358">
        <f t="shared" si="0"/>
        <v>129797</v>
      </c>
      <c r="R17" s="358">
        <f t="shared" si="1"/>
        <v>0</v>
      </c>
    </row>
    <row r="18" spans="1:18">
      <c r="A18" s="454" t="s">
        <v>244</v>
      </c>
      <c r="B18" s="203"/>
      <c r="C18" s="208"/>
      <c r="D18" s="208"/>
      <c r="E18" s="208"/>
      <c r="F18" s="211"/>
      <c r="G18" s="206"/>
      <c r="H18" s="205"/>
      <c r="I18" s="206"/>
      <c r="J18" s="205"/>
      <c r="K18" s="206"/>
      <c r="L18" s="205"/>
      <c r="M18" s="206"/>
      <c r="N18" s="208"/>
      <c r="O18" s="205"/>
      <c r="P18" s="206"/>
      <c r="Q18" s="358">
        <f t="shared" si="0"/>
        <v>0</v>
      </c>
      <c r="R18" s="358">
        <f t="shared" si="1"/>
        <v>0</v>
      </c>
    </row>
    <row r="19" spans="1:18">
      <c r="A19" s="207" t="s">
        <v>36</v>
      </c>
      <c r="B19" s="258" t="s">
        <v>182</v>
      </c>
      <c r="C19" s="208">
        <f t="shared" ref="C19:C196" si="3">SUM(D19:P19)</f>
        <v>120402</v>
      </c>
      <c r="D19" s="208">
        <v>104441</v>
      </c>
      <c r="E19" s="208"/>
      <c r="F19" s="211"/>
      <c r="G19" s="208"/>
      <c r="H19" s="211">
        <v>15961</v>
      </c>
      <c r="I19" s="208"/>
      <c r="J19" s="211"/>
      <c r="K19" s="208"/>
      <c r="L19" s="211"/>
      <c r="M19" s="208"/>
      <c r="N19" s="208"/>
      <c r="O19" s="211"/>
      <c r="P19" s="208"/>
      <c r="Q19" s="358">
        <f t="shared" si="0"/>
        <v>120402</v>
      </c>
      <c r="R19" s="358">
        <f t="shared" si="1"/>
        <v>0</v>
      </c>
    </row>
    <row r="20" spans="1:18">
      <c r="A20" s="207" t="s">
        <v>476</v>
      </c>
      <c r="B20" s="258"/>
      <c r="C20" s="208">
        <v>110393</v>
      </c>
      <c r="D20" s="208">
        <v>104877</v>
      </c>
      <c r="E20" s="208">
        <v>0</v>
      </c>
      <c r="F20" s="211">
        <v>0</v>
      </c>
      <c r="G20" s="208">
        <v>0</v>
      </c>
      <c r="H20" s="211">
        <v>4406</v>
      </c>
      <c r="I20" s="208">
        <v>0</v>
      </c>
      <c r="J20" s="211">
        <v>0</v>
      </c>
      <c r="K20" s="208">
        <v>0</v>
      </c>
      <c r="L20" s="211">
        <v>0</v>
      </c>
      <c r="M20" s="208">
        <v>0</v>
      </c>
      <c r="N20" s="208">
        <v>0</v>
      </c>
      <c r="O20" s="211">
        <v>1110</v>
      </c>
      <c r="P20" s="208"/>
      <c r="Q20" s="358">
        <f t="shared" si="0"/>
        <v>110393</v>
      </c>
      <c r="R20" s="358">
        <f t="shared" si="1"/>
        <v>0</v>
      </c>
    </row>
    <row r="21" spans="1:18">
      <c r="A21" s="207" t="s">
        <v>475</v>
      </c>
      <c r="B21" s="258"/>
      <c r="C21" s="208">
        <v>0</v>
      </c>
      <c r="D21" s="208">
        <v>0</v>
      </c>
      <c r="E21" s="208">
        <v>0</v>
      </c>
      <c r="F21" s="208">
        <v>0</v>
      </c>
      <c r="G21" s="208">
        <v>0</v>
      </c>
      <c r="H21" s="208">
        <v>0</v>
      </c>
      <c r="I21" s="208">
        <v>0</v>
      </c>
      <c r="J21" s="208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0</v>
      </c>
      <c r="P21" s="208"/>
      <c r="Q21" s="358">
        <f t="shared" si="0"/>
        <v>0</v>
      </c>
      <c r="R21" s="358">
        <f t="shared" si="1"/>
        <v>0</v>
      </c>
    </row>
    <row r="22" spans="1:18">
      <c r="A22" s="453" t="s">
        <v>476</v>
      </c>
      <c r="B22" s="257"/>
      <c r="C22" s="210">
        <f t="shared" ref="C22:O22" si="4">C20+C21</f>
        <v>110393</v>
      </c>
      <c r="D22" s="210">
        <f t="shared" si="4"/>
        <v>104877</v>
      </c>
      <c r="E22" s="210">
        <f t="shared" si="4"/>
        <v>0</v>
      </c>
      <c r="F22" s="210">
        <f t="shared" si="4"/>
        <v>0</v>
      </c>
      <c r="G22" s="210">
        <f t="shared" si="4"/>
        <v>0</v>
      </c>
      <c r="H22" s="210">
        <f t="shared" si="4"/>
        <v>4406</v>
      </c>
      <c r="I22" s="210">
        <f t="shared" si="4"/>
        <v>0</v>
      </c>
      <c r="J22" s="210">
        <f t="shared" si="4"/>
        <v>0</v>
      </c>
      <c r="K22" s="210">
        <f t="shared" si="4"/>
        <v>0</v>
      </c>
      <c r="L22" s="210">
        <f t="shared" si="4"/>
        <v>0</v>
      </c>
      <c r="M22" s="210">
        <f t="shared" si="4"/>
        <v>0</v>
      </c>
      <c r="N22" s="210">
        <f t="shared" si="4"/>
        <v>0</v>
      </c>
      <c r="O22" s="210">
        <f t="shared" si="4"/>
        <v>1110</v>
      </c>
      <c r="P22" s="210"/>
      <c r="Q22" s="358">
        <f t="shared" si="0"/>
        <v>110393</v>
      </c>
      <c r="R22" s="358">
        <f t="shared" si="1"/>
        <v>0</v>
      </c>
    </row>
    <row r="23" spans="1:18">
      <c r="A23" s="209" t="s">
        <v>245</v>
      </c>
      <c r="B23" s="202"/>
      <c r="C23" s="208"/>
      <c r="D23" s="208"/>
      <c r="E23" s="208"/>
      <c r="F23" s="205"/>
      <c r="G23" s="206"/>
      <c r="H23" s="205"/>
      <c r="I23" s="206"/>
      <c r="J23" s="205"/>
      <c r="K23" s="206"/>
      <c r="L23" s="205"/>
      <c r="M23" s="206"/>
      <c r="N23" s="208"/>
      <c r="O23" s="205"/>
      <c r="P23" s="206"/>
      <c r="Q23" s="358">
        <f t="shared" si="0"/>
        <v>0</v>
      </c>
      <c r="R23" s="358">
        <f t="shared" si="1"/>
        <v>0</v>
      </c>
    </row>
    <row r="24" spans="1:18">
      <c r="A24" s="207" t="s">
        <v>36</v>
      </c>
      <c r="B24" s="258" t="s">
        <v>182</v>
      </c>
      <c r="C24" s="208">
        <f t="shared" si="3"/>
        <v>61529</v>
      </c>
      <c r="D24" s="208">
        <f>'[1]5.3-7.'!C16-'4.3-7'!H24-'4.3-7'!E24-'4.3-7'!F24-'4.3-7'!G24-'4.3-7'!I24-'4.3-7'!J24-'4.3-7'!K24-L24-M24-O24-P24</f>
        <v>54141</v>
      </c>
      <c r="E24" s="208"/>
      <c r="F24" s="211"/>
      <c r="G24" s="208"/>
      <c r="H24" s="211">
        <v>7388</v>
      </c>
      <c r="I24" s="208"/>
      <c r="J24" s="211"/>
      <c r="K24" s="208"/>
      <c r="L24" s="211"/>
      <c r="M24" s="208"/>
      <c r="N24" s="208"/>
      <c r="O24" s="211"/>
      <c r="P24" s="208"/>
      <c r="Q24" s="358">
        <f t="shared" si="0"/>
        <v>61529</v>
      </c>
      <c r="R24" s="358">
        <f t="shared" si="1"/>
        <v>0</v>
      </c>
    </row>
    <row r="25" spans="1:18">
      <c r="A25" s="207" t="s">
        <v>476</v>
      </c>
      <c r="B25" s="258"/>
      <c r="C25" s="208">
        <v>57998</v>
      </c>
      <c r="D25" s="208">
        <v>54383</v>
      </c>
      <c r="E25" s="208">
        <v>0</v>
      </c>
      <c r="F25" s="211">
        <v>0</v>
      </c>
      <c r="G25" s="208">
        <v>0</v>
      </c>
      <c r="H25" s="211">
        <v>2357</v>
      </c>
      <c r="I25" s="208">
        <v>0</v>
      </c>
      <c r="J25" s="211">
        <v>0</v>
      </c>
      <c r="K25" s="208">
        <v>0</v>
      </c>
      <c r="L25" s="211">
        <v>0</v>
      </c>
      <c r="M25" s="208">
        <v>0</v>
      </c>
      <c r="N25" s="208">
        <v>0</v>
      </c>
      <c r="O25" s="211">
        <v>1258</v>
      </c>
      <c r="P25" s="208">
        <v>0</v>
      </c>
      <c r="Q25" s="358">
        <f t="shared" si="0"/>
        <v>57998</v>
      </c>
      <c r="R25" s="358">
        <f t="shared" si="1"/>
        <v>0</v>
      </c>
    </row>
    <row r="26" spans="1:18">
      <c r="A26" s="207" t="s">
        <v>776</v>
      </c>
      <c r="B26" s="242"/>
      <c r="C26" s="208">
        <v>50</v>
      </c>
      <c r="D26" s="208"/>
      <c r="E26" s="208">
        <v>50</v>
      </c>
      <c r="F26" s="211"/>
      <c r="G26" s="208"/>
      <c r="H26" s="211"/>
      <c r="I26" s="208"/>
      <c r="J26" s="211"/>
      <c r="K26" s="208"/>
      <c r="L26" s="211"/>
      <c r="M26" s="208"/>
      <c r="N26" s="208"/>
      <c r="O26" s="211"/>
      <c r="P26" s="208"/>
      <c r="Q26" s="358">
        <f t="shared" si="0"/>
        <v>50</v>
      </c>
      <c r="R26" s="358">
        <f t="shared" si="1"/>
        <v>0</v>
      </c>
    </row>
    <row r="27" spans="1:18">
      <c r="A27" s="207" t="s">
        <v>475</v>
      </c>
      <c r="B27" s="258"/>
      <c r="C27" s="208">
        <f t="shared" ref="C27:P27" si="5">SUM(C26:C26)</f>
        <v>50</v>
      </c>
      <c r="D27" s="208">
        <f t="shared" si="5"/>
        <v>0</v>
      </c>
      <c r="E27" s="208">
        <f t="shared" si="5"/>
        <v>50</v>
      </c>
      <c r="F27" s="208">
        <f t="shared" si="5"/>
        <v>0</v>
      </c>
      <c r="G27" s="208">
        <f t="shared" si="5"/>
        <v>0</v>
      </c>
      <c r="H27" s="208">
        <f t="shared" si="5"/>
        <v>0</v>
      </c>
      <c r="I27" s="208">
        <f t="shared" si="5"/>
        <v>0</v>
      </c>
      <c r="J27" s="208">
        <f t="shared" si="5"/>
        <v>0</v>
      </c>
      <c r="K27" s="208">
        <f t="shared" si="5"/>
        <v>0</v>
      </c>
      <c r="L27" s="208">
        <f t="shared" si="5"/>
        <v>0</v>
      </c>
      <c r="M27" s="208">
        <f t="shared" si="5"/>
        <v>0</v>
      </c>
      <c r="N27" s="208">
        <f t="shared" si="5"/>
        <v>0</v>
      </c>
      <c r="O27" s="208">
        <f t="shared" si="5"/>
        <v>0</v>
      </c>
      <c r="P27" s="208">
        <f t="shared" si="5"/>
        <v>0</v>
      </c>
      <c r="Q27" s="358">
        <f t="shared" si="0"/>
        <v>50</v>
      </c>
      <c r="R27" s="358">
        <f t="shared" si="1"/>
        <v>0</v>
      </c>
    </row>
    <row r="28" spans="1:18">
      <c r="A28" s="453" t="s">
        <v>476</v>
      </c>
      <c r="B28" s="257"/>
      <c r="C28" s="210">
        <f t="shared" ref="C28:P28" si="6">C25+C27</f>
        <v>58048</v>
      </c>
      <c r="D28" s="210">
        <f t="shared" si="6"/>
        <v>54383</v>
      </c>
      <c r="E28" s="210">
        <f t="shared" si="6"/>
        <v>50</v>
      </c>
      <c r="F28" s="210">
        <f t="shared" si="6"/>
        <v>0</v>
      </c>
      <c r="G28" s="210">
        <f t="shared" si="6"/>
        <v>0</v>
      </c>
      <c r="H28" s="210">
        <f t="shared" si="6"/>
        <v>2357</v>
      </c>
      <c r="I28" s="210">
        <f t="shared" si="6"/>
        <v>0</v>
      </c>
      <c r="J28" s="210">
        <f t="shared" si="6"/>
        <v>0</v>
      </c>
      <c r="K28" s="210">
        <f t="shared" si="6"/>
        <v>0</v>
      </c>
      <c r="L28" s="210">
        <f t="shared" si="6"/>
        <v>0</v>
      </c>
      <c r="M28" s="210">
        <f t="shared" si="6"/>
        <v>0</v>
      </c>
      <c r="N28" s="210">
        <f t="shared" si="6"/>
        <v>0</v>
      </c>
      <c r="O28" s="210">
        <f t="shared" si="6"/>
        <v>1258</v>
      </c>
      <c r="P28" s="210">
        <f t="shared" si="6"/>
        <v>0</v>
      </c>
      <c r="Q28" s="358">
        <f t="shared" si="0"/>
        <v>58048</v>
      </c>
      <c r="R28" s="358">
        <f t="shared" si="1"/>
        <v>0</v>
      </c>
    </row>
    <row r="29" spans="1:18">
      <c r="A29" s="209" t="s">
        <v>246</v>
      </c>
      <c r="B29" s="203"/>
      <c r="C29" s="208"/>
      <c r="D29" s="208"/>
      <c r="E29" s="208"/>
      <c r="F29" s="205"/>
      <c r="G29" s="206"/>
      <c r="H29" s="205"/>
      <c r="I29" s="206"/>
      <c r="J29" s="205"/>
      <c r="K29" s="206"/>
      <c r="L29" s="205"/>
      <c r="M29" s="206"/>
      <c r="N29" s="208"/>
      <c r="O29" s="205"/>
      <c r="P29" s="206"/>
      <c r="Q29" s="358">
        <f t="shared" si="0"/>
        <v>0</v>
      </c>
      <c r="R29" s="358">
        <f t="shared" si="1"/>
        <v>0</v>
      </c>
    </row>
    <row r="30" spans="1:18">
      <c r="A30" s="207" t="s">
        <v>36</v>
      </c>
      <c r="B30" s="258" t="s">
        <v>182</v>
      </c>
      <c r="C30" s="208">
        <f t="shared" si="3"/>
        <v>28009</v>
      </c>
      <c r="D30" s="208">
        <f>'[1]5.3-7.'!C18-'4.3-7'!H30-'4.3-7'!E30-'4.3-7'!F30-'4.3-7'!G30-'4.3-7'!I30-'4.3-7'!J30-'4.3-7'!K30-L30-M30-O30-P30</f>
        <v>27309</v>
      </c>
      <c r="E30" s="208"/>
      <c r="F30" s="211"/>
      <c r="G30" s="208"/>
      <c r="H30" s="211">
        <v>700</v>
      </c>
      <c r="I30" s="208"/>
      <c r="J30" s="211"/>
      <c r="K30" s="208"/>
      <c r="L30" s="211"/>
      <c r="M30" s="208"/>
      <c r="N30" s="208"/>
      <c r="O30" s="211"/>
      <c r="P30" s="208"/>
      <c r="Q30" s="358">
        <f t="shared" si="0"/>
        <v>28009</v>
      </c>
      <c r="R30" s="358">
        <f t="shared" si="1"/>
        <v>0</v>
      </c>
    </row>
    <row r="31" spans="1:18">
      <c r="A31" s="207" t="s">
        <v>476</v>
      </c>
      <c r="B31" s="258"/>
      <c r="C31" s="208">
        <v>29224</v>
      </c>
      <c r="D31" s="208">
        <v>27829</v>
      </c>
      <c r="E31" s="208">
        <v>0</v>
      </c>
      <c r="F31" s="211">
        <v>0</v>
      </c>
      <c r="G31" s="208">
        <v>0</v>
      </c>
      <c r="H31" s="211">
        <v>730</v>
      </c>
      <c r="I31" s="208">
        <v>0</v>
      </c>
      <c r="J31" s="211">
        <v>15</v>
      </c>
      <c r="K31" s="208">
        <v>0</v>
      </c>
      <c r="L31" s="211">
        <v>0</v>
      </c>
      <c r="M31" s="208">
        <v>0</v>
      </c>
      <c r="N31" s="208">
        <v>0</v>
      </c>
      <c r="O31" s="211">
        <v>650</v>
      </c>
      <c r="P31" s="208">
        <v>0</v>
      </c>
      <c r="Q31" s="358">
        <f t="shared" si="0"/>
        <v>29224</v>
      </c>
      <c r="R31" s="358">
        <f t="shared" si="1"/>
        <v>0</v>
      </c>
    </row>
    <row r="32" spans="1:18">
      <c r="A32" s="207" t="s">
        <v>475</v>
      </c>
      <c r="B32" s="258"/>
      <c r="C32" s="208">
        <v>0</v>
      </c>
      <c r="D32" s="208">
        <v>0</v>
      </c>
      <c r="E32" s="208">
        <v>0</v>
      </c>
      <c r="F32" s="208">
        <v>0</v>
      </c>
      <c r="G32" s="208">
        <v>0</v>
      </c>
      <c r="H32" s="208">
        <v>0</v>
      </c>
      <c r="I32" s="208">
        <v>0</v>
      </c>
      <c r="J32" s="208">
        <v>0</v>
      </c>
      <c r="K32" s="208">
        <v>0</v>
      </c>
      <c r="L32" s="208">
        <v>0</v>
      </c>
      <c r="M32" s="208">
        <v>0</v>
      </c>
      <c r="N32" s="208">
        <v>0</v>
      </c>
      <c r="O32" s="208">
        <v>0</v>
      </c>
      <c r="P32" s="208">
        <v>0</v>
      </c>
      <c r="Q32" s="358">
        <f t="shared" si="0"/>
        <v>0</v>
      </c>
      <c r="R32" s="358">
        <f t="shared" si="1"/>
        <v>0</v>
      </c>
    </row>
    <row r="33" spans="1:18">
      <c r="A33" s="453" t="s">
        <v>476</v>
      </c>
      <c r="B33" s="257"/>
      <c r="C33" s="210">
        <f t="shared" ref="C33:P33" si="7">C31+C32</f>
        <v>29224</v>
      </c>
      <c r="D33" s="210">
        <f t="shared" si="7"/>
        <v>27829</v>
      </c>
      <c r="E33" s="210">
        <f t="shared" si="7"/>
        <v>0</v>
      </c>
      <c r="F33" s="210">
        <f t="shared" si="7"/>
        <v>0</v>
      </c>
      <c r="G33" s="210">
        <f t="shared" si="7"/>
        <v>0</v>
      </c>
      <c r="H33" s="210">
        <f t="shared" si="7"/>
        <v>730</v>
      </c>
      <c r="I33" s="210">
        <f t="shared" si="7"/>
        <v>0</v>
      </c>
      <c r="J33" s="210">
        <f t="shared" si="7"/>
        <v>15</v>
      </c>
      <c r="K33" s="210">
        <f t="shared" si="7"/>
        <v>0</v>
      </c>
      <c r="L33" s="210">
        <f t="shared" si="7"/>
        <v>0</v>
      </c>
      <c r="M33" s="210">
        <f t="shared" si="7"/>
        <v>0</v>
      </c>
      <c r="N33" s="210">
        <f t="shared" si="7"/>
        <v>0</v>
      </c>
      <c r="O33" s="210">
        <f t="shared" si="7"/>
        <v>650</v>
      </c>
      <c r="P33" s="210">
        <f t="shared" si="7"/>
        <v>0</v>
      </c>
      <c r="Q33" s="358">
        <f t="shared" si="0"/>
        <v>29224</v>
      </c>
      <c r="R33" s="358">
        <f t="shared" si="1"/>
        <v>0</v>
      </c>
    </row>
    <row r="34" spans="1:18">
      <c r="A34" s="212" t="s">
        <v>247</v>
      </c>
      <c r="B34" s="259"/>
      <c r="C34" s="208"/>
      <c r="D34" s="208"/>
      <c r="E34" s="208"/>
      <c r="F34" s="205"/>
      <c r="G34" s="206"/>
      <c r="H34" s="205"/>
      <c r="I34" s="206"/>
      <c r="J34" s="205"/>
      <c r="K34" s="206"/>
      <c r="L34" s="205"/>
      <c r="M34" s="206"/>
      <c r="N34" s="208"/>
      <c r="O34" s="205"/>
      <c r="P34" s="206"/>
      <c r="Q34" s="358">
        <f t="shared" si="0"/>
        <v>0</v>
      </c>
      <c r="R34" s="358">
        <f t="shared" si="1"/>
        <v>0</v>
      </c>
    </row>
    <row r="35" spans="1:18">
      <c r="A35" s="207" t="s">
        <v>36</v>
      </c>
      <c r="B35" s="258" t="s">
        <v>183</v>
      </c>
      <c r="C35" s="208">
        <f t="shared" ref="C35:P35" si="8">SUM(C40,C46)</f>
        <v>165361</v>
      </c>
      <c r="D35" s="208">
        <f t="shared" si="8"/>
        <v>75736</v>
      </c>
      <c r="E35" s="208">
        <f t="shared" si="8"/>
        <v>0</v>
      </c>
      <c r="F35" s="208">
        <f t="shared" si="8"/>
        <v>0</v>
      </c>
      <c r="G35" s="208">
        <f t="shared" si="8"/>
        <v>0</v>
      </c>
      <c r="H35" s="208">
        <f t="shared" si="8"/>
        <v>89625</v>
      </c>
      <c r="I35" s="208">
        <f t="shared" si="8"/>
        <v>0</v>
      </c>
      <c r="J35" s="208">
        <f t="shared" si="8"/>
        <v>0</v>
      </c>
      <c r="K35" s="208">
        <f t="shared" si="8"/>
        <v>0</v>
      </c>
      <c r="L35" s="208">
        <f t="shared" si="8"/>
        <v>0</v>
      </c>
      <c r="M35" s="208">
        <f t="shared" si="8"/>
        <v>0</v>
      </c>
      <c r="N35" s="208">
        <f t="shared" si="8"/>
        <v>0</v>
      </c>
      <c r="O35" s="208">
        <f t="shared" si="8"/>
        <v>0</v>
      </c>
      <c r="P35" s="208">
        <f t="shared" si="8"/>
        <v>0</v>
      </c>
      <c r="Q35" s="358">
        <f t="shared" si="0"/>
        <v>165361</v>
      </c>
      <c r="R35" s="358">
        <f t="shared" si="1"/>
        <v>0</v>
      </c>
    </row>
    <row r="36" spans="1:18">
      <c r="A36" s="207" t="s">
        <v>476</v>
      </c>
      <c r="B36" s="258"/>
      <c r="C36" s="208">
        <f>C41+C47</f>
        <v>169829</v>
      </c>
      <c r="D36" s="208">
        <f t="shared" ref="D36:P36" si="9">D41+D47</f>
        <v>75736</v>
      </c>
      <c r="E36" s="208">
        <f t="shared" si="9"/>
        <v>0</v>
      </c>
      <c r="F36" s="208">
        <f t="shared" si="9"/>
        <v>0</v>
      </c>
      <c r="G36" s="208">
        <f t="shared" si="9"/>
        <v>0</v>
      </c>
      <c r="H36" s="208">
        <f t="shared" si="9"/>
        <v>89625</v>
      </c>
      <c r="I36" s="208">
        <f t="shared" si="9"/>
        <v>0</v>
      </c>
      <c r="J36" s="208">
        <f t="shared" si="9"/>
        <v>0</v>
      </c>
      <c r="K36" s="208">
        <f t="shared" si="9"/>
        <v>0</v>
      </c>
      <c r="L36" s="208">
        <f t="shared" si="9"/>
        <v>0</v>
      </c>
      <c r="M36" s="208">
        <f t="shared" si="9"/>
        <v>0</v>
      </c>
      <c r="N36" s="208">
        <f t="shared" si="9"/>
        <v>0</v>
      </c>
      <c r="O36" s="208">
        <f t="shared" si="9"/>
        <v>4468</v>
      </c>
      <c r="P36" s="208">
        <f t="shared" si="9"/>
        <v>0</v>
      </c>
      <c r="Q36" s="358">
        <f t="shared" si="0"/>
        <v>169829</v>
      </c>
      <c r="R36" s="358">
        <f t="shared" si="1"/>
        <v>0</v>
      </c>
    </row>
    <row r="37" spans="1:18">
      <c r="A37" s="207" t="s">
        <v>475</v>
      </c>
      <c r="B37" s="258"/>
      <c r="C37" s="208">
        <f>C43+C49</f>
        <v>0</v>
      </c>
      <c r="D37" s="208">
        <f t="shared" ref="D37:P38" si="10">D43+D49</f>
        <v>0</v>
      </c>
      <c r="E37" s="208">
        <f t="shared" si="10"/>
        <v>0</v>
      </c>
      <c r="F37" s="208">
        <f t="shared" si="10"/>
        <v>0</v>
      </c>
      <c r="G37" s="208">
        <f t="shared" si="10"/>
        <v>0</v>
      </c>
      <c r="H37" s="208">
        <f t="shared" si="10"/>
        <v>0</v>
      </c>
      <c r="I37" s="208">
        <f t="shared" si="10"/>
        <v>0</v>
      </c>
      <c r="J37" s="208">
        <f t="shared" si="10"/>
        <v>0</v>
      </c>
      <c r="K37" s="208">
        <f t="shared" si="10"/>
        <v>0</v>
      </c>
      <c r="L37" s="208">
        <f t="shared" si="10"/>
        <v>0</v>
      </c>
      <c r="M37" s="208">
        <f t="shared" si="10"/>
        <v>0</v>
      </c>
      <c r="N37" s="208">
        <f t="shared" si="10"/>
        <v>0</v>
      </c>
      <c r="O37" s="208">
        <f t="shared" si="10"/>
        <v>0</v>
      </c>
      <c r="P37" s="208">
        <f t="shared" si="10"/>
        <v>0</v>
      </c>
      <c r="Q37" s="358">
        <f t="shared" si="0"/>
        <v>0</v>
      </c>
      <c r="R37" s="358">
        <f t="shared" si="1"/>
        <v>0</v>
      </c>
    </row>
    <row r="38" spans="1:18">
      <c r="A38" s="453" t="s">
        <v>476</v>
      </c>
      <c r="B38" s="258"/>
      <c r="C38" s="210">
        <f>C44+C50</f>
        <v>169829</v>
      </c>
      <c r="D38" s="210">
        <f t="shared" si="10"/>
        <v>75736</v>
      </c>
      <c r="E38" s="210">
        <f t="shared" si="10"/>
        <v>0</v>
      </c>
      <c r="F38" s="208">
        <f t="shared" si="10"/>
        <v>0</v>
      </c>
      <c r="G38" s="208">
        <f t="shared" si="10"/>
        <v>0</v>
      </c>
      <c r="H38" s="208">
        <f t="shared" si="10"/>
        <v>89625</v>
      </c>
      <c r="I38" s="208">
        <f t="shared" si="10"/>
        <v>0</v>
      </c>
      <c r="J38" s="208">
        <f t="shared" si="10"/>
        <v>0</v>
      </c>
      <c r="K38" s="208">
        <f t="shared" si="10"/>
        <v>0</v>
      </c>
      <c r="L38" s="208">
        <f t="shared" si="10"/>
        <v>0</v>
      </c>
      <c r="M38" s="208">
        <f t="shared" si="10"/>
        <v>0</v>
      </c>
      <c r="N38" s="208">
        <f t="shared" si="10"/>
        <v>0</v>
      </c>
      <c r="O38" s="208">
        <f t="shared" si="10"/>
        <v>4468</v>
      </c>
      <c r="P38" s="208">
        <f t="shared" si="10"/>
        <v>0</v>
      </c>
      <c r="Q38" s="358">
        <f t="shared" si="0"/>
        <v>169829</v>
      </c>
      <c r="R38" s="358">
        <f t="shared" si="1"/>
        <v>0</v>
      </c>
    </row>
    <row r="39" spans="1:18">
      <c r="A39" s="209" t="s">
        <v>161</v>
      </c>
      <c r="B39" s="202"/>
      <c r="C39" s="208"/>
      <c r="D39" s="208"/>
      <c r="E39" s="208"/>
      <c r="F39" s="205"/>
      <c r="G39" s="206"/>
      <c r="H39" s="205"/>
      <c r="I39" s="206"/>
      <c r="J39" s="205"/>
      <c r="K39" s="206"/>
      <c r="L39" s="205"/>
      <c r="M39" s="206"/>
      <c r="N39" s="208"/>
      <c r="O39" s="205"/>
      <c r="P39" s="206"/>
      <c r="Q39" s="358">
        <f t="shared" si="0"/>
        <v>0</v>
      </c>
      <c r="R39" s="358">
        <f t="shared" si="1"/>
        <v>0</v>
      </c>
    </row>
    <row r="40" spans="1:18">
      <c r="A40" s="207" t="s">
        <v>36</v>
      </c>
      <c r="B40" s="258" t="s">
        <v>185</v>
      </c>
      <c r="C40" s="208">
        <f t="shared" si="3"/>
        <v>99887</v>
      </c>
      <c r="D40" s="208">
        <f>'[1]5.3-7.'!C22-'4.3-7'!H40-'4.3-7'!E40-'4.3-7'!F40-'4.3-7'!G40-'4.3-7'!I40-'4.3-7'!J40-'4.3-7'!K40-L40-M40-O40-P40</f>
        <v>41684</v>
      </c>
      <c r="E40" s="208"/>
      <c r="F40" s="211"/>
      <c r="G40" s="208"/>
      <c r="H40" s="211">
        <v>58203</v>
      </c>
      <c r="I40" s="208"/>
      <c r="J40" s="211"/>
      <c r="K40" s="208"/>
      <c r="L40" s="211"/>
      <c r="M40" s="208"/>
      <c r="N40" s="208"/>
      <c r="O40" s="211"/>
      <c r="P40" s="208"/>
      <c r="Q40" s="358">
        <f t="shared" si="0"/>
        <v>99887</v>
      </c>
      <c r="R40" s="358">
        <f t="shared" si="1"/>
        <v>0</v>
      </c>
    </row>
    <row r="41" spans="1:18">
      <c r="A41" s="207" t="s">
        <v>476</v>
      </c>
      <c r="B41" s="258"/>
      <c r="C41" s="208">
        <v>102585</v>
      </c>
      <c r="D41" s="208">
        <v>41684</v>
      </c>
      <c r="E41" s="208">
        <v>0</v>
      </c>
      <c r="F41" s="211">
        <v>0</v>
      </c>
      <c r="G41" s="208">
        <v>0</v>
      </c>
      <c r="H41" s="211">
        <v>58203</v>
      </c>
      <c r="I41" s="208">
        <v>0</v>
      </c>
      <c r="J41" s="211">
        <v>0</v>
      </c>
      <c r="K41" s="208">
        <v>0</v>
      </c>
      <c r="L41" s="211">
        <v>0</v>
      </c>
      <c r="M41" s="208">
        <v>0</v>
      </c>
      <c r="N41" s="208">
        <v>0</v>
      </c>
      <c r="O41" s="211">
        <v>2698</v>
      </c>
      <c r="P41" s="208">
        <v>0</v>
      </c>
      <c r="Q41" s="358">
        <f t="shared" si="0"/>
        <v>102585</v>
      </c>
      <c r="R41" s="358">
        <f t="shared" si="1"/>
        <v>0</v>
      </c>
    </row>
    <row r="42" spans="1:18">
      <c r="A42" s="207" t="s">
        <v>777</v>
      </c>
      <c r="B42" s="258"/>
      <c r="C42" s="208"/>
      <c r="D42" s="208"/>
      <c r="E42" s="208"/>
      <c r="F42" s="211"/>
      <c r="G42" s="208"/>
      <c r="H42" s="211">
        <v>-620</v>
      </c>
      <c r="I42" s="208"/>
      <c r="J42" s="211"/>
      <c r="K42" s="208"/>
      <c r="L42" s="211"/>
      <c r="M42" s="208"/>
      <c r="N42" s="208"/>
      <c r="O42" s="211"/>
      <c r="P42" s="208"/>
      <c r="Q42" s="358"/>
      <c r="R42" s="358"/>
    </row>
    <row r="43" spans="1:18">
      <c r="A43" s="207" t="s">
        <v>475</v>
      </c>
      <c r="B43" s="258"/>
      <c r="C43" s="208">
        <f>SUM(C42)</f>
        <v>0</v>
      </c>
      <c r="D43" s="208">
        <f t="shared" ref="D43:O43" si="11">SUM(D42)</f>
        <v>0</v>
      </c>
      <c r="E43" s="208">
        <f t="shared" si="11"/>
        <v>0</v>
      </c>
      <c r="F43" s="208">
        <f t="shared" si="11"/>
        <v>0</v>
      </c>
      <c r="G43" s="208">
        <f t="shared" si="11"/>
        <v>0</v>
      </c>
      <c r="H43" s="208">
        <f t="shared" si="11"/>
        <v>-620</v>
      </c>
      <c r="I43" s="208">
        <f t="shared" si="11"/>
        <v>0</v>
      </c>
      <c r="J43" s="208">
        <f t="shared" si="11"/>
        <v>0</v>
      </c>
      <c r="K43" s="208">
        <f t="shared" si="11"/>
        <v>0</v>
      </c>
      <c r="L43" s="208">
        <f t="shared" si="11"/>
        <v>0</v>
      </c>
      <c r="M43" s="208">
        <f t="shared" si="11"/>
        <v>0</v>
      </c>
      <c r="N43" s="208">
        <f t="shared" si="11"/>
        <v>0</v>
      </c>
      <c r="O43" s="208">
        <f t="shared" si="11"/>
        <v>0</v>
      </c>
      <c r="P43" s="208">
        <v>0</v>
      </c>
      <c r="Q43" s="358">
        <f t="shared" si="0"/>
        <v>-620</v>
      </c>
      <c r="R43" s="358">
        <f t="shared" si="1"/>
        <v>-620</v>
      </c>
    </row>
    <row r="44" spans="1:18">
      <c r="A44" s="453" t="s">
        <v>476</v>
      </c>
      <c r="B44" s="257"/>
      <c r="C44" s="210">
        <f t="shared" ref="C44:P44" si="12">C41+C43</f>
        <v>102585</v>
      </c>
      <c r="D44" s="210">
        <f t="shared" si="12"/>
        <v>41684</v>
      </c>
      <c r="E44" s="210">
        <f t="shared" si="12"/>
        <v>0</v>
      </c>
      <c r="F44" s="210">
        <f t="shared" si="12"/>
        <v>0</v>
      </c>
      <c r="G44" s="210">
        <f t="shared" si="12"/>
        <v>0</v>
      </c>
      <c r="H44" s="210">
        <f t="shared" si="12"/>
        <v>57583</v>
      </c>
      <c r="I44" s="210">
        <f t="shared" si="12"/>
        <v>0</v>
      </c>
      <c r="J44" s="210">
        <f t="shared" si="12"/>
        <v>0</v>
      </c>
      <c r="K44" s="210">
        <f t="shared" si="12"/>
        <v>0</v>
      </c>
      <c r="L44" s="210">
        <f t="shared" si="12"/>
        <v>0</v>
      </c>
      <c r="M44" s="210">
        <f t="shared" si="12"/>
        <v>0</v>
      </c>
      <c r="N44" s="210">
        <f t="shared" si="12"/>
        <v>0</v>
      </c>
      <c r="O44" s="210">
        <f t="shared" si="12"/>
        <v>2698</v>
      </c>
      <c r="P44" s="210">
        <f t="shared" si="12"/>
        <v>0</v>
      </c>
      <c r="Q44" s="358">
        <f t="shared" si="0"/>
        <v>101965</v>
      </c>
      <c r="R44" s="358">
        <f t="shared" si="1"/>
        <v>-620</v>
      </c>
    </row>
    <row r="45" spans="1:18">
      <c r="A45" s="209" t="s">
        <v>162</v>
      </c>
      <c r="B45" s="203"/>
      <c r="C45" s="208"/>
      <c r="D45" s="208"/>
      <c r="E45" s="208"/>
      <c r="F45" s="205"/>
      <c r="G45" s="206"/>
      <c r="H45" s="205"/>
      <c r="I45" s="206"/>
      <c r="J45" s="205"/>
      <c r="K45" s="206"/>
      <c r="L45" s="205"/>
      <c r="M45" s="206"/>
      <c r="N45" s="208"/>
      <c r="O45" s="205"/>
      <c r="P45" s="206"/>
      <c r="Q45" s="358">
        <f t="shared" si="0"/>
        <v>0</v>
      </c>
      <c r="R45" s="358">
        <f t="shared" si="1"/>
        <v>0</v>
      </c>
    </row>
    <row r="46" spans="1:18">
      <c r="A46" s="207" t="s">
        <v>36</v>
      </c>
      <c r="B46" s="258" t="s">
        <v>185</v>
      </c>
      <c r="C46" s="208">
        <f t="shared" si="3"/>
        <v>65474</v>
      </c>
      <c r="D46" s="208">
        <f>'[1]5.3-7.'!C24-'4.3-7'!H46-'4.3-7'!E46-'4.3-7'!F46-'4.3-7'!G46-'4.3-7'!I46-'4.3-7'!J46-'4.3-7'!K46-L46-M46-O46-P46</f>
        <v>34052</v>
      </c>
      <c r="E46" s="208"/>
      <c r="F46" s="211"/>
      <c r="G46" s="208"/>
      <c r="H46" s="211">
        <v>31422</v>
      </c>
      <c r="I46" s="208"/>
      <c r="J46" s="211"/>
      <c r="K46" s="208"/>
      <c r="L46" s="211"/>
      <c r="M46" s="208"/>
      <c r="N46" s="208"/>
      <c r="O46" s="211"/>
      <c r="P46" s="208"/>
      <c r="Q46" s="358">
        <f t="shared" si="0"/>
        <v>65474</v>
      </c>
      <c r="R46" s="358">
        <f t="shared" si="1"/>
        <v>0</v>
      </c>
    </row>
    <row r="47" spans="1:18">
      <c r="A47" s="207" t="s">
        <v>476</v>
      </c>
      <c r="B47" s="258"/>
      <c r="C47" s="208">
        <v>67244</v>
      </c>
      <c r="D47" s="208">
        <v>34052</v>
      </c>
      <c r="E47" s="208">
        <v>0</v>
      </c>
      <c r="F47" s="211">
        <v>0</v>
      </c>
      <c r="G47" s="208">
        <v>0</v>
      </c>
      <c r="H47" s="211">
        <v>31422</v>
      </c>
      <c r="I47" s="208">
        <v>0</v>
      </c>
      <c r="J47" s="211">
        <v>0</v>
      </c>
      <c r="K47" s="208">
        <v>0</v>
      </c>
      <c r="L47" s="211">
        <v>0</v>
      </c>
      <c r="M47" s="208">
        <v>0</v>
      </c>
      <c r="N47" s="208">
        <v>0</v>
      </c>
      <c r="O47" s="211">
        <v>1770</v>
      </c>
      <c r="P47" s="208">
        <v>0</v>
      </c>
      <c r="Q47" s="358">
        <f t="shared" si="0"/>
        <v>67244</v>
      </c>
      <c r="R47" s="358">
        <f t="shared" si="1"/>
        <v>0</v>
      </c>
    </row>
    <row r="48" spans="1:18">
      <c r="A48" s="207" t="s">
        <v>777</v>
      </c>
      <c r="B48" s="258"/>
      <c r="C48" s="208"/>
      <c r="D48" s="208"/>
      <c r="E48" s="208"/>
      <c r="F48" s="211"/>
      <c r="G48" s="208"/>
      <c r="H48" s="211">
        <v>620</v>
      </c>
      <c r="I48" s="208"/>
      <c r="J48" s="211"/>
      <c r="K48" s="208"/>
      <c r="L48" s="211"/>
      <c r="M48" s="208"/>
      <c r="N48" s="208"/>
      <c r="O48" s="211"/>
      <c r="P48" s="208"/>
      <c r="Q48" s="358"/>
      <c r="R48" s="358"/>
    </row>
    <row r="49" spans="1:18">
      <c r="A49" s="207" t="s">
        <v>475</v>
      </c>
      <c r="B49" s="258"/>
      <c r="C49" s="208">
        <f>SUM(C48)</f>
        <v>0</v>
      </c>
      <c r="D49" s="208">
        <f t="shared" ref="D49:O49" si="13">SUM(D48)</f>
        <v>0</v>
      </c>
      <c r="E49" s="208">
        <f t="shared" si="13"/>
        <v>0</v>
      </c>
      <c r="F49" s="208">
        <f t="shared" si="13"/>
        <v>0</v>
      </c>
      <c r="G49" s="208">
        <f t="shared" si="13"/>
        <v>0</v>
      </c>
      <c r="H49" s="208">
        <f t="shared" si="13"/>
        <v>620</v>
      </c>
      <c r="I49" s="208">
        <f t="shared" si="13"/>
        <v>0</v>
      </c>
      <c r="J49" s="208">
        <f t="shared" si="13"/>
        <v>0</v>
      </c>
      <c r="K49" s="208">
        <f t="shared" si="13"/>
        <v>0</v>
      </c>
      <c r="L49" s="208">
        <f t="shared" si="13"/>
        <v>0</v>
      </c>
      <c r="M49" s="208">
        <f t="shared" si="13"/>
        <v>0</v>
      </c>
      <c r="N49" s="208">
        <f t="shared" si="13"/>
        <v>0</v>
      </c>
      <c r="O49" s="208">
        <f t="shared" si="13"/>
        <v>0</v>
      </c>
      <c r="P49" s="208">
        <v>0</v>
      </c>
      <c r="Q49" s="358">
        <f t="shared" si="0"/>
        <v>620</v>
      </c>
      <c r="R49" s="358">
        <f t="shared" si="1"/>
        <v>620</v>
      </c>
    </row>
    <row r="50" spans="1:18">
      <c r="A50" s="453" t="s">
        <v>476</v>
      </c>
      <c r="B50" s="257"/>
      <c r="C50" s="210">
        <f t="shared" ref="C50:P50" si="14">C47+C49</f>
        <v>67244</v>
      </c>
      <c r="D50" s="210">
        <f t="shared" si="14"/>
        <v>34052</v>
      </c>
      <c r="E50" s="210">
        <f t="shared" si="14"/>
        <v>0</v>
      </c>
      <c r="F50" s="210">
        <f t="shared" si="14"/>
        <v>0</v>
      </c>
      <c r="G50" s="210">
        <f t="shared" si="14"/>
        <v>0</v>
      </c>
      <c r="H50" s="210">
        <f t="shared" si="14"/>
        <v>32042</v>
      </c>
      <c r="I50" s="210">
        <f t="shared" si="14"/>
        <v>0</v>
      </c>
      <c r="J50" s="210">
        <f t="shared" si="14"/>
        <v>0</v>
      </c>
      <c r="K50" s="210">
        <f t="shared" si="14"/>
        <v>0</v>
      </c>
      <c r="L50" s="210">
        <f t="shared" si="14"/>
        <v>0</v>
      </c>
      <c r="M50" s="210">
        <f t="shared" si="14"/>
        <v>0</v>
      </c>
      <c r="N50" s="210">
        <f t="shared" si="14"/>
        <v>0</v>
      </c>
      <c r="O50" s="210">
        <f t="shared" si="14"/>
        <v>1770</v>
      </c>
      <c r="P50" s="210">
        <f t="shared" si="14"/>
        <v>0</v>
      </c>
      <c r="Q50" s="358">
        <f t="shared" si="0"/>
        <v>67864</v>
      </c>
      <c r="R50" s="358">
        <f t="shared" si="1"/>
        <v>620</v>
      </c>
    </row>
    <row r="51" spans="1:18">
      <c r="A51" s="212" t="s">
        <v>248</v>
      </c>
      <c r="B51" s="259"/>
      <c r="C51" s="208"/>
      <c r="D51" s="208"/>
      <c r="E51" s="208"/>
      <c r="F51" s="205"/>
      <c r="G51" s="206"/>
      <c r="H51" s="205"/>
      <c r="I51" s="206"/>
      <c r="J51" s="205"/>
      <c r="K51" s="206"/>
      <c r="L51" s="205"/>
      <c r="M51" s="206"/>
      <c r="N51" s="208"/>
      <c r="O51" s="205"/>
      <c r="P51" s="206"/>
      <c r="Q51" s="358">
        <f t="shared" si="0"/>
        <v>0</v>
      </c>
      <c r="R51" s="358">
        <f t="shared" si="1"/>
        <v>0</v>
      </c>
    </row>
    <row r="52" spans="1:18">
      <c r="A52" s="207" t="s">
        <v>36</v>
      </c>
      <c r="B52" s="258" t="s">
        <v>182</v>
      </c>
      <c r="C52" s="208">
        <f t="shared" si="3"/>
        <v>49853</v>
      </c>
      <c r="D52" s="208">
        <v>42777</v>
      </c>
      <c r="E52" s="208"/>
      <c r="F52" s="211"/>
      <c r="G52" s="208"/>
      <c r="H52" s="211">
        <v>7076</v>
      </c>
      <c r="I52" s="208"/>
      <c r="J52" s="211"/>
      <c r="K52" s="208"/>
      <c r="L52" s="211"/>
      <c r="M52" s="208"/>
      <c r="N52" s="208"/>
      <c r="O52" s="211"/>
      <c r="P52" s="208"/>
      <c r="Q52" s="358">
        <f t="shared" si="0"/>
        <v>49853</v>
      </c>
      <c r="R52" s="358">
        <f t="shared" si="1"/>
        <v>0</v>
      </c>
    </row>
    <row r="53" spans="1:18">
      <c r="A53" s="207" t="s">
        <v>476</v>
      </c>
      <c r="B53" s="258"/>
      <c r="C53" s="208">
        <v>47679</v>
      </c>
      <c r="D53" s="208">
        <v>42777</v>
      </c>
      <c r="E53" s="208">
        <v>0</v>
      </c>
      <c r="F53" s="211">
        <v>0</v>
      </c>
      <c r="G53" s="208">
        <v>0</v>
      </c>
      <c r="H53" s="211">
        <v>3736</v>
      </c>
      <c r="I53" s="208">
        <v>0</v>
      </c>
      <c r="J53" s="211">
        <v>0</v>
      </c>
      <c r="K53" s="208">
        <v>0</v>
      </c>
      <c r="L53" s="211">
        <v>0</v>
      </c>
      <c r="M53" s="208">
        <v>0</v>
      </c>
      <c r="N53" s="208">
        <v>0</v>
      </c>
      <c r="O53" s="211">
        <v>1166</v>
      </c>
      <c r="P53" s="208">
        <v>0</v>
      </c>
      <c r="Q53" s="358">
        <f t="shared" si="0"/>
        <v>47679</v>
      </c>
      <c r="R53" s="358">
        <f t="shared" si="1"/>
        <v>0</v>
      </c>
    </row>
    <row r="54" spans="1:18">
      <c r="A54" s="207" t="s">
        <v>477</v>
      </c>
      <c r="B54" s="258"/>
      <c r="C54" s="208">
        <v>372</v>
      </c>
      <c r="D54" s="208"/>
      <c r="E54" s="208"/>
      <c r="F54" s="211"/>
      <c r="G54" s="208"/>
      <c r="H54" s="211">
        <v>372</v>
      </c>
      <c r="I54" s="208"/>
      <c r="J54" s="211"/>
      <c r="K54" s="208"/>
      <c r="L54" s="211"/>
      <c r="M54" s="208"/>
      <c r="N54" s="208"/>
      <c r="O54" s="211"/>
      <c r="P54" s="208"/>
      <c r="Q54" s="358">
        <f t="shared" si="0"/>
        <v>372</v>
      </c>
      <c r="R54" s="358">
        <f t="shared" si="1"/>
        <v>0</v>
      </c>
    </row>
    <row r="55" spans="1:18">
      <c r="A55" s="207" t="s">
        <v>475</v>
      </c>
      <c r="B55" s="258"/>
      <c r="C55" s="208">
        <f t="shared" ref="C55:P55" si="15">SUM(C54:C54)</f>
        <v>372</v>
      </c>
      <c r="D55" s="208">
        <f t="shared" si="15"/>
        <v>0</v>
      </c>
      <c r="E55" s="208">
        <f t="shared" si="15"/>
        <v>0</v>
      </c>
      <c r="F55" s="208">
        <f t="shared" si="15"/>
        <v>0</v>
      </c>
      <c r="G55" s="208">
        <f t="shared" si="15"/>
        <v>0</v>
      </c>
      <c r="H55" s="208">
        <f t="shared" si="15"/>
        <v>372</v>
      </c>
      <c r="I55" s="208">
        <f t="shared" si="15"/>
        <v>0</v>
      </c>
      <c r="J55" s="208">
        <f t="shared" si="15"/>
        <v>0</v>
      </c>
      <c r="K55" s="208">
        <f t="shared" si="15"/>
        <v>0</v>
      </c>
      <c r="L55" s="208">
        <f t="shared" si="15"/>
        <v>0</v>
      </c>
      <c r="M55" s="208">
        <f t="shared" si="15"/>
        <v>0</v>
      </c>
      <c r="N55" s="208">
        <f t="shared" si="15"/>
        <v>0</v>
      </c>
      <c r="O55" s="208">
        <f t="shared" si="15"/>
        <v>0</v>
      </c>
      <c r="P55" s="208">
        <f t="shared" si="15"/>
        <v>0</v>
      </c>
      <c r="Q55" s="358">
        <f t="shared" si="0"/>
        <v>372</v>
      </c>
      <c r="R55" s="358">
        <f t="shared" si="1"/>
        <v>0</v>
      </c>
    </row>
    <row r="56" spans="1:18">
      <c r="A56" s="453" t="s">
        <v>476</v>
      </c>
      <c r="B56" s="257"/>
      <c r="C56" s="210">
        <f t="shared" ref="C56:P56" si="16">C53+C55</f>
        <v>48051</v>
      </c>
      <c r="D56" s="210">
        <f t="shared" si="16"/>
        <v>42777</v>
      </c>
      <c r="E56" s="210">
        <f t="shared" si="16"/>
        <v>0</v>
      </c>
      <c r="F56" s="210">
        <f t="shared" si="16"/>
        <v>0</v>
      </c>
      <c r="G56" s="210">
        <f t="shared" si="16"/>
        <v>0</v>
      </c>
      <c r="H56" s="210">
        <f t="shared" si="16"/>
        <v>4108</v>
      </c>
      <c r="I56" s="210">
        <f t="shared" si="16"/>
        <v>0</v>
      </c>
      <c r="J56" s="210">
        <f t="shared" si="16"/>
        <v>0</v>
      </c>
      <c r="K56" s="210">
        <f t="shared" si="16"/>
        <v>0</v>
      </c>
      <c r="L56" s="210">
        <f t="shared" si="16"/>
        <v>0</v>
      </c>
      <c r="M56" s="210">
        <f t="shared" si="16"/>
        <v>0</v>
      </c>
      <c r="N56" s="210">
        <f t="shared" si="16"/>
        <v>0</v>
      </c>
      <c r="O56" s="210">
        <f t="shared" si="16"/>
        <v>1166</v>
      </c>
      <c r="P56" s="210">
        <f t="shared" si="16"/>
        <v>0</v>
      </c>
      <c r="Q56" s="358">
        <f t="shared" si="0"/>
        <v>48051</v>
      </c>
      <c r="R56" s="358">
        <f t="shared" si="1"/>
        <v>0</v>
      </c>
    </row>
    <row r="57" spans="1:18">
      <c r="A57" s="213" t="s">
        <v>249</v>
      </c>
      <c r="B57" s="260"/>
      <c r="C57" s="208"/>
      <c r="D57" s="208"/>
      <c r="E57" s="208"/>
      <c r="F57" s="214"/>
      <c r="G57" s="215"/>
      <c r="H57" s="214"/>
      <c r="I57" s="215"/>
      <c r="J57" s="215"/>
      <c r="K57" s="214"/>
      <c r="L57" s="215"/>
      <c r="M57" s="216"/>
      <c r="N57" s="216"/>
      <c r="O57" s="215"/>
      <c r="P57" s="216"/>
      <c r="Q57" s="358">
        <f t="shared" si="0"/>
        <v>0</v>
      </c>
      <c r="R57" s="358">
        <f t="shared" si="1"/>
        <v>0</v>
      </c>
    </row>
    <row r="58" spans="1:18" s="362" customFormat="1">
      <c r="A58" s="217" t="s">
        <v>36</v>
      </c>
      <c r="B58" s="261"/>
      <c r="C58" s="183">
        <f t="shared" ref="C58:P59" si="17">C63+C69+C75+C81</f>
        <v>127571</v>
      </c>
      <c r="D58" s="183">
        <f t="shared" si="17"/>
        <v>65608</v>
      </c>
      <c r="E58" s="183">
        <f t="shared" si="17"/>
        <v>0</v>
      </c>
      <c r="F58" s="183">
        <f t="shared" si="17"/>
        <v>0</v>
      </c>
      <c r="G58" s="183">
        <f t="shared" si="17"/>
        <v>0</v>
      </c>
      <c r="H58" s="183">
        <f t="shared" si="17"/>
        <v>56363</v>
      </c>
      <c r="I58" s="183">
        <f t="shared" si="17"/>
        <v>0</v>
      </c>
      <c r="J58" s="183">
        <f t="shared" si="17"/>
        <v>5600</v>
      </c>
      <c r="K58" s="183">
        <f t="shared" si="17"/>
        <v>0</v>
      </c>
      <c r="L58" s="183">
        <f t="shared" si="17"/>
        <v>0</v>
      </c>
      <c r="M58" s="183">
        <f t="shared" si="17"/>
        <v>0</v>
      </c>
      <c r="N58" s="183">
        <f t="shared" si="17"/>
        <v>0</v>
      </c>
      <c r="O58" s="183">
        <f t="shared" si="17"/>
        <v>0</v>
      </c>
      <c r="P58" s="183">
        <f t="shared" si="17"/>
        <v>0</v>
      </c>
      <c r="Q58" s="358">
        <f t="shared" si="0"/>
        <v>127571</v>
      </c>
      <c r="R58" s="358">
        <f t="shared" si="1"/>
        <v>0</v>
      </c>
    </row>
    <row r="59" spans="1:18" s="362" customFormat="1">
      <c r="A59" s="217" t="s">
        <v>476</v>
      </c>
      <c r="B59" s="261"/>
      <c r="C59" s="183">
        <f>C64+C70+C76+C82</f>
        <v>133522</v>
      </c>
      <c r="D59" s="183">
        <f t="shared" si="17"/>
        <v>67608</v>
      </c>
      <c r="E59" s="183">
        <f t="shared" si="17"/>
        <v>0</v>
      </c>
      <c r="F59" s="183">
        <f t="shared" si="17"/>
        <v>0</v>
      </c>
      <c r="G59" s="183">
        <f t="shared" si="17"/>
        <v>0</v>
      </c>
      <c r="H59" s="183">
        <f t="shared" si="17"/>
        <v>56663</v>
      </c>
      <c r="I59" s="183">
        <f t="shared" si="17"/>
        <v>0</v>
      </c>
      <c r="J59" s="183">
        <f t="shared" si="17"/>
        <v>5600</v>
      </c>
      <c r="K59" s="183">
        <f t="shared" si="17"/>
        <v>0</v>
      </c>
      <c r="L59" s="183">
        <f t="shared" si="17"/>
        <v>0</v>
      </c>
      <c r="M59" s="183">
        <f t="shared" si="17"/>
        <v>0</v>
      </c>
      <c r="N59" s="183">
        <f t="shared" si="17"/>
        <v>0</v>
      </c>
      <c r="O59" s="183">
        <f t="shared" si="17"/>
        <v>3651</v>
      </c>
      <c r="P59" s="183">
        <f t="shared" si="17"/>
        <v>0</v>
      </c>
      <c r="Q59" s="358">
        <f t="shared" si="0"/>
        <v>133522</v>
      </c>
      <c r="R59" s="358">
        <f t="shared" si="1"/>
        <v>0</v>
      </c>
    </row>
    <row r="60" spans="1:18">
      <c r="A60" s="207" t="s">
        <v>475</v>
      </c>
      <c r="B60" s="261"/>
      <c r="C60" s="183">
        <f t="shared" ref="C60:P61" si="18">C66+C72+C78+C84</f>
        <v>5674</v>
      </c>
      <c r="D60" s="183">
        <f t="shared" si="18"/>
        <v>4117</v>
      </c>
      <c r="E60" s="183">
        <f t="shared" si="18"/>
        <v>0</v>
      </c>
      <c r="F60" s="183">
        <f t="shared" si="18"/>
        <v>0</v>
      </c>
      <c r="G60" s="183">
        <f t="shared" si="18"/>
        <v>0</v>
      </c>
      <c r="H60" s="183">
        <f t="shared" si="18"/>
        <v>957</v>
      </c>
      <c r="I60" s="183">
        <f t="shared" si="18"/>
        <v>0</v>
      </c>
      <c r="J60" s="183">
        <f t="shared" si="18"/>
        <v>600</v>
      </c>
      <c r="K60" s="183">
        <f t="shared" si="18"/>
        <v>0</v>
      </c>
      <c r="L60" s="553">
        <f t="shared" si="18"/>
        <v>0</v>
      </c>
      <c r="M60" s="183">
        <f t="shared" si="18"/>
        <v>0</v>
      </c>
      <c r="N60" s="183">
        <f t="shared" si="18"/>
        <v>0</v>
      </c>
      <c r="O60" s="183">
        <f t="shared" si="18"/>
        <v>0</v>
      </c>
      <c r="P60" s="183">
        <f t="shared" si="18"/>
        <v>0</v>
      </c>
      <c r="Q60" s="358">
        <f t="shared" si="0"/>
        <v>5674</v>
      </c>
      <c r="R60" s="358">
        <f t="shared" si="1"/>
        <v>0</v>
      </c>
    </row>
    <row r="61" spans="1:18">
      <c r="A61" s="453" t="s">
        <v>476</v>
      </c>
      <c r="B61" s="261"/>
      <c r="C61" s="182">
        <f t="shared" si="18"/>
        <v>139196</v>
      </c>
      <c r="D61" s="182">
        <f t="shared" si="18"/>
        <v>71725</v>
      </c>
      <c r="E61" s="182">
        <f t="shared" si="18"/>
        <v>0</v>
      </c>
      <c r="F61" s="183">
        <f t="shared" si="18"/>
        <v>0</v>
      </c>
      <c r="G61" s="183">
        <f t="shared" si="18"/>
        <v>0</v>
      </c>
      <c r="H61" s="183">
        <f t="shared" si="18"/>
        <v>57620</v>
      </c>
      <c r="I61" s="183">
        <f t="shared" si="18"/>
        <v>0</v>
      </c>
      <c r="J61" s="183">
        <f t="shared" si="18"/>
        <v>6200</v>
      </c>
      <c r="K61" s="183">
        <f t="shared" si="18"/>
        <v>0</v>
      </c>
      <c r="L61" s="553">
        <f t="shared" si="18"/>
        <v>0</v>
      </c>
      <c r="M61" s="183">
        <f t="shared" si="18"/>
        <v>0</v>
      </c>
      <c r="N61" s="183">
        <f t="shared" si="18"/>
        <v>0</v>
      </c>
      <c r="O61" s="183">
        <f t="shared" si="18"/>
        <v>3651</v>
      </c>
      <c r="P61" s="183">
        <f t="shared" si="18"/>
        <v>0</v>
      </c>
      <c r="Q61" s="358">
        <f t="shared" ref="Q61:Q87" si="19">SUM(D61:P61)</f>
        <v>139196</v>
      </c>
      <c r="R61" s="358">
        <f t="shared" si="1"/>
        <v>0</v>
      </c>
    </row>
    <row r="62" spans="1:18">
      <c r="A62" s="218" t="s">
        <v>142</v>
      </c>
      <c r="B62" s="262"/>
      <c r="C62" s="208"/>
      <c r="D62" s="208"/>
      <c r="E62" s="208"/>
      <c r="F62" s="214"/>
      <c r="G62" s="215"/>
      <c r="H62" s="214"/>
      <c r="I62" s="215"/>
      <c r="J62" s="215"/>
      <c r="K62" s="215"/>
      <c r="L62" s="359"/>
      <c r="M62" s="216"/>
      <c r="N62" s="221"/>
      <c r="O62" s="215"/>
      <c r="P62" s="216"/>
      <c r="Q62" s="358">
        <f t="shared" si="19"/>
        <v>0</v>
      </c>
      <c r="R62" s="358">
        <f t="shared" si="1"/>
        <v>0</v>
      </c>
    </row>
    <row r="63" spans="1:18">
      <c r="A63" s="217" t="s">
        <v>36</v>
      </c>
      <c r="B63" s="261" t="s">
        <v>185</v>
      </c>
      <c r="C63" s="208">
        <f t="shared" si="3"/>
        <v>60553</v>
      </c>
      <c r="D63" s="208">
        <f>'[1]5.3-7.'!C30-'4.3-7'!H63-'4.3-7'!E63-'4.3-7'!F63-'4.3-7'!G63-'4.3-7'!I63-'4.3-7'!J63-'4.3-7'!K63-L63-M63-O63-P63</f>
        <v>15430</v>
      </c>
      <c r="E63" s="208"/>
      <c r="F63" s="219"/>
      <c r="G63" s="220"/>
      <c r="H63" s="219">
        <v>45123</v>
      </c>
      <c r="I63" s="220"/>
      <c r="J63" s="220"/>
      <c r="K63" s="220"/>
      <c r="L63" s="298"/>
      <c r="M63" s="221"/>
      <c r="N63" s="221"/>
      <c r="O63" s="220"/>
      <c r="P63" s="221"/>
      <c r="Q63" s="358">
        <f t="shared" si="19"/>
        <v>60553</v>
      </c>
      <c r="R63" s="358">
        <f t="shared" si="1"/>
        <v>0</v>
      </c>
    </row>
    <row r="64" spans="1:18">
      <c r="A64" s="217" t="s">
        <v>476</v>
      </c>
      <c r="B64" s="261"/>
      <c r="C64" s="208">
        <v>63000</v>
      </c>
      <c r="D64" s="208">
        <v>15430</v>
      </c>
      <c r="E64" s="208">
        <v>0</v>
      </c>
      <c r="F64" s="219">
        <v>0</v>
      </c>
      <c r="G64" s="220">
        <v>0</v>
      </c>
      <c r="H64" s="219">
        <v>45123</v>
      </c>
      <c r="I64" s="220">
        <v>0</v>
      </c>
      <c r="J64" s="220">
        <v>0</v>
      </c>
      <c r="K64" s="220">
        <v>0</v>
      </c>
      <c r="L64" s="298">
        <v>0</v>
      </c>
      <c r="M64" s="221">
        <v>0</v>
      </c>
      <c r="N64" s="221">
        <v>0</v>
      </c>
      <c r="O64" s="219">
        <v>2447</v>
      </c>
      <c r="P64" s="221">
        <v>0</v>
      </c>
      <c r="Q64" s="358">
        <f t="shared" si="19"/>
        <v>63000</v>
      </c>
      <c r="R64" s="358">
        <f t="shared" si="1"/>
        <v>0</v>
      </c>
    </row>
    <row r="65" spans="1:18">
      <c r="A65" s="207" t="s">
        <v>778</v>
      </c>
      <c r="B65" s="261"/>
      <c r="C65" s="208">
        <v>367</v>
      </c>
      <c r="D65" s="208">
        <v>-960</v>
      </c>
      <c r="E65" s="208"/>
      <c r="F65" s="219"/>
      <c r="G65" s="220"/>
      <c r="H65" s="219">
        <v>1327</v>
      </c>
      <c r="I65" s="220"/>
      <c r="J65" s="220"/>
      <c r="K65" s="220"/>
      <c r="L65" s="298"/>
      <c r="M65" s="221"/>
      <c r="N65" s="221"/>
      <c r="O65" s="219"/>
      <c r="P65" s="221"/>
      <c r="Q65" s="358">
        <f t="shared" si="19"/>
        <v>367</v>
      </c>
      <c r="R65" s="358">
        <f t="shared" si="1"/>
        <v>0</v>
      </c>
    </row>
    <row r="66" spans="1:18">
      <c r="A66" s="207" t="s">
        <v>475</v>
      </c>
      <c r="B66" s="258"/>
      <c r="C66" s="208">
        <f>SUM(C65)</f>
        <v>367</v>
      </c>
      <c r="D66" s="208">
        <f t="shared" ref="D66:O66" si="20">SUM(D65)</f>
        <v>-960</v>
      </c>
      <c r="E66" s="208">
        <f t="shared" si="20"/>
        <v>0</v>
      </c>
      <c r="F66" s="208">
        <f t="shared" si="20"/>
        <v>0</v>
      </c>
      <c r="G66" s="208">
        <f t="shared" si="20"/>
        <v>0</v>
      </c>
      <c r="H66" s="208">
        <f t="shared" si="20"/>
        <v>1327</v>
      </c>
      <c r="I66" s="208">
        <f t="shared" si="20"/>
        <v>0</v>
      </c>
      <c r="J66" s="208">
        <f t="shared" si="20"/>
        <v>0</v>
      </c>
      <c r="K66" s="208">
        <f t="shared" si="20"/>
        <v>0</v>
      </c>
      <c r="L66" s="554">
        <f t="shared" si="20"/>
        <v>0</v>
      </c>
      <c r="M66" s="208">
        <f t="shared" si="20"/>
        <v>0</v>
      </c>
      <c r="N66" s="208">
        <f t="shared" si="20"/>
        <v>0</v>
      </c>
      <c r="O66" s="208">
        <f t="shared" si="20"/>
        <v>0</v>
      </c>
      <c r="P66" s="208">
        <v>0</v>
      </c>
      <c r="Q66" s="358">
        <f t="shared" si="19"/>
        <v>367</v>
      </c>
      <c r="R66" s="358">
        <f t="shared" si="1"/>
        <v>0</v>
      </c>
    </row>
    <row r="67" spans="1:18">
      <c r="A67" s="453" t="s">
        <v>476</v>
      </c>
      <c r="B67" s="257"/>
      <c r="C67" s="210">
        <f t="shared" ref="C67:P67" si="21">C64+C66</f>
        <v>63367</v>
      </c>
      <c r="D67" s="210">
        <f t="shared" si="21"/>
        <v>14470</v>
      </c>
      <c r="E67" s="210">
        <f t="shared" si="21"/>
        <v>0</v>
      </c>
      <c r="F67" s="210">
        <f t="shared" si="21"/>
        <v>0</v>
      </c>
      <c r="G67" s="210">
        <f t="shared" si="21"/>
        <v>0</v>
      </c>
      <c r="H67" s="210">
        <f t="shared" si="21"/>
        <v>46450</v>
      </c>
      <c r="I67" s="210">
        <f t="shared" si="21"/>
        <v>0</v>
      </c>
      <c r="J67" s="210">
        <f t="shared" si="21"/>
        <v>0</v>
      </c>
      <c r="K67" s="210">
        <f t="shared" si="21"/>
        <v>0</v>
      </c>
      <c r="L67" s="555">
        <f t="shared" si="21"/>
        <v>0</v>
      </c>
      <c r="M67" s="210">
        <f t="shared" si="21"/>
        <v>0</v>
      </c>
      <c r="N67" s="210">
        <f t="shared" si="21"/>
        <v>0</v>
      </c>
      <c r="O67" s="210">
        <f t="shared" si="21"/>
        <v>2447</v>
      </c>
      <c r="P67" s="210">
        <f t="shared" si="21"/>
        <v>0</v>
      </c>
      <c r="Q67" s="358">
        <f t="shared" si="19"/>
        <v>63367</v>
      </c>
      <c r="R67" s="358">
        <f t="shared" si="1"/>
        <v>0</v>
      </c>
    </row>
    <row r="68" spans="1:18">
      <c r="A68" s="218" t="s">
        <v>143</v>
      </c>
      <c r="B68" s="262"/>
      <c r="C68" s="208"/>
      <c r="D68" s="208"/>
      <c r="E68" s="208"/>
      <c r="F68" s="214"/>
      <c r="G68" s="215"/>
      <c r="H68" s="214"/>
      <c r="I68" s="215"/>
      <c r="J68" s="215"/>
      <c r="K68" s="215"/>
      <c r="L68" s="359"/>
      <c r="M68" s="221"/>
      <c r="N68" s="221"/>
      <c r="O68" s="215"/>
      <c r="P68" s="221"/>
      <c r="Q68" s="358">
        <f t="shared" si="19"/>
        <v>0</v>
      </c>
      <c r="R68" s="358">
        <f t="shared" si="1"/>
        <v>0</v>
      </c>
    </row>
    <row r="69" spans="1:18">
      <c r="A69" s="217" t="s">
        <v>36</v>
      </c>
      <c r="B69" s="261" t="s">
        <v>182</v>
      </c>
      <c r="C69" s="208">
        <f t="shared" si="3"/>
        <v>11346</v>
      </c>
      <c r="D69" s="208">
        <f>'[1]5.3-7.'!C32-'4.3-7'!H69-'4.3-7'!E69-'4.3-7'!F69-'4.3-7'!G69-'4.3-7'!I69-'4.3-7'!J69-'4.3-7'!K69-L69-M69-O69-P69</f>
        <v>6266</v>
      </c>
      <c r="E69" s="208"/>
      <c r="F69" s="219"/>
      <c r="G69" s="220"/>
      <c r="H69" s="219">
        <v>5080</v>
      </c>
      <c r="I69" s="220"/>
      <c r="J69" s="220"/>
      <c r="K69" s="219"/>
      <c r="L69" s="220"/>
      <c r="M69" s="221"/>
      <c r="N69" s="221"/>
      <c r="O69" s="220"/>
      <c r="P69" s="221"/>
      <c r="Q69" s="358">
        <f t="shared" si="19"/>
        <v>11346</v>
      </c>
      <c r="R69" s="358">
        <f t="shared" si="1"/>
        <v>0</v>
      </c>
    </row>
    <row r="70" spans="1:18">
      <c r="A70" s="217" t="s">
        <v>476</v>
      </c>
      <c r="B70" s="261"/>
      <c r="C70" s="208">
        <v>11346</v>
      </c>
      <c r="D70" s="208">
        <v>6266</v>
      </c>
      <c r="E70" s="208">
        <v>0</v>
      </c>
      <c r="F70" s="219">
        <v>0</v>
      </c>
      <c r="G70" s="220">
        <v>0</v>
      </c>
      <c r="H70" s="219">
        <v>5080</v>
      </c>
      <c r="I70" s="220">
        <v>0</v>
      </c>
      <c r="J70" s="220">
        <v>0</v>
      </c>
      <c r="K70" s="219">
        <v>0</v>
      </c>
      <c r="L70" s="220">
        <v>0</v>
      </c>
      <c r="M70" s="221">
        <v>0</v>
      </c>
      <c r="N70" s="221">
        <v>0</v>
      </c>
      <c r="O70" s="220">
        <v>0</v>
      </c>
      <c r="P70" s="221">
        <v>0</v>
      </c>
      <c r="Q70" s="358">
        <f t="shared" si="19"/>
        <v>11346</v>
      </c>
      <c r="R70" s="358">
        <f t="shared" si="1"/>
        <v>0</v>
      </c>
    </row>
    <row r="71" spans="1:18">
      <c r="A71" s="217" t="s">
        <v>779</v>
      </c>
      <c r="B71" s="261"/>
      <c r="C71" s="208">
        <v>-2324</v>
      </c>
      <c r="D71" s="208">
        <v>-404</v>
      </c>
      <c r="E71" s="208"/>
      <c r="F71" s="219"/>
      <c r="G71" s="220"/>
      <c r="H71" s="219">
        <v>-1920</v>
      </c>
      <c r="I71" s="220"/>
      <c r="J71" s="220"/>
      <c r="K71" s="219"/>
      <c r="L71" s="220"/>
      <c r="M71" s="221"/>
      <c r="N71" s="221"/>
      <c r="O71" s="220"/>
      <c r="P71" s="221"/>
      <c r="Q71" s="358">
        <f t="shared" si="19"/>
        <v>-2324</v>
      </c>
      <c r="R71" s="358">
        <f t="shared" si="1"/>
        <v>0</v>
      </c>
    </row>
    <row r="72" spans="1:18">
      <c r="A72" s="207" t="s">
        <v>475</v>
      </c>
      <c r="B72" s="258"/>
      <c r="C72" s="208">
        <f>SUM(C71)</f>
        <v>-2324</v>
      </c>
      <c r="D72" s="208">
        <f t="shared" ref="D72:O72" si="22">SUM(D71)</f>
        <v>-404</v>
      </c>
      <c r="E72" s="208">
        <f t="shared" si="22"/>
        <v>0</v>
      </c>
      <c r="F72" s="208">
        <f t="shared" si="22"/>
        <v>0</v>
      </c>
      <c r="G72" s="208">
        <f t="shared" si="22"/>
        <v>0</v>
      </c>
      <c r="H72" s="208">
        <f t="shared" si="22"/>
        <v>-1920</v>
      </c>
      <c r="I72" s="208">
        <f t="shared" si="22"/>
        <v>0</v>
      </c>
      <c r="J72" s="208">
        <f t="shared" si="22"/>
        <v>0</v>
      </c>
      <c r="K72" s="208">
        <f t="shared" si="22"/>
        <v>0</v>
      </c>
      <c r="L72" s="208">
        <f t="shared" si="22"/>
        <v>0</v>
      </c>
      <c r="M72" s="208">
        <f t="shared" si="22"/>
        <v>0</v>
      </c>
      <c r="N72" s="208">
        <f t="shared" si="22"/>
        <v>0</v>
      </c>
      <c r="O72" s="208">
        <f t="shared" si="22"/>
        <v>0</v>
      </c>
      <c r="P72" s="208">
        <v>0</v>
      </c>
      <c r="Q72" s="358">
        <f t="shared" si="19"/>
        <v>-2324</v>
      </c>
      <c r="R72" s="358">
        <f t="shared" si="1"/>
        <v>0</v>
      </c>
    </row>
    <row r="73" spans="1:18">
      <c r="A73" s="453" t="s">
        <v>476</v>
      </c>
      <c r="B73" s="257"/>
      <c r="C73" s="210">
        <f t="shared" ref="C73:P73" si="23">C69+C72</f>
        <v>9022</v>
      </c>
      <c r="D73" s="210">
        <f t="shared" si="23"/>
        <v>5862</v>
      </c>
      <c r="E73" s="210">
        <f t="shared" si="23"/>
        <v>0</v>
      </c>
      <c r="F73" s="210">
        <f t="shared" si="23"/>
        <v>0</v>
      </c>
      <c r="G73" s="210">
        <f t="shared" si="23"/>
        <v>0</v>
      </c>
      <c r="H73" s="210">
        <f t="shared" si="23"/>
        <v>3160</v>
      </c>
      <c r="I73" s="210">
        <f t="shared" si="23"/>
        <v>0</v>
      </c>
      <c r="J73" s="210">
        <f t="shared" si="23"/>
        <v>0</v>
      </c>
      <c r="K73" s="210">
        <f t="shared" si="23"/>
        <v>0</v>
      </c>
      <c r="L73" s="210">
        <f t="shared" si="23"/>
        <v>0</v>
      </c>
      <c r="M73" s="210">
        <f t="shared" si="23"/>
        <v>0</v>
      </c>
      <c r="N73" s="210">
        <f t="shared" si="23"/>
        <v>0</v>
      </c>
      <c r="O73" s="210">
        <f t="shared" si="23"/>
        <v>0</v>
      </c>
      <c r="P73" s="210">
        <f t="shared" si="23"/>
        <v>0</v>
      </c>
      <c r="Q73" s="358">
        <f t="shared" si="19"/>
        <v>9022</v>
      </c>
      <c r="R73" s="358">
        <f t="shared" si="1"/>
        <v>0</v>
      </c>
    </row>
    <row r="74" spans="1:18">
      <c r="A74" s="218" t="s">
        <v>145</v>
      </c>
      <c r="B74" s="262"/>
      <c r="C74" s="208"/>
      <c r="D74" s="208"/>
      <c r="E74" s="208"/>
      <c r="F74" s="214"/>
      <c r="G74" s="215"/>
      <c r="H74" s="214"/>
      <c r="I74" s="215"/>
      <c r="J74" s="215"/>
      <c r="K74" s="214"/>
      <c r="L74" s="215"/>
      <c r="M74" s="216"/>
      <c r="N74" s="216"/>
      <c r="O74" s="215"/>
      <c r="P74" s="216"/>
      <c r="Q74" s="358">
        <f t="shared" si="19"/>
        <v>0</v>
      </c>
      <c r="R74" s="358">
        <f t="shared" si="1"/>
        <v>0</v>
      </c>
    </row>
    <row r="75" spans="1:18">
      <c r="A75" s="217" t="s">
        <v>36</v>
      </c>
      <c r="B75" s="261" t="s">
        <v>182</v>
      </c>
      <c r="C75" s="208">
        <f>SUM(D75:P75)</f>
        <v>8630</v>
      </c>
      <c r="D75" s="208">
        <f>'[1]5.3-7.'!C34-'4.3-7'!H75-'4.3-7'!E75-'4.3-7'!F75-'4.3-7'!G75-'4.3-7'!I75-'4.3-7'!J75-'4.3-7'!K75-L75-M75-O75-P75</f>
        <v>1823</v>
      </c>
      <c r="E75" s="208"/>
      <c r="F75" s="219"/>
      <c r="G75" s="220"/>
      <c r="H75" s="219">
        <v>1207</v>
      </c>
      <c r="I75" s="220"/>
      <c r="J75" s="220">
        <v>5600</v>
      </c>
      <c r="K75" s="219"/>
      <c r="L75" s="220"/>
      <c r="M75" s="221"/>
      <c r="N75" s="221"/>
      <c r="O75" s="220"/>
      <c r="P75" s="221"/>
      <c r="Q75" s="358">
        <f t="shared" si="19"/>
        <v>8630</v>
      </c>
      <c r="R75" s="358">
        <f t="shared" si="1"/>
        <v>0</v>
      </c>
    </row>
    <row r="76" spans="1:18">
      <c r="A76" s="217" t="s">
        <v>476</v>
      </c>
      <c r="B76" s="261"/>
      <c r="C76" s="208">
        <v>8630</v>
      </c>
      <c r="D76" s="208">
        <v>1823</v>
      </c>
      <c r="E76" s="208">
        <v>0</v>
      </c>
      <c r="F76" s="219">
        <v>0</v>
      </c>
      <c r="G76" s="220">
        <v>0</v>
      </c>
      <c r="H76" s="219">
        <v>1207</v>
      </c>
      <c r="I76" s="220">
        <v>0</v>
      </c>
      <c r="J76" s="220">
        <v>5600</v>
      </c>
      <c r="K76" s="219">
        <v>0</v>
      </c>
      <c r="L76" s="220">
        <v>0</v>
      </c>
      <c r="M76" s="221">
        <v>0</v>
      </c>
      <c r="N76" s="221">
        <v>0</v>
      </c>
      <c r="O76" s="220">
        <v>0</v>
      </c>
      <c r="P76" s="221">
        <v>0</v>
      </c>
      <c r="Q76" s="358">
        <f t="shared" si="19"/>
        <v>8630</v>
      </c>
      <c r="R76" s="358">
        <f t="shared" si="1"/>
        <v>0</v>
      </c>
    </row>
    <row r="77" spans="1:18">
      <c r="A77" s="217" t="s">
        <v>780</v>
      </c>
      <c r="B77" s="261"/>
      <c r="C77" s="208">
        <v>574</v>
      </c>
      <c r="D77" s="208">
        <v>431</v>
      </c>
      <c r="E77" s="208"/>
      <c r="F77" s="219"/>
      <c r="G77" s="220"/>
      <c r="H77" s="219">
        <v>-457</v>
      </c>
      <c r="I77" s="220"/>
      <c r="J77" s="220">
        <v>600</v>
      </c>
      <c r="K77" s="219"/>
      <c r="L77" s="220"/>
      <c r="M77" s="221"/>
      <c r="N77" s="221"/>
      <c r="O77" s="220"/>
      <c r="P77" s="221"/>
      <c r="Q77" s="358">
        <f t="shared" si="19"/>
        <v>574</v>
      </c>
      <c r="R77" s="358">
        <f t="shared" si="1"/>
        <v>0</v>
      </c>
    </row>
    <row r="78" spans="1:18">
      <c r="A78" s="207" t="s">
        <v>475</v>
      </c>
      <c r="B78" s="258"/>
      <c r="C78" s="208">
        <f>SUM(C77)</f>
        <v>574</v>
      </c>
      <c r="D78" s="208">
        <f t="shared" ref="D78:P78" si="24">SUM(D77)</f>
        <v>431</v>
      </c>
      <c r="E78" s="208">
        <f t="shared" si="24"/>
        <v>0</v>
      </c>
      <c r="F78" s="208">
        <f t="shared" si="24"/>
        <v>0</v>
      </c>
      <c r="G78" s="208">
        <f t="shared" si="24"/>
        <v>0</v>
      </c>
      <c r="H78" s="208">
        <f t="shared" si="24"/>
        <v>-457</v>
      </c>
      <c r="I78" s="208">
        <f t="shared" si="24"/>
        <v>0</v>
      </c>
      <c r="J78" s="208">
        <f t="shared" si="24"/>
        <v>600</v>
      </c>
      <c r="K78" s="208">
        <f t="shared" si="24"/>
        <v>0</v>
      </c>
      <c r="L78" s="208">
        <f t="shared" si="24"/>
        <v>0</v>
      </c>
      <c r="M78" s="208">
        <f t="shared" si="24"/>
        <v>0</v>
      </c>
      <c r="N78" s="208">
        <f t="shared" si="24"/>
        <v>0</v>
      </c>
      <c r="O78" s="208">
        <f t="shared" si="24"/>
        <v>0</v>
      </c>
      <c r="P78" s="208">
        <f t="shared" si="24"/>
        <v>0</v>
      </c>
      <c r="Q78" s="358">
        <f t="shared" si="19"/>
        <v>574</v>
      </c>
      <c r="R78" s="358">
        <f t="shared" si="1"/>
        <v>0</v>
      </c>
    </row>
    <row r="79" spans="1:18">
      <c r="A79" s="453" t="s">
        <v>476</v>
      </c>
      <c r="B79" s="257"/>
      <c r="C79" s="210">
        <f t="shared" ref="C79:P79" si="25">C75+C78</f>
        <v>9204</v>
      </c>
      <c r="D79" s="210">
        <f t="shared" si="25"/>
        <v>2254</v>
      </c>
      <c r="E79" s="210">
        <f t="shared" si="25"/>
        <v>0</v>
      </c>
      <c r="F79" s="210">
        <f t="shared" si="25"/>
        <v>0</v>
      </c>
      <c r="G79" s="210">
        <f t="shared" si="25"/>
        <v>0</v>
      </c>
      <c r="H79" s="210">
        <f t="shared" si="25"/>
        <v>750</v>
      </c>
      <c r="I79" s="210">
        <f t="shared" si="25"/>
        <v>0</v>
      </c>
      <c r="J79" s="210">
        <f t="shared" si="25"/>
        <v>6200</v>
      </c>
      <c r="K79" s="210">
        <f t="shared" si="25"/>
        <v>0</v>
      </c>
      <c r="L79" s="210">
        <f t="shared" si="25"/>
        <v>0</v>
      </c>
      <c r="M79" s="210">
        <f t="shared" si="25"/>
        <v>0</v>
      </c>
      <c r="N79" s="210">
        <f t="shared" si="25"/>
        <v>0</v>
      </c>
      <c r="O79" s="210">
        <f t="shared" si="25"/>
        <v>0</v>
      </c>
      <c r="P79" s="210">
        <f t="shared" si="25"/>
        <v>0</v>
      </c>
      <c r="Q79" s="358">
        <f t="shared" si="19"/>
        <v>9204</v>
      </c>
      <c r="R79" s="358">
        <f t="shared" ref="R79:R142" si="26">Q79-C79</f>
        <v>0</v>
      </c>
    </row>
    <row r="80" spans="1:18">
      <c r="A80" s="218" t="s">
        <v>144</v>
      </c>
      <c r="B80" s="263"/>
      <c r="C80" s="208"/>
      <c r="D80" s="208"/>
      <c r="E80" s="208"/>
      <c r="F80" s="214"/>
      <c r="G80" s="215"/>
      <c r="H80" s="214"/>
      <c r="I80" s="215"/>
      <c r="J80" s="215"/>
      <c r="K80" s="215"/>
      <c r="L80" s="359"/>
      <c r="M80" s="221"/>
      <c r="N80" s="221"/>
      <c r="O80" s="215"/>
      <c r="P80" s="221"/>
      <c r="Q80" s="358">
        <f t="shared" si="19"/>
        <v>0</v>
      </c>
      <c r="R80" s="358">
        <f t="shared" si="26"/>
        <v>0</v>
      </c>
    </row>
    <row r="81" spans="1:18">
      <c r="A81" s="217" t="s">
        <v>36</v>
      </c>
      <c r="B81" s="261" t="s">
        <v>182</v>
      </c>
      <c r="C81" s="208">
        <f t="shared" si="3"/>
        <v>47042</v>
      </c>
      <c r="D81" s="208">
        <f>'[1]5.3-7.'!C36-'4.3-7'!H81-'4.3-7'!E81-'4.3-7'!F81-'4.3-7'!G81-'4.3-7'!I81-'4.3-7'!J81-'4.3-7'!K81-L81-M81-O81-P81</f>
        <v>42089</v>
      </c>
      <c r="E81" s="208"/>
      <c r="F81" s="219"/>
      <c r="G81" s="220"/>
      <c r="H81" s="219">
        <v>4953</v>
      </c>
      <c r="I81" s="220"/>
      <c r="J81" s="220"/>
      <c r="K81" s="220"/>
      <c r="L81" s="220"/>
      <c r="M81" s="221"/>
      <c r="N81" s="221"/>
      <c r="O81" s="220"/>
      <c r="P81" s="221"/>
      <c r="Q81" s="358">
        <f t="shared" si="19"/>
        <v>47042</v>
      </c>
      <c r="R81" s="358">
        <f t="shared" si="26"/>
        <v>0</v>
      </c>
    </row>
    <row r="82" spans="1:18">
      <c r="A82" s="217" t="s">
        <v>476</v>
      </c>
      <c r="B82" s="261"/>
      <c r="C82" s="208">
        <v>50546</v>
      </c>
      <c r="D82" s="208">
        <v>44089</v>
      </c>
      <c r="E82" s="208">
        <v>0</v>
      </c>
      <c r="F82" s="219">
        <v>0</v>
      </c>
      <c r="G82" s="220">
        <v>0</v>
      </c>
      <c r="H82" s="219">
        <v>5253</v>
      </c>
      <c r="I82" s="220">
        <v>0</v>
      </c>
      <c r="J82" s="219">
        <v>0</v>
      </c>
      <c r="K82" s="220">
        <v>0</v>
      </c>
      <c r="L82" s="220">
        <v>0</v>
      </c>
      <c r="M82" s="221">
        <v>0</v>
      </c>
      <c r="N82" s="221">
        <v>0</v>
      </c>
      <c r="O82" s="220">
        <v>1204</v>
      </c>
      <c r="P82" s="221">
        <v>0</v>
      </c>
      <c r="Q82" s="358">
        <f t="shared" si="19"/>
        <v>50546</v>
      </c>
      <c r="R82" s="358">
        <f t="shared" si="26"/>
        <v>0</v>
      </c>
    </row>
    <row r="83" spans="1:18">
      <c r="A83" s="217" t="s">
        <v>477</v>
      </c>
      <c r="B83" s="258"/>
      <c r="C83" s="208">
        <v>7057</v>
      </c>
      <c r="D83" s="208">
        <v>5050</v>
      </c>
      <c r="E83" s="208"/>
      <c r="F83" s="208"/>
      <c r="G83" s="208"/>
      <c r="H83" s="208">
        <v>2007</v>
      </c>
      <c r="I83" s="208"/>
      <c r="J83" s="211"/>
      <c r="K83" s="208"/>
      <c r="L83" s="208"/>
      <c r="M83" s="208"/>
      <c r="N83" s="208"/>
      <c r="O83" s="208"/>
      <c r="P83" s="208"/>
      <c r="Q83" s="358">
        <f t="shared" si="19"/>
        <v>7057</v>
      </c>
      <c r="R83" s="358">
        <f t="shared" si="26"/>
        <v>0</v>
      </c>
    </row>
    <row r="84" spans="1:18">
      <c r="A84" s="207" t="s">
        <v>475</v>
      </c>
      <c r="B84" s="258"/>
      <c r="C84" s="208">
        <f t="shared" ref="C84:P84" si="27">SUM(C83:C83)</f>
        <v>7057</v>
      </c>
      <c r="D84" s="208">
        <f t="shared" si="27"/>
        <v>5050</v>
      </c>
      <c r="E84" s="208">
        <f t="shared" si="27"/>
        <v>0</v>
      </c>
      <c r="F84" s="208">
        <f t="shared" si="27"/>
        <v>0</v>
      </c>
      <c r="G84" s="208">
        <f t="shared" si="27"/>
        <v>0</v>
      </c>
      <c r="H84" s="208">
        <f t="shared" si="27"/>
        <v>2007</v>
      </c>
      <c r="I84" s="208">
        <f t="shared" si="27"/>
        <v>0</v>
      </c>
      <c r="J84" s="208">
        <f t="shared" si="27"/>
        <v>0</v>
      </c>
      <c r="K84" s="208">
        <f t="shared" si="27"/>
        <v>0</v>
      </c>
      <c r="L84" s="208">
        <f t="shared" si="27"/>
        <v>0</v>
      </c>
      <c r="M84" s="208">
        <f t="shared" si="27"/>
        <v>0</v>
      </c>
      <c r="N84" s="208">
        <f t="shared" si="27"/>
        <v>0</v>
      </c>
      <c r="O84" s="208">
        <f t="shared" si="27"/>
        <v>0</v>
      </c>
      <c r="P84" s="208">
        <f t="shared" si="27"/>
        <v>0</v>
      </c>
      <c r="Q84" s="358">
        <f t="shared" si="19"/>
        <v>7057</v>
      </c>
      <c r="R84" s="358">
        <f t="shared" si="26"/>
        <v>0</v>
      </c>
    </row>
    <row r="85" spans="1:18">
      <c r="A85" s="453" t="s">
        <v>476</v>
      </c>
      <c r="B85" s="257"/>
      <c r="C85" s="210">
        <f t="shared" ref="C85:P85" si="28">C82+C84</f>
        <v>57603</v>
      </c>
      <c r="D85" s="210">
        <f t="shared" si="28"/>
        <v>49139</v>
      </c>
      <c r="E85" s="210">
        <f t="shared" si="28"/>
        <v>0</v>
      </c>
      <c r="F85" s="210">
        <f t="shared" si="28"/>
        <v>0</v>
      </c>
      <c r="G85" s="210">
        <f t="shared" si="28"/>
        <v>0</v>
      </c>
      <c r="H85" s="210">
        <f t="shared" si="28"/>
        <v>7260</v>
      </c>
      <c r="I85" s="210">
        <f t="shared" si="28"/>
        <v>0</v>
      </c>
      <c r="J85" s="210">
        <f t="shared" si="28"/>
        <v>0</v>
      </c>
      <c r="K85" s="210">
        <f t="shared" si="28"/>
        <v>0</v>
      </c>
      <c r="L85" s="210">
        <f t="shared" si="28"/>
        <v>0</v>
      </c>
      <c r="M85" s="210">
        <f t="shared" si="28"/>
        <v>0</v>
      </c>
      <c r="N85" s="210">
        <f t="shared" si="28"/>
        <v>0</v>
      </c>
      <c r="O85" s="210">
        <f t="shared" si="28"/>
        <v>1204</v>
      </c>
      <c r="P85" s="210">
        <f t="shared" si="28"/>
        <v>0</v>
      </c>
      <c r="Q85" s="358">
        <f t="shared" si="19"/>
        <v>57603</v>
      </c>
      <c r="R85" s="358">
        <f t="shared" si="26"/>
        <v>0</v>
      </c>
    </row>
    <row r="86" spans="1:18">
      <c r="A86" s="288" t="s">
        <v>250</v>
      </c>
      <c r="B86" s="295"/>
      <c r="C86" s="208"/>
      <c r="D86" s="208"/>
      <c r="E86" s="206"/>
      <c r="F86" s="215"/>
      <c r="G86" s="215"/>
      <c r="H86" s="215"/>
      <c r="I86" s="215"/>
      <c r="J86" s="215"/>
      <c r="K86" s="215"/>
      <c r="L86" s="215"/>
      <c r="M86" s="216"/>
      <c r="N86" s="221"/>
      <c r="O86" s="215"/>
      <c r="P86" s="216"/>
      <c r="Q86" s="358">
        <f t="shared" si="19"/>
        <v>0</v>
      </c>
      <c r="R86" s="358">
        <f t="shared" si="26"/>
        <v>0</v>
      </c>
    </row>
    <row r="87" spans="1:18" s="457" customFormat="1">
      <c r="A87" s="379" t="s">
        <v>36</v>
      </c>
      <c r="B87" s="320" t="s">
        <v>182</v>
      </c>
      <c r="C87" s="455">
        <f t="shared" si="3"/>
        <v>52652</v>
      </c>
      <c r="D87" s="455">
        <f>'[1]5.3-7.'!C38-'4.3-7'!H87-'4.3-7'!E87-'4.3-7'!F87-'4.3-7'!G87-'4.3-7'!I87-'4.3-7'!J87-'4.3-7'!K87-L87-M87-O87-P87</f>
        <v>47652</v>
      </c>
      <c r="E87" s="455"/>
      <c r="F87" s="456"/>
      <c r="G87" s="456"/>
      <c r="H87" s="456">
        <v>5000</v>
      </c>
      <c r="I87" s="456"/>
      <c r="J87" s="456"/>
      <c r="K87" s="456"/>
      <c r="L87" s="456"/>
      <c r="M87" s="360"/>
      <c r="N87" s="360"/>
      <c r="O87" s="456"/>
      <c r="P87" s="360"/>
      <c r="Q87" s="358">
        <f t="shared" si="19"/>
        <v>52652</v>
      </c>
      <c r="R87" s="358">
        <f t="shared" si="26"/>
        <v>0</v>
      </c>
    </row>
    <row r="88" spans="1:18" s="457" customFormat="1">
      <c r="A88" s="379" t="s">
        <v>476</v>
      </c>
      <c r="B88" s="320"/>
      <c r="C88" s="455">
        <v>53354</v>
      </c>
      <c r="D88" s="455">
        <v>47652</v>
      </c>
      <c r="E88" s="455">
        <v>0</v>
      </c>
      <c r="F88" s="456">
        <v>0</v>
      </c>
      <c r="G88" s="456">
        <v>0</v>
      </c>
      <c r="H88" s="456">
        <v>5000</v>
      </c>
      <c r="I88" s="456">
        <v>0</v>
      </c>
      <c r="J88" s="468">
        <v>0</v>
      </c>
      <c r="K88" s="456">
        <v>0</v>
      </c>
      <c r="L88" s="456">
        <v>0</v>
      </c>
      <c r="M88" s="360">
        <v>0</v>
      </c>
      <c r="N88" s="360">
        <v>0</v>
      </c>
      <c r="O88" s="456">
        <v>702</v>
      </c>
      <c r="P88" s="360">
        <v>0</v>
      </c>
      <c r="Q88" s="358">
        <f t="shared" ref="Q88:Q151" si="29">SUM(D88:P88)</f>
        <v>53354</v>
      </c>
      <c r="R88" s="358">
        <f t="shared" si="26"/>
        <v>0</v>
      </c>
    </row>
    <row r="89" spans="1:18" s="457" customFormat="1">
      <c r="A89" s="207" t="s">
        <v>477</v>
      </c>
      <c r="B89" s="258"/>
      <c r="C89" s="208">
        <v>1590</v>
      </c>
      <c r="D89" s="455"/>
      <c r="E89" s="455"/>
      <c r="F89" s="456"/>
      <c r="G89" s="456"/>
      <c r="H89" s="456">
        <v>1590</v>
      </c>
      <c r="I89" s="456"/>
      <c r="J89" s="468"/>
      <c r="K89" s="456"/>
      <c r="L89" s="456"/>
      <c r="M89" s="360"/>
      <c r="N89" s="360"/>
      <c r="O89" s="456"/>
      <c r="P89" s="360"/>
      <c r="Q89" s="358">
        <f t="shared" ref="Q89:Q93" si="30">SUM(D89:P89)</f>
        <v>1590</v>
      </c>
      <c r="R89" s="358">
        <f t="shared" si="26"/>
        <v>0</v>
      </c>
    </row>
    <row r="90" spans="1:18">
      <c r="A90" s="207" t="s">
        <v>475</v>
      </c>
      <c r="B90" s="258"/>
      <c r="C90" s="208">
        <f>SUM(C89)</f>
        <v>1590</v>
      </c>
      <c r="D90" s="208">
        <f t="shared" ref="D90:O90" si="31">SUM(D89)</f>
        <v>0</v>
      </c>
      <c r="E90" s="208">
        <f t="shared" si="31"/>
        <v>0</v>
      </c>
      <c r="F90" s="208">
        <f t="shared" si="31"/>
        <v>0</v>
      </c>
      <c r="G90" s="208">
        <f t="shared" si="31"/>
        <v>0</v>
      </c>
      <c r="H90" s="208">
        <f t="shared" si="31"/>
        <v>1590</v>
      </c>
      <c r="I90" s="208">
        <f t="shared" si="31"/>
        <v>0</v>
      </c>
      <c r="J90" s="208">
        <f t="shared" si="31"/>
        <v>0</v>
      </c>
      <c r="K90" s="208">
        <f t="shared" si="31"/>
        <v>0</v>
      </c>
      <c r="L90" s="208">
        <f t="shared" si="31"/>
        <v>0</v>
      </c>
      <c r="M90" s="208">
        <f t="shared" si="31"/>
        <v>0</v>
      </c>
      <c r="N90" s="208">
        <f t="shared" si="31"/>
        <v>0</v>
      </c>
      <c r="O90" s="208">
        <f t="shared" si="31"/>
        <v>0</v>
      </c>
      <c r="P90" s="208">
        <v>0</v>
      </c>
      <c r="Q90" s="358">
        <f t="shared" si="30"/>
        <v>1590</v>
      </c>
      <c r="R90" s="358">
        <f t="shared" si="26"/>
        <v>0</v>
      </c>
    </row>
    <row r="91" spans="1:18">
      <c r="A91" s="453" t="s">
        <v>476</v>
      </c>
      <c r="B91" s="257"/>
      <c r="C91" s="210">
        <f t="shared" ref="C91:P91" si="32">C88+C90</f>
        <v>54944</v>
      </c>
      <c r="D91" s="210">
        <f t="shared" si="32"/>
        <v>47652</v>
      </c>
      <c r="E91" s="210">
        <f t="shared" si="32"/>
        <v>0</v>
      </c>
      <c r="F91" s="210">
        <f t="shared" si="32"/>
        <v>0</v>
      </c>
      <c r="G91" s="210">
        <f t="shared" si="32"/>
        <v>0</v>
      </c>
      <c r="H91" s="210">
        <f t="shared" si="32"/>
        <v>6590</v>
      </c>
      <c r="I91" s="210">
        <f t="shared" si="32"/>
        <v>0</v>
      </c>
      <c r="J91" s="210">
        <f t="shared" si="32"/>
        <v>0</v>
      </c>
      <c r="K91" s="210">
        <f t="shared" si="32"/>
        <v>0</v>
      </c>
      <c r="L91" s="210">
        <f t="shared" si="32"/>
        <v>0</v>
      </c>
      <c r="M91" s="210">
        <f t="shared" si="32"/>
        <v>0</v>
      </c>
      <c r="N91" s="210">
        <f t="shared" si="32"/>
        <v>0</v>
      </c>
      <c r="O91" s="210">
        <f t="shared" si="32"/>
        <v>702</v>
      </c>
      <c r="P91" s="210">
        <f t="shared" si="32"/>
        <v>0</v>
      </c>
      <c r="Q91" s="358">
        <f t="shared" si="30"/>
        <v>54944</v>
      </c>
      <c r="R91" s="358">
        <f t="shared" si="26"/>
        <v>0</v>
      </c>
    </row>
    <row r="92" spans="1:18">
      <c r="A92" s="285" t="s">
        <v>256</v>
      </c>
      <c r="B92" s="286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358">
        <f t="shared" si="30"/>
        <v>0</v>
      </c>
      <c r="R92" s="358">
        <f t="shared" si="26"/>
        <v>0</v>
      </c>
    </row>
    <row r="93" spans="1:18" s="362" customFormat="1">
      <c r="A93" s="207" t="s">
        <v>36</v>
      </c>
      <c r="B93" s="258"/>
      <c r="C93" s="361">
        <f t="shared" ref="C93:P94" si="33">SUM(C98,C103,C110)</f>
        <v>498609</v>
      </c>
      <c r="D93" s="361">
        <f t="shared" si="33"/>
        <v>398856</v>
      </c>
      <c r="E93" s="361">
        <f t="shared" si="33"/>
        <v>0</v>
      </c>
      <c r="F93" s="361">
        <f t="shared" si="33"/>
        <v>0</v>
      </c>
      <c r="G93" s="361">
        <f t="shared" si="33"/>
        <v>0</v>
      </c>
      <c r="H93" s="361">
        <f t="shared" si="33"/>
        <v>72253</v>
      </c>
      <c r="I93" s="361">
        <f t="shared" si="33"/>
        <v>0</v>
      </c>
      <c r="J93" s="361">
        <f t="shared" si="33"/>
        <v>27500</v>
      </c>
      <c r="K93" s="361">
        <f t="shared" si="33"/>
        <v>0</v>
      </c>
      <c r="L93" s="361">
        <f t="shared" si="33"/>
        <v>0</v>
      </c>
      <c r="M93" s="361">
        <f t="shared" si="33"/>
        <v>0</v>
      </c>
      <c r="N93" s="361">
        <f t="shared" si="33"/>
        <v>0</v>
      </c>
      <c r="O93" s="361">
        <f t="shared" si="33"/>
        <v>0</v>
      </c>
      <c r="P93" s="361">
        <f t="shared" si="33"/>
        <v>0</v>
      </c>
      <c r="Q93" s="358">
        <f t="shared" si="30"/>
        <v>498609</v>
      </c>
      <c r="R93" s="358">
        <f t="shared" si="26"/>
        <v>0</v>
      </c>
    </row>
    <row r="94" spans="1:18" s="362" customFormat="1">
      <c r="A94" s="207" t="s">
        <v>476</v>
      </c>
      <c r="B94" s="258"/>
      <c r="C94" s="361">
        <f t="shared" si="33"/>
        <v>504532</v>
      </c>
      <c r="D94" s="361">
        <f t="shared" si="33"/>
        <v>401033</v>
      </c>
      <c r="E94" s="361">
        <f t="shared" si="33"/>
        <v>0</v>
      </c>
      <c r="F94" s="361">
        <f t="shared" si="33"/>
        <v>0</v>
      </c>
      <c r="G94" s="361">
        <f t="shared" si="33"/>
        <v>0</v>
      </c>
      <c r="H94" s="361">
        <f t="shared" si="33"/>
        <v>62168</v>
      </c>
      <c r="I94" s="361">
        <f t="shared" si="33"/>
        <v>0</v>
      </c>
      <c r="J94" s="361">
        <f t="shared" si="33"/>
        <v>36336</v>
      </c>
      <c r="K94" s="361">
        <f t="shared" si="33"/>
        <v>0</v>
      </c>
      <c r="L94" s="361">
        <f t="shared" si="33"/>
        <v>0</v>
      </c>
      <c r="M94" s="361">
        <f t="shared" si="33"/>
        <v>0</v>
      </c>
      <c r="N94" s="361">
        <f t="shared" si="33"/>
        <v>0</v>
      </c>
      <c r="O94" s="361">
        <f t="shared" si="33"/>
        <v>4995</v>
      </c>
      <c r="P94" s="361">
        <f t="shared" si="33"/>
        <v>0</v>
      </c>
      <c r="Q94" s="358">
        <f t="shared" si="29"/>
        <v>504532</v>
      </c>
      <c r="R94" s="358">
        <f t="shared" si="26"/>
        <v>0</v>
      </c>
    </row>
    <row r="95" spans="1:18">
      <c r="A95" s="207" t="s">
        <v>475</v>
      </c>
      <c r="B95" s="258"/>
      <c r="C95" s="361">
        <f t="shared" ref="C95:P96" si="34">C100+C107+C112</f>
        <v>677</v>
      </c>
      <c r="D95" s="361">
        <f t="shared" si="34"/>
        <v>0</v>
      </c>
      <c r="E95" s="361">
        <f t="shared" si="34"/>
        <v>100</v>
      </c>
      <c r="F95" s="361">
        <f t="shared" si="34"/>
        <v>0</v>
      </c>
      <c r="G95" s="361">
        <f t="shared" si="34"/>
        <v>0</v>
      </c>
      <c r="H95" s="361">
        <f t="shared" si="34"/>
        <v>0</v>
      </c>
      <c r="I95" s="361">
        <f t="shared" si="34"/>
        <v>0</v>
      </c>
      <c r="J95" s="361">
        <f t="shared" si="34"/>
        <v>577</v>
      </c>
      <c r="K95" s="361">
        <f t="shared" si="34"/>
        <v>0</v>
      </c>
      <c r="L95" s="361">
        <f t="shared" si="34"/>
        <v>0</v>
      </c>
      <c r="M95" s="361">
        <f t="shared" si="34"/>
        <v>0</v>
      </c>
      <c r="N95" s="361">
        <f t="shared" si="34"/>
        <v>0</v>
      </c>
      <c r="O95" s="361">
        <f t="shared" si="34"/>
        <v>0</v>
      </c>
      <c r="P95" s="361">
        <f t="shared" si="34"/>
        <v>0</v>
      </c>
      <c r="Q95" s="358">
        <f t="shared" si="29"/>
        <v>677</v>
      </c>
      <c r="R95" s="358">
        <f t="shared" si="26"/>
        <v>0</v>
      </c>
    </row>
    <row r="96" spans="1:18" s="363" customFormat="1">
      <c r="A96" s="453" t="s">
        <v>476</v>
      </c>
      <c r="B96" s="257"/>
      <c r="C96" s="222">
        <f t="shared" si="34"/>
        <v>505209</v>
      </c>
      <c r="D96" s="222">
        <f t="shared" si="34"/>
        <v>401033</v>
      </c>
      <c r="E96" s="222">
        <f t="shared" si="34"/>
        <v>100</v>
      </c>
      <c r="F96" s="222">
        <f t="shared" si="34"/>
        <v>0</v>
      </c>
      <c r="G96" s="222">
        <f t="shared" si="34"/>
        <v>0</v>
      </c>
      <c r="H96" s="222">
        <f t="shared" si="34"/>
        <v>62168</v>
      </c>
      <c r="I96" s="222">
        <f t="shared" si="34"/>
        <v>0</v>
      </c>
      <c r="J96" s="222">
        <f t="shared" si="34"/>
        <v>36913</v>
      </c>
      <c r="K96" s="222">
        <f t="shared" si="34"/>
        <v>0</v>
      </c>
      <c r="L96" s="222">
        <f t="shared" si="34"/>
        <v>0</v>
      </c>
      <c r="M96" s="222">
        <f t="shared" si="34"/>
        <v>0</v>
      </c>
      <c r="N96" s="222">
        <f t="shared" si="34"/>
        <v>0</v>
      </c>
      <c r="O96" s="222">
        <f t="shared" si="34"/>
        <v>4995</v>
      </c>
      <c r="P96" s="222">
        <f t="shared" si="34"/>
        <v>0</v>
      </c>
      <c r="Q96" s="358">
        <f t="shared" si="29"/>
        <v>505209</v>
      </c>
      <c r="R96" s="358">
        <f t="shared" si="26"/>
        <v>0</v>
      </c>
    </row>
    <row r="97" spans="1:118">
      <c r="A97" s="454" t="s">
        <v>262</v>
      </c>
      <c r="B97" s="203"/>
      <c r="C97" s="208"/>
      <c r="D97" s="208"/>
      <c r="E97" s="208"/>
      <c r="F97" s="208"/>
      <c r="G97" s="208"/>
      <c r="H97" s="208"/>
      <c r="I97" s="208"/>
      <c r="J97" s="361"/>
      <c r="K97" s="208"/>
      <c r="L97" s="208"/>
      <c r="M97" s="208"/>
      <c r="N97" s="208"/>
      <c r="O97" s="208"/>
      <c r="P97" s="208"/>
      <c r="Q97" s="358">
        <f t="shared" si="29"/>
        <v>0</v>
      </c>
      <c r="R97" s="358">
        <f t="shared" si="26"/>
        <v>0</v>
      </c>
    </row>
    <row r="98" spans="1:118">
      <c r="A98" s="207" t="s">
        <v>36</v>
      </c>
      <c r="B98" s="258" t="s">
        <v>182</v>
      </c>
      <c r="C98" s="208">
        <f t="shared" si="3"/>
        <v>35638</v>
      </c>
      <c r="D98" s="208">
        <f>'[1]5.3-7.'!C42-'4.3-7'!H98-'4.3-7'!E98-'4.3-7'!F98-'4.3-7'!G98-'4.3-7'!I98-'4.3-7'!J98-'4.3-7'!K98-L98-M98-O98-P98</f>
        <v>33748</v>
      </c>
      <c r="E98" s="208"/>
      <c r="F98" s="208"/>
      <c r="G98" s="208"/>
      <c r="H98" s="208"/>
      <c r="I98" s="208"/>
      <c r="J98" s="211">
        <v>1890</v>
      </c>
      <c r="K98" s="208"/>
      <c r="L98" s="208"/>
      <c r="M98" s="208"/>
      <c r="N98" s="208"/>
      <c r="O98" s="208"/>
      <c r="P98" s="208"/>
      <c r="Q98" s="358">
        <f t="shared" si="29"/>
        <v>35638</v>
      </c>
      <c r="R98" s="358">
        <f t="shared" si="26"/>
        <v>0</v>
      </c>
    </row>
    <row r="99" spans="1:118">
      <c r="A99" s="207" t="s">
        <v>476</v>
      </c>
      <c r="B99" s="258"/>
      <c r="C99" s="208">
        <v>41242</v>
      </c>
      <c r="D99" s="208">
        <v>33748</v>
      </c>
      <c r="E99" s="208">
        <v>0</v>
      </c>
      <c r="F99" s="211">
        <v>0</v>
      </c>
      <c r="G99" s="208">
        <v>0</v>
      </c>
      <c r="H99" s="211">
        <v>0</v>
      </c>
      <c r="I99" s="208">
        <v>0</v>
      </c>
      <c r="J99" s="211">
        <v>3931</v>
      </c>
      <c r="K99" s="208">
        <v>0</v>
      </c>
      <c r="L99" s="208">
        <v>0</v>
      </c>
      <c r="M99" s="208">
        <v>0</v>
      </c>
      <c r="N99" s="208">
        <v>0</v>
      </c>
      <c r="O99" s="208">
        <v>3563</v>
      </c>
      <c r="P99" s="208">
        <v>0</v>
      </c>
      <c r="Q99" s="358">
        <f t="shared" si="29"/>
        <v>41242</v>
      </c>
      <c r="R99" s="358">
        <f t="shared" si="26"/>
        <v>0</v>
      </c>
    </row>
    <row r="100" spans="1:118">
      <c r="A100" s="207" t="s">
        <v>475</v>
      </c>
      <c r="B100" s="258"/>
      <c r="C100" s="208">
        <v>0</v>
      </c>
      <c r="D100" s="208">
        <v>0</v>
      </c>
      <c r="E100" s="208">
        <v>0</v>
      </c>
      <c r="F100" s="208">
        <v>0</v>
      </c>
      <c r="G100" s="208">
        <v>0</v>
      </c>
      <c r="H100" s="208">
        <v>0</v>
      </c>
      <c r="I100" s="208">
        <v>0</v>
      </c>
      <c r="J100" s="208">
        <v>0</v>
      </c>
      <c r="K100" s="208">
        <v>0</v>
      </c>
      <c r="L100" s="208">
        <v>0</v>
      </c>
      <c r="M100" s="208">
        <v>0</v>
      </c>
      <c r="N100" s="208">
        <v>0</v>
      </c>
      <c r="O100" s="208">
        <v>0</v>
      </c>
      <c r="P100" s="208">
        <v>0</v>
      </c>
      <c r="Q100" s="358">
        <f t="shared" si="29"/>
        <v>0</v>
      </c>
      <c r="R100" s="358">
        <f t="shared" si="26"/>
        <v>0</v>
      </c>
    </row>
    <row r="101" spans="1:118">
      <c r="A101" s="453" t="s">
        <v>476</v>
      </c>
      <c r="B101" s="257"/>
      <c r="C101" s="210">
        <f t="shared" ref="C101:P101" si="35">C99+C100</f>
        <v>41242</v>
      </c>
      <c r="D101" s="210">
        <f t="shared" si="35"/>
        <v>33748</v>
      </c>
      <c r="E101" s="210">
        <f t="shared" si="35"/>
        <v>0</v>
      </c>
      <c r="F101" s="210">
        <f t="shared" si="35"/>
        <v>0</v>
      </c>
      <c r="G101" s="210">
        <f t="shared" si="35"/>
        <v>0</v>
      </c>
      <c r="H101" s="210">
        <f t="shared" si="35"/>
        <v>0</v>
      </c>
      <c r="I101" s="210">
        <f t="shared" si="35"/>
        <v>0</v>
      </c>
      <c r="J101" s="210">
        <f t="shared" si="35"/>
        <v>3931</v>
      </c>
      <c r="K101" s="210">
        <f t="shared" si="35"/>
        <v>0</v>
      </c>
      <c r="L101" s="210">
        <f t="shared" si="35"/>
        <v>0</v>
      </c>
      <c r="M101" s="210">
        <f t="shared" si="35"/>
        <v>0</v>
      </c>
      <c r="N101" s="210">
        <f t="shared" si="35"/>
        <v>0</v>
      </c>
      <c r="O101" s="210">
        <f t="shared" si="35"/>
        <v>3563</v>
      </c>
      <c r="P101" s="210">
        <f t="shared" si="35"/>
        <v>0</v>
      </c>
      <c r="Q101" s="358">
        <f t="shared" si="29"/>
        <v>41242</v>
      </c>
      <c r="R101" s="358">
        <f t="shared" si="26"/>
        <v>0</v>
      </c>
    </row>
    <row r="102" spans="1:118">
      <c r="A102" s="209" t="s">
        <v>263</v>
      </c>
      <c r="B102" s="202"/>
      <c r="C102" s="208"/>
      <c r="D102" s="208"/>
      <c r="E102" s="208"/>
      <c r="F102" s="205"/>
      <c r="G102" s="206"/>
      <c r="H102" s="205"/>
      <c r="I102" s="206"/>
      <c r="J102" s="205"/>
      <c r="K102" s="206"/>
      <c r="L102" s="205"/>
      <c r="M102" s="206"/>
      <c r="N102" s="208"/>
      <c r="O102" s="205"/>
      <c r="P102" s="206"/>
      <c r="Q102" s="358">
        <f t="shared" si="29"/>
        <v>0</v>
      </c>
      <c r="R102" s="358">
        <f t="shared" si="26"/>
        <v>0</v>
      </c>
    </row>
    <row r="103" spans="1:118">
      <c r="A103" s="207" t="s">
        <v>36</v>
      </c>
      <c r="B103" s="258" t="s">
        <v>182</v>
      </c>
      <c r="C103" s="208">
        <f t="shared" si="3"/>
        <v>24905</v>
      </c>
      <c r="D103" s="208">
        <f>'[1]5.3-7.'!C44-'4.3-7'!H103-'4.3-7'!E103-'4.3-7'!F103-'4.3-7'!G103-'4.3-7'!I103-'4.3-7'!J103-'4.3-7'!K103-L103-M103-O103-P103</f>
        <v>0</v>
      </c>
      <c r="E103" s="208"/>
      <c r="F103" s="211"/>
      <c r="G103" s="208"/>
      <c r="H103" s="211"/>
      <c r="I103" s="208"/>
      <c r="J103" s="211">
        <v>24905</v>
      </c>
      <c r="K103" s="208"/>
      <c r="L103" s="211"/>
      <c r="M103" s="208"/>
      <c r="N103" s="208"/>
      <c r="O103" s="211"/>
      <c r="P103" s="208"/>
      <c r="Q103" s="358">
        <f t="shared" si="29"/>
        <v>24905</v>
      </c>
      <c r="R103" s="358">
        <f t="shared" si="26"/>
        <v>0</v>
      </c>
    </row>
    <row r="104" spans="1:118">
      <c r="A104" s="207" t="s">
        <v>476</v>
      </c>
      <c r="B104" s="258"/>
      <c r="C104" s="208">
        <v>28949</v>
      </c>
      <c r="D104" s="208">
        <v>0</v>
      </c>
      <c r="E104" s="208">
        <v>0</v>
      </c>
      <c r="F104" s="211">
        <v>0</v>
      </c>
      <c r="G104" s="208">
        <v>0</v>
      </c>
      <c r="H104" s="211">
        <v>0</v>
      </c>
      <c r="I104" s="208">
        <v>0</v>
      </c>
      <c r="J104" s="211">
        <v>27517</v>
      </c>
      <c r="K104" s="208">
        <v>0</v>
      </c>
      <c r="L104" s="211">
        <v>0</v>
      </c>
      <c r="M104" s="208">
        <v>0</v>
      </c>
      <c r="N104" s="208">
        <v>0</v>
      </c>
      <c r="O104" s="211">
        <v>1432</v>
      </c>
      <c r="P104" s="208">
        <v>0</v>
      </c>
      <c r="Q104" s="358">
        <f t="shared" si="29"/>
        <v>28949</v>
      </c>
      <c r="R104" s="358">
        <f t="shared" si="26"/>
        <v>0</v>
      </c>
    </row>
    <row r="105" spans="1:118">
      <c r="A105" s="207" t="s">
        <v>781</v>
      </c>
      <c r="B105" s="258"/>
      <c r="C105" s="208">
        <v>-211</v>
      </c>
      <c r="D105" s="208"/>
      <c r="E105" s="208"/>
      <c r="F105" s="211"/>
      <c r="G105" s="208"/>
      <c r="H105" s="211"/>
      <c r="I105" s="208"/>
      <c r="J105" s="211">
        <v>-211</v>
      </c>
      <c r="K105" s="208"/>
      <c r="L105" s="211"/>
      <c r="M105" s="208"/>
      <c r="N105" s="208"/>
      <c r="O105" s="211"/>
      <c r="P105" s="208"/>
      <c r="Q105" s="358">
        <f t="shared" si="29"/>
        <v>-211</v>
      </c>
      <c r="R105" s="358">
        <f t="shared" si="26"/>
        <v>0</v>
      </c>
    </row>
    <row r="106" spans="1:118">
      <c r="A106" s="207" t="s">
        <v>782</v>
      </c>
      <c r="B106" s="258"/>
      <c r="C106" s="208">
        <v>100</v>
      </c>
      <c r="D106" s="208"/>
      <c r="E106" s="208">
        <v>100</v>
      </c>
      <c r="F106" s="211"/>
      <c r="G106" s="208"/>
      <c r="H106" s="211"/>
      <c r="I106" s="208"/>
      <c r="J106" s="211"/>
      <c r="K106" s="208"/>
      <c r="L106" s="211"/>
      <c r="M106" s="208"/>
      <c r="N106" s="208"/>
      <c r="O106" s="211"/>
      <c r="P106" s="208"/>
      <c r="Q106" s="358">
        <f t="shared" si="29"/>
        <v>100</v>
      </c>
      <c r="R106" s="358">
        <f t="shared" si="26"/>
        <v>0</v>
      </c>
    </row>
    <row r="107" spans="1:118">
      <c r="A107" s="207" t="s">
        <v>475</v>
      </c>
      <c r="B107" s="258"/>
      <c r="C107" s="208">
        <f>SUM(C105:C106)</f>
        <v>-111</v>
      </c>
      <c r="D107" s="208">
        <f t="shared" ref="D107:O107" si="36">SUM(D105:D106)</f>
        <v>0</v>
      </c>
      <c r="E107" s="208">
        <f t="shared" si="36"/>
        <v>100</v>
      </c>
      <c r="F107" s="208">
        <f t="shared" si="36"/>
        <v>0</v>
      </c>
      <c r="G107" s="208">
        <f t="shared" si="36"/>
        <v>0</v>
      </c>
      <c r="H107" s="208">
        <f t="shared" si="36"/>
        <v>0</v>
      </c>
      <c r="I107" s="208">
        <f t="shared" si="36"/>
        <v>0</v>
      </c>
      <c r="J107" s="208">
        <f t="shared" si="36"/>
        <v>-211</v>
      </c>
      <c r="K107" s="208">
        <f t="shared" si="36"/>
        <v>0</v>
      </c>
      <c r="L107" s="208">
        <f t="shared" si="36"/>
        <v>0</v>
      </c>
      <c r="M107" s="208">
        <f t="shared" si="36"/>
        <v>0</v>
      </c>
      <c r="N107" s="208">
        <f t="shared" si="36"/>
        <v>0</v>
      </c>
      <c r="O107" s="208">
        <f t="shared" si="36"/>
        <v>0</v>
      </c>
      <c r="P107" s="208">
        <f>SUM(P105:P105)</f>
        <v>0</v>
      </c>
      <c r="Q107" s="358">
        <f t="shared" si="29"/>
        <v>-111</v>
      </c>
      <c r="R107" s="358">
        <f t="shared" si="26"/>
        <v>0</v>
      </c>
    </row>
    <row r="108" spans="1:118">
      <c r="A108" s="453" t="s">
        <v>476</v>
      </c>
      <c r="B108" s="257"/>
      <c r="C108" s="210">
        <f>C104+C107</f>
        <v>28838</v>
      </c>
      <c r="D108" s="210">
        <f t="shared" ref="D108:P108" si="37">D104+D107</f>
        <v>0</v>
      </c>
      <c r="E108" s="210">
        <f t="shared" si="37"/>
        <v>100</v>
      </c>
      <c r="F108" s="210">
        <f t="shared" si="37"/>
        <v>0</v>
      </c>
      <c r="G108" s="210">
        <f t="shared" si="37"/>
        <v>0</v>
      </c>
      <c r="H108" s="210">
        <f t="shared" si="37"/>
        <v>0</v>
      </c>
      <c r="I108" s="210">
        <f t="shared" si="37"/>
        <v>0</v>
      </c>
      <c r="J108" s="210">
        <f t="shared" si="37"/>
        <v>27306</v>
      </c>
      <c r="K108" s="210">
        <f t="shared" si="37"/>
        <v>0</v>
      </c>
      <c r="L108" s="210">
        <f t="shared" si="37"/>
        <v>0</v>
      </c>
      <c r="M108" s="210">
        <f t="shared" si="37"/>
        <v>0</v>
      </c>
      <c r="N108" s="210">
        <f t="shared" si="37"/>
        <v>0</v>
      </c>
      <c r="O108" s="210">
        <f t="shared" si="37"/>
        <v>1432</v>
      </c>
      <c r="P108" s="210">
        <f t="shared" si="37"/>
        <v>0</v>
      </c>
      <c r="Q108" s="358">
        <f t="shared" si="29"/>
        <v>28838</v>
      </c>
      <c r="R108" s="358">
        <f t="shared" si="26"/>
        <v>0</v>
      </c>
    </row>
    <row r="109" spans="1:118">
      <c r="A109" s="231" t="s">
        <v>264</v>
      </c>
      <c r="B109" s="256"/>
      <c r="C109" s="206"/>
      <c r="D109" s="206"/>
      <c r="E109" s="206"/>
      <c r="F109" s="223"/>
      <c r="G109" s="224"/>
      <c r="H109" s="223"/>
      <c r="I109" s="224"/>
      <c r="J109" s="223"/>
      <c r="K109" s="224"/>
      <c r="L109" s="223"/>
      <c r="M109" s="224"/>
      <c r="N109" s="224"/>
      <c r="O109" s="223"/>
      <c r="P109" s="224"/>
      <c r="Q109" s="358">
        <f t="shared" si="29"/>
        <v>0</v>
      </c>
      <c r="R109" s="358">
        <f t="shared" si="26"/>
        <v>0</v>
      </c>
      <c r="S109" s="362"/>
      <c r="T109" s="362"/>
      <c r="U109" s="362"/>
      <c r="V109" s="362"/>
      <c r="W109" s="362"/>
      <c r="X109" s="362"/>
      <c r="Y109" s="362"/>
      <c r="Z109" s="362"/>
      <c r="AA109" s="362"/>
      <c r="AB109" s="362"/>
      <c r="AC109" s="362"/>
      <c r="AD109" s="362"/>
      <c r="AE109" s="362"/>
      <c r="AF109" s="362"/>
      <c r="AG109" s="362"/>
      <c r="AH109" s="362"/>
      <c r="AI109" s="362"/>
      <c r="AJ109" s="362"/>
      <c r="AK109" s="362"/>
      <c r="AL109" s="362"/>
      <c r="AM109" s="362"/>
      <c r="AN109" s="362"/>
      <c r="AO109" s="362"/>
      <c r="AP109" s="362"/>
      <c r="AQ109" s="362"/>
      <c r="AR109" s="362"/>
      <c r="AS109" s="362"/>
      <c r="AT109" s="362"/>
      <c r="AU109" s="362"/>
      <c r="AV109" s="362"/>
      <c r="AW109" s="362"/>
      <c r="AX109" s="362"/>
      <c r="AY109" s="362"/>
      <c r="AZ109" s="362"/>
      <c r="BA109" s="362"/>
      <c r="BB109" s="362"/>
      <c r="BC109" s="362"/>
      <c r="BD109" s="362"/>
      <c r="BE109" s="362"/>
      <c r="BF109" s="362"/>
      <c r="BG109" s="362"/>
      <c r="BH109" s="362"/>
      <c r="BI109" s="362"/>
      <c r="BJ109" s="362"/>
      <c r="BK109" s="362"/>
      <c r="BL109" s="362"/>
      <c r="BM109" s="362"/>
      <c r="BN109" s="362"/>
      <c r="BO109" s="362"/>
      <c r="BP109" s="362"/>
      <c r="BQ109" s="362"/>
      <c r="BR109" s="362"/>
      <c r="BS109" s="362"/>
      <c r="BT109" s="362"/>
      <c r="BU109" s="362"/>
      <c r="BV109" s="362"/>
      <c r="BW109" s="362"/>
      <c r="BX109" s="362"/>
      <c r="BY109" s="362"/>
      <c r="BZ109" s="362"/>
      <c r="CA109" s="362"/>
      <c r="CB109" s="362"/>
      <c r="CC109" s="362"/>
      <c r="CD109" s="362"/>
      <c r="CE109" s="362"/>
      <c r="CF109" s="362"/>
      <c r="CG109" s="362"/>
      <c r="CH109" s="362"/>
      <c r="CI109" s="362"/>
      <c r="CJ109" s="362"/>
      <c r="CK109" s="362"/>
      <c r="CL109" s="362"/>
      <c r="CM109" s="362"/>
      <c r="CN109" s="362"/>
      <c r="CO109" s="362"/>
      <c r="CP109" s="362"/>
      <c r="CQ109" s="362"/>
      <c r="CR109" s="362"/>
      <c r="CS109" s="362"/>
      <c r="CT109" s="362"/>
      <c r="CU109" s="362"/>
      <c r="CV109" s="362"/>
      <c r="CW109" s="362"/>
      <c r="CX109" s="362"/>
      <c r="CY109" s="362"/>
      <c r="CZ109" s="362"/>
      <c r="DA109" s="362"/>
      <c r="DB109" s="362"/>
      <c r="DC109" s="362"/>
      <c r="DD109" s="362"/>
      <c r="DE109" s="362"/>
      <c r="DF109" s="362"/>
      <c r="DG109" s="362"/>
      <c r="DH109" s="362"/>
      <c r="DI109" s="362"/>
      <c r="DJ109" s="362"/>
      <c r="DK109" s="362"/>
      <c r="DL109" s="362"/>
      <c r="DM109" s="362"/>
      <c r="DN109" s="362"/>
    </row>
    <row r="110" spans="1:118" s="362" customFormat="1">
      <c r="A110" s="242" t="s">
        <v>36</v>
      </c>
      <c r="B110" s="458"/>
      <c r="C110" s="208">
        <f t="shared" ref="C110:P111" si="38">C115+C120+C126+C131+C138+C144+C150+C157+C163+C169+C174+C179+C190+C196+C201+C208+C215+C221+C226+C232+C237+C243+C184</f>
        <v>438066</v>
      </c>
      <c r="D110" s="208">
        <f t="shared" si="38"/>
        <v>365108</v>
      </c>
      <c r="E110" s="208">
        <f t="shared" si="38"/>
        <v>0</v>
      </c>
      <c r="F110" s="208">
        <f t="shared" si="38"/>
        <v>0</v>
      </c>
      <c r="G110" s="208">
        <f t="shared" si="38"/>
        <v>0</v>
      </c>
      <c r="H110" s="208">
        <f t="shared" si="38"/>
        <v>72253</v>
      </c>
      <c r="I110" s="208">
        <f t="shared" si="38"/>
        <v>0</v>
      </c>
      <c r="J110" s="208">
        <f t="shared" si="38"/>
        <v>705</v>
      </c>
      <c r="K110" s="208">
        <f t="shared" si="38"/>
        <v>0</v>
      </c>
      <c r="L110" s="208">
        <f t="shared" si="38"/>
        <v>0</v>
      </c>
      <c r="M110" s="208">
        <f t="shared" si="38"/>
        <v>0</v>
      </c>
      <c r="N110" s="208">
        <f t="shared" si="38"/>
        <v>0</v>
      </c>
      <c r="O110" s="208">
        <f t="shared" si="38"/>
        <v>0</v>
      </c>
      <c r="P110" s="208">
        <f t="shared" si="38"/>
        <v>0</v>
      </c>
      <c r="Q110" s="358">
        <f t="shared" si="29"/>
        <v>438066</v>
      </c>
      <c r="R110" s="358">
        <f t="shared" si="26"/>
        <v>0</v>
      </c>
    </row>
    <row r="111" spans="1:118" s="362" customFormat="1">
      <c r="A111" s="207" t="s">
        <v>476</v>
      </c>
      <c r="B111" s="458"/>
      <c r="C111" s="208">
        <f t="shared" si="38"/>
        <v>434341</v>
      </c>
      <c r="D111" s="208">
        <f t="shared" si="38"/>
        <v>367285</v>
      </c>
      <c r="E111" s="208">
        <f t="shared" si="38"/>
        <v>0</v>
      </c>
      <c r="F111" s="208">
        <f t="shared" si="38"/>
        <v>0</v>
      </c>
      <c r="G111" s="208">
        <f t="shared" si="38"/>
        <v>0</v>
      </c>
      <c r="H111" s="208">
        <f t="shared" si="38"/>
        <v>62168</v>
      </c>
      <c r="I111" s="208">
        <f t="shared" si="38"/>
        <v>0</v>
      </c>
      <c r="J111" s="208">
        <f t="shared" si="38"/>
        <v>4888</v>
      </c>
      <c r="K111" s="208">
        <f t="shared" si="38"/>
        <v>0</v>
      </c>
      <c r="L111" s="208">
        <f t="shared" si="38"/>
        <v>0</v>
      </c>
      <c r="M111" s="208">
        <f t="shared" si="38"/>
        <v>0</v>
      </c>
      <c r="N111" s="208">
        <f t="shared" si="38"/>
        <v>0</v>
      </c>
      <c r="O111" s="208">
        <f t="shared" si="38"/>
        <v>0</v>
      </c>
      <c r="P111" s="208">
        <f t="shared" si="38"/>
        <v>0</v>
      </c>
      <c r="Q111" s="358">
        <f t="shared" si="29"/>
        <v>434341</v>
      </c>
      <c r="R111" s="358">
        <f t="shared" si="26"/>
        <v>0</v>
      </c>
    </row>
    <row r="112" spans="1:118" s="362" customFormat="1">
      <c r="A112" s="207" t="s">
        <v>475</v>
      </c>
      <c r="B112" s="458"/>
      <c r="C112" s="208">
        <f>C117+C123+C128+C135+C141+C147+C154+C160+C166+C171+C176+C181+C187+C193+C198+C205+C212+C218+C223+C229+C234+C240+C245</f>
        <v>788</v>
      </c>
      <c r="D112" s="208">
        <f t="shared" ref="D112:P113" si="39">D117+D123+D128+D135+D141+D147+D154+D160+D166+D171+D176+D181+D187+D193+D198+D205+D212+D218+D223+D229+D234+D240+D245</f>
        <v>0</v>
      </c>
      <c r="E112" s="208">
        <f t="shared" si="39"/>
        <v>0</v>
      </c>
      <c r="F112" s="208">
        <f t="shared" si="39"/>
        <v>0</v>
      </c>
      <c r="G112" s="208">
        <f t="shared" si="39"/>
        <v>0</v>
      </c>
      <c r="H112" s="208">
        <f t="shared" si="39"/>
        <v>0</v>
      </c>
      <c r="I112" s="208">
        <f t="shared" si="39"/>
        <v>0</v>
      </c>
      <c r="J112" s="208">
        <f t="shared" si="39"/>
        <v>788</v>
      </c>
      <c r="K112" s="208">
        <f t="shared" si="39"/>
        <v>0</v>
      </c>
      <c r="L112" s="208">
        <f t="shared" si="39"/>
        <v>0</v>
      </c>
      <c r="M112" s="208">
        <f t="shared" si="39"/>
        <v>0</v>
      </c>
      <c r="N112" s="208">
        <f t="shared" si="39"/>
        <v>0</v>
      </c>
      <c r="O112" s="208">
        <f t="shared" si="39"/>
        <v>0</v>
      </c>
      <c r="P112" s="208">
        <f t="shared" si="39"/>
        <v>0</v>
      </c>
      <c r="Q112" s="358">
        <f t="shared" si="29"/>
        <v>788</v>
      </c>
      <c r="R112" s="358">
        <f t="shared" si="26"/>
        <v>0</v>
      </c>
    </row>
    <row r="113" spans="1:118" s="363" customFormat="1">
      <c r="A113" s="453" t="s">
        <v>476</v>
      </c>
      <c r="B113" s="264"/>
      <c r="C113" s="210">
        <f>C118+C124+C129+C136+C142+C148+C155+C161+C167+C172+C177+C182+C188+C194+C199+C206+C213+C219+C224+C230+C235+C241+C246</f>
        <v>435129</v>
      </c>
      <c r="D113" s="210">
        <f t="shared" si="39"/>
        <v>367285</v>
      </c>
      <c r="E113" s="210">
        <f t="shared" si="39"/>
        <v>0</v>
      </c>
      <c r="F113" s="210">
        <f t="shared" si="39"/>
        <v>0</v>
      </c>
      <c r="G113" s="210">
        <f t="shared" si="39"/>
        <v>0</v>
      </c>
      <c r="H113" s="210">
        <f t="shared" si="39"/>
        <v>62168</v>
      </c>
      <c r="I113" s="210">
        <f t="shared" si="39"/>
        <v>0</v>
      </c>
      <c r="J113" s="210">
        <f t="shared" si="39"/>
        <v>5676</v>
      </c>
      <c r="K113" s="210">
        <f t="shared" si="39"/>
        <v>0</v>
      </c>
      <c r="L113" s="210">
        <f t="shared" si="39"/>
        <v>0</v>
      </c>
      <c r="M113" s="210">
        <f t="shared" si="39"/>
        <v>0</v>
      </c>
      <c r="N113" s="210">
        <f t="shared" si="39"/>
        <v>0</v>
      </c>
      <c r="O113" s="210">
        <f t="shared" si="39"/>
        <v>0</v>
      </c>
      <c r="P113" s="210">
        <f t="shared" si="39"/>
        <v>0</v>
      </c>
      <c r="Q113" s="358">
        <f t="shared" si="29"/>
        <v>435129</v>
      </c>
      <c r="R113" s="358">
        <f t="shared" si="26"/>
        <v>0</v>
      </c>
    </row>
    <row r="114" spans="1:118">
      <c r="A114" s="227" t="s">
        <v>163</v>
      </c>
      <c r="B114" s="241"/>
      <c r="C114" s="208"/>
      <c r="D114" s="208"/>
      <c r="E114" s="229"/>
      <c r="F114" s="228"/>
      <c r="G114" s="229"/>
      <c r="H114" s="228"/>
      <c r="I114" s="229"/>
      <c r="J114" s="228"/>
      <c r="K114" s="229"/>
      <c r="L114" s="228"/>
      <c r="M114" s="229"/>
      <c r="N114" s="364"/>
      <c r="O114" s="228"/>
      <c r="P114" s="229"/>
      <c r="Q114" s="358">
        <f t="shared" si="29"/>
        <v>0</v>
      </c>
      <c r="R114" s="358">
        <f t="shared" si="26"/>
        <v>0</v>
      </c>
      <c r="S114" s="362"/>
      <c r="T114" s="362"/>
      <c r="U114" s="362"/>
      <c r="V114" s="362"/>
      <c r="W114" s="362"/>
      <c r="X114" s="362"/>
      <c r="Y114" s="362"/>
      <c r="Z114" s="362"/>
      <c r="AA114" s="362"/>
      <c r="AB114" s="362"/>
      <c r="AC114" s="362"/>
      <c r="AD114" s="362"/>
      <c r="AE114" s="362"/>
      <c r="AF114" s="362"/>
      <c r="AG114" s="362"/>
      <c r="AH114" s="362"/>
      <c r="AI114" s="362"/>
      <c r="AJ114" s="362"/>
      <c r="AK114" s="362"/>
      <c r="AL114" s="362"/>
      <c r="AM114" s="362"/>
      <c r="AN114" s="362"/>
      <c r="AO114" s="362"/>
      <c r="AP114" s="362"/>
      <c r="AQ114" s="362"/>
      <c r="AR114" s="362"/>
      <c r="AS114" s="362"/>
      <c r="AT114" s="362"/>
      <c r="AU114" s="362"/>
      <c r="AV114" s="362"/>
      <c r="AW114" s="362"/>
      <c r="AX114" s="362"/>
      <c r="AY114" s="362"/>
      <c r="AZ114" s="362"/>
      <c r="BA114" s="362"/>
      <c r="BB114" s="362"/>
      <c r="BC114" s="362"/>
      <c r="BD114" s="362"/>
      <c r="BE114" s="362"/>
      <c r="BF114" s="362"/>
      <c r="BG114" s="362"/>
      <c r="BH114" s="362"/>
      <c r="BI114" s="362"/>
      <c r="BJ114" s="362"/>
      <c r="BK114" s="362"/>
      <c r="BL114" s="362"/>
      <c r="BM114" s="362"/>
      <c r="BN114" s="362"/>
      <c r="BO114" s="362"/>
      <c r="BP114" s="362"/>
      <c r="BQ114" s="362"/>
      <c r="BR114" s="362"/>
      <c r="BS114" s="362"/>
      <c r="BT114" s="362"/>
      <c r="BU114" s="362"/>
      <c r="BV114" s="362"/>
      <c r="BW114" s="362"/>
      <c r="BX114" s="362"/>
      <c r="BY114" s="362"/>
      <c r="BZ114" s="362"/>
      <c r="CA114" s="362"/>
      <c r="CB114" s="362"/>
      <c r="CC114" s="362"/>
      <c r="CD114" s="362"/>
      <c r="CE114" s="362"/>
      <c r="CF114" s="362"/>
      <c r="CG114" s="362"/>
      <c r="CH114" s="362"/>
      <c r="CI114" s="362"/>
      <c r="CJ114" s="362"/>
      <c r="CK114" s="362"/>
      <c r="CL114" s="362"/>
      <c r="CM114" s="362"/>
      <c r="CN114" s="362"/>
      <c r="CO114" s="362"/>
      <c r="CP114" s="362"/>
      <c r="CQ114" s="362"/>
      <c r="CR114" s="362"/>
      <c r="CS114" s="362"/>
      <c r="CT114" s="362"/>
      <c r="CU114" s="362"/>
      <c r="CV114" s="362"/>
      <c r="CW114" s="362"/>
      <c r="CX114" s="362"/>
      <c r="CY114" s="362"/>
      <c r="CZ114" s="362"/>
      <c r="DA114" s="362"/>
      <c r="DB114" s="362"/>
      <c r="DC114" s="362"/>
      <c r="DD114" s="362"/>
      <c r="DE114" s="362"/>
      <c r="DF114" s="362"/>
      <c r="DG114" s="362"/>
      <c r="DH114" s="362"/>
      <c r="DI114" s="362"/>
      <c r="DJ114" s="362"/>
      <c r="DK114" s="362"/>
      <c r="DL114" s="362"/>
      <c r="DM114" s="362"/>
      <c r="DN114" s="362"/>
    </row>
    <row r="115" spans="1:118" s="362" customFormat="1">
      <c r="A115" s="242" t="s">
        <v>36</v>
      </c>
      <c r="B115" s="458" t="s">
        <v>182</v>
      </c>
      <c r="C115" s="208">
        <f t="shared" si="3"/>
        <v>25218</v>
      </c>
      <c r="D115" s="208">
        <f>'[1]5.3-7.'!C48-'4.3-7'!H115-'4.3-7'!E115-'4.3-7'!F115-'4.3-7'!G115-'4.3-7'!I115-'4.3-7'!J115-'4.3-7'!K115-L115-M115-O115-P115</f>
        <v>25218</v>
      </c>
      <c r="E115" s="208"/>
      <c r="F115" s="228"/>
      <c r="G115" s="229"/>
      <c r="H115" s="228"/>
      <c r="I115" s="229"/>
      <c r="J115" s="228"/>
      <c r="K115" s="229"/>
      <c r="L115" s="228"/>
      <c r="M115" s="229"/>
      <c r="N115" s="364"/>
      <c r="O115" s="228"/>
      <c r="P115" s="229"/>
      <c r="Q115" s="358">
        <f t="shared" si="29"/>
        <v>25218</v>
      </c>
      <c r="R115" s="358">
        <f t="shared" si="26"/>
        <v>0</v>
      </c>
    </row>
    <row r="116" spans="1:118" s="362" customFormat="1">
      <c r="A116" s="242" t="s">
        <v>476</v>
      </c>
      <c r="B116" s="458"/>
      <c r="C116" s="208">
        <v>25218</v>
      </c>
      <c r="D116" s="208">
        <v>25218</v>
      </c>
      <c r="E116" s="208">
        <v>0</v>
      </c>
      <c r="F116" s="228">
        <v>0</v>
      </c>
      <c r="G116" s="229">
        <v>0</v>
      </c>
      <c r="H116" s="228">
        <v>0</v>
      </c>
      <c r="I116" s="229">
        <v>0</v>
      </c>
      <c r="J116" s="228">
        <v>0</v>
      </c>
      <c r="K116" s="229">
        <v>0</v>
      </c>
      <c r="L116" s="228">
        <v>0</v>
      </c>
      <c r="M116" s="229">
        <v>0</v>
      </c>
      <c r="N116" s="364">
        <v>0</v>
      </c>
      <c r="O116" s="228">
        <v>0</v>
      </c>
      <c r="P116" s="229">
        <v>0</v>
      </c>
      <c r="Q116" s="358">
        <f t="shared" si="29"/>
        <v>25218</v>
      </c>
      <c r="R116" s="358">
        <f t="shared" si="26"/>
        <v>0</v>
      </c>
    </row>
    <row r="117" spans="1:118">
      <c r="A117" s="207" t="s">
        <v>475</v>
      </c>
      <c r="B117" s="258"/>
      <c r="C117" s="208">
        <v>0</v>
      </c>
      <c r="D117" s="208">
        <v>0</v>
      </c>
      <c r="E117" s="208">
        <v>0</v>
      </c>
      <c r="F117" s="208">
        <v>0</v>
      </c>
      <c r="G117" s="208">
        <v>0</v>
      </c>
      <c r="H117" s="208">
        <v>0</v>
      </c>
      <c r="I117" s="208">
        <v>0</v>
      </c>
      <c r="J117" s="208">
        <v>0</v>
      </c>
      <c r="K117" s="208">
        <v>0</v>
      </c>
      <c r="L117" s="208">
        <v>0</v>
      </c>
      <c r="M117" s="208">
        <v>0</v>
      </c>
      <c r="N117" s="208">
        <v>0</v>
      </c>
      <c r="O117" s="208">
        <v>0</v>
      </c>
      <c r="P117" s="208">
        <v>0</v>
      </c>
      <c r="Q117" s="358">
        <f t="shared" si="29"/>
        <v>0</v>
      </c>
      <c r="R117" s="358">
        <f t="shared" si="26"/>
        <v>0</v>
      </c>
    </row>
    <row r="118" spans="1:118">
      <c r="A118" s="453" t="s">
        <v>476</v>
      </c>
      <c r="B118" s="257"/>
      <c r="C118" s="210">
        <f t="shared" ref="C118:P118" si="40">C115+C117</f>
        <v>25218</v>
      </c>
      <c r="D118" s="210">
        <f t="shared" si="40"/>
        <v>25218</v>
      </c>
      <c r="E118" s="210">
        <f t="shared" si="40"/>
        <v>0</v>
      </c>
      <c r="F118" s="210">
        <f t="shared" si="40"/>
        <v>0</v>
      </c>
      <c r="G118" s="210">
        <f t="shared" si="40"/>
        <v>0</v>
      </c>
      <c r="H118" s="210">
        <f t="shared" si="40"/>
        <v>0</v>
      </c>
      <c r="I118" s="210">
        <f t="shared" si="40"/>
        <v>0</v>
      </c>
      <c r="J118" s="210">
        <f t="shared" si="40"/>
        <v>0</v>
      </c>
      <c r="K118" s="210">
        <f t="shared" si="40"/>
        <v>0</v>
      </c>
      <c r="L118" s="210">
        <f t="shared" si="40"/>
        <v>0</v>
      </c>
      <c r="M118" s="210">
        <f t="shared" si="40"/>
        <v>0</v>
      </c>
      <c r="N118" s="210">
        <f t="shared" si="40"/>
        <v>0</v>
      </c>
      <c r="O118" s="210">
        <f t="shared" si="40"/>
        <v>0</v>
      </c>
      <c r="P118" s="210">
        <f t="shared" si="40"/>
        <v>0</v>
      </c>
      <c r="Q118" s="358">
        <f t="shared" si="29"/>
        <v>25218</v>
      </c>
      <c r="R118" s="358">
        <f t="shared" si="26"/>
        <v>0</v>
      </c>
    </row>
    <row r="119" spans="1:118">
      <c r="A119" s="230" t="s">
        <v>164</v>
      </c>
      <c r="B119" s="241"/>
      <c r="C119" s="208"/>
      <c r="D119" s="208"/>
      <c r="E119" s="229"/>
      <c r="F119" s="228"/>
      <c r="G119" s="229"/>
      <c r="H119" s="228"/>
      <c r="I119" s="229"/>
      <c r="J119" s="228"/>
      <c r="K119" s="229"/>
      <c r="L119" s="228"/>
      <c r="M119" s="229"/>
      <c r="N119" s="364"/>
      <c r="O119" s="228"/>
      <c r="P119" s="229"/>
      <c r="Q119" s="358">
        <f t="shared" si="29"/>
        <v>0</v>
      </c>
      <c r="R119" s="358">
        <f t="shared" si="26"/>
        <v>0</v>
      </c>
      <c r="S119" s="362"/>
      <c r="T119" s="362"/>
      <c r="U119" s="362"/>
      <c r="V119" s="362"/>
      <c r="W119" s="362"/>
      <c r="X119" s="362"/>
      <c r="Y119" s="362"/>
      <c r="Z119" s="362"/>
      <c r="AA119" s="362"/>
      <c r="AB119" s="362"/>
      <c r="AC119" s="362"/>
      <c r="AD119" s="362"/>
      <c r="AE119" s="362"/>
      <c r="AF119" s="362"/>
      <c r="AG119" s="362"/>
      <c r="AH119" s="362"/>
      <c r="AI119" s="362"/>
      <c r="AJ119" s="362"/>
      <c r="AK119" s="362"/>
      <c r="AL119" s="362"/>
      <c r="AM119" s="362"/>
      <c r="AN119" s="362"/>
      <c r="AO119" s="362"/>
      <c r="AP119" s="362"/>
      <c r="AQ119" s="362"/>
      <c r="AR119" s="362"/>
      <c r="AS119" s="362"/>
      <c r="AT119" s="362"/>
      <c r="AU119" s="362"/>
      <c r="AV119" s="362"/>
      <c r="AW119" s="362"/>
      <c r="AX119" s="362"/>
      <c r="AY119" s="362"/>
      <c r="AZ119" s="362"/>
      <c r="BA119" s="362"/>
      <c r="BB119" s="362"/>
      <c r="BC119" s="362"/>
      <c r="BD119" s="362"/>
      <c r="BE119" s="362"/>
      <c r="BF119" s="362"/>
      <c r="BG119" s="362"/>
      <c r="BH119" s="362"/>
      <c r="BI119" s="362"/>
      <c r="BJ119" s="362"/>
      <c r="BK119" s="362"/>
      <c r="BL119" s="362"/>
      <c r="BM119" s="362"/>
      <c r="BN119" s="362"/>
      <c r="BO119" s="362"/>
      <c r="BP119" s="362"/>
      <c r="BQ119" s="362"/>
      <c r="BR119" s="362"/>
      <c r="BS119" s="362"/>
      <c r="BT119" s="362"/>
      <c r="BU119" s="362"/>
      <c r="BV119" s="362"/>
      <c r="BW119" s="362"/>
      <c r="BX119" s="362"/>
      <c r="BY119" s="362"/>
      <c r="BZ119" s="362"/>
      <c r="CA119" s="362"/>
      <c r="CB119" s="362"/>
      <c r="CC119" s="362"/>
      <c r="CD119" s="362"/>
      <c r="CE119" s="362"/>
      <c r="CF119" s="362"/>
      <c r="CG119" s="362"/>
      <c r="CH119" s="362"/>
      <c r="CI119" s="362"/>
      <c r="CJ119" s="362"/>
      <c r="CK119" s="362"/>
      <c r="CL119" s="362"/>
      <c r="CM119" s="362"/>
      <c r="CN119" s="362"/>
      <c r="CO119" s="362"/>
      <c r="CP119" s="362"/>
      <c r="CQ119" s="362"/>
      <c r="CR119" s="362"/>
      <c r="CS119" s="362"/>
      <c r="CT119" s="362"/>
      <c r="CU119" s="362"/>
      <c r="CV119" s="362"/>
      <c r="CW119" s="362"/>
      <c r="CX119" s="362"/>
      <c r="CY119" s="362"/>
      <c r="CZ119" s="362"/>
      <c r="DA119" s="362"/>
      <c r="DB119" s="362"/>
      <c r="DC119" s="362"/>
      <c r="DD119" s="362"/>
      <c r="DE119" s="362"/>
      <c r="DF119" s="362"/>
      <c r="DG119" s="362"/>
      <c r="DH119" s="362"/>
      <c r="DI119" s="362"/>
      <c r="DJ119" s="362"/>
      <c r="DK119" s="362"/>
      <c r="DL119" s="362"/>
      <c r="DM119" s="362"/>
      <c r="DN119" s="362"/>
    </row>
    <row r="120" spans="1:118" s="362" customFormat="1">
      <c r="A120" s="242" t="s">
        <v>36</v>
      </c>
      <c r="B120" s="458" t="s">
        <v>182</v>
      </c>
      <c r="C120" s="208">
        <f t="shared" si="3"/>
        <v>4457</v>
      </c>
      <c r="D120" s="208">
        <f>'[1]5.3-7.'!C50-'4.3-7'!H120-'4.3-7'!E120-'4.3-7'!F120-'4.3-7'!G120-'4.3-7'!I120-'4.3-7'!J120-'4.3-7'!K120-L120-M120-O120-P120</f>
        <v>4457</v>
      </c>
      <c r="E120" s="208"/>
      <c r="F120" s="228"/>
      <c r="G120" s="229"/>
      <c r="H120" s="228"/>
      <c r="I120" s="229"/>
      <c r="J120" s="228"/>
      <c r="K120" s="229"/>
      <c r="L120" s="228"/>
      <c r="M120" s="229"/>
      <c r="N120" s="364"/>
      <c r="O120" s="228"/>
      <c r="P120" s="229"/>
      <c r="Q120" s="358">
        <f t="shared" si="29"/>
        <v>4457</v>
      </c>
      <c r="R120" s="358">
        <f t="shared" si="26"/>
        <v>0</v>
      </c>
    </row>
    <row r="121" spans="1:118" s="362" customFormat="1">
      <c r="A121" s="242" t="s">
        <v>476</v>
      </c>
      <c r="B121" s="458"/>
      <c r="C121" s="208">
        <v>5603</v>
      </c>
      <c r="D121" s="208">
        <v>4457</v>
      </c>
      <c r="E121" s="208">
        <v>0</v>
      </c>
      <c r="F121" s="228">
        <v>0</v>
      </c>
      <c r="G121" s="229">
        <v>0</v>
      </c>
      <c r="H121" s="228">
        <v>0</v>
      </c>
      <c r="I121" s="229">
        <v>0</v>
      </c>
      <c r="J121" s="228">
        <v>1146</v>
      </c>
      <c r="K121" s="229">
        <v>0</v>
      </c>
      <c r="L121" s="228">
        <v>0</v>
      </c>
      <c r="M121" s="229">
        <v>0</v>
      </c>
      <c r="N121" s="364">
        <v>0</v>
      </c>
      <c r="O121" s="228">
        <v>0</v>
      </c>
      <c r="P121" s="229">
        <v>0</v>
      </c>
      <c r="Q121" s="358">
        <f t="shared" si="29"/>
        <v>5603</v>
      </c>
      <c r="R121" s="358">
        <f t="shared" si="26"/>
        <v>0</v>
      </c>
    </row>
    <row r="122" spans="1:118" s="362" customFormat="1">
      <c r="A122" s="242" t="s">
        <v>622</v>
      </c>
      <c r="B122" s="458"/>
      <c r="C122" s="208">
        <v>-960</v>
      </c>
      <c r="D122" s="208"/>
      <c r="E122" s="208"/>
      <c r="F122" s="228"/>
      <c r="G122" s="229"/>
      <c r="H122" s="228"/>
      <c r="I122" s="229"/>
      <c r="J122" s="228">
        <v>-960</v>
      </c>
      <c r="K122" s="229"/>
      <c r="L122" s="228"/>
      <c r="M122" s="229"/>
      <c r="N122" s="364"/>
      <c r="O122" s="228"/>
      <c r="P122" s="229"/>
      <c r="Q122" s="358">
        <f t="shared" si="29"/>
        <v>-960</v>
      </c>
      <c r="R122" s="358">
        <f t="shared" si="26"/>
        <v>0</v>
      </c>
    </row>
    <row r="123" spans="1:118">
      <c r="A123" s="207" t="s">
        <v>475</v>
      </c>
      <c r="B123" s="258"/>
      <c r="C123" s="208">
        <f>SUM(C122)</f>
        <v>-960</v>
      </c>
      <c r="D123" s="208">
        <f t="shared" ref="D123:P123" si="41">SUM(D122)</f>
        <v>0</v>
      </c>
      <c r="E123" s="208">
        <f t="shared" si="41"/>
        <v>0</v>
      </c>
      <c r="F123" s="208">
        <f t="shared" si="41"/>
        <v>0</v>
      </c>
      <c r="G123" s="208">
        <f t="shared" si="41"/>
        <v>0</v>
      </c>
      <c r="H123" s="208">
        <f t="shared" si="41"/>
        <v>0</v>
      </c>
      <c r="I123" s="208">
        <f t="shared" si="41"/>
        <v>0</v>
      </c>
      <c r="J123" s="208">
        <f t="shared" si="41"/>
        <v>-960</v>
      </c>
      <c r="K123" s="208">
        <f t="shared" si="41"/>
        <v>0</v>
      </c>
      <c r="L123" s="208">
        <f t="shared" si="41"/>
        <v>0</v>
      </c>
      <c r="M123" s="208">
        <f t="shared" si="41"/>
        <v>0</v>
      </c>
      <c r="N123" s="208">
        <f t="shared" si="41"/>
        <v>0</v>
      </c>
      <c r="O123" s="208">
        <f t="shared" si="41"/>
        <v>0</v>
      </c>
      <c r="P123" s="208">
        <f t="shared" si="41"/>
        <v>0</v>
      </c>
      <c r="Q123" s="358">
        <f t="shared" si="29"/>
        <v>-960</v>
      </c>
      <c r="R123" s="358">
        <f t="shared" si="26"/>
        <v>0</v>
      </c>
    </row>
    <row r="124" spans="1:118">
      <c r="A124" s="453" t="s">
        <v>476</v>
      </c>
      <c r="B124" s="257"/>
      <c r="C124" s="210">
        <f>C121+C123</f>
        <v>4643</v>
      </c>
      <c r="D124" s="210">
        <f t="shared" ref="D124:K124" si="42">D121+D123</f>
        <v>4457</v>
      </c>
      <c r="E124" s="210">
        <f t="shared" si="42"/>
        <v>0</v>
      </c>
      <c r="F124" s="210">
        <f t="shared" si="42"/>
        <v>0</v>
      </c>
      <c r="G124" s="210">
        <f t="shared" si="42"/>
        <v>0</v>
      </c>
      <c r="H124" s="210">
        <f t="shared" si="42"/>
        <v>0</v>
      </c>
      <c r="I124" s="210">
        <f t="shared" si="42"/>
        <v>0</v>
      </c>
      <c r="J124" s="210">
        <f t="shared" si="42"/>
        <v>186</v>
      </c>
      <c r="K124" s="210">
        <f t="shared" si="42"/>
        <v>0</v>
      </c>
      <c r="L124" s="210">
        <f t="shared" ref="L124:P124" si="43">L120+L123</f>
        <v>0</v>
      </c>
      <c r="M124" s="210">
        <f t="shared" si="43"/>
        <v>0</v>
      </c>
      <c r="N124" s="210">
        <f t="shared" si="43"/>
        <v>0</v>
      </c>
      <c r="O124" s="210">
        <f t="shared" si="43"/>
        <v>0</v>
      </c>
      <c r="P124" s="210">
        <f t="shared" si="43"/>
        <v>0</v>
      </c>
      <c r="Q124" s="358">
        <f t="shared" si="29"/>
        <v>4643</v>
      </c>
      <c r="R124" s="358">
        <f t="shared" si="26"/>
        <v>0</v>
      </c>
    </row>
    <row r="125" spans="1:118">
      <c r="A125" s="230" t="s">
        <v>165</v>
      </c>
      <c r="B125" s="241"/>
      <c r="C125" s="208"/>
      <c r="D125" s="208"/>
      <c r="E125" s="229"/>
      <c r="F125" s="228"/>
      <c r="G125" s="229"/>
      <c r="H125" s="228"/>
      <c r="I125" s="229"/>
      <c r="J125" s="228"/>
      <c r="K125" s="229"/>
      <c r="L125" s="228"/>
      <c r="M125" s="229"/>
      <c r="N125" s="364"/>
      <c r="O125" s="228"/>
      <c r="P125" s="229"/>
      <c r="Q125" s="358">
        <f t="shared" si="29"/>
        <v>0</v>
      </c>
      <c r="R125" s="358">
        <f t="shared" si="26"/>
        <v>0</v>
      </c>
      <c r="S125" s="362"/>
      <c r="T125" s="362"/>
      <c r="U125" s="362"/>
      <c r="V125" s="362"/>
      <c r="W125" s="362"/>
      <c r="X125" s="362"/>
      <c r="Y125" s="362"/>
      <c r="Z125" s="362"/>
      <c r="AA125" s="362"/>
      <c r="AB125" s="362"/>
      <c r="AC125" s="362"/>
      <c r="AD125" s="362"/>
      <c r="AE125" s="362"/>
      <c r="AF125" s="362"/>
      <c r="AG125" s="362"/>
      <c r="AH125" s="362"/>
      <c r="AI125" s="362"/>
      <c r="AJ125" s="362"/>
      <c r="AK125" s="362"/>
      <c r="AL125" s="362"/>
      <c r="AM125" s="362"/>
      <c r="AN125" s="362"/>
      <c r="AO125" s="362"/>
      <c r="AP125" s="362"/>
      <c r="AQ125" s="362"/>
      <c r="AR125" s="362"/>
      <c r="AS125" s="362"/>
      <c r="AT125" s="362"/>
      <c r="AU125" s="362"/>
      <c r="AV125" s="362"/>
      <c r="AW125" s="362"/>
      <c r="AX125" s="362"/>
      <c r="AY125" s="362"/>
      <c r="AZ125" s="362"/>
      <c r="BA125" s="362"/>
      <c r="BB125" s="362"/>
      <c r="BC125" s="362"/>
      <c r="BD125" s="362"/>
      <c r="BE125" s="362"/>
      <c r="BF125" s="362"/>
      <c r="BG125" s="362"/>
      <c r="BH125" s="362"/>
      <c r="BI125" s="362"/>
      <c r="BJ125" s="362"/>
      <c r="BK125" s="362"/>
      <c r="BL125" s="362"/>
      <c r="BM125" s="362"/>
      <c r="BN125" s="362"/>
      <c r="BO125" s="362"/>
      <c r="BP125" s="362"/>
      <c r="BQ125" s="362"/>
      <c r="BR125" s="362"/>
      <c r="BS125" s="362"/>
      <c r="BT125" s="362"/>
      <c r="BU125" s="362"/>
      <c r="BV125" s="362"/>
      <c r="BW125" s="362"/>
      <c r="BX125" s="362"/>
      <c r="BY125" s="362"/>
      <c r="BZ125" s="362"/>
      <c r="CA125" s="362"/>
      <c r="CB125" s="362"/>
      <c r="CC125" s="362"/>
      <c r="CD125" s="362"/>
      <c r="CE125" s="362"/>
      <c r="CF125" s="362"/>
      <c r="CG125" s="362"/>
      <c r="CH125" s="362"/>
      <c r="CI125" s="362"/>
      <c r="CJ125" s="362"/>
      <c r="CK125" s="362"/>
      <c r="CL125" s="362"/>
      <c r="CM125" s="362"/>
      <c r="CN125" s="362"/>
      <c r="CO125" s="362"/>
      <c r="CP125" s="362"/>
      <c r="CQ125" s="362"/>
      <c r="CR125" s="362"/>
      <c r="CS125" s="362"/>
      <c r="CT125" s="362"/>
      <c r="CU125" s="362"/>
      <c r="CV125" s="362"/>
      <c r="CW125" s="362"/>
      <c r="CX125" s="362"/>
      <c r="CY125" s="362"/>
      <c r="CZ125" s="362"/>
      <c r="DA125" s="362"/>
      <c r="DB125" s="362"/>
      <c r="DC125" s="362"/>
      <c r="DD125" s="362"/>
      <c r="DE125" s="362"/>
      <c r="DF125" s="362"/>
      <c r="DG125" s="362"/>
      <c r="DH125" s="362"/>
      <c r="DI125" s="362"/>
      <c r="DJ125" s="362"/>
      <c r="DK125" s="362"/>
      <c r="DL125" s="362"/>
      <c r="DM125" s="362"/>
      <c r="DN125" s="362"/>
    </row>
    <row r="126" spans="1:118" s="362" customFormat="1">
      <c r="A126" s="242" t="s">
        <v>36</v>
      </c>
      <c r="B126" s="458" t="s">
        <v>182</v>
      </c>
      <c r="C126" s="208">
        <f t="shared" si="3"/>
        <v>6436</v>
      </c>
      <c r="D126" s="208">
        <f>'[1]5.3-7.'!C52-'4.3-7'!H126-'4.3-7'!E126-'4.3-7'!F126-'4.3-7'!G126-'4.3-7'!I126-'4.3-7'!J126-'4.3-7'!K126-L126-M126-O126-P126</f>
        <v>6436</v>
      </c>
      <c r="E126" s="208"/>
      <c r="F126" s="228"/>
      <c r="G126" s="229"/>
      <c r="H126" s="228"/>
      <c r="I126" s="229"/>
      <c r="J126" s="228"/>
      <c r="K126" s="229"/>
      <c r="L126" s="228"/>
      <c r="M126" s="229"/>
      <c r="N126" s="364"/>
      <c r="O126" s="228"/>
      <c r="P126" s="229"/>
      <c r="Q126" s="358">
        <f t="shared" si="29"/>
        <v>6436</v>
      </c>
      <c r="R126" s="358">
        <f t="shared" si="26"/>
        <v>0</v>
      </c>
    </row>
    <row r="127" spans="1:118" s="362" customFormat="1">
      <c r="A127" s="242" t="s">
        <v>476</v>
      </c>
      <c r="B127" s="458"/>
      <c r="C127" s="208">
        <v>6436</v>
      </c>
      <c r="D127" s="208">
        <v>6436</v>
      </c>
      <c r="E127" s="208">
        <v>0</v>
      </c>
      <c r="F127" s="228">
        <v>0</v>
      </c>
      <c r="G127" s="229">
        <v>0</v>
      </c>
      <c r="H127" s="228">
        <v>0</v>
      </c>
      <c r="I127" s="229">
        <v>0</v>
      </c>
      <c r="J127" s="228">
        <v>0</v>
      </c>
      <c r="K127" s="229">
        <v>0</v>
      </c>
      <c r="L127" s="228">
        <v>0</v>
      </c>
      <c r="M127" s="229">
        <v>0</v>
      </c>
      <c r="N127" s="364">
        <v>0</v>
      </c>
      <c r="O127" s="228">
        <v>0</v>
      </c>
      <c r="P127" s="229">
        <v>0</v>
      </c>
      <c r="Q127" s="358">
        <f t="shared" si="29"/>
        <v>6436</v>
      </c>
      <c r="R127" s="358">
        <f t="shared" si="26"/>
        <v>0</v>
      </c>
    </row>
    <row r="128" spans="1:118">
      <c r="A128" s="207" t="s">
        <v>475</v>
      </c>
      <c r="B128" s="258"/>
      <c r="C128" s="208">
        <v>0</v>
      </c>
      <c r="D128" s="208">
        <v>0</v>
      </c>
      <c r="E128" s="208">
        <v>0</v>
      </c>
      <c r="F128" s="208">
        <v>0</v>
      </c>
      <c r="G128" s="208">
        <v>0</v>
      </c>
      <c r="H128" s="208">
        <v>0</v>
      </c>
      <c r="I128" s="208">
        <v>0</v>
      </c>
      <c r="J128" s="208">
        <v>0</v>
      </c>
      <c r="K128" s="208">
        <v>0</v>
      </c>
      <c r="L128" s="208">
        <v>0</v>
      </c>
      <c r="M128" s="208">
        <v>0</v>
      </c>
      <c r="N128" s="208">
        <v>0</v>
      </c>
      <c r="O128" s="208">
        <v>0</v>
      </c>
      <c r="P128" s="208">
        <v>0</v>
      </c>
      <c r="Q128" s="358">
        <f t="shared" si="29"/>
        <v>0</v>
      </c>
      <c r="R128" s="358">
        <f t="shared" si="26"/>
        <v>0</v>
      </c>
    </row>
    <row r="129" spans="1:118">
      <c r="A129" s="453" t="s">
        <v>476</v>
      </c>
      <c r="B129" s="257"/>
      <c r="C129" s="210">
        <f t="shared" ref="C129:P129" si="44">C126+C128</f>
        <v>6436</v>
      </c>
      <c r="D129" s="210">
        <f t="shared" si="44"/>
        <v>6436</v>
      </c>
      <c r="E129" s="210">
        <f t="shared" si="44"/>
        <v>0</v>
      </c>
      <c r="F129" s="210">
        <f t="shared" si="44"/>
        <v>0</v>
      </c>
      <c r="G129" s="210">
        <f t="shared" si="44"/>
        <v>0</v>
      </c>
      <c r="H129" s="210">
        <f t="shared" si="44"/>
        <v>0</v>
      </c>
      <c r="I129" s="210">
        <f t="shared" si="44"/>
        <v>0</v>
      </c>
      <c r="J129" s="210">
        <f t="shared" si="44"/>
        <v>0</v>
      </c>
      <c r="K129" s="210">
        <f t="shared" si="44"/>
        <v>0</v>
      </c>
      <c r="L129" s="210">
        <f t="shared" si="44"/>
        <v>0</v>
      </c>
      <c r="M129" s="210">
        <f t="shared" si="44"/>
        <v>0</v>
      </c>
      <c r="N129" s="210">
        <f t="shared" si="44"/>
        <v>0</v>
      </c>
      <c r="O129" s="210">
        <f t="shared" si="44"/>
        <v>0</v>
      </c>
      <c r="P129" s="210">
        <f t="shared" si="44"/>
        <v>0</v>
      </c>
      <c r="Q129" s="358">
        <f t="shared" si="29"/>
        <v>6436</v>
      </c>
      <c r="R129" s="358">
        <f t="shared" si="26"/>
        <v>0</v>
      </c>
    </row>
    <row r="130" spans="1:118">
      <c r="A130" s="230" t="s">
        <v>166</v>
      </c>
      <c r="B130" s="241"/>
      <c r="C130" s="208"/>
      <c r="D130" s="208"/>
      <c r="E130" s="229"/>
      <c r="F130" s="228"/>
      <c r="G130" s="229"/>
      <c r="H130" s="228"/>
      <c r="I130" s="229"/>
      <c r="J130" s="228"/>
      <c r="K130" s="229"/>
      <c r="L130" s="228"/>
      <c r="M130" s="229"/>
      <c r="N130" s="364"/>
      <c r="O130" s="228"/>
      <c r="P130" s="229"/>
      <c r="Q130" s="358">
        <f t="shared" si="29"/>
        <v>0</v>
      </c>
      <c r="R130" s="358">
        <f t="shared" si="26"/>
        <v>0</v>
      </c>
      <c r="S130" s="362"/>
      <c r="T130" s="362"/>
      <c r="U130" s="362"/>
      <c r="V130" s="362"/>
      <c r="W130" s="362"/>
      <c r="X130" s="362"/>
      <c r="Y130" s="362"/>
      <c r="Z130" s="362"/>
      <c r="AA130" s="362"/>
      <c r="AB130" s="362"/>
      <c r="AC130" s="362"/>
      <c r="AD130" s="362"/>
      <c r="AE130" s="362"/>
      <c r="AF130" s="362"/>
      <c r="AG130" s="362"/>
      <c r="AH130" s="362"/>
      <c r="AI130" s="362"/>
      <c r="AJ130" s="362"/>
      <c r="AK130" s="362"/>
      <c r="AL130" s="362"/>
      <c r="AM130" s="362"/>
      <c r="AN130" s="362"/>
      <c r="AO130" s="362"/>
      <c r="AP130" s="362"/>
      <c r="AQ130" s="362"/>
      <c r="AR130" s="362"/>
      <c r="AS130" s="362"/>
      <c r="AT130" s="362"/>
      <c r="AU130" s="362"/>
      <c r="AV130" s="362"/>
      <c r="AW130" s="362"/>
      <c r="AX130" s="362"/>
      <c r="AY130" s="362"/>
      <c r="AZ130" s="362"/>
      <c r="BA130" s="362"/>
      <c r="BB130" s="362"/>
      <c r="BC130" s="362"/>
      <c r="BD130" s="362"/>
      <c r="BE130" s="362"/>
      <c r="BF130" s="362"/>
      <c r="BG130" s="362"/>
      <c r="BH130" s="362"/>
      <c r="BI130" s="362"/>
      <c r="BJ130" s="362"/>
      <c r="BK130" s="362"/>
      <c r="BL130" s="362"/>
      <c r="BM130" s="362"/>
      <c r="BN130" s="362"/>
      <c r="BO130" s="362"/>
      <c r="BP130" s="362"/>
      <c r="BQ130" s="362"/>
      <c r="BR130" s="362"/>
      <c r="BS130" s="362"/>
      <c r="BT130" s="362"/>
      <c r="BU130" s="362"/>
      <c r="BV130" s="362"/>
      <c r="BW130" s="362"/>
      <c r="BX130" s="362"/>
      <c r="BY130" s="362"/>
      <c r="BZ130" s="362"/>
      <c r="CA130" s="362"/>
      <c r="CB130" s="362"/>
      <c r="CC130" s="362"/>
      <c r="CD130" s="362"/>
      <c r="CE130" s="362"/>
      <c r="CF130" s="362"/>
      <c r="CG130" s="362"/>
      <c r="CH130" s="362"/>
      <c r="CI130" s="362"/>
      <c r="CJ130" s="362"/>
      <c r="CK130" s="362"/>
      <c r="CL130" s="362"/>
      <c r="CM130" s="362"/>
      <c r="CN130" s="362"/>
      <c r="CO130" s="362"/>
      <c r="CP130" s="362"/>
      <c r="CQ130" s="362"/>
      <c r="CR130" s="362"/>
      <c r="CS130" s="362"/>
      <c r="CT130" s="362"/>
      <c r="CU130" s="362"/>
      <c r="CV130" s="362"/>
      <c r="CW130" s="362"/>
      <c r="CX130" s="362"/>
      <c r="CY130" s="362"/>
      <c r="CZ130" s="362"/>
      <c r="DA130" s="362"/>
      <c r="DB130" s="362"/>
      <c r="DC130" s="362"/>
      <c r="DD130" s="362"/>
      <c r="DE130" s="362"/>
      <c r="DF130" s="362"/>
      <c r="DG130" s="362"/>
      <c r="DH130" s="362"/>
      <c r="DI130" s="362"/>
      <c r="DJ130" s="362"/>
      <c r="DK130" s="362"/>
      <c r="DL130" s="362"/>
      <c r="DM130" s="362"/>
      <c r="DN130" s="362"/>
    </row>
    <row r="131" spans="1:118" s="362" customFormat="1">
      <c r="A131" s="242" t="s">
        <v>36</v>
      </c>
      <c r="B131" s="458" t="s">
        <v>182</v>
      </c>
      <c r="C131" s="208">
        <f t="shared" si="3"/>
        <v>7754</v>
      </c>
      <c r="D131" s="208">
        <f>'[1]5.3-7.'!C54-'4.3-7'!H131-'4.3-7'!E131-'4.3-7'!F131-'4.3-7'!G131-'4.3-7'!I131-'4.3-7'!J131-'4.3-7'!K131-L131-M131-O131-P131</f>
        <v>7754</v>
      </c>
      <c r="E131" s="208"/>
      <c r="F131" s="228"/>
      <c r="G131" s="229"/>
      <c r="H131" s="228"/>
      <c r="I131" s="229"/>
      <c r="J131" s="228"/>
      <c r="K131" s="229"/>
      <c r="L131" s="228"/>
      <c r="M131" s="229"/>
      <c r="N131" s="364"/>
      <c r="O131" s="228"/>
      <c r="P131" s="229"/>
      <c r="Q131" s="358">
        <f t="shared" si="29"/>
        <v>7754</v>
      </c>
      <c r="R131" s="358">
        <f t="shared" si="26"/>
        <v>0</v>
      </c>
    </row>
    <row r="132" spans="1:118" s="362" customFormat="1">
      <c r="A132" s="242" t="s">
        <v>476</v>
      </c>
      <c r="B132" s="458"/>
      <c r="C132" s="208">
        <v>8554</v>
      </c>
      <c r="D132" s="208">
        <v>7754</v>
      </c>
      <c r="E132" s="208">
        <v>0</v>
      </c>
      <c r="F132" s="228">
        <v>0</v>
      </c>
      <c r="G132" s="229">
        <v>0</v>
      </c>
      <c r="H132" s="228">
        <v>0</v>
      </c>
      <c r="I132" s="229">
        <v>0</v>
      </c>
      <c r="J132" s="228">
        <v>800</v>
      </c>
      <c r="K132" s="229">
        <v>0</v>
      </c>
      <c r="L132" s="228">
        <v>0</v>
      </c>
      <c r="M132" s="229">
        <v>0</v>
      </c>
      <c r="N132" s="364">
        <v>0</v>
      </c>
      <c r="O132" s="228">
        <v>0</v>
      </c>
      <c r="P132" s="229">
        <v>0</v>
      </c>
      <c r="Q132" s="358">
        <f t="shared" si="29"/>
        <v>8554</v>
      </c>
      <c r="R132" s="358">
        <f t="shared" si="26"/>
        <v>0</v>
      </c>
    </row>
    <row r="133" spans="1:118" s="362" customFormat="1">
      <c r="A133" s="207" t="s">
        <v>778</v>
      </c>
      <c r="B133" s="458"/>
      <c r="C133" s="208">
        <v>-586</v>
      </c>
      <c r="D133" s="208">
        <v>-586</v>
      </c>
      <c r="E133" s="208"/>
      <c r="F133" s="228"/>
      <c r="G133" s="229"/>
      <c r="H133" s="228"/>
      <c r="I133" s="229"/>
      <c r="J133" s="228"/>
      <c r="K133" s="229"/>
      <c r="L133" s="228"/>
      <c r="M133" s="229"/>
      <c r="N133" s="364"/>
      <c r="O133" s="228"/>
      <c r="P133" s="229"/>
      <c r="Q133" s="358">
        <f t="shared" si="29"/>
        <v>-586</v>
      </c>
      <c r="R133" s="358">
        <f t="shared" si="26"/>
        <v>0</v>
      </c>
    </row>
    <row r="134" spans="1:118" s="362" customFormat="1">
      <c r="A134" s="242" t="s">
        <v>622</v>
      </c>
      <c r="B134" s="458"/>
      <c r="C134" s="208">
        <v>-499</v>
      </c>
      <c r="D134" s="208"/>
      <c r="E134" s="208"/>
      <c r="F134" s="228"/>
      <c r="G134" s="229"/>
      <c r="H134" s="228"/>
      <c r="I134" s="229"/>
      <c r="J134" s="228">
        <v>-499</v>
      </c>
      <c r="K134" s="229"/>
      <c r="L134" s="228"/>
      <c r="M134" s="229"/>
      <c r="N134" s="364"/>
      <c r="O134" s="228"/>
      <c r="P134" s="229"/>
      <c r="Q134" s="358">
        <f t="shared" si="29"/>
        <v>-499</v>
      </c>
      <c r="R134" s="358">
        <f t="shared" si="26"/>
        <v>0</v>
      </c>
    </row>
    <row r="135" spans="1:118">
      <c r="A135" s="207" t="s">
        <v>475</v>
      </c>
      <c r="B135" s="258"/>
      <c r="C135" s="208">
        <f>SUM(C133:C134)</f>
        <v>-1085</v>
      </c>
      <c r="D135" s="208">
        <f t="shared" ref="D135:J135" si="45">SUM(D133:D134)</f>
        <v>-586</v>
      </c>
      <c r="E135" s="208">
        <f t="shared" si="45"/>
        <v>0</v>
      </c>
      <c r="F135" s="208">
        <f t="shared" si="45"/>
        <v>0</v>
      </c>
      <c r="G135" s="208">
        <f t="shared" si="45"/>
        <v>0</v>
      </c>
      <c r="H135" s="208">
        <f t="shared" si="45"/>
        <v>0</v>
      </c>
      <c r="I135" s="208">
        <f t="shared" si="45"/>
        <v>0</v>
      </c>
      <c r="J135" s="208">
        <f t="shared" si="45"/>
        <v>-499</v>
      </c>
      <c r="K135" s="208">
        <f t="shared" ref="K135:P135" si="46">SUM(K134)</f>
        <v>0</v>
      </c>
      <c r="L135" s="208">
        <f t="shared" si="46"/>
        <v>0</v>
      </c>
      <c r="M135" s="208">
        <f t="shared" si="46"/>
        <v>0</v>
      </c>
      <c r="N135" s="208">
        <f t="shared" si="46"/>
        <v>0</v>
      </c>
      <c r="O135" s="208">
        <f t="shared" si="46"/>
        <v>0</v>
      </c>
      <c r="P135" s="208">
        <f t="shared" si="46"/>
        <v>0</v>
      </c>
      <c r="Q135" s="358">
        <f t="shared" si="29"/>
        <v>-1085</v>
      </c>
      <c r="R135" s="358">
        <f t="shared" si="26"/>
        <v>0</v>
      </c>
    </row>
    <row r="136" spans="1:118">
      <c r="A136" s="453" t="s">
        <v>476</v>
      </c>
      <c r="B136" s="257"/>
      <c r="C136" s="210">
        <f>C132+C135</f>
        <v>7469</v>
      </c>
      <c r="D136" s="210">
        <f t="shared" ref="D136:J136" si="47">D132+D135</f>
        <v>7168</v>
      </c>
      <c r="E136" s="210">
        <f t="shared" si="47"/>
        <v>0</v>
      </c>
      <c r="F136" s="210">
        <f t="shared" si="47"/>
        <v>0</v>
      </c>
      <c r="G136" s="210">
        <f t="shared" si="47"/>
        <v>0</v>
      </c>
      <c r="H136" s="210">
        <f t="shared" si="47"/>
        <v>0</v>
      </c>
      <c r="I136" s="210">
        <f t="shared" si="47"/>
        <v>0</v>
      </c>
      <c r="J136" s="210">
        <f t="shared" si="47"/>
        <v>301</v>
      </c>
      <c r="K136" s="210">
        <f t="shared" ref="K136:P136" si="48">K131+K135</f>
        <v>0</v>
      </c>
      <c r="L136" s="210">
        <f t="shared" si="48"/>
        <v>0</v>
      </c>
      <c r="M136" s="210">
        <f t="shared" si="48"/>
        <v>0</v>
      </c>
      <c r="N136" s="210">
        <f t="shared" si="48"/>
        <v>0</v>
      </c>
      <c r="O136" s="210">
        <f t="shared" si="48"/>
        <v>0</v>
      </c>
      <c r="P136" s="210">
        <f t="shared" si="48"/>
        <v>0</v>
      </c>
      <c r="Q136" s="358">
        <f t="shared" si="29"/>
        <v>7469</v>
      </c>
      <c r="R136" s="358">
        <f t="shared" si="26"/>
        <v>0</v>
      </c>
    </row>
    <row r="137" spans="1:118">
      <c r="A137" s="231" t="s">
        <v>167</v>
      </c>
      <c r="B137" s="241"/>
      <c r="C137" s="208"/>
      <c r="D137" s="208"/>
      <c r="E137" s="229"/>
      <c r="F137" s="228"/>
      <c r="G137" s="229"/>
      <c r="H137" s="228"/>
      <c r="I137" s="229"/>
      <c r="J137" s="228"/>
      <c r="K137" s="229"/>
      <c r="L137" s="228"/>
      <c r="M137" s="229"/>
      <c r="N137" s="364"/>
      <c r="O137" s="228"/>
      <c r="P137" s="229"/>
      <c r="Q137" s="358">
        <f t="shared" si="29"/>
        <v>0</v>
      </c>
      <c r="R137" s="358">
        <f t="shared" si="26"/>
        <v>0</v>
      </c>
      <c r="S137" s="362"/>
      <c r="T137" s="362"/>
      <c r="U137" s="362"/>
      <c r="V137" s="362"/>
      <c r="W137" s="362"/>
      <c r="X137" s="362"/>
      <c r="Y137" s="362"/>
      <c r="Z137" s="362"/>
      <c r="AA137" s="362"/>
      <c r="AB137" s="362"/>
      <c r="AC137" s="362"/>
      <c r="AD137" s="362"/>
      <c r="AE137" s="362"/>
      <c r="AF137" s="362"/>
      <c r="AG137" s="362"/>
      <c r="AH137" s="362"/>
      <c r="AI137" s="362"/>
      <c r="AJ137" s="362"/>
      <c r="AK137" s="362"/>
      <c r="AL137" s="362"/>
      <c r="AM137" s="362"/>
      <c r="AN137" s="362"/>
      <c r="AO137" s="362"/>
      <c r="AP137" s="362"/>
      <c r="AQ137" s="362"/>
      <c r="AR137" s="362"/>
      <c r="AS137" s="362"/>
      <c r="AT137" s="362"/>
      <c r="AU137" s="362"/>
      <c r="AV137" s="362"/>
      <c r="AW137" s="362"/>
      <c r="AX137" s="362"/>
      <c r="AY137" s="362"/>
      <c r="AZ137" s="362"/>
      <c r="BA137" s="362"/>
      <c r="BB137" s="362"/>
      <c r="BC137" s="362"/>
      <c r="BD137" s="362"/>
      <c r="BE137" s="362"/>
      <c r="BF137" s="362"/>
      <c r="BG137" s="362"/>
      <c r="BH137" s="362"/>
      <c r="BI137" s="362"/>
      <c r="BJ137" s="362"/>
      <c r="BK137" s="362"/>
      <c r="BL137" s="362"/>
      <c r="BM137" s="362"/>
      <c r="BN137" s="362"/>
      <c r="BO137" s="362"/>
      <c r="BP137" s="362"/>
      <c r="BQ137" s="362"/>
      <c r="BR137" s="362"/>
      <c r="BS137" s="362"/>
      <c r="BT137" s="362"/>
      <c r="BU137" s="362"/>
      <c r="BV137" s="362"/>
      <c r="BW137" s="362"/>
      <c r="BX137" s="362"/>
      <c r="BY137" s="362"/>
      <c r="BZ137" s="362"/>
      <c r="CA137" s="362"/>
      <c r="CB137" s="362"/>
      <c r="CC137" s="362"/>
      <c r="CD137" s="362"/>
      <c r="CE137" s="362"/>
      <c r="CF137" s="362"/>
      <c r="CG137" s="362"/>
      <c r="CH137" s="362"/>
      <c r="CI137" s="362"/>
      <c r="CJ137" s="362"/>
      <c r="CK137" s="362"/>
      <c r="CL137" s="362"/>
      <c r="CM137" s="362"/>
      <c r="CN137" s="362"/>
      <c r="CO137" s="362"/>
      <c r="CP137" s="362"/>
      <c r="CQ137" s="362"/>
      <c r="CR137" s="362"/>
      <c r="CS137" s="362"/>
      <c r="CT137" s="362"/>
      <c r="CU137" s="362"/>
      <c r="CV137" s="362"/>
      <c r="CW137" s="362"/>
      <c r="CX137" s="362"/>
      <c r="CY137" s="362"/>
      <c r="CZ137" s="362"/>
      <c r="DA137" s="362"/>
      <c r="DB137" s="362"/>
      <c r="DC137" s="362"/>
      <c r="DD137" s="362"/>
      <c r="DE137" s="362"/>
      <c r="DF137" s="362"/>
      <c r="DG137" s="362"/>
      <c r="DH137" s="362"/>
      <c r="DI137" s="362"/>
      <c r="DJ137" s="362"/>
      <c r="DK137" s="362"/>
      <c r="DL137" s="362"/>
      <c r="DM137" s="362"/>
      <c r="DN137" s="362"/>
    </row>
    <row r="138" spans="1:118" s="362" customFormat="1">
      <c r="A138" s="242" t="s">
        <v>36</v>
      </c>
      <c r="B138" s="458" t="s">
        <v>182</v>
      </c>
      <c r="C138" s="208">
        <f t="shared" si="3"/>
        <v>9656</v>
      </c>
      <c r="D138" s="208">
        <f>'[1]5.3-7.'!C56-'4.3-7'!H138-'4.3-7'!E138-'4.3-7'!F138-'4.3-7'!G138-'4.3-7'!I138-'4.3-7'!J138-'4.3-7'!K138-L138-M138-O138-P138</f>
        <v>9656</v>
      </c>
      <c r="E138" s="208"/>
      <c r="F138" s="228"/>
      <c r="G138" s="229"/>
      <c r="H138" s="228"/>
      <c r="I138" s="229"/>
      <c r="J138" s="228"/>
      <c r="K138" s="229"/>
      <c r="L138" s="228"/>
      <c r="M138" s="229"/>
      <c r="N138" s="364"/>
      <c r="O138" s="228"/>
      <c r="P138" s="229"/>
      <c r="Q138" s="358">
        <f t="shared" si="29"/>
        <v>9656</v>
      </c>
      <c r="R138" s="358">
        <f t="shared" si="26"/>
        <v>0</v>
      </c>
    </row>
    <row r="139" spans="1:118" s="362" customFormat="1">
      <c r="A139" s="242" t="s">
        <v>476</v>
      </c>
      <c r="B139" s="458"/>
      <c r="C139" s="208">
        <v>9656</v>
      </c>
      <c r="D139" s="208">
        <v>9656</v>
      </c>
      <c r="E139" s="208">
        <v>0</v>
      </c>
      <c r="F139" s="228">
        <v>0</v>
      </c>
      <c r="G139" s="229">
        <v>0</v>
      </c>
      <c r="H139" s="228">
        <v>0</v>
      </c>
      <c r="I139" s="229">
        <v>0</v>
      </c>
      <c r="J139" s="228">
        <v>0</v>
      </c>
      <c r="K139" s="229">
        <v>0</v>
      </c>
      <c r="L139" s="228">
        <v>0</v>
      </c>
      <c r="M139" s="229">
        <v>0</v>
      </c>
      <c r="N139" s="364">
        <v>0</v>
      </c>
      <c r="O139" s="228">
        <v>0</v>
      </c>
      <c r="P139" s="229">
        <v>0</v>
      </c>
      <c r="Q139" s="358">
        <f t="shared" si="29"/>
        <v>9656</v>
      </c>
      <c r="R139" s="358">
        <f t="shared" si="26"/>
        <v>0</v>
      </c>
    </row>
    <row r="140" spans="1:118" s="362" customFormat="1">
      <c r="A140" s="207" t="s">
        <v>778</v>
      </c>
      <c r="B140" s="458"/>
      <c r="C140" s="208">
        <v>586</v>
      </c>
      <c r="D140" s="208">
        <v>586</v>
      </c>
      <c r="E140" s="208"/>
      <c r="F140" s="228"/>
      <c r="G140" s="229"/>
      <c r="H140" s="228"/>
      <c r="I140" s="229"/>
      <c r="J140" s="228"/>
      <c r="K140" s="229"/>
      <c r="L140" s="228"/>
      <c r="M140" s="229"/>
      <c r="N140" s="364"/>
      <c r="O140" s="228"/>
      <c r="P140" s="229"/>
      <c r="Q140" s="358">
        <f t="shared" si="29"/>
        <v>586</v>
      </c>
      <c r="R140" s="358">
        <f t="shared" si="26"/>
        <v>0</v>
      </c>
    </row>
    <row r="141" spans="1:118">
      <c r="A141" s="207" t="s">
        <v>475</v>
      </c>
      <c r="B141" s="258"/>
      <c r="C141" s="208">
        <f>SUM(C140)</f>
        <v>586</v>
      </c>
      <c r="D141" s="208">
        <f>SUM(D140)</f>
        <v>586</v>
      </c>
      <c r="E141" s="208">
        <v>0</v>
      </c>
      <c r="F141" s="208">
        <v>0</v>
      </c>
      <c r="G141" s="208">
        <v>0</v>
      </c>
      <c r="H141" s="208">
        <v>0</v>
      </c>
      <c r="I141" s="208">
        <v>0</v>
      </c>
      <c r="J141" s="208">
        <v>0</v>
      </c>
      <c r="K141" s="208">
        <v>0</v>
      </c>
      <c r="L141" s="208">
        <v>0</v>
      </c>
      <c r="M141" s="208">
        <v>0</v>
      </c>
      <c r="N141" s="208">
        <v>0</v>
      </c>
      <c r="O141" s="208">
        <v>0</v>
      </c>
      <c r="P141" s="208">
        <v>0</v>
      </c>
      <c r="Q141" s="358">
        <f t="shared" si="29"/>
        <v>586</v>
      </c>
      <c r="R141" s="358">
        <f t="shared" si="26"/>
        <v>0</v>
      </c>
    </row>
    <row r="142" spans="1:118">
      <c r="A142" s="453" t="s">
        <v>476</v>
      </c>
      <c r="B142" s="257"/>
      <c r="C142" s="210">
        <f t="shared" ref="C142:P142" si="49">C138+C141</f>
        <v>10242</v>
      </c>
      <c r="D142" s="210">
        <f t="shared" si="49"/>
        <v>10242</v>
      </c>
      <c r="E142" s="210">
        <f t="shared" si="49"/>
        <v>0</v>
      </c>
      <c r="F142" s="210">
        <f t="shared" si="49"/>
        <v>0</v>
      </c>
      <c r="G142" s="210">
        <f t="shared" si="49"/>
        <v>0</v>
      </c>
      <c r="H142" s="210">
        <f t="shared" si="49"/>
        <v>0</v>
      </c>
      <c r="I142" s="210">
        <f t="shared" si="49"/>
        <v>0</v>
      </c>
      <c r="J142" s="210">
        <f t="shared" si="49"/>
        <v>0</v>
      </c>
      <c r="K142" s="210">
        <f t="shared" si="49"/>
        <v>0</v>
      </c>
      <c r="L142" s="210">
        <f t="shared" si="49"/>
        <v>0</v>
      </c>
      <c r="M142" s="210">
        <f t="shared" si="49"/>
        <v>0</v>
      </c>
      <c r="N142" s="210">
        <f t="shared" si="49"/>
        <v>0</v>
      </c>
      <c r="O142" s="210">
        <f t="shared" si="49"/>
        <v>0</v>
      </c>
      <c r="P142" s="210">
        <f t="shared" si="49"/>
        <v>0</v>
      </c>
      <c r="Q142" s="358">
        <f t="shared" si="29"/>
        <v>10242</v>
      </c>
      <c r="R142" s="358">
        <f t="shared" si="26"/>
        <v>0</v>
      </c>
    </row>
    <row r="143" spans="1:118">
      <c r="A143" s="230" t="s">
        <v>168</v>
      </c>
      <c r="B143" s="241"/>
      <c r="C143" s="208"/>
      <c r="D143" s="208"/>
      <c r="E143" s="229"/>
      <c r="F143" s="228"/>
      <c r="G143" s="229"/>
      <c r="H143" s="228"/>
      <c r="I143" s="229"/>
      <c r="J143" s="228"/>
      <c r="K143" s="229"/>
      <c r="L143" s="228"/>
      <c r="M143" s="229"/>
      <c r="N143" s="364"/>
      <c r="O143" s="228"/>
      <c r="P143" s="229"/>
      <c r="Q143" s="358">
        <f t="shared" si="29"/>
        <v>0</v>
      </c>
      <c r="R143" s="358">
        <f t="shared" ref="R143:R206" si="50">Q143-C143</f>
        <v>0</v>
      </c>
    </row>
    <row r="144" spans="1:118" s="362" customFormat="1">
      <c r="A144" s="242" t="s">
        <v>36</v>
      </c>
      <c r="B144" s="458" t="s">
        <v>182</v>
      </c>
      <c r="C144" s="208">
        <v>46651</v>
      </c>
      <c r="D144" s="208">
        <v>31749</v>
      </c>
      <c r="E144" s="208"/>
      <c r="F144" s="228"/>
      <c r="G144" s="229"/>
      <c r="H144" s="228">
        <v>14902</v>
      </c>
      <c r="I144" s="229"/>
      <c r="J144" s="228"/>
      <c r="K144" s="229"/>
      <c r="L144" s="228"/>
      <c r="M144" s="229"/>
      <c r="N144" s="364"/>
      <c r="O144" s="228"/>
      <c r="P144" s="229"/>
      <c r="Q144" s="358">
        <f t="shared" si="29"/>
        <v>46651</v>
      </c>
      <c r="R144" s="358">
        <f t="shared" si="50"/>
        <v>0</v>
      </c>
    </row>
    <row r="145" spans="1:118" s="362" customFormat="1">
      <c r="A145" s="242" t="s">
        <v>476</v>
      </c>
      <c r="B145" s="458"/>
      <c r="C145" s="208">
        <v>41604</v>
      </c>
      <c r="D145" s="208">
        <v>31749</v>
      </c>
      <c r="E145" s="208">
        <v>0</v>
      </c>
      <c r="F145" s="228">
        <v>0</v>
      </c>
      <c r="G145" s="229">
        <v>0</v>
      </c>
      <c r="H145" s="228">
        <v>9855</v>
      </c>
      <c r="I145" s="229">
        <v>0</v>
      </c>
      <c r="J145" s="228">
        <v>0</v>
      </c>
      <c r="K145" s="229">
        <v>0</v>
      </c>
      <c r="L145" s="228">
        <v>0</v>
      </c>
      <c r="M145" s="229">
        <v>0</v>
      </c>
      <c r="N145" s="364">
        <v>0</v>
      </c>
      <c r="O145" s="228">
        <v>0</v>
      </c>
      <c r="P145" s="229">
        <v>0</v>
      </c>
      <c r="Q145" s="358">
        <f t="shared" si="29"/>
        <v>41604</v>
      </c>
      <c r="R145" s="358">
        <f t="shared" si="50"/>
        <v>0</v>
      </c>
    </row>
    <row r="146" spans="1:118" s="362" customFormat="1">
      <c r="A146" s="242" t="s">
        <v>779</v>
      </c>
      <c r="B146" s="458"/>
      <c r="C146" s="208">
        <v>-1000</v>
      </c>
      <c r="D146" s="208"/>
      <c r="E146" s="208"/>
      <c r="F146" s="228"/>
      <c r="G146" s="229"/>
      <c r="H146" s="228">
        <v>-1000</v>
      </c>
      <c r="I146" s="229"/>
      <c r="J146" s="228"/>
      <c r="K146" s="229"/>
      <c r="L146" s="228"/>
      <c r="M146" s="229"/>
      <c r="N146" s="364"/>
      <c r="O146" s="228"/>
      <c r="P146" s="229"/>
      <c r="Q146" s="358">
        <f t="shared" si="29"/>
        <v>-1000</v>
      </c>
      <c r="R146" s="358">
        <f t="shared" si="50"/>
        <v>0</v>
      </c>
    </row>
    <row r="147" spans="1:118">
      <c r="A147" s="207" t="s">
        <v>475</v>
      </c>
      <c r="B147" s="258"/>
      <c r="C147" s="208">
        <f>SUM(C146)</f>
        <v>-1000</v>
      </c>
      <c r="D147" s="208">
        <f t="shared" ref="D147:H147" si="51">SUM(D146)</f>
        <v>0</v>
      </c>
      <c r="E147" s="208">
        <f t="shared" si="51"/>
        <v>0</v>
      </c>
      <c r="F147" s="208">
        <f t="shared" si="51"/>
        <v>0</v>
      </c>
      <c r="G147" s="208">
        <f t="shared" si="51"/>
        <v>0</v>
      </c>
      <c r="H147" s="208">
        <f t="shared" si="51"/>
        <v>-1000</v>
      </c>
      <c r="I147" s="208">
        <v>0</v>
      </c>
      <c r="J147" s="208">
        <v>0</v>
      </c>
      <c r="K147" s="208">
        <v>0</v>
      </c>
      <c r="L147" s="208">
        <v>0</v>
      </c>
      <c r="M147" s="208">
        <v>0</v>
      </c>
      <c r="N147" s="208">
        <v>0</v>
      </c>
      <c r="O147" s="208">
        <v>0</v>
      </c>
      <c r="P147" s="208">
        <v>0</v>
      </c>
      <c r="Q147" s="358">
        <f t="shared" si="29"/>
        <v>-1000</v>
      </c>
      <c r="R147" s="358">
        <f t="shared" si="50"/>
        <v>0</v>
      </c>
    </row>
    <row r="148" spans="1:118">
      <c r="A148" s="453" t="s">
        <v>476</v>
      </c>
      <c r="B148" s="257"/>
      <c r="C148" s="210">
        <f t="shared" ref="C148:P148" si="52">C145+C147</f>
        <v>40604</v>
      </c>
      <c r="D148" s="210">
        <f t="shared" si="52"/>
        <v>31749</v>
      </c>
      <c r="E148" s="210">
        <f t="shared" si="52"/>
        <v>0</v>
      </c>
      <c r="F148" s="210">
        <f t="shared" si="52"/>
        <v>0</v>
      </c>
      <c r="G148" s="210">
        <f t="shared" si="52"/>
        <v>0</v>
      </c>
      <c r="H148" s="210">
        <f t="shared" si="52"/>
        <v>8855</v>
      </c>
      <c r="I148" s="210">
        <f t="shared" si="52"/>
        <v>0</v>
      </c>
      <c r="J148" s="210">
        <f t="shared" si="52"/>
        <v>0</v>
      </c>
      <c r="K148" s="210">
        <f t="shared" si="52"/>
        <v>0</v>
      </c>
      <c r="L148" s="210">
        <f t="shared" si="52"/>
        <v>0</v>
      </c>
      <c r="M148" s="210">
        <f t="shared" si="52"/>
        <v>0</v>
      </c>
      <c r="N148" s="210">
        <f t="shared" si="52"/>
        <v>0</v>
      </c>
      <c r="O148" s="210">
        <f t="shared" si="52"/>
        <v>0</v>
      </c>
      <c r="P148" s="210">
        <f t="shared" si="52"/>
        <v>0</v>
      </c>
      <c r="Q148" s="358">
        <f t="shared" si="29"/>
        <v>40604</v>
      </c>
      <c r="R148" s="358">
        <f t="shared" si="50"/>
        <v>0</v>
      </c>
    </row>
    <row r="149" spans="1:118">
      <c r="A149" s="231" t="s">
        <v>169</v>
      </c>
      <c r="B149" s="241"/>
      <c r="C149" s="208"/>
      <c r="D149" s="208"/>
      <c r="E149" s="229"/>
      <c r="F149" s="228"/>
      <c r="G149" s="229"/>
      <c r="H149" s="228"/>
      <c r="I149" s="229"/>
      <c r="J149" s="228"/>
      <c r="K149" s="229"/>
      <c r="L149" s="228"/>
      <c r="M149" s="229"/>
      <c r="N149" s="364"/>
      <c r="O149" s="228"/>
      <c r="P149" s="229"/>
      <c r="Q149" s="358">
        <f t="shared" si="29"/>
        <v>0</v>
      </c>
      <c r="R149" s="358">
        <f t="shared" si="50"/>
        <v>0</v>
      </c>
      <c r="S149" s="362"/>
      <c r="T149" s="362"/>
      <c r="U149" s="362"/>
      <c r="V149" s="362"/>
      <c r="W149" s="362"/>
      <c r="X149" s="362"/>
      <c r="Y149" s="362"/>
      <c r="Z149" s="362"/>
      <c r="AA149" s="362"/>
      <c r="AB149" s="362"/>
      <c r="AC149" s="362"/>
      <c r="AD149" s="362"/>
      <c r="AE149" s="362"/>
      <c r="AF149" s="362"/>
      <c r="AG149" s="362"/>
      <c r="AH149" s="362"/>
      <c r="AI149" s="362"/>
      <c r="AJ149" s="362"/>
      <c r="AK149" s="362"/>
      <c r="AL149" s="362"/>
      <c r="AM149" s="362"/>
      <c r="AN149" s="362"/>
      <c r="AO149" s="362"/>
      <c r="AP149" s="362"/>
      <c r="AQ149" s="362"/>
      <c r="AR149" s="362"/>
      <c r="AS149" s="362"/>
      <c r="AT149" s="362"/>
      <c r="AU149" s="362"/>
      <c r="AV149" s="362"/>
      <c r="AW149" s="362"/>
      <c r="AX149" s="362"/>
      <c r="AY149" s="362"/>
      <c r="AZ149" s="362"/>
      <c r="BA149" s="362"/>
      <c r="BB149" s="362"/>
      <c r="BC149" s="362"/>
      <c r="BD149" s="362"/>
      <c r="BE149" s="362"/>
      <c r="BF149" s="362"/>
      <c r="BG149" s="362"/>
      <c r="BH149" s="362"/>
      <c r="BI149" s="362"/>
      <c r="BJ149" s="362"/>
      <c r="BK149" s="362"/>
      <c r="BL149" s="362"/>
      <c r="BM149" s="362"/>
      <c r="BN149" s="362"/>
      <c r="BO149" s="362"/>
      <c r="BP149" s="362"/>
      <c r="BQ149" s="362"/>
      <c r="BR149" s="362"/>
      <c r="BS149" s="362"/>
      <c r="BT149" s="362"/>
      <c r="BU149" s="362"/>
      <c r="BV149" s="362"/>
      <c r="BW149" s="362"/>
      <c r="BX149" s="362"/>
      <c r="BY149" s="362"/>
      <c r="BZ149" s="362"/>
      <c r="CA149" s="362"/>
      <c r="CB149" s="362"/>
      <c r="CC149" s="362"/>
      <c r="CD149" s="362"/>
      <c r="CE149" s="362"/>
      <c r="CF149" s="362"/>
      <c r="CG149" s="362"/>
      <c r="CH149" s="362"/>
      <c r="CI149" s="362"/>
      <c r="CJ149" s="362"/>
      <c r="CK149" s="362"/>
      <c r="CL149" s="362"/>
      <c r="CM149" s="362"/>
      <c r="CN149" s="362"/>
      <c r="CO149" s="362"/>
      <c r="CP149" s="362"/>
      <c r="CQ149" s="362"/>
      <c r="CR149" s="362"/>
      <c r="CS149" s="362"/>
      <c r="CT149" s="362"/>
      <c r="CU149" s="362"/>
      <c r="CV149" s="362"/>
      <c r="CW149" s="362"/>
      <c r="CX149" s="362"/>
      <c r="CY149" s="362"/>
      <c r="CZ149" s="362"/>
      <c r="DA149" s="362"/>
      <c r="DB149" s="362"/>
      <c r="DC149" s="362"/>
      <c r="DD149" s="362"/>
      <c r="DE149" s="362"/>
      <c r="DF149" s="362"/>
      <c r="DG149" s="362"/>
      <c r="DH149" s="362"/>
      <c r="DI149" s="362"/>
      <c r="DJ149" s="362"/>
      <c r="DK149" s="362"/>
      <c r="DL149" s="362"/>
      <c r="DM149" s="362"/>
      <c r="DN149" s="362"/>
    </row>
    <row r="150" spans="1:118" s="362" customFormat="1">
      <c r="A150" s="242" t="s">
        <v>36</v>
      </c>
      <c r="B150" s="458" t="s">
        <v>182</v>
      </c>
      <c r="C150" s="208">
        <v>54210</v>
      </c>
      <c r="D150" s="208">
        <v>34491</v>
      </c>
      <c r="E150" s="208"/>
      <c r="F150" s="228"/>
      <c r="G150" s="229"/>
      <c r="H150" s="228">
        <v>19719</v>
      </c>
      <c r="I150" s="229"/>
      <c r="J150" s="228"/>
      <c r="K150" s="229"/>
      <c r="L150" s="228"/>
      <c r="M150" s="229"/>
      <c r="N150" s="364"/>
      <c r="O150" s="228"/>
      <c r="P150" s="229"/>
      <c r="Q150" s="358">
        <f t="shared" si="29"/>
        <v>54210</v>
      </c>
      <c r="R150" s="358">
        <f t="shared" si="50"/>
        <v>0</v>
      </c>
    </row>
    <row r="151" spans="1:118" s="362" customFormat="1">
      <c r="A151" s="242" t="s">
        <v>476</v>
      </c>
      <c r="B151" s="458"/>
      <c r="C151" s="208">
        <v>52737</v>
      </c>
      <c r="D151" s="208">
        <v>34491</v>
      </c>
      <c r="E151" s="208">
        <v>0</v>
      </c>
      <c r="F151" s="228">
        <v>0</v>
      </c>
      <c r="G151" s="229">
        <v>0</v>
      </c>
      <c r="H151" s="228">
        <v>18246</v>
      </c>
      <c r="I151" s="229">
        <v>0</v>
      </c>
      <c r="J151" s="228">
        <v>0</v>
      </c>
      <c r="K151" s="229">
        <v>0</v>
      </c>
      <c r="L151" s="228">
        <v>0</v>
      </c>
      <c r="M151" s="229">
        <v>0</v>
      </c>
      <c r="N151" s="364">
        <v>0</v>
      </c>
      <c r="O151" s="228">
        <v>0</v>
      </c>
      <c r="P151" s="229">
        <v>0</v>
      </c>
      <c r="Q151" s="358">
        <f t="shared" si="29"/>
        <v>52737</v>
      </c>
      <c r="R151" s="358">
        <f t="shared" si="50"/>
        <v>0</v>
      </c>
    </row>
    <row r="152" spans="1:118" s="362" customFormat="1">
      <c r="A152" s="242" t="s">
        <v>622</v>
      </c>
      <c r="B152" s="458"/>
      <c r="C152" s="208">
        <v>740</v>
      </c>
      <c r="D152" s="208"/>
      <c r="E152" s="208"/>
      <c r="F152" s="228"/>
      <c r="G152" s="229"/>
      <c r="H152" s="228"/>
      <c r="I152" s="229"/>
      <c r="J152" s="228">
        <v>740</v>
      </c>
      <c r="K152" s="229"/>
      <c r="L152" s="228"/>
      <c r="M152" s="229"/>
      <c r="N152" s="364"/>
      <c r="O152" s="228"/>
      <c r="P152" s="229"/>
      <c r="Q152" s="358">
        <f t="shared" ref="Q152:Q212" si="53">SUM(D152:P152)</f>
        <v>740</v>
      </c>
      <c r="R152" s="358">
        <f t="shared" si="50"/>
        <v>0</v>
      </c>
    </row>
    <row r="153" spans="1:118" s="362" customFormat="1">
      <c r="A153" s="242" t="s">
        <v>779</v>
      </c>
      <c r="B153" s="458"/>
      <c r="C153" s="208">
        <v>-1000</v>
      </c>
      <c r="D153" s="208"/>
      <c r="E153" s="208"/>
      <c r="F153" s="228"/>
      <c r="G153" s="229"/>
      <c r="H153" s="228">
        <v>-1000</v>
      </c>
      <c r="I153" s="229"/>
      <c r="J153" s="228"/>
      <c r="K153" s="229"/>
      <c r="L153" s="228"/>
      <c r="M153" s="229"/>
      <c r="N153" s="364"/>
      <c r="O153" s="228"/>
      <c r="P153" s="229"/>
      <c r="Q153" s="358">
        <f t="shared" si="53"/>
        <v>-1000</v>
      </c>
      <c r="R153" s="358">
        <f t="shared" si="50"/>
        <v>0</v>
      </c>
    </row>
    <row r="154" spans="1:118">
      <c r="A154" s="207" t="s">
        <v>475</v>
      </c>
      <c r="B154" s="258"/>
      <c r="C154" s="208">
        <f>SUM(C152:C153)</f>
        <v>-260</v>
      </c>
      <c r="D154" s="208">
        <f t="shared" ref="D154:J154" si="54">SUM(D152:D153)</f>
        <v>0</v>
      </c>
      <c r="E154" s="208">
        <f t="shared" si="54"/>
        <v>0</v>
      </c>
      <c r="F154" s="208">
        <f t="shared" si="54"/>
        <v>0</v>
      </c>
      <c r="G154" s="208">
        <f t="shared" si="54"/>
        <v>0</v>
      </c>
      <c r="H154" s="208">
        <f t="shared" si="54"/>
        <v>-1000</v>
      </c>
      <c r="I154" s="208">
        <f t="shared" si="54"/>
        <v>0</v>
      </c>
      <c r="J154" s="208">
        <f t="shared" si="54"/>
        <v>740</v>
      </c>
      <c r="K154" s="208">
        <v>0</v>
      </c>
      <c r="L154" s="208">
        <v>0</v>
      </c>
      <c r="M154" s="208">
        <v>0</v>
      </c>
      <c r="N154" s="208">
        <v>0</v>
      </c>
      <c r="O154" s="208">
        <v>0</v>
      </c>
      <c r="P154" s="208">
        <v>0</v>
      </c>
      <c r="Q154" s="358">
        <f t="shared" si="53"/>
        <v>-260</v>
      </c>
      <c r="R154" s="358">
        <f t="shared" si="50"/>
        <v>0</v>
      </c>
    </row>
    <row r="155" spans="1:118">
      <c r="A155" s="453" t="s">
        <v>476</v>
      </c>
      <c r="B155" s="257"/>
      <c r="C155" s="210">
        <f>C151+C154</f>
        <v>52477</v>
      </c>
      <c r="D155" s="210">
        <f t="shared" ref="D155:P155" si="55">D151+D154</f>
        <v>34491</v>
      </c>
      <c r="E155" s="210">
        <f t="shared" si="55"/>
        <v>0</v>
      </c>
      <c r="F155" s="210">
        <f t="shared" si="55"/>
        <v>0</v>
      </c>
      <c r="G155" s="210">
        <f t="shared" si="55"/>
        <v>0</v>
      </c>
      <c r="H155" s="210">
        <f t="shared" si="55"/>
        <v>17246</v>
      </c>
      <c r="I155" s="210">
        <f t="shared" si="55"/>
        <v>0</v>
      </c>
      <c r="J155" s="210">
        <f t="shared" si="55"/>
        <v>740</v>
      </c>
      <c r="K155" s="210">
        <f t="shared" si="55"/>
        <v>0</v>
      </c>
      <c r="L155" s="210">
        <f t="shared" si="55"/>
        <v>0</v>
      </c>
      <c r="M155" s="210">
        <f t="shared" si="55"/>
        <v>0</v>
      </c>
      <c r="N155" s="210">
        <f t="shared" si="55"/>
        <v>0</v>
      </c>
      <c r="O155" s="210">
        <f t="shared" si="55"/>
        <v>0</v>
      </c>
      <c r="P155" s="210">
        <f t="shared" si="55"/>
        <v>0</v>
      </c>
      <c r="Q155" s="358">
        <f t="shared" si="53"/>
        <v>52477</v>
      </c>
      <c r="R155" s="358">
        <f t="shared" si="50"/>
        <v>0</v>
      </c>
    </row>
    <row r="156" spans="1:118">
      <c r="A156" s="230" t="s">
        <v>170</v>
      </c>
      <c r="B156" s="241"/>
      <c r="C156" s="208"/>
      <c r="D156" s="208"/>
      <c r="E156" s="229"/>
      <c r="F156" s="228"/>
      <c r="G156" s="229"/>
      <c r="H156" s="228"/>
      <c r="I156" s="229"/>
      <c r="J156" s="228"/>
      <c r="K156" s="229"/>
      <c r="L156" s="228"/>
      <c r="M156" s="229"/>
      <c r="N156" s="364"/>
      <c r="O156" s="228"/>
      <c r="P156" s="229"/>
      <c r="Q156" s="358">
        <f t="shared" si="53"/>
        <v>0</v>
      </c>
      <c r="R156" s="358">
        <f t="shared" si="50"/>
        <v>0</v>
      </c>
      <c r="S156" s="362"/>
      <c r="T156" s="362"/>
      <c r="U156" s="362"/>
      <c r="V156" s="362"/>
      <c r="W156" s="362"/>
      <c r="X156" s="362"/>
      <c r="Y156" s="362"/>
      <c r="Z156" s="362"/>
      <c r="AA156" s="362"/>
      <c r="AB156" s="362"/>
      <c r="AC156" s="362"/>
      <c r="AD156" s="362"/>
      <c r="AE156" s="362"/>
      <c r="AF156" s="362"/>
      <c r="AG156" s="362"/>
      <c r="AH156" s="362"/>
      <c r="AI156" s="362"/>
      <c r="AJ156" s="362"/>
      <c r="AK156" s="362"/>
      <c r="AL156" s="362"/>
      <c r="AM156" s="362"/>
      <c r="AN156" s="362"/>
      <c r="AO156" s="362"/>
      <c r="AP156" s="362"/>
      <c r="AQ156" s="362"/>
      <c r="AR156" s="362"/>
      <c r="AS156" s="362"/>
      <c r="AT156" s="362"/>
      <c r="AU156" s="362"/>
      <c r="AV156" s="362"/>
      <c r="AW156" s="362"/>
      <c r="AX156" s="362"/>
      <c r="AY156" s="362"/>
      <c r="AZ156" s="362"/>
      <c r="BA156" s="362"/>
      <c r="BB156" s="362"/>
      <c r="BC156" s="362"/>
      <c r="BD156" s="362"/>
      <c r="BE156" s="362"/>
      <c r="BF156" s="362"/>
      <c r="BG156" s="362"/>
      <c r="BH156" s="362"/>
      <c r="BI156" s="362"/>
      <c r="BJ156" s="362"/>
      <c r="BK156" s="362"/>
      <c r="BL156" s="362"/>
      <c r="BM156" s="362"/>
      <c r="BN156" s="362"/>
      <c r="BO156" s="362"/>
      <c r="BP156" s="362"/>
      <c r="BQ156" s="362"/>
      <c r="BR156" s="362"/>
      <c r="BS156" s="362"/>
      <c r="BT156" s="362"/>
      <c r="BU156" s="362"/>
      <c r="BV156" s="362"/>
      <c r="BW156" s="362"/>
      <c r="BX156" s="362"/>
      <c r="BY156" s="362"/>
      <c r="BZ156" s="362"/>
      <c r="CA156" s="362"/>
      <c r="CB156" s="362"/>
      <c r="CC156" s="362"/>
      <c r="CD156" s="362"/>
      <c r="CE156" s="362"/>
      <c r="CF156" s="362"/>
      <c r="CG156" s="362"/>
      <c r="CH156" s="362"/>
      <c r="CI156" s="362"/>
      <c r="CJ156" s="362"/>
      <c r="CK156" s="362"/>
      <c r="CL156" s="362"/>
      <c r="CM156" s="362"/>
      <c r="CN156" s="362"/>
      <c r="CO156" s="362"/>
      <c r="CP156" s="362"/>
      <c r="CQ156" s="362"/>
      <c r="CR156" s="362"/>
      <c r="CS156" s="362"/>
      <c r="CT156" s="362"/>
      <c r="CU156" s="362"/>
      <c r="CV156" s="362"/>
      <c r="CW156" s="362"/>
      <c r="CX156" s="362"/>
      <c r="CY156" s="362"/>
      <c r="CZ156" s="362"/>
      <c r="DA156" s="362"/>
      <c r="DB156" s="362"/>
      <c r="DC156" s="362"/>
      <c r="DD156" s="362"/>
      <c r="DE156" s="362"/>
      <c r="DF156" s="362"/>
      <c r="DG156" s="362"/>
      <c r="DH156" s="362"/>
      <c r="DI156" s="362"/>
      <c r="DJ156" s="362"/>
      <c r="DK156" s="362"/>
      <c r="DL156" s="362"/>
      <c r="DM156" s="362"/>
      <c r="DN156" s="362"/>
    </row>
    <row r="157" spans="1:118" s="362" customFormat="1">
      <c r="A157" s="242" t="s">
        <v>36</v>
      </c>
      <c r="B157" s="458" t="s">
        <v>182</v>
      </c>
      <c r="C157" s="208">
        <f t="shared" si="3"/>
        <v>77159</v>
      </c>
      <c r="D157" s="208">
        <f>'[1]5.3-7.'!C62-'4.3-7'!H157-'4.3-7'!E157-'4.3-7'!F157-'4.3-7'!G157-'4.3-7'!I157-'4.3-7'!J157-'4.3-7'!K157-L157-M157-O157-P157</f>
        <v>44871</v>
      </c>
      <c r="E157" s="208"/>
      <c r="F157" s="228"/>
      <c r="G157" s="229"/>
      <c r="H157" s="228">
        <v>32288</v>
      </c>
      <c r="I157" s="229"/>
      <c r="J157" s="228"/>
      <c r="K157" s="229"/>
      <c r="L157" s="228"/>
      <c r="M157" s="229"/>
      <c r="N157" s="364"/>
      <c r="O157" s="228"/>
      <c r="P157" s="229"/>
      <c r="Q157" s="358">
        <f t="shared" si="53"/>
        <v>77159</v>
      </c>
      <c r="R157" s="358">
        <f t="shared" si="50"/>
        <v>0</v>
      </c>
    </row>
    <row r="158" spans="1:118">
      <c r="A158" s="207" t="s">
        <v>476</v>
      </c>
      <c r="B158" s="258"/>
      <c r="C158" s="208">
        <v>75628</v>
      </c>
      <c r="D158" s="208">
        <v>47048</v>
      </c>
      <c r="E158" s="208">
        <v>0</v>
      </c>
      <c r="F158" s="211">
        <v>0</v>
      </c>
      <c r="G158" s="208">
        <v>0</v>
      </c>
      <c r="H158" s="211">
        <v>28580</v>
      </c>
      <c r="I158" s="208">
        <v>0</v>
      </c>
      <c r="J158" s="211">
        <v>0</v>
      </c>
      <c r="K158" s="208">
        <v>0</v>
      </c>
      <c r="L158" s="211">
        <v>0</v>
      </c>
      <c r="M158" s="208">
        <v>0</v>
      </c>
      <c r="N158" s="208">
        <v>0</v>
      </c>
      <c r="O158" s="211">
        <v>0</v>
      </c>
      <c r="P158" s="208">
        <v>0</v>
      </c>
      <c r="Q158" s="358">
        <f t="shared" si="53"/>
        <v>75628</v>
      </c>
      <c r="R158" s="358">
        <f t="shared" si="50"/>
        <v>0</v>
      </c>
    </row>
    <row r="159" spans="1:118">
      <c r="A159" s="242" t="s">
        <v>779</v>
      </c>
      <c r="B159" s="258"/>
      <c r="C159" s="208">
        <v>-1000</v>
      </c>
      <c r="D159" s="208"/>
      <c r="E159" s="208"/>
      <c r="F159" s="211"/>
      <c r="G159" s="208"/>
      <c r="H159" s="211">
        <v>-1000</v>
      </c>
      <c r="I159" s="208"/>
      <c r="J159" s="211"/>
      <c r="K159" s="208"/>
      <c r="L159" s="211"/>
      <c r="M159" s="208"/>
      <c r="N159" s="208"/>
      <c r="O159" s="211"/>
      <c r="P159" s="208"/>
      <c r="Q159" s="358">
        <f t="shared" si="53"/>
        <v>-1000</v>
      </c>
      <c r="R159" s="358">
        <f t="shared" si="50"/>
        <v>0</v>
      </c>
    </row>
    <row r="160" spans="1:118">
      <c r="A160" s="207" t="s">
        <v>475</v>
      </c>
      <c r="B160" s="258"/>
      <c r="C160" s="208">
        <f>SUM(C159)</f>
        <v>-1000</v>
      </c>
      <c r="D160" s="208">
        <f t="shared" ref="D160:J160" si="56">SUM(D159)</f>
        <v>0</v>
      </c>
      <c r="E160" s="208">
        <f t="shared" si="56"/>
        <v>0</v>
      </c>
      <c r="F160" s="208">
        <f t="shared" si="56"/>
        <v>0</v>
      </c>
      <c r="G160" s="208">
        <f t="shared" si="56"/>
        <v>0</v>
      </c>
      <c r="H160" s="208">
        <f t="shared" si="56"/>
        <v>-1000</v>
      </c>
      <c r="I160" s="208">
        <f t="shared" si="56"/>
        <v>0</v>
      </c>
      <c r="J160" s="208">
        <f t="shared" si="56"/>
        <v>0</v>
      </c>
      <c r="K160" s="208">
        <v>0</v>
      </c>
      <c r="L160" s="208">
        <v>0</v>
      </c>
      <c r="M160" s="208">
        <v>0</v>
      </c>
      <c r="N160" s="208">
        <v>0</v>
      </c>
      <c r="O160" s="208">
        <v>0</v>
      </c>
      <c r="P160" s="208">
        <v>0</v>
      </c>
      <c r="Q160" s="358">
        <f t="shared" si="53"/>
        <v>-1000</v>
      </c>
      <c r="R160" s="358">
        <f t="shared" si="50"/>
        <v>0</v>
      </c>
    </row>
    <row r="161" spans="1:118">
      <c r="A161" s="453" t="s">
        <v>476</v>
      </c>
      <c r="B161" s="257"/>
      <c r="C161" s="210">
        <f>C158+C160</f>
        <v>74628</v>
      </c>
      <c r="D161" s="210">
        <f t="shared" ref="D161:P161" si="57">D158+D160</f>
        <v>47048</v>
      </c>
      <c r="E161" s="210">
        <f t="shared" si="57"/>
        <v>0</v>
      </c>
      <c r="F161" s="210">
        <f t="shared" si="57"/>
        <v>0</v>
      </c>
      <c r="G161" s="210">
        <f t="shared" si="57"/>
        <v>0</v>
      </c>
      <c r="H161" s="210">
        <f t="shared" si="57"/>
        <v>27580</v>
      </c>
      <c r="I161" s="210">
        <f t="shared" si="57"/>
        <v>0</v>
      </c>
      <c r="J161" s="210">
        <f t="shared" si="57"/>
        <v>0</v>
      </c>
      <c r="K161" s="210">
        <f t="shared" si="57"/>
        <v>0</v>
      </c>
      <c r="L161" s="210">
        <f t="shared" si="57"/>
        <v>0</v>
      </c>
      <c r="M161" s="210">
        <f t="shared" si="57"/>
        <v>0</v>
      </c>
      <c r="N161" s="210">
        <f t="shared" si="57"/>
        <v>0</v>
      </c>
      <c r="O161" s="210">
        <f t="shared" si="57"/>
        <v>0</v>
      </c>
      <c r="P161" s="210">
        <f t="shared" si="57"/>
        <v>0</v>
      </c>
      <c r="Q161" s="358">
        <f t="shared" si="53"/>
        <v>74628</v>
      </c>
      <c r="R161" s="358">
        <f t="shared" si="50"/>
        <v>0</v>
      </c>
    </row>
    <row r="162" spans="1:118">
      <c r="A162" s="231" t="s">
        <v>171</v>
      </c>
      <c r="B162" s="241"/>
      <c r="C162" s="208"/>
      <c r="D162" s="208"/>
      <c r="E162" s="229"/>
      <c r="F162" s="228"/>
      <c r="G162" s="229"/>
      <c r="H162" s="228"/>
      <c r="I162" s="229"/>
      <c r="J162" s="228"/>
      <c r="K162" s="229"/>
      <c r="L162" s="228"/>
      <c r="M162" s="229"/>
      <c r="N162" s="364"/>
      <c r="O162" s="228"/>
      <c r="P162" s="229"/>
      <c r="Q162" s="358">
        <f t="shared" si="53"/>
        <v>0</v>
      </c>
      <c r="R162" s="358">
        <f t="shared" si="50"/>
        <v>0</v>
      </c>
      <c r="S162" s="362"/>
      <c r="T162" s="362"/>
      <c r="U162" s="362"/>
      <c r="V162" s="362"/>
      <c r="W162" s="362"/>
      <c r="X162" s="362"/>
      <c r="Y162" s="362"/>
      <c r="Z162" s="362"/>
      <c r="AA162" s="362"/>
      <c r="AB162" s="362"/>
      <c r="AC162" s="362"/>
      <c r="AD162" s="362"/>
      <c r="AE162" s="362"/>
      <c r="AF162" s="362"/>
      <c r="AG162" s="362"/>
      <c r="AH162" s="362"/>
      <c r="AI162" s="362"/>
      <c r="AJ162" s="362"/>
      <c r="AK162" s="362"/>
      <c r="AL162" s="362"/>
      <c r="AM162" s="362"/>
      <c r="AN162" s="362"/>
      <c r="AO162" s="362"/>
      <c r="AP162" s="362"/>
      <c r="AQ162" s="362"/>
      <c r="AR162" s="362"/>
      <c r="AS162" s="362"/>
      <c r="AT162" s="362"/>
      <c r="AU162" s="362"/>
      <c r="AV162" s="362"/>
      <c r="AW162" s="362"/>
      <c r="AX162" s="362"/>
      <c r="AY162" s="362"/>
      <c r="AZ162" s="362"/>
      <c r="BA162" s="362"/>
      <c r="BB162" s="362"/>
      <c r="BC162" s="362"/>
      <c r="BD162" s="362"/>
      <c r="BE162" s="362"/>
      <c r="BF162" s="362"/>
      <c r="BG162" s="362"/>
      <c r="BH162" s="362"/>
      <c r="BI162" s="362"/>
      <c r="BJ162" s="362"/>
      <c r="BK162" s="362"/>
      <c r="BL162" s="362"/>
      <c r="BM162" s="362"/>
      <c r="BN162" s="362"/>
      <c r="BO162" s="362"/>
      <c r="BP162" s="362"/>
      <c r="BQ162" s="362"/>
      <c r="BR162" s="362"/>
      <c r="BS162" s="362"/>
      <c r="BT162" s="362"/>
      <c r="BU162" s="362"/>
      <c r="BV162" s="362"/>
      <c r="BW162" s="362"/>
      <c r="BX162" s="362"/>
      <c r="BY162" s="362"/>
      <c r="BZ162" s="362"/>
      <c r="CA162" s="362"/>
      <c r="CB162" s="362"/>
      <c r="CC162" s="362"/>
      <c r="CD162" s="362"/>
      <c r="CE162" s="362"/>
      <c r="CF162" s="362"/>
      <c r="CG162" s="362"/>
      <c r="CH162" s="362"/>
      <c r="CI162" s="362"/>
      <c r="CJ162" s="362"/>
      <c r="CK162" s="362"/>
      <c r="CL162" s="362"/>
      <c r="CM162" s="362"/>
      <c r="CN162" s="362"/>
      <c r="CO162" s="362"/>
      <c r="CP162" s="362"/>
      <c r="CQ162" s="362"/>
      <c r="CR162" s="362"/>
      <c r="CS162" s="362"/>
      <c r="CT162" s="362"/>
      <c r="CU162" s="362"/>
      <c r="CV162" s="362"/>
      <c r="CW162" s="362"/>
      <c r="CX162" s="362"/>
      <c r="CY162" s="362"/>
      <c r="CZ162" s="362"/>
      <c r="DA162" s="362"/>
      <c r="DB162" s="362"/>
      <c r="DC162" s="362"/>
      <c r="DD162" s="362"/>
      <c r="DE162" s="362"/>
      <c r="DF162" s="362"/>
      <c r="DG162" s="362"/>
      <c r="DH162" s="362"/>
      <c r="DI162" s="362"/>
      <c r="DJ162" s="362"/>
      <c r="DK162" s="362"/>
      <c r="DL162" s="362"/>
      <c r="DM162" s="362"/>
      <c r="DN162" s="362"/>
    </row>
    <row r="163" spans="1:118" s="362" customFormat="1">
      <c r="A163" s="242" t="s">
        <v>36</v>
      </c>
      <c r="B163" s="458" t="s">
        <v>182</v>
      </c>
      <c r="C163" s="208">
        <f t="shared" si="3"/>
        <v>4090</v>
      </c>
      <c r="D163" s="208">
        <f>'[1]5.3-7.'!C64-'4.3-7'!H163-'4.3-7'!E163-'4.3-7'!F163-'4.3-7'!G163-'4.3-7'!I163-'4.3-7'!J163-'4.3-7'!K163-L163-M163-O163-P163</f>
        <v>4090</v>
      </c>
      <c r="E163" s="208"/>
      <c r="F163" s="228"/>
      <c r="G163" s="229"/>
      <c r="H163" s="228"/>
      <c r="I163" s="229"/>
      <c r="J163" s="228"/>
      <c r="K163" s="229"/>
      <c r="L163" s="228"/>
      <c r="M163" s="229"/>
      <c r="N163" s="364"/>
      <c r="O163" s="228"/>
      <c r="P163" s="229"/>
      <c r="Q163" s="358">
        <f t="shared" si="53"/>
        <v>4090</v>
      </c>
      <c r="R163" s="358">
        <f t="shared" si="50"/>
        <v>0</v>
      </c>
    </row>
    <row r="164" spans="1:118" s="362" customFormat="1">
      <c r="A164" s="242" t="s">
        <v>476</v>
      </c>
      <c r="B164" s="458"/>
      <c r="C164" s="208">
        <v>4090</v>
      </c>
      <c r="D164" s="208">
        <v>4090</v>
      </c>
      <c r="E164" s="208">
        <v>0</v>
      </c>
      <c r="F164" s="228">
        <v>0</v>
      </c>
      <c r="G164" s="229">
        <v>0</v>
      </c>
      <c r="H164" s="228">
        <v>0</v>
      </c>
      <c r="I164" s="229">
        <v>0</v>
      </c>
      <c r="J164" s="228">
        <v>0</v>
      </c>
      <c r="K164" s="229">
        <v>0</v>
      </c>
      <c r="L164" s="228">
        <v>0</v>
      </c>
      <c r="M164" s="229">
        <v>0</v>
      </c>
      <c r="N164" s="364">
        <v>0</v>
      </c>
      <c r="O164" s="228">
        <v>0</v>
      </c>
      <c r="P164" s="229">
        <v>0</v>
      </c>
      <c r="Q164" s="358">
        <f t="shared" si="53"/>
        <v>4090</v>
      </c>
      <c r="R164" s="358">
        <f t="shared" si="50"/>
        <v>0</v>
      </c>
    </row>
    <row r="165" spans="1:118" s="362" customFormat="1">
      <c r="A165" s="242" t="s">
        <v>783</v>
      </c>
      <c r="B165" s="458"/>
      <c r="C165" s="208">
        <v>20</v>
      </c>
      <c r="D165" s="208"/>
      <c r="E165" s="208"/>
      <c r="F165" s="228"/>
      <c r="G165" s="229"/>
      <c r="H165" s="228">
        <v>20</v>
      </c>
      <c r="I165" s="229"/>
      <c r="J165" s="228"/>
      <c r="K165" s="229"/>
      <c r="L165" s="228"/>
      <c r="M165" s="229"/>
      <c r="N165" s="364"/>
      <c r="O165" s="228"/>
      <c r="P165" s="229"/>
      <c r="Q165" s="358">
        <f t="shared" si="53"/>
        <v>20</v>
      </c>
      <c r="R165" s="358">
        <f t="shared" si="50"/>
        <v>0</v>
      </c>
    </row>
    <row r="166" spans="1:118">
      <c r="A166" s="207" t="s">
        <v>475</v>
      </c>
      <c r="B166" s="258"/>
      <c r="C166" s="208">
        <f>SUM(C165)</f>
        <v>20</v>
      </c>
      <c r="D166" s="208">
        <f t="shared" ref="D166:H166" si="58">SUM(D165)</f>
        <v>0</v>
      </c>
      <c r="E166" s="208">
        <f t="shared" si="58"/>
        <v>0</v>
      </c>
      <c r="F166" s="208">
        <f t="shared" si="58"/>
        <v>0</v>
      </c>
      <c r="G166" s="208">
        <f t="shared" si="58"/>
        <v>0</v>
      </c>
      <c r="H166" s="208">
        <f t="shared" si="58"/>
        <v>20</v>
      </c>
      <c r="I166" s="208">
        <v>0</v>
      </c>
      <c r="J166" s="208">
        <v>0</v>
      </c>
      <c r="K166" s="208">
        <v>0</v>
      </c>
      <c r="L166" s="208">
        <v>0</v>
      </c>
      <c r="M166" s="208">
        <v>0</v>
      </c>
      <c r="N166" s="208">
        <v>0</v>
      </c>
      <c r="O166" s="208">
        <v>0</v>
      </c>
      <c r="P166" s="208">
        <v>0</v>
      </c>
      <c r="Q166" s="358">
        <f t="shared" si="53"/>
        <v>20</v>
      </c>
      <c r="R166" s="358">
        <f t="shared" si="50"/>
        <v>0</v>
      </c>
    </row>
    <row r="167" spans="1:118">
      <c r="A167" s="453" t="s">
        <v>476</v>
      </c>
      <c r="B167" s="257"/>
      <c r="C167" s="210">
        <f t="shared" ref="C167:P167" si="59">C163+C166</f>
        <v>4110</v>
      </c>
      <c r="D167" s="210">
        <f t="shared" si="59"/>
        <v>4090</v>
      </c>
      <c r="E167" s="210">
        <f t="shared" si="59"/>
        <v>0</v>
      </c>
      <c r="F167" s="210">
        <f t="shared" si="59"/>
        <v>0</v>
      </c>
      <c r="G167" s="210">
        <f t="shared" si="59"/>
        <v>0</v>
      </c>
      <c r="H167" s="210">
        <f t="shared" si="59"/>
        <v>20</v>
      </c>
      <c r="I167" s="210">
        <f t="shared" si="59"/>
        <v>0</v>
      </c>
      <c r="J167" s="210">
        <f t="shared" si="59"/>
        <v>0</v>
      </c>
      <c r="K167" s="210">
        <f t="shared" si="59"/>
        <v>0</v>
      </c>
      <c r="L167" s="210">
        <f t="shared" si="59"/>
        <v>0</v>
      </c>
      <c r="M167" s="210">
        <f t="shared" si="59"/>
        <v>0</v>
      </c>
      <c r="N167" s="210">
        <f t="shared" si="59"/>
        <v>0</v>
      </c>
      <c r="O167" s="210">
        <f t="shared" si="59"/>
        <v>0</v>
      </c>
      <c r="P167" s="210">
        <f t="shared" si="59"/>
        <v>0</v>
      </c>
      <c r="Q167" s="358">
        <f t="shared" si="53"/>
        <v>4110</v>
      </c>
      <c r="R167" s="358">
        <f t="shared" si="50"/>
        <v>0</v>
      </c>
    </row>
    <row r="168" spans="1:118">
      <c r="A168" s="230" t="s">
        <v>265</v>
      </c>
      <c r="B168" s="241"/>
      <c r="C168" s="208"/>
      <c r="D168" s="208"/>
      <c r="E168" s="229"/>
      <c r="F168" s="228"/>
      <c r="G168" s="229"/>
      <c r="H168" s="228"/>
      <c r="I168" s="229"/>
      <c r="J168" s="228"/>
      <c r="K168" s="229"/>
      <c r="L168" s="228"/>
      <c r="M168" s="229"/>
      <c r="N168" s="364"/>
      <c r="O168" s="228"/>
      <c r="P168" s="229"/>
      <c r="Q168" s="358">
        <f t="shared" si="53"/>
        <v>0</v>
      </c>
      <c r="R168" s="358">
        <f t="shared" si="50"/>
        <v>0</v>
      </c>
      <c r="S168" s="362"/>
      <c r="T168" s="362"/>
      <c r="U168" s="362"/>
      <c r="V168" s="362"/>
      <c r="W168" s="362"/>
      <c r="X168" s="362"/>
      <c r="Y168" s="362"/>
      <c r="Z168" s="362"/>
      <c r="AA168" s="362"/>
      <c r="AB168" s="362"/>
      <c r="AC168" s="362"/>
      <c r="AD168" s="362"/>
      <c r="AE168" s="362"/>
      <c r="AF168" s="362"/>
      <c r="AG168" s="362"/>
      <c r="AH168" s="362"/>
      <c r="AI168" s="362"/>
      <c r="AJ168" s="362"/>
      <c r="AK168" s="362"/>
      <c r="AL168" s="362"/>
      <c r="AM168" s="362"/>
      <c r="AN168" s="362"/>
      <c r="AO168" s="362"/>
      <c r="AP168" s="362"/>
      <c r="AQ168" s="362"/>
      <c r="AR168" s="362"/>
      <c r="AS168" s="362"/>
      <c r="AT168" s="362"/>
      <c r="AU168" s="362"/>
      <c r="AV168" s="362"/>
      <c r="AW168" s="362"/>
      <c r="AX168" s="362"/>
      <c r="AY168" s="362"/>
      <c r="AZ168" s="362"/>
      <c r="BA168" s="362"/>
      <c r="BB168" s="362"/>
      <c r="BC168" s="362"/>
      <c r="BD168" s="362"/>
      <c r="BE168" s="362"/>
      <c r="BF168" s="362"/>
      <c r="BG168" s="362"/>
      <c r="BH168" s="362"/>
      <c r="BI168" s="362"/>
      <c r="BJ168" s="362"/>
      <c r="BK168" s="362"/>
      <c r="BL168" s="362"/>
      <c r="BM168" s="362"/>
      <c r="BN168" s="362"/>
      <c r="BO168" s="362"/>
      <c r="BP168" s="362"/>
      <c r="BQ168" s="362"/>
      <c r="BR168" s="362"/>
      <c r="BS168" s="362"/>
      <c r="BT168" s="362"/>
      <c r="BU168" s="362"/>
      <c r="BV168" s="362"/>
      <c r="BW168" s="362"/>
      <c r="BX168" s="362"/>
      <c r="BY168" s="362"/>
      <c r="BZ168" s="362"/>
      <c r="CA168" s="362"/>
      <c r="CB168" s="362"/>
      <c r="CC168" s="362"/>
      <c r="CD168" s="362"/>
      <c r="CE168" s="362"/>
      <c r="CF168" s="362"/>
      <c r="CG168" s="362"/>
      <c r="CH168" s="362"/>
      <c r="CI168" s="362"/>
      <c r="CJ168" s="362"/>
      <c r="CK168" s="362"/>
      <c r="CL168" s="362"/>
      <c r="CM168" s="362"/>
      <c r="CN168" s="362"/>
      <c r="CO168" s="362"/>
      <c r="CP168" s="362"/>
      <c r="CQ168" s="362"/>
      <c r="CR168" s="362"/>
      <c r="CS168" s="362"/>
      <c r="CT168" s="362"/>
      <c r="CU168" s="362"/>
      <c r="CV168" s="362"/>
      <c r="CW168" s="362"/>
      <c r="CX168" s="362"/>
      <c r="CY168" s="362"/>
      <c r="CZ168" s="362"/>
      <c r="DA168" s="362"/>
      <c r="DB168" s="362"/>
      <c r="DC168" s="362"/>
      <c r="DD168" s="362"/>
      <c r="DE168" s="362"/>
      <c r="DF168" s="362"/>
      <c r="DG168" s="362"/>
      <c r="DH168" s="362"/>
      <c r="DI168" s="362"/>
      <c r="DJ168" s="362"/>
      <c r="DK168" s="362"/>
      <c r="DL168" s="362"/>
      <c r="DM168" s="362"/>
      <c r="DN168" s="362"/>
    </row>
    <row r="169" spans="1:118" s="362" customFormat="1">
      <c r="A169" s="242" t="s">
        <v>36</v>
      </c>
      <c r="B169" s="458" t="s">
        <v>182</v>
      </c>
      <c r="C169" s="208">
        <f t="shared" si="3"/>
        <v>7361</v>
      </c>
      <c r="D169" s="208">
        <f>'[1]5.3-7.'!C66-'4.3-7'!H169-'4.3-7'!E169-'4.3-7'!F169-'4.3-7'!G169-'4.3-7'!I169-'4.3-7'!J169-'4.3-7'!K169-L169-M169-O169-P169</f>
        <v>7361</v>
      </c>
      <c r="E169" s="208"/>
      <c r="F169" s="228"/>
      <c r="G169" s="229"/>
      <c r="H169" s="228"/>
      <c r="I169" s="229"/>
      <c r="J169" s="228"/>
      <c r="K169" s="229"/>
      <c r="L169" s="228"/>
      <c r="M169" s="229"/>
      <c r="N169" s="364"/>
      <c r="O169" s="228"/>
      <c r="P169" s="229"/>
      <c r="Q169" s="358">
        <f t="shared" si="53"/>
        <v>7361</v>
      </c>
      <c r="R169" s="358">
        <f t="shared" si="50"/>
        <v>0</v>
      </c>
    </row>
    <row r="170" spans="1:118" s="362" customFormat="1">
      <c r="A170" s="242" t="s">
        <v>476</v>
      </c>
      <c r="B170" s="458"/>
      <c r="C170" s="208">
        <v>7361</v>
      </c>
      <c r="D170" s="208">
        <v>7361</v>
      </c>
      <c r="E170" s="208">
        <v>0</v>
      </c>
      <c r="F170" s="228">
        <v>0</v>
      </c>
      <c r="G170" s="229">
        <v>0</v>
      </c>
      <c r="H170" s="228">
        <v>0</v>
      </c>
      <c r="I170" s="229">
        <v>0</v>
      </c>
      <c r="J170" s="228">
        <v>0</v>
      </c>
      <c r="K170" s="229">
        <v>0</v>
      </c>
      <c r="L170" s="228">
        <v>0</v>
      </c>
      <c r="M170" s="229">
        <v>0</v>
      </c>
      <c r="N170" s="364">
        <v>0</v>
      </c>
      <c r="O170" s="228">
        <v>0</v>
      </c>
      <c r="P170" s="229">
        <v>0</v>
      </c>
      <c r="Q170" s="358">
        <f t="shared" si="53"/>
        <v>7361</v>
      </c>
      <c r="R170" s="358">
        <f t="shared" si="50"/>
        <v>0</v>
      </c>
    </row>
    <row r="171" spans="1:118">
      <c r="A171" s="207" t="s">
        <v>475</v>
      </c>
      <c r="B171" s="258"/>
      <c r="C171" s="208">
        <v>0</v>
      </c>
      <c r="D171" s="208">
        <v>0</v>
      </c>
      <c r="E171" s="208">
        <v>0</v>
      </c>
      <c r="F171" s="208">
        <v>0</v>
      </c>
      <c r="G171" s="208">
        <v>0</v>
      </c>
      <c r="H171" s="208">
        <v>0</v>
      </c>
      <c r="I171" s="208">
        <v>0</v>
      </c>
      <c r="J171" s="208">
        <v>0</v>
      </c>
      <c r="K171" s="208">
        <v>0</v>
      </c>
      <c r="L171" s="208">
        <v>0</v>
      </c>
      <c r="M171" s="208">
        <v>0</v>
      </c>
      <c r="N171" s="208">
        <v>0</v>
      </c>
      <c r="O171" s="208">
        <v>0</v>
      </c>
      <c r="P171" s="208">
        <v>0</v>
      </c>
      <c r="Q171" s="358">
        <f t="shared" si="53"/>
        <v>0</v>
      </c>
      <c r="R171" s="358">
        <f t="shared" si="50"/>
        <v>0</v>
      </c>
    </row>
    <row r="172" spans="1:118">
      <c r="A172" s="453" t="s">
        <v>476</v>
      </c>
      <c r="B172" s="257"/>
      <c r="C172" s="210">
        <f t="shared" ref="C172:P172" si="60">C169+C171</f>
        <v>7361</v>
      </c>
      <c r="D172" s="210">
        <f t="shared" si="60"/>
        <v>7361</v>
      </c>
      <c r="E172" s="210">
        <f t="shared" si="60"/>
        <v>0</v>
      </c>
      <c r="F172" s="210">
        <f t="shared" si="60"/>
        <v>0</v>
      </c>
      <c r="G172" s="210">
        <f t="shared" si="60"/>
        <v>0</v>
      </c>
      <c r="H172" s="210">
        <f t="shared" si="60"/>
        <v>0</v>
      </c>
      <c r="I172" s="210">
        <f t="shared" si="60"/>
        <v>0</v>
      </c>
      <c r="J172" s="210">
        <f t="shared" si="60"/>
        <v>0</v>
      </c>
      <c r="K172" s="210">
        <f t="shared" si="60"/>
        <v>0</v>
      </c>
      <c r="L172" s="210">
        <f t="shared" si="60"/>
        <v>0</v>
      </c>
      <c r="M172" s="210">
        <f t="shared" si="60"/>
        <v>0</v>
      </c>
      <c r="N172" s="210">
        <f t="shared" si="60"/>
        <v>0</v>
      </c>
      <c r="O172" s="210">
        <f t="shared" si="60"/>
        <v>0</v>
      </c>
      <c r="P172" s="210">
        <f t="shared" si="60"/>
        <v>0</v>
      </c>
      <c r="Q172" s="358">
        <f t="shared" si="53"/>
        <v>7361</v>
      </c>
      <c r="R172" s="358">
        <f t="shared" si="50"/>
        <v>0</v>
      </c>
    </row>
    <row r="173" spans="1:118">
      <c r="A173" s="230" t="s">
        <v>172</v>
      </c>
      <c r="B173" s="241"/>
      <c r="C173" s="208"/>
      <c r="D173" s="208"/>
      <c r="E173" s="229"/>
      <c r="F173" s="228"/>
      <c r="G173" s="229"/>
      <c r="H173" s="228"/>
      <c r="I173" s="229"/>
      <c r="J173" s="228"/>
      <c r="K173" s="229"/>
      <c r="L173" s="228"/>
      <c r="M173" s="229"/>
      <c r="N173" s="364"/>
      <c r="O173" s="228"/>
      <c r="P173" s="229"/>
      <c r="Q173" s="358">
        <f t="shared" si="53"/>
        <v>0</v>
      </c>
      <c r="R173" s="358">
        <f t="shared" si="50"/>
        <v>0</v>
      </c>
      <c r="S173" s="362"/>
      <c r="T173" s="362"/>
      <c r="U173" s="362"/>
      <c r="V173" s="362"/>
      <c r="W173" s="362"/>
      <c r="X173" s="362"/>
      <c r="Y173" s="362"/>
      <c r="Z173" s="362"/>
      <c r="AA173" s="362"/>
      <c r="AB173" s="362"/>
      <c r="AC173" s="362"/>
      <c r="AD173" s="362"/>
      <c r="AE173" s="362"/>
      <c r="AF173" s="362"/>
      <c r="AG173" s="362"/>
      <c r="AH173" s="362"/>
      <c r="AI173" s="362"/>
      <c r="AJ173" s="362"/>
      <c r="AK173" s="362"/>
      <c r="AL173" s="362"/>
      <c r="AM173" s="362"/>
      <c r="AN173" s="362"/>
      <c r="AO173" s="362"/>
      <c r="AP173" s="362"/>
      <c r="AQ173" s="362"/>
      <c r="AR173" s="362"/>
      <c r="AS173" s="362"/>
      <c r="AT173" s="362"/>
      <c r="AU173" s="362"/>
      <c r="AV173" s="362"/>
      <c r="AW173" s="362"/>
      <c r="AX173" s="362"/>
      <c r="AY173" s="362"/>
      <c r="AZ173" s="362"/>
      <c r="BA173" s="362"/>
      <c r="BB173" s="362"/>
      <c r="BC173" s="362"/>
      <c r="BD173" s="362"/>
      <c r="BE173" s="362"/>
      <c r="BF173" s="362"/>
      <c r="BG173" s="362"/>
      <c r="BH173" s="362"/>
      <c r="BI173" s="362"/>
      <c r="BJ173" s="362"/>
      <c r="BK173" s="362"/>
      <c r="BL173" s="362"/>
      <c r="BM173" s="362"/>
      <c r="BN173" s="362"/>
      <c r="BO173" s="362"/>
      <c r="BP173" s="362"/>
      <c r="BQ173" s="362"/>
      <c r="BR173" s="362"/>
      <c r="BS173" s="362"/>
      <c r="BT173" s="362"/>
      <c r="BU173" s="362"/>
      <c r="BV173" s="362"/>
      <c r="BW173" s="362"/>
      <c r="BX173" s="362"/>
      <c r="BY173" s="362"/>
      <c r="BZ173" s="362"/>
      <c r="CA173" s="362"/>
      <c r="CB173" s="362"/>
      <c r="CC173" s="362"/>
      <c r="CD173" s="362"/>
      <c r="CE173" s="362"/>
      <c r="CF173" s="362"/>
      <c r="CG173" s="362"/>
      <c r="CH173" s="362"/>
      <c r="CI173" s="362"/>
      <c r="CJ173" s="362"/>
      <c r="CK173" s="362"/>
      <c r="CL173" s="362"/>
      <c r="CM173" s="362"/>
      <c r="CN173" s="362"/>
      <c r="CO173" s="362"/>
      <c r="CP173" s="362"/>
      <c r="CQ173" s="362"/>
      <c r="CR173" s="362"/>
      <c r="CS173" s="362"/>
      <c r="CT173" s="362"/>
      <c r="CU173" s="362"/>
      <c r="CV173" s="362"/>
      <c r="CW173" s="362"/>
      <c r="CX173" s="362"/>
      <c r="CY173" s="362"/>
      <c r="CZ173" s="362"/>
      <c r="DA173" s="362"/>
      <c r="DB173" s="362"/>
      <c r="DC173" s="362"/>
      <c r="DD173" s="362"/>
      <c r="DE173" s="362"/>
      <c r="DF173" s="362"/>
      <c r="DG173" s="362"/>
      <c r="DH173" s="362"/>
      <c r="DI173" s="362"/>
      <c r="DJ173" s="362"/>
      <c r="DK173" s="362"/>
      <c r="DL173" s="362"/>
      <c r="DM173" s="362"/>
      <c r="DN173" s="362"/>
    </row>
    <row r="174" spans="1:118" s="362" customFormat="1">
      <c r="A174" s="242" t="s">
        <v>36</v>
      </c>
      <c r="B174" s="458" t="s">
        <v>182</v>
      </c>
      <c r="C174" s="208">
        <f t="shared" si="3"/>
        <v>12316</v>
      </c>
      <c r="D174" s="208">
        <f>'[1]5.3-7.'!C68-'4.3-7'!H174-'4.3-7'!E174-'4.3-7'!F174-'4.3-7'!G174-'4.3-7'!I174-'4.3-7'!J174-'4.3-7'!K174-L174-M174-O174-P174</f>
        <v>12316</v>
      </c>
      <c r="E174" s="208"/>
      <c r="F174" s="228"/>
      <c r="G174" s="229"/>
      <c r="H174" s="228"/>
      <c r="I174" s="229"/>
      <c r="J174" s="228"/>
      <c r="K174" s="229"/>
      <c r="L174" s="228"/>
      <c r="M174" s="229"/>
      <c r="N174" s="364"/>
      <c r="O174" s="228"/>
      <c r="P174" s="229"/>
      <c r="Q174" s="358">
        <f t="shared" si="53"/>
        <v>12316</v>
      </c>
      <c r="R174" s="358">
        <f t="shared" si="50"/>
        <v>0</v>
      </c>
    </row>
    <row r="175" spans="1:118" s="362" customFormat="1">
      <c r="A175" s="242" t="s">
        <v>476</v>
      </c>
      <c r="B175" s="458"/>
      <c r="C175" s="208">
        <v>12316</v>
      </c>
      <c r="D175" s="208">
        <v>12316</v>
      </c>
      <c r="E175" s="208">
        <v>0</v>
      </c>
      <c r="F175" s="228">
        <v>0</v>
      </c>
      <c r="G175" s="229">
        <v>0</v>
      </c>
      <c r="H175" s="228">
        <v>0</v>
      </c>
      <c r="I175" s="229">
        <v>0</v>
      </c>
      <c r="J175" s="228">
        <v>0</v>
      </c>
      <c r="K175" s="229">
        <v>0</v>
      </c>
      <c r="L175" s="228">
        <v>0</v>
      </c>
      <c r="M175" s="229">
        <v>0</v>
      </c>
      <c r="N175" s="364">
        <v>0</v>
      </c>
      <c r="O175" s="228">
        <v>0</v>
      </c>
      <c r="P175" s="229">
        <v>0</v>
      </c>
      <c r="Q175" s="358">
        <f t="shared" si="53"/>
        <v>12316</v>
      </c>
      <c r="R175" s="358">
        <f t="shared" si="50"/>
        <v>0</v>
      </c>
    </row>
    <row r="176" spans="1:118">
      <c r="A176" s="207" t="s">
        <v>475</v>
      </c>
      <c r="B176" s="258"/>
      <c r="C176" s="208">
        <v>0</v>
      </c>
      <c r="D176" s="208">
        <v>0</v>
      </c>
      <c r="E176" s="208">
        <v>0</v>
      </c>
      <c r="F176" s="208">
        <v>0</v>
      </c>
      <c r="G176" s="208">
        <v>0</v>
      </c>
      <c r="H176" s="208">
        <v>0</v>
      </c>
      <c r="I176" s="208">
        <v>0</v>
      </c>
      <c r="J176" s="208">
        <v>0</v>
      </c>
      <c r="K176" s="208">
        <v>0</v>
      </c>
      <c r="L176" s="208">
        <v>0</v>
      </c>
      <c r="M176" s="208">
        <v>0</v>
      </c>
      <c r="N176" s="208">
        <v>0</v>
      </c>
      <c r="O176" s="208">
        <v>0</v>
      </c>
      <c r="P176" s="208">
        <v>0</v>
      </c>
      <c r="Q176" s="358">
        <f t="shared" si="53"/>
        <v>0</v>
      </c>
      <c r="R176" s="358">
        <f t="shared" si="50"/>
        <v>0</v>
      </c>
    </row>
    <row r="177" spans="1:118">
      <c r="A177" s="453" t="s">
        <v>476</v>
      </c>
      <c r="B177" s="257"/>
      <c r="C177" s="210">
        <f t="shared" ref="C177:P177" si="61">C174+C176</f>
        <v>12316</v>
      </c>
      <c r="D177" s="210">
        <f t="shared" si="61"/>
        <v>12316</v>
      </c>
      <c r="E177" s="210">
        <f t="shared" si="61"/>
        <v>0</v>
      </c>
      <c r="F177" s="210">
        <f t="shared" si="61"/>
        <v>0</v>
      </c>
      <c r="G177" s="210">
        <f t="shared" si="61"/>
        <v>0</v>
      </c>
      <c r="H177" s="210">
        <f t="shared" si="61"/>
        <v>0</v>
      </c>
      <c r="I177" s="210">
        <f t="shared" si="61"/>
        <v>0</v>
      </c>
      <c r="J177" s="210">
        <f t="shared" si="61"/>
        <v>0</v>
      </c>
      <c r="K177" s="210">
        <f t="shared" si="61"/>
        <v>0</v>
      </c>
      <c r="L177" s="210">
        <f t="shared" si="61"/>
        <v>0</v>
      </c>
      <c r="M177" s="210">
        <f t="shared" si="61"/>
        <v>0</v>
      </c>
      <c r="N177" s="210">
        <f t="shared" si="61"/>
        <v>0</v>
      </c>
      <c r="O177" s="210">
        <f t="shared" si="61"/>
        <v>0</v>
      </c>
      <c r="P177" s="210">
        <f t="shared" si="61"/>
        <v>0</v>
      </c>
      <c r="Q177" s="358">
        <f t="shared" si="53"/>
        <v>12316</v>
      </c>
      <c r="R177" s="358">
        <f t="shared" si="50"/>
        <v>0</v>
      </c>
    </row>
    <row r="178" spans="1:118">
      <c r="A178" s="230" t="s">
        <v>173</v>
      </c>
      <c r="B178" s="241"/>
      <c r="C178" s="208"/>
      <c r="D178" s="208"/>
      <c r="E178" s="229"/>
      <c r="F178" s="228"/>
      <c r="G178" s="229"/>
      <c r="H178" s="228"/>
      <c r="I178" s="229"/>
      <c r="J178" s="228"/>
      <c r="K178" s="229"/>
      <c r="L178" s="228"/>
      <c r="M178" s="229"/>
      <c r="N178" s="364"/>
      <c r="O178" s="228"/>
      <c r="P178" s="229"/>
      <c r="Q178" s="358">
        <f t="shared" si="53"/>
        <v>0</v>
      </c>
      <c r="R178" s="358">
        <f t="shared" si="50"/>
        <v>0</v>
      </c>
      <c r="S178" s="362"/>
      <c r="T178" s="362"/>
      <c r="U178" s="362"/>
      <c r="V178" s="362"/>
      <c r="W178" s="362"/>
      <c r="X178" s="362"/>
      <c r="Y178" s="362"/>
      <c r="Z178" s="362"/>
      <c r="AA178" s="362"/>
      <c r="AB178" s="362"/>
      <c r="AC178" s="362"/>
      <c r="AD178" s="362"/>
      <c r="AE178" s="362"/>
      <c r="AF178" s="362"/>
      <c r="AG178" s="362"/>
      <c r="AH178" s="362"/>
      <c r="AI178" s="362"/>
      <c r="AJ178" s="362"/>
      <c r="AK178" s="362"/>
      <c r="AL178" s="362"/>
      <c r="AM178" s="362"/>
      <c r="AN178" s="362"/>
      <c r="AO178" s="362"/>
      <c r="AP178" s="362"/>
      <c r="AQ178" s="362"/>
      <c r="AR178" s="362"/>
      <c r="AS178" s="362"/>
      <c r="AT178" s="362"/>
      <c r="AU178" s="362"/>
      <c r="AV178" s="362"/>
      <c r="AW178" s="362"/>
      <c r="AX178" s="362"/>
      <c r="AY178" s="362"/>
      <c r="AZ178" s="362"/>
      <c r="BA178" s="362"/>
      <c r="BB178" s="362"/>
      <c r="BC178" s="362"/>
      <c r="BD178" s="362"/>
      <c r="BE178" s="362"/>
      <c r="BF178" s="362"/>
      <c r="BG178" s="362"/>
      <c r="BH178" s="362"/>
      <c r="BI178" s="362"/>
      <c r="BJ178" s="362"/>
      <c r="BK178" s="362"/>
      <c r="BL178" s="362"/>
      <c r="BM178" s="362"/>
      <c r="BN178" s="362"/>
      <c r="BO178" s="362"/>
      <c r="BP178" s="362"/>
      <c r="BQ178" s="362"/>
      <c r="BR178" s="362"/>
      <c r="BS178" s="362"/>
      <c r="BT178" s="362"/>
      <c r="BU178" s="362"/>
      <c r="BV178" s="362"/>
      <c r="BW178" s="362"/>
      <c r="BX178" s="362"/>
      <c r="BY178" s="362"/>
      <c r="BZ178" s="362"/>
      <c r="CA178" s="362"/>
      <c r="CB178" s="362"/>
      <c r="CC178" s="362"/>
      <c r="CD178" s="362"/>
      <c r="CE178" s="362"/>
      <c r="CF178" s="362"/>
      <c r="CG178" s="362"/>
      <c r="CH178" s="362"/>
      <c r="CI178" s="362"/>
      <c r="CJ178" s="362"/>
      <c r="CK178" s="362"/>
      <c r="CL178" s="362"/>
      <c r="CM178" s="362"/>
      <c r="CN178" s="362"/>
      <c r="CO178" s="362"/>
      <c r="CP178" s="362"/>
      <c r="CQ178" s="362"/>
      <c r="CR178" s="362"/>
      <c r="CS178" s="362"/>
      <c r="CT178" s="362"/>
      <c r="CU178" s="362"/>
      <c r="CV178" s="362"/>
      <c r="CW178" s="362"/>
      <c r="CX178" s="362"/>
      <c r="CY178" s="362"/>
      <c r="CZ178" s="362"/>
      <c r="DA178" s="362"/>
      <c r="DB178" s="362"/>
      <c r="DC178" s="362"/>
      <c r="DD178" s="362"/>
      <c r="DE178" s="362"/>
      <c r="DF178" s="362"/>
      <c r="DG178" s="362"/>
      <c r="DH178" s="362"/>
      <c r="DI178" s="362"/>
      <c r="DJ178" s="362"/>
      <c r="DK178" s="362"/>
      <c r="DL178" s="362"/>
      <c r="DM178" s="362"/>
      <c r="DN178" s="362"/>
    </row>
    <row r="179" spans="1:118" s="362" customFormat="1">
      <c r="A179" s="242" t="s">
        <v>36</v>
      </c>
      <c r="B179" s="458" t="s">
        <v>183</v>
      </c>
      <c r="C179" s="208">
        <f t="shared" si="3"/>
        <v>28236</v>
      </c>
      <c r="D179" s="208">
        <f>'[1]5.3-7.'!C70-'4.3-7'!H179-'4.3-7'!E179-'4.3-7'!F179-'4.3-7'!G179-'4.3-7'!I179-'4.3-7'!J179-'4.3-7'!K179-L179-M179-O179-P179</f>
        <v>28236</v>
      </c>
      <c r="E179" s="208"/>
      <c r="F179" s="228"/>
      <c r="G179" s="229"/>
      <c r="H179" s="228"/>
      <c r="I179" s="229"/>
      <c r="J179" s="228"/>
      <c r="K179" s="229"/>
      <c r="L179" s="228"/>
      <c r="M179" s="229"/>
      <c r="N179" s="364"/>
      <c r="O179" s="228"/>
      <c r="P179" s="229"/>
      <c r="Q179" s="358">
        <f t="shared" si="53"/>
        <v>28236</v>
      </c>
      <c r="R179" s="358">
        <f t="shared" si="50"/>
        <v>0</v>
      </c>
    </row>
    <row r="180" spans="1:118" s="362" customFormat="1">
      <c r="A180" s="242" t="s">
        <v>476</v>
      </c>
      <c r="B180" s="458"/>
      <c r="C180" s="208">
        <v>28236</v>
      </c>
      <c r="D180" s="208">
        <v>28236</v>
      </c>
      <c r="E180" s="208">
        <v>0</v>
      </c>
      <c r="F180" s="228">
        <v>0</v>
      </c>
      <c r="G180" s="229">
        <v>0</v>
      </c>
      <c r="H180" s="228">
        <v>0</v>
      </c>
      <c r="I180" s="229">
        <v>0</v>
      </c>
      <c r="J180" s="228">
        <v>0</v>
      </c>
      <c r="K180" s="229">
        <v>0</v>
      </c>
      <c r="L180" s="228">
        <v>0</v>
      </c>
      <c r="M180" s="229">
        <v>0</v>
      </c>
      <c r="N180" s="364">
        <v>0</v>
      </c>
      <c r="O180" s="228">
        <v>0</v>
      </c>
      <c r="P180" s="229">
        <v>0</v>
      </c>
      <c r="Q180" s="358">
        <f t="shared" si="53"/>
        <v>28236</v>
      </c>
      <c r="R180" s="358">
        <f t="shared" si="50"/>
        <v>0</v>
      </c>
    </row>
    <row r="181" spans="1:118">
      <c r="A181" s="207" t="s">
        <v>475</v>
      </c>
      <c r="B181" s="258"/>
      <c r="C181" s="208">
        <v>0</v>
      </c>
      <c r="D181" s="208">
        <v>0</v>
      </c>
      <c r="E181" s="208">
        <v>0</v>
      </c>
      <c r="F181" s="208">
        <v>0</v>
      </c>
      <c r="G181" s="208">
        <v>0</v>
      </c>
      <c r="H181" s="208">
        <v>0</v>
      </c>
      <c r="I181" s="208">
        <v>0</v>
      </c>
      <c r="J181" s="208">
        <v>0</v>
      </c>
      <c r="K181" s="208">
        <v>0</v>
      </c>
      <c r="L181" s="208">
        <v>0</v>
      </c>
      <c r="M181" s="208">
        <v>0</v>
      </c>
      <c r="N181" s="208">
        <v>0</v>
      </c>
      <c r="O181" s="208">
        <v>0</v>
      </c>
      <c r="P181" s="208">
        <v>0</v>
      </c>
      <c r="Q181" s="358">
        <f t="shared" si="53"/>
        <v>0</v>
      </c>
      <c r="R181" s="358">
        <f t="shared" si="50"/>
        <v>0</v>
      </c>
    </row>
    <row r="182" spans="1:118">
      <c r="A182" s="453" t="s">
        <v>476</v>
      </c>
      <c r="B182" s="257"/>
      <c r="C182" s="210">
        <f t="shared" ref="C182:P182" si="62">C179+C181</f>
        <v>28236</v>
      </c>
      <c r="D182" s="210">
        <f t="shared" si="62"/>
        <v>28236</v>
      </c>
      <c r="E182" s="210">
        <f t="shared" si="62"/>
        <v>0</v>
      </c>
      <c r="F182" s="210">
        <f t="shared" si="62"/>
        <v>0</v>
      </c>
      <c r="G182" s="210">
        <f t="shared" si="62"/>
        <v>0</v>
      </c>
      <c r="H182" s="210">
        <f t="shared" si="62"/>
        <v>0</v>
      </c>
      <c r="I182" s="210">
        <f t="shared" si="62"/>
        <v>0</v>
      </c>
      <c r="J182" s="210">
        <f t="shared" si="62"/>
        <v>0</v>
      </c>
      <c r="K182" s="210">
        <f t="shared" si="62"/>
        <v>0</v>
      </c>
      <c r="L182" s="210">
        <f t="shared" si="62"/>
        <v>0</v>
      </c>
      <c r="M182" s="210">
        <f t="shared" si="62"/>
        <v>0</v>
      </c>
      <c r="N182" s="210">
        <f t="shared" si="62"/>
        <v>0</v>
      </c>
      <c r="O182" s="210">
        <f t="shared" si="62"/>
        <v>0</v>
      </c>
      <c r="P182" s="210">
        <f t="shared" si="62"/>
        <v>0</v>
      </c>
      <c r="Q182" s="358">
        <f t="shared" si="53"/>
        <v>28236</v>
      </c>
      <c r="R182" s="358">
        <f t="shared" si="50"/>
        <v>0</v>
      </c>
    </row>
    <row r="183" spans="1:118">
      <c r="A183" s="231" t="s">
        <v>174</v>
      </c>
      <c r="B183" s="241"/>
      <c r="C183" s="208"/>
      <c r="D183" s="208"/>
      <c r="E183" s="229"/>
      <c r="F183" s="228"/>
      <c r="G183" s="229"/>
      <c r="H183" s="228"/>
      <c r="I183" s="229"/>
      <c r="J183" s="228"/>
      <c r="K183" s="229"/>
      <c r="L183" s="228"/>
      <c r="M183" s="229"/>
      <c r="N183" s="364"/>
      <c r="O183" s="228"/>
      <c r="P183" s="229"/>
      <c r="Q183" s="358">
        <f t="shared" si="53"/>
        <v>0</v>
      </c>
      <c r="R183" s="358">
        <f t="shared" si="50"/>
        <v>0</v>
      </c>
      <c r="S183" s="362"/>
      <c r="T183" s="362"/>
      <c r="U183" s="362"/>
      <c r="V183" s="362"/>
      <c r="W183" s="362"/>
      <c r="X183" s="362"/>
      <c r="Y183" s="362"/>
      <c r="Z183" s="362"/>
      <c r="AA183" s="362"/>
      <c r="AB183" s="362"/>
      <c r="AC183" s="362"/>
      <c r="AD183" s="362"/>
      <c r="AE183" s="362"/>
      <c r="AF183" s="362"/>
      <c r="AG183" s="362"/>
      <c r="AH183" s="362"/>
      <c r="AI183" s="362"/>
      <c r="AJ183" s="362"/>
      <c r="AK183" s="362"/>
      <c r="AL183" s="362"/>
      <c r="AM183" s="362"/>
      <c r="AN183" s="362"/>
      <c r="AO183" s="362"/>
      <c r="AP183" s="362"/>
      <c r="AQ183" s="362"/>
      <c r="AR183" s="362"/>
      <c r="AS183" s="362"/>
      <c r="AT183" s="362"/>
      <c r="AU183" s="362"/>
      <c r="AV183" s="362"/>
      <c r="AW183" s="362"/>
      <c r="AX183" s="362"/>
      <c r="AY183" s="362"/>
      <c r="AZ183" s="362"/>
      <c r="BA183" s="362"/>
      <c r="BB183" s="362"/>
      <c r="BC183" s="362"/>
      <c r="BD183" s="362"/>
      <c r="BE183" s="362"/>
      <c r="BF183" s="362"/>
      <c r="BG183" s="362"/>
      <c r="BH183" s="362"/>
      <c r="BI183" s="362"/>
      <c r="BJ183" s="362"/>
      <c r="BK183" s="362"/>
      <c r="BL183" s="362"/>
      <c r="BM183" s="362"/>
      <c r="BN183" s="362"/>
      <c r="BO183" s="362"/>
      <c r="BP183" s="362"/>
      <c r="BQ183" s="362"/>
      <c r="BR183" s="362"/>
      <c r="BS183" s="362"/>
      <c r="BT183" s="362"/>
      <c r="BU183" s="362"/>
      <c r="BV183" s="362"/>
      <c r="BW183" s="362"/>
      <c r="BX183" s="362"/>
      <c r="BY183" s="362"/>
      <c r="BZ183" s="362"/>
      <c r="CA183" s="362"/>
      <c r="CB183" s="362"/>
      <c r="CC183" s="362"/>
      <c r="CD183" s="362"/>
      <c r="CE183" s="362"/>
      <c r="CF183" s="362"/>
      <c r="CG183" s="362"/>
      <c r="CH183" s="362"/>
      <c r="CI183" s="362"/>
      <c r="CJ183" s="362"/>
      <c r="CK183" s="362"/>
      <c r="CL183" s="362"/>
      <c r="CM183" s="362"/>
      <c r="CN183" s="362"/>
      <c r="CO183" s="362"/>
      <c r="CP183" s="362"/>
      <c r="CQ183" s="362"/>
      <c r="CR183" s="362"/>
      <c r="CS183" s="362"/>
      <c r="CT183" s="362"/>
      <c r="CU183" s="362"/>
      <c r="CV183" s="362"/>
      <c r="CW183" s="362"/>
      <c r="CX183" s="362"/>
      <c r="CY183" s="362"/>
      <c r="CZ183" s="362"/>
      <c r="DA183" s="362"/>
      <c r="DB183" s="362"/>
      <c r="DC183" s="362"/>
      <c r="DD183" s="362"/>
      <c r="DE183" s="362"/>
      <c r="DF183" s="362"/>
      <c r="DG183" s="362"/>
      <c r="DH183" s="362"/>
      <c r="DI183" s="362"/>
      <c r="DJ183" s="362"/>
      <c r="DK183" s="362"/>
      <c r="DL183" s="362"/>
      <c r="DM183" s="362"/>
      <c r="DN183" s="362"/>
    </row>
    <row r="184" spans="1:118" s="362" customFormat="1">
      <c r="A184" s="242" t="s">
        <v>36</v>
      </c>
      <c r="B184" s="458" t="s">
        <v>185</v>
      </c>
      <c r="C184" s="208">
        <f t="shared" si="3"/>
        <v>11734</v>
      </c>
      <c r="D184" s="208">
        <f>'[1]5.3-7.'!C72-'4.3-7'!H184-'4.3-7'!E184-'4.3-7'!F184-'4.3-7'!G184-'4.3-7'!I184-'4.3-7'!J184-'4.3-7'!K184-L184-M184-O184-P184</f>
        <v>11734</v>
      </c>
      <c r="E184" s="208"/>
      <c r="F184" s="228"/>
      <c r="G184" s="229"/>
      <c r="H184" s="228"/>
      <c r="I184" s="229"/>
      <c r="J184" s="228"/>
      <c r="K184" s="229"/>
      <c r="L184" s="228"/>
      <c r="M184" s="229"/>
      <c r="N184" s="364"/>
      <c r="O184" s="228"/>
      <c r="P184" s="229"/>
      <c r="Q184" s="358">
        <f t="shared" si="53"/>
        <v>11734</v>
      </c>
      <c r="R184" s="358">
        <f t="shared" si="50"/>
        <v>0</v>
      </c>
    </row>
    <row r="185" spans="1:118" s="362" customFormat="1">
      <c r="A185" s="242" t="s">
        <v>476</v>
      </c>
      <c r="B185" s="458"/>
      <c r="C185" s="208">
        <v>12261</v>
      </c>
      <c r="D185" s="208">
        <v>11734</v>
      </c>
      <c r="E185" s="208">
        <v>0</v>
      </c>
      <c r="F185" s="228">
        <v>0</v>
      </c>
      <c r="G185" s="229">
        <v>0</v>
      </c>
      <c r="H185" s="228">
        <v>0</v>
      </c>
      <c r="I185" s="229">
        <v>0</v>
      </c>
      <c r="J185" s="228">
        <v>527</v>
      </c>
      <c r="K185" s="229">
        <v>0</v>
      </c>
      <c r="L185" s="228">
        <v>0</v>
      </c>
      <c r="M185" s="229">
        <v>0</v>
      </c>
      <c r="N185" s="364">
        <v>0</v>
      </c>
      <c r="O185" s="228">
        <v>0</v>
      </c>
      <c r="P185" s="229">
        <v>0</v>
      </c>
      <c r="Q185" s="358">
        <f t="shared" si="53"/>
        <v>12261</v>
      </c>
      <c r="R185" s="358">
        <f t="shared" si="50"/>
        <v>0</v>
      </c>
    </row>
    <row r="186" spans="1:118" s="362" customFormat="1">
      <c r="A186" s="242" t="s">
        <v>622</v>
      </c>
      <c r="B186" s="458"/>
      <c r="C186" s="208">
        <v>8</v>
      </c>
      <c r="D186" s="208"/>
      <c r="E186" s="208"/>
      <c r="F186" s="228"/>
      <c r="G186" s="229"/>
      <c r="H186" s="228"/>
      <c r="I186" s="229"/>
      <c r="J186" s="228">
        <v>8</v>
      </c>
      <c r="K186" s="229"/>
      <c r="L186" s="228"/>
      <c r="M186" s="229"/>
      <c r="N186" s="364"/>
      <c r="O186" s="228"/>
      <c r="P186" s="229"/>
      <c r="Q186" s="358">
        <f t="shared" si="53"/>
        <v>8</v>
      </c>
      <c r="R186" s="358">
        <f t="shared" si="50"/>
        <v>0</v>
      </c>
    </row>
    <row r="187" spans="1:118">
      <c r="A187" s="207" t="s">
        <v>475</v>
      </c>
      <c r="B187" s="258"/>
      <c r="C187" s="208">
        <f>SUM(C186)</f>
        <v>8</v>
      </c>
      <c r="D187" s="208">
        <f t="shared" ref="D187:P187" si="63">SUM(D186)</f>
        <v>0</v>
      </c>
      <c r="E187" s="208">
        <f t="shared" si="63"/>
        <v>0</v>
      </c>
      <c r="F187" s="208">
        <f t="shared" si="63"/>
        <v>0</v>
      </c>
      <c r="G187" s="208">
        <f t="shared" si="63"/>
        <v>0</v>
      </c>
      <c r="H187" s="208">
        <f t="shared" si="63"/>
        <v>0</v>
      </c>
      <c r="I187" s="208">
        <f t="shared" si="63"/>
        <v>0</v>
      </c>
      <c r="J187" s="208">
        <f t="shared" si="63"/>
        <v>8</v>
      </c>
      <c r="K187" s="208">
        <f t="shared" si="63"/>
        <v>0</v>
      </c>
      <c r="L187" s="208">
        <f t="shared" si="63"/>
        <v>0</v>
      </c>
      <c r="M187" s="208">
        <f t="shared" si="63"/>
        <v>0</v>
      </c>
      <c r="N187" s="208">
        <f t="shared" si="63"/>
        <v>0</v>
      </c>
      <c r="O187" s="208">
        <f t="shared" si="63"/>
        <v>0</v>
      </c>
      <c r="P187" s="208">
        <f t="shared" si="63"/>
        <v>0</v>
      </c>
      <c r="Q187" s="358">
        <f t="shared" si="53"/>
        <v>8</v>
      </c>
      <c r="R187" s="358">
        <f t="shared" si="50"/>
        <v>0</v>
      </c>
    </row>
    <row r="188" spans="1:118">
      <c r="A188" s="453" t="s">
        <v>476</v>
      </c>
      <c r="B188" s="257"/>
      <c r="C188" s="210">
        <f>C185+C187</f>
        <v>12269</v>
      </c>
      <c r="D188" s="210">
        <f t="shared" ref="D188:J188" si="64">D185+D187</f>
        <v>11734</v>
      </c>
      <c r="E188" s="210">
        <f t="shared" si="64"/>
        <v>0</v>
      </c>
      <c r="F188" s="210">
        <f t="shared" si="64"/>
        <v>0</v>
      </c>
      <c r="G188" s="210">
        <f t="shared" si="64"/>
        <v>0</v>
      </c>
      <c r="H188" s="210">
        <f t="shared" si="64"/>
        <v>0</v>
      </c>
      <c r="I188" s="210">
        <f t="shared" si="64"/>
        <v>0</v>
      </c>
      <c r="J188" s="210">
        <f t="shared" si="64"/>
        <v>535</v>
      </c>
      <c r="K188" s="210">
        <f t="shared" ref="K188:P188" si="65">K184+K187</f>
        <v>0</v>
      </c>
      <c r="L188" s="210">
        <f t="shared" si="65"/>
        <v>0</v>
      </c>
      <c r="M188" s="210">
        <f t="shared" si="65"/>
        <v>0</v>
      </c>
      <c r="N188" s="210">
        <f t="shared" si="65"/>
        <v>0</v>
      </c>
      <c r="O188" s="210">
        <f t="shared" si="65"/>
        <v>0</v>
      </c>
      <c r="P188" s="210">
        <f t="shared" si="65"/>
        <v>0</v>
      </c>
      <c r="Q188" s="358">
        <f t="shared" si="53"/>
        <v>12269</v>
      </c>
      <c r="R188" s="358">
        <f t="shared" si="50"/>
        <v>0</v>
      </c>
    </row>
    <row r="189" spans="1:118">
      <c r="A189" s="230" t="s">
        <v>175</v>
      </c>
      <c r="B189" s="241"/>
      <c r="C189" s="208"/>
      <c r="D189" s="208"/>
      <c r="E189" s="229"/>
      <c r="F189" s="228"/>
      <c r="G189" s="229"/>
      <c r="H189" s="228"/>
      <c r="I189" s="229"/>
      <c r="J189" s="228"/>
      <c r="K189" s="229"/>
      <c r="L189" s="228"/>
      <c r="M189" s="229"/>
      <c r="N189" s="364"/>
      <c r="O189" s="228"/>
      <c r="P189" s="229"/>
      <c r="Q189" s="358">
        <f t="shared" si="53"/>
        <v>0</v>
      </c>
      <c r="R189" s="358">
        <f t="shared" si="50"/>
        <v>0</v>
      </c>
      <c r="S189" s="362"/>
      <c r="T189" s="362"/>
      <c r="U189" s="362"/>
      <c r="V189" s="362"/>
      <c r="W189" s="362"/>
      <c r="X189" s="362"/>
      <c r="Y189" s="362"/>
      <c r="Z189" s="362"/>
      <c r="AA189" s="362"/>
      <c r="AB189" s="362"/>
      <c r="AC189" s="362"/>
      <c r="AD189" s="362"/>
      <c r="AE189" s="362"/>
      <c r="AF189" s="362"/>
      <c r="AG189" s="362"/>
      <c r="AH189" s="362"/>
      <c r="AI189" s="362"/>
      <c r="AJ189" s="362"/>
      <c r="AK189" s="362"/>
      <c r="AL189" s="362"/>
      <c r="AM189" s="362"/>
      <c r="AN189" s="362"/>
      <c r="AO189" s="362"/>
      <c r="AP189" s="362"/>
      <c r="AQ189" s="362"/>
      <c r="AR189" s="362"/>
      <c r="AS189" s="362"/>
      <c r="AT189" s="362"/>
      <c r="AU189" s="362"/>
      <c r="AV189" s="362"/>
      <c r="AW189" s="362"/>
      <c r="AX189" s="362"/>
      <c r="AY189" s="362"/>
      <c r="AZ189" s="362"/>
      <c r="BA189" s="362"/>
      <c r="BB189" s="362"/>
      <c r="BC189" s="362"/>
      <c r="BD189" s="362"/>
      <c r="BE189" s="362"/>
      <c r="BF189" s="362"/>
      <c r="BG189" s="362"/>
      <c r="BH189" s="362"/>
      <c r="BI189" s="362"/>
      <c r="BJ189" s="362"/>
      <c r="BK189" s="362"/>
      <c r="BL189" s="362"/>
      <c r="BM189" s="362"/>
      <c r="BN189" s="362"/>
      <c r="BO189" s="362"/>
      <c r="BP189" s="362"/>
      <c r="BQ189" s="362"/>
      <c r="BR189" s="362"/>
      <c r="BS189" s="362"/>
      <c r="BT189" s="362"/>
      <c r="BU189" s="362"/>
      <c r="BV189" s="362"/>
      <c r="BW189" s="362"/>
      <c r="BX189" s="362"/>
      <c r="BY189" s="362"/>
      <c r="BZ189" s="362"/>
      <c r="CA189" s="362"/>
      <c r="CB189" s="362"/>
      <c r="CC189" s="362"/>
      <c r="CD189" s="362"/>
      <c r="CE189" s="362"/>
      <c r="CF189" s="362"/>
      <c r="CG189" s="362"/>
      <c r="CH189" s="362"/>
      <c r="CI189" s="362"/>
      <c r="CJ189" s="362"/>
      <c r="CK189" s="362"/>
      <c r="CL189" s="362"/>
      <c r="CM189" s="362"/>
      <c r="CN189" s="362"/>
      <c r="CO189" s="362"/>
      <c r="CP189" s="362"/>
      <c r="CQ189" s="362"/>
      <c r="CR189" s="362"/>
      <c r="CS189" s="362"/>
      <c r="CT189" s="362"/>
      <c r="CU189" s="362"/>
      <c r="CV189" s="362"/>
      <c r="CW189" s="362"/>
      <c r="CX189" s="362"/>
      <c r="CY189" s="362"/>
      <c r="CZ189" s="362"/>
      <c r="DA189" s="362"/>
      <c r="DB189" s="362"/>
      <c r="DC189" s="362"/>
      <c r="DD189" s="362"/>
      <c r="DE189" s="362"/>
      <c r="DF189" s="362"/>
      <c r="DG189" s="362"/>
      <c r="DH189" s="362"/>
      <c r="DI189" s="362"/>
      <c r="DJ189" s="362"/>
      <c r="DK189" s="362"/>
      <c r="DL189" s="362"/>
      <c r="DM189" s="362"/>
      <c r="DN189" s="362"/>
    </row>
    <row r="190" spans="1:118" s="362" customFormat="1">
      <c r="A190" s="242" t="s">
        <v>36</v>
      </c>
      <c r="B190" s="458" t="s">
        <v>182</v>
      </c>
      <c r="C190" s="208">
        <f t="shared" si="3"/>
        <v>6289</v>
      </c>
      <c r="D190" s="208">
        <f>'[1]5.3-7.'!C74-'4.3-7'!H190-'4.3-7'!E190-'4.3-7'!F190-'4.3-7'!G190-'4.3-7'!I190-'4.3-7'!J190-'4.3-7'!K190-L190-M190-O190-P190</f>
        <v>5584</v>
      </c>
      <c r="E190" s="208"/>
      <c r="F190" s="228"/>
      <c r="G190" s="229"/>
      <c r="H190" s="228"/>
      <c r="I190" s="229"/>
      <c r="J190" s="228">
        <v>705</v>
      </c>
      <c r="K190" s="229"/>
      <c r="L190" s="228"/>
      <c r="M190" s="229"/>
      <c r="N190" s="364"/>
      <c r="O190" s="228"/>
      <c r="P190" s="229"/>
      <c r="Q190" s="358">
        <f t="shared" si="53"/>
        <v>6289</v>
      </c>
      <c r="R190" s="358">
        <f t="shared" si="50"/>
        <v>0</v>
      </c>
    </row>
    <row r="191" spans="1:118" s="362" customFormat="1">
      <c r="A191" s="242" t="s">
        <v>476</v>
      </c>
      <c r="B191" s="458"/>
      <c r="C191" s="208">
        <v>7999</v>
      </c>
      <c r="D191" s="208">
        <v>5584</v>
      </c>
      <c r="E191" s="208">
        <v>0</v>
      </c>
      <c r="F191" s="228">
        <v>0</v>
      </c>
      <c r="G191" s="229">
        <v>0</v>
      </c>
      <c r="H191" s="228">
        <v>0</v>
      </c>
      <c r="I191" s="229">
        <v>0</v>
      </c>
      <c r="J191" s="228">
        <v>2415</v>
      </c>
      <c r="K191" s="229">
        <v>0</v>
      </c>
      <c r="L191" s="228">
        <v>0</v>
      </c>
      <c r="M191" s="229">
        <v>0</v>
      </c>
      <c r="N191" s="364">
        <v>0</v>
      </c>
      <c r="O191" s="228">
        <v>0</v>
      </c>
      <c r="P191" s="229">
        <v>0</v>
      </c>
      <c r="Q191" s="358">
        <f t="shared" si="53"/>
        <v>7999</v>
      </c>
      <c r="R191" s="358">
        <f t="shared" si="50"/>
        <v>0</v>
      </c>
    </row>
    <row r="192" spans="1:118">
      <c r="A192" s="242" t="s">
        <v>477</v>
      </c>
      <c r="B192" s="258"/>
      <c r="C192" s="208">
        <v>985</v>
      </c>
      <c r="D192" s="208"/>
      <c r="E192" s="208"/>
      <c r="F192" s="211"/>
      <c r="G192" s="208"/>
      <c r="H192" s="211"/>
      <c r="I192" s="208"/>
      <c r="J192" s="211">
        <v>985</v>
      </c>
      <c r="K192" s="208"/>
      <c r="L192" s="211"/>
      <c r="M192" s="208"/>
      <c r="N192" s="208"/>
      <c r="O192" s="211"/>
      <c r="P192" s="208"/>
      <c r="Q192" s="358">
        <f t="shared" si="53"/>
        <v>985</v>
      </c>
      <c r="R192" s="358">
        <f t="shared" si="50"/>
        <v>0</v>
      </c>
    </row>
    <row r="193" spans="1:118">
      <c r="A193" s="207" t="s">
        <v>475</v>
      </c>
      <c r="B193" s="258"/>
      <c r="C193" s="208">
        <f t="shared" ref="C193:P193" si="66">SUM(C192:C192)</f>
        <v>985</v>
      </c>
      <c r="D193" s="208">
        <f t="shared" si="66"/>
        <v>0</v>
      </c>
      <c r="E193" s="208">
        <f t="shared" si="66"/>
        <v>0</v>
      </c>
      <c r="F193" s="208">
        <f t="shared" si="66"/>
        <v>0</v>
      </c>
      <c r="G193" s="208">
        <f t="shared" si="66"/>
        <v>0</v>
      </c>
      <c r="H193" s="208">
        <f t="shared" si="66"/>
        <v>0</v>
      </c>
      <c r="I193" s="208">
        <f t="shared" si="66"/>
        <v>0</v>
      </c>
      <c r="J193" s="208">
        <f t="shared" si="66"/>
        <v>985</v>
      </c>
      <c r="K193" s="208">
        <f t="shared" si="66"/>
        <v>0</v>
      </c>
      <c r="L193" s="208">
        <f t="shared" si="66"/>
        <v>0</v>
      </c>
      <c r="M193" s="208">
        <f t="shared" si="66"/>
        <v>0</v>
      </c>
      <c r="N193" s="208">
        <f t="shared" si="66"/>
        <v>0</v>
      </c>
      <c r="O193" s="208">
        <f t="shared" si="66"/>
        <v>0</v>
      </c>
      <c r="P193" s="208">
        <f t="shared" si="66"/>
        <v>0</v>
      </c>
      <c r="Q193" s="358">
        <f t="shared" si="53"/>
        <v>985</v>
      </c>
      <c r="R193" s="358">
        <f t="shared" si="50"/>
        <v>0</v>
      </c>
    </row>
    <row r="194" spans="1:118">
      <c r="A194" s="453" t="s">
        <v>476</v>
      </c>
      <c r="B194" s="257"/>
      <c r="C194" s="210">
        <f>C191+C193</f>
        <v>8984</v>
      </c>
      <c r="D194" s="210">
        <f t="shared" ref="D194:P194" si="67">D191+D193</f>
        <v>5584</v>
      </c>
      <c r="E194" s="210">
        <f t="shared" si="67"/>
        <v>0</v>
      </c>
      <c r="F194" s="210">
        <f t="shared" si="67"/>
        <v>0</v>
      </c>
      <c r="G194" s="210">
        <f t="shared" si="67"/>
        <v>0</v>
      </c>
      <c r="H194" s="210">
        <f t="shared" si="67"/>
        <v>0</v>
      </c>
      <c r="I194" s="210">
        <f t="shared" si="67"/>
        <v>0</v>
      </c>
      <c r="J194" s="210">
        <f t="shared" si="67"/>
        <v>3400</v>
      </c>
      <c r="K194" s="210">
        <f t="shared" si="67"/>
        <v>0</v>
      </c>
      <c r="L194" s="210">
        <f t="shared" si="67"/>
        <v>0</v>
      </c>
      <c r="M194" s="210">
        <f t="shared" si="67"/>
        <v>0</v>
      </c>
      <c r="N194" s="210">
        <f t="shared" si="67"/>
        <v>0</v>
      </c>
      <c r="O194" s="210">
        <f t="shared" si="67"/>
        <v>0</v>
      </c>
      <c r="P194" s="210">
        <f t="shared" si="67"/>
        <v>0</v>
      </c>
      <c r="Q194" s="358">
        <f t="shared" si="53"/>
        <v>8984</v>
      </c>
      <c r="R194" s="358">
        <f t="shared" si="50"/>
        <v>0</v>
      </c>
    </row>
    <row r="195" spans="1:118" s="362" customFormat="1">
      <c r="A195" s="230" t="s">
        <v>266</v>
      </c>
      <c r="B195" s="241"/>
      <c r="C195" s="208"/>
      <c r="D195" s="208"/>
      <c r="E195" s="208"/>
      <c r="F195" s="228"/>
      <c r="G195" s="229"/>
      <c r="H195" s="228"/>
      <c r="I195" s="229"/>
      <c r="J195" s="228"/>
      <c r="K195" s="229"/>
      <c r="L195" s="228"/>
      <c r="M195" s="229"/>
      <c r="N195" s="364"/>
      <c r="O195" s="228"/>
      <c r="P195" s="229"/>
      <c r="Q195" s="358">
        <f t="shared" si="53"/>
        <v>0</v>
      </c>
      <c r="R195" s="358">
        <f t="shared" si="50"/>
        <v>0</v>
      </c>
    </row>
    <row r="196" spans="1:118" s="362" customFormat="1">
      <c r="A196" s="242" t="s">
        <v>36</v>
      </c>
      <c r="B196" s="458" t="s">
        <v>182</v>
      </c>
      <c r="C196" s="208">
        <f t="shared" si="3"/>
        <v>14745</v>
      </c>
      <c r="D196" s="208">
        <f>'[1]5.3-7.'!C76-'4.3-7'!H196-'4.3-7'!E196-'4.3-7'!F196-'4.3-7'!G196-'4.3-7'!I196-'4.3-7'!J196-'4.3-7'!K196-L196-M196-O196-P196</f>
        <v>14745</v>
      </c>
      <c r="E196" s="208"/>
      <c r="F196" s="228"/>
      <c r="G196" s="229"/>
      <c r="H196" s="228"/>
      <c r="I196" s="229"/>
      <c r="J196" s="228"/>
      <c r="K196" s="229"/>
      <c r="L196" s="228"/>
      <c r="M196" s="229"/>
      <c r="N196" s="364"/>
      <c r="O196" s="228"/>
      <c r="P196" s="229"/>
      <c r="Q196" s="358">
        <f t="shared" si="53"/>
        <v>14745</v>
      </c>
      <c r="R196" s="358">
        <f t="shared" si="50"/>
        <v>0</v>
      </c>
    </row>
    <row r="197" spans="1:118" s="362" customFormat="1">
      <c r="A197" s="242" t="s">
        <v>476</v>
      </c>
      <c r="B197" s="458"/>
      <c r="C197" s="208">
        <v>14745</v>
      </c>
      <c r="D197" s="208">
        <v>14745</v>
      </c>
      <c r="E197" s="208">
        <v>0</v>
      </c>
      <c r="F197" s="228">
        <v>0</v>
      </c>
      <c r="G197" s="229">
        <v>0</v>
      </c>
      <c r="H197" s="228">
        <v>0</v>
      </c>
      <c r="I197" s="229">
        <v>0</v>
      </c>
      <c r="J197" s="228">
        <v>0</v>
      </c>
      <c r="K197" s="229">
        <v>0</v>
      </c>
      <c r="L197" s="228">
        <v>0</v>
      </c>
      <c r="M197" s="229">
        <v>0</v>
      </c>
      <c r="N197" s="364">
        <v>0</v>
      </c>
      <c r="O197" s="228">
        <v>0</v>
      </c>
      <c r="P197" s="229">
        <v>0</v>
      </c>
      <c r="Q197" s="358">
        <f t="shared" si="53"/>
        <v>14745</v>
      </c>
      <c r="R197" s="358">
        <f t="shared" si="50"/>
        <v>0</v>
      </c>
    </row>
    <row r="198" spans="1:118">
      <c r="A198" s="207" t="s">
        <v>475</v>
      </c>
      <c r="B198" s="258"/>
      <c r="C198" s="208">
        <v>0</v>
      </c>
      <c r="D198" s="208">
        <v>0</v>
      </c>
      <c r="E198" s="208">
        <v>0</v>
      </c>
      <c r="F198" s="208">
        <v>0</v>
      </c>
      <c r="G198" s="208">
        <v>0</v>
      </c>
      <c r="H198" s="208">
        <v>0</v>
      </c>
      <c r="I198" s="208">
        <v>0</v>
      </c>
      <c r="J198" s="208">
        <v>0</v>
      </c>
      <c r="K198" s="208">
        <v>0</v>
      </c>
      <c r="L198" s="208">
        <v>0</v>
      </c>
      <c r="M198" s="208">
        <v>0</v>
      </c>
      <c r="N198" s="208">
        <v>0</v>
      </c>
      <c r="O198" s="208">
        <v>0</v>
      </c>
      <c r="P198" s="208">
        <v>0</v>
      </c>
      <c r="Q198" s="358">
        <f t="shared" si="53"/>
        <v>0</v>
      </c>
      <c r="R198" s="358">
        <f t="shared" si="50"/>
        <v>0</v>
      </c>
    </row>
    <row r="199" spans="1:118">
      <c r="A199" s="453" t="s">
        <v>476</v>
      </c>
      <c r="B199" s="257"/>
      <c r="C199" s="210">
        <f t="shared" ref="C199:P199" si="68">C196+C198</f>
        <v>14745</v>
      </c>
      <c r="D199" s="210">
        <f t="shared" si="68"/>
        <v>14745</v>
      </c>
      <c r="E199" s="210">
        <f t="shared" si="68"/>
        <v>0</v>
      </c>
      <c r="F199" s="210">
        <f t="shared" si="68"/>
        <v>0</v>
      </c>
      <c r="G199" s="210">
        <f t="shared" si="68"/>
        <v>0</v>
      </c>
      <c r="H199" s="210">
        <f t="shared" si="68"/>
        <v>0</v>
      </c>
      <c r="I199" s="210">
        <f t="shared" si="68"/>
        <v>0</v>
      </c>
      <c r="J199" s="210">
        <f t="shared" si="68"/>
        <v>0</v>
      </c>
      <c r="K199" s="210">
        <f t="shared" si="68"/>
        <v>0</v>
      </c>
      <c r="L199" s="210">
        <f t="shared" si="68"/>
        <v>0</v>
      </c>
      <c r="M199" s="210">
        <f t="shared" si="68"/>
        <v>0</v>
      </c>
      <c r="N199" s="210">
        <f t="shared" si="68"/>
        <v>0</v>
      </c>
      <c r="O199" s="210">
        <f t="shared" si="68"/>
        <v>0</v>
      </c>
      <c r="P199" s="210">
        <f t="shared" si="68"/>
        <v>0</v>
      </c>
      <c r="Q199" s="358">
        <f t="shared" si="53"/>
        <v>14745</v>
      </c>
      <c r="R199" s="358">
        <f t="shared" si="50"/>
        <v>0</v>
      </c>
    </row>
    <row r="200" spans="1:118">
      <c r="A200" s="230" t="s">
        <v>176</v>
      </c>
      <c r="B200" s="241"/>
      <c r="C200" s="208"/>
      <c r="D200" s="208"/>
      <c r="E200" s="229"/>
      <c r="F200" s="228"/>
      <c r="G200" s="229"/>
      <c r="H200" s="228"/>
      <c r="I200" s="229"/>
      <c r="J200" s="228"/>
      <c r="K200" s="229"/>
      <c r="L200" s="228"/>
      <c r="M200" s="229"/>
      <c r="N200" s="364"/>
      <c r="O200" s="228"/>
      <c r="P200" s="229"/>
      <c r="Q200" s="358">
        <f t="shared" si="53"/>
        <v>0</v>
      </c>
      <c r="R200" s="358">
        <f t="shared" si="50"/>
        <v>0</v>
      </c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362"/>
      <c r="AH200" s="362"/>
      <c r="AI200" s="362"/>
      <c r="AJ200" s="362"/>
      <c r="AK200" s="362"/>
      <c r="AL200" s="362"/>
      <c r="AM200" s="362"/>
      <c r="AN200" s="362"/>
      <c r="AO200" s="362"/>
      <c r="AP200" s="362"/>
      <c r="AQ200" s="362"/>
      <c r="AR200" s="362"/>
      <c r="AS200" s="362"/>
      <c r="AT200" s="362"/>
      <c r="AU200" s="362"/>
      <c r="AV200" s="362"/>
      <c r="AW200" s="362"/>
      <c r="AX200" s="362"/>
      <c r="AY200" s="362"/>
      <c r="AZ200" s="362"/>
      <c r="BA200" s="362"/>
      <c r="BB200" s="362"/>
      <c r="BC200" s="362"/>
      <c r="BD200" s="362"/>
      <c r="BE200" s="362"/>
      <c r="BF200" s="362"/>
      <c r="BG200" s="362"/>
      <c r="BH200" s="362"/>
      <c r="BI200" s="362"/>
      <c r="BJ200" s="362"/>
      <c r="BK200" s="362"/>
      <c r="BL200" s="362"/>
      <c r="BM200" s="362"/>
      <c r="BN200" s="362"/>
      <c r="BO200" s="362"/>
      <c r="BP200" s="362"/>
      <c r="BQ200" s="362"/>
      <c r="BR200" s="362"/>
      <c r="BS200" s="362"/>
      <c r="BT200" s="362"/>
      <c r="BU200" s="362"/>
      <c r="BV200" s="362"/>
      <c r="BW200" s="362"/>
      <c r="BX200" s="362"/>
      <c r="BY200" s="362"/>
      <c r="BZ200" s="362"/>
      <c r="CA200" s="362"/>
      <c r="CB200" s="362"/>
      <c r="CC200" s="362"/>
      <c r="CD200" s="362"/>
      <c r="CE200" s="362"/>
      <c r="CF200" s="362"/>
      <c r="CG200" s="362"/>
      <c r="CH200" s="362"/>
      <c r="CI200" s="362"/>
      <c r="CJ200" s="362"/>
      <c r="CK200" s="362"/>
      <c r="CL200" s="362"/>
      <c r="CM200" s="362"/>
      <c r="CN200" s="362"/>
      <c r="CO200" s="362"/>
      <c r="CP200" s="362"/>
      <c r="CQ200" s="362"/>
      <c r="CR200" s="362"/>
      <c r="CS200" s="362"/>
      <c r="CT200" s="362"/>
      <c r="CU200" s="362"/>
      <c r="CV200" s="362"/>
      <c r="CW200" s="362"/>
      <c r="CX200" s="362"/>
      <c r="CY200" s="362"/>
      <c r="CZ200" s="362"/>
      <c r="DA200" s="362"/>
      <c r="DB200" s="362"/>
      <c r="DC200" s="362"/>
      <c r="DD200" s="362"/>
      <c r="DE200" s="362"/>
      <c r="DF200" s="362"/>
      <c r="DG200" s="362"/>
      <c r="DH200" s="362"/>
      <c r="DI200" s="362"/>
      <c r="DJ200" s="362"/>
      <c r="DK200" s="362"/>
      <c r="DL200" s="362"/>
      <c r="DM200" s="362"/>
      <c r="DN200" s="362"/>
    </row>
    <row r="201" spans="1:118" s="362" customFormat="1">
      <c r="A201" s="242" t="s">
        <v>36</v>
      </c>
      <c r="B201" s="458" t="s">
        <v>182</v>
      </c>
      <c r="C201" s="208">
        <f t="shared" ref="C201:C243" si="69">SUM(D201:P201)</f>
        <v>27327</v>
      </c>
      <c r="D201" s="208">
        <f>'[1]5.3-7.'!C78-'4.3-7'!H201-'4.3-7'!E201-'4.3-7'!F201-'4.3-7'!G201-'4.3-7'!I201-'4.3-7'!J201-'4.3-7'!K201-L201-M201-O201-P201</f>
        <v>24122</v>
      </c>
      <c r="E201" s="208"/>
      <c r="F201" s="228"/>
      <c r="G201" s="229"/>
      <c r="H201" s="228">
        <v>3205</v>
      </c>
      <c r="I201" s="229"/>
      <c r="J201" s="228"/>
      <c r="K201" s="229"/>
      <c r="L201" s="228"/>
      <c r="M201" s="229"/>
      <c r="N201" s="364"/>
      <c r="O201" s="228"/>
      <c r="P201" s="229"/>
      <c r="Q201" s="358">
        <f t="shared" si="53"/>
        <v>27327</v>
      </c>
      <c r="R201" s="358">
        <f t="shared" si="50"/>
        <v>0</v>
      </c>
    </row>
    <row r="202" spans="1:118" s="362" customFormat="1">
      <c r="A202" s="242" t="s">
        <v>476</v>
      </c>
      <c r="B202" s="458"/>
      <c r="C202" s="208">
        <v>27470</v>
      </c>
      <c r="D202" s="208">
        <v>24122</v>
      </c>
      <c r="E202" s="208">
        <v>0</v>
      </c>
      <c r="F202" s="228">
        <v>0</v>
      </c>
      <c r="G202" s="229">
        <v>0</v>
      </c>
      <c r="H202" s="228">
        <v>3348</v>
      </c>
      <c r="I202" s="229">
        <v>0</v>
      </c>
      <c r="J202" s="228">
        <v>0</v>
      </c>
      <c r="K202" s="229">
        <v>0</v>
      </c>
      <c r="L202" s="228">
        <v>0</v>
      </c>
      <c r="M202" s="229">
        <v>0</v>
      </c>
      <c r="N202" s="364">
        <v>0</v>
      </c>
      <c r="O202" s="228">
        <v>0</v>
      </c>
      <c r="P202" s="229">
        <v>0</v>
      </c>
      <c r="Q202" s="358">
        <f t="shared" si="53"/>
        <v>27470</v>
      </c>
      <c r="R202" s="358">
        <f t="shared" si="50"/>
        <v>0</v>
      </c>
    </row>
    <row r="203" spans="1:118" s="362" customFormat="1">
      <c r="A203" s="242" t="s">
        <v>622</v>
      </c>
      <c r="B203" s="458"/>
      <c r="C203" s="208">
        <v>514</v>
      </c>
      <c r="D203" s="208"/>
      <c r="E203" s="208"/>
      <c r="F203" s="228"/>
      <c r="G203" s="229"/>
      <c r="H203" s="228"/>
      <c r="I203" s="229"/>
      <c r="J203" s="228">
        <v>514</v>
      </c>
      <c r="K203" s="229"/>
      <c r="L203" s="228"/>
      <c r="M203" s="229"/>
      <c r="N203" s="364"/>
      <c r="O203" s="228"/>
      <c r="P203" s="229"/>
      <c r="Q203" s="358">
        <f t="shared" si="53"/>
        <v>514</v>
      </c>
      <c r="R203" s="358">
        <f t="shared" si="50"/>
        <v>0</v>
      </c>
    </row>
    <row r="204" spans="1:118" s="362" customFormat="1">
      <c r="A204" s="242" t="s">
        <v>477</v>
      </c>
      <c r="B204" s="458"/>
      <c r="C204" s="208">
        <v>2746</v>
      </c>
      <c r="D204" s="208"/>
      <c r="E204" s="208"/>
      <c r="F204" s="228"/>
      <c r="G204" s="229"/>
      <c r="H204" s="228">
        <v>2746</v>
      </c>
      <c r="I204" s="229"/>
      <c r="J204" s="228"/>
      <c r="K204" s="229"/>
      <c r="L204" s="228"/>
      <c r="M204" s="229"/>
      <c r="N204" s="364"/>
      <c r="O204" s="228"/>
      <c r="P204" s="229"/>
      <c r="Q204" s="358">
        <f t="shared" si="53"/>
        <v>2746</v>
      </c>
      <c r="R204" s="358">
        <f t="shared" si="50"/>
        <v>0</v>
      </c>
    </row>
    <row r="205" spans="1:118">
      <c r="A205" s="207" t="s">
        <v>475</v>
      </c>
      <c r="B205" s="258"/>
      <c r="C205" s="208">
        <f>SUM(C203:C204)</f>
        <v>3260</v>
      </c>
      <c r="D205" s="208">
        <f t="shared" ref="D205:J205" si="70">SUM(D203:D204)</f>
        <v>0</v>
      </c>
      <c r="E205" s="208">
        <f t="shared" si="70"/>
        <v>0</v>
      </c>
      <c r="F205" s="208">
        <f t="shared" si="70"/>
        <v>0</v>
      </c>
      <c r="G205" s="208">
        <f t="shared" si="70"/>
        <v>0</v>
      </c>
      <c r="H205" s="208">
        <f t="shared" si="70"/>
        <v>2746</v>
      </c>
      <c r="I205" s="208">
        <f t="shared" si="70"/>
        <v>0</v>
      </c>
      <c r="J205" s="208">
        <f t="shared" si="70"/>
        <v>514</v>
      </c>
      <c r="K205" s="208">
        <f t="shared" ref="K205" si="71">SUM(K203)</f>
        <v>0</v>
      </c>
      <c r="L205" s="208">
        <v>0</v>
      </c>
      <c r="M205" s="208">
        <v>0</v>
      </c>
      <c r="N205" s="208">
        <v>0</v>
      </c>
      <c r="O205" s="208">
        <v>0</v>
      </c>
      <c r="P205" s="208">
        <v>0</v>
      </c>
      <c r="Q205" s="358">
        <f t="shared" si="53"/>
        <v>3260</v>
      </c>
      <c r="R205" s="358">
        <f t="shared" si="50"/>
        <v>0</v>
      </c>
    </row>
    <row r="206" spans="1:118">
      <c r="A206" s="453" t="s">
        <v>476</v>
      </c>
      <c r="B206" s="257"/>
      <c r="C206" s="210">
        <f t="shared" ref="C206:P206" si="72">C202+C205</f>
        <v>30730</v>
      </c>
      <c r="D206" s="210">
        <f t="shared" si="72"/>
        <v>24122</v>
      </c>
      <c r="E206" s="210">
        <f t="shared" si="72"/>
        <v>0</v>
      </c>
      <c r="F206" s="210">
        <f t="shared" si="72"/>
        <v>0</v>
      </c>
      <c r="G206" s="210">
        <f t="shared" si="72"/>
        <v>0</v>
      </c>
      <c r="H206" s="210">
        <f t="shared" si="72"/>
        <v>6094</v>
      </c>
      <c r="I206" s="210">
        <f t="shared" si="72"/>
        <v>0</v>
      </c>
      <c r="J206" s="210">
        <f t="shared" si="72"/>
        <v>514</v>
      </c>
      <c r="K206" s="210">
        <f t="shared" si="72"/>
        <v>0</v>
      </c>
      <c r="L206" s="210">
        <f t="shared" si="72"/>
        <v>0</v>
      </c>
      <c r="M206" s="210">
        <f t="shared" si="72"/>
        <v>0</v>
      </c>
      <c r="N206" s="210">
        <f t="shared" si="72"/>
        <v>0</v>
      </c>
      <c r="O206" s="210">
        <f t="shared" si="72"/>
        <v>0</v>
      </c>
      <c r="P206" s="210">
        <f t="shared" si="72"/>
        <v>0</v>
      </c>
      <c r="Q206" s="358">
        <f t="shared" si="53"/>
        <v>30730</v>
      </c>
      <c r="R206" s="358">
        <f t="shared" si="50"/>
        <v>0</v>
      </c>
    </row>
    <row r="207" spans="1:118">
      <c r="A207" s="230" t="s">
        <v>267</v>
      </c>
      <c r="B207" s="241"/>
      <c r="C207" s="208"/>
      <c r="D207" s="208"/>
      <c r="E207" s="229"/>
      <c r="F207" s="228"/>
      <c r="G207" s="229"/>
      <c r="H207" s="228"/>
      <c r="I207" s="229"/>
      <c r="J207" s="228"/>
      <c r="K207" s="229"/>
      <c r="L207" s="228"/>
      <c r="M207" s="229"/>
      <c r="N207" s="364"/>
      <c r="O207" s="228"/>
      <c r="P207" s="229"/>
      <c r="Q207" s="358">
        <f t="shared" si="53"/>
        <v>0</v>
      </c>
      <c r="R207" s="358">
        <f t="shared" ref="R207:R267" si="73">Q207-C207</f>
        <v>0</v>
      </c>
      <c r="S207" s="362"/>
      <c r="T207" s="362"/>
      <c r="U207" s="362"/>
      <c r="V207" s="362"/>
      <c r="W207" s="362"/>
      <c r="X207" s="362"/>
      <c r="Y207" s="362"/>
      <c r="Z207" s="362"/>
      <c r="AA207" s="362"/>
      <c r="AB207" s="362"/>
      <c r="AC207" s="362"/>
      <c r="AD207" s="362"/>
      <c r="AE207" s="362"/>
      <c r="AF207" s="362"/>
      <c r="AG207" s="362"/>
      <c r="AH207" s="362"/>
      <c r="AI207" s="362"/>
      <c r="AJ207" s="362"/>
      <c r="AK207" s="362"/>
      <c r="AL207" s="362"/>
      <c r="AM207" s="362"/>
      <c r="AN207" s="362"/>
      <c r="AO207" s="362"/>
      <c r="AP207" s="362"/>
      <c r="AQ207" s="362"/>
      <c r="AR207" s="362"/>
      <c r="AS207" s="362"/>
      <c r="AT207" s="362"/>
      <c r="AU207" s="362"/>
      <c r="AV207" s="362"/>
      <c r="AW207" s="362"/>
      <c r="AX207" s="362"/>
      <c r="AY207" s="362"/>
      <c r="AZ207" s="362"/>
      <c r="BA207" s="362"/>
      <c r="BB207" s="362"/>
      <c r="BC207" s="362"/>
      <c r="BD207" s="362"/>
      <c r="BE207" s="362"/>
      <c r="BF207" s="362"/>
      <c r="BG207" s="362"/>
      <c r="BH207" s="362"/>
      <c r="BI207" s="362"/>
      <c r="BJ207" s="362"/>
      <c r="BK207" s="362"/>
      <c r="BL207" s="362"/>
      <c r="BM207" s="362"/>
      <c r="BN207" s="362"/>
      <c r="BO207" s="362"/>
      <c r="BP207" s="362"/>
      <c r="BQ207" s="362"/>
      <c r="BR207" s="362"/>
      <c r="BS207" s="362"/>
      <c r="BT207" s="362"/>
      <c r="BU207" s="362"/>
      <c r="BV207" s="362"/>
      <c r="BW207" s="362"/>
      <c r="BX207" s="362"/>
      <c r="BY207" s="362"/>
      <c r="BZ207" s="362"/>
      <c r="CA207" s="362"/>
      <c r="CB207" s="362"/>
      <c r="CC207" s="362"/>
      <c r="CD207" s="362"/>
      <c r="CE207" s="362"/>
      <c r="CF207" s="362"/>
      <c r="CG207" s="362"/>
      <c r="CH207" s="362"/>
      <c r="CI207" s="362"/>
      <c r="CJ207" s="362"/>
      <c r="CK207" s="362"/>
      <c r="CL207" s="362"/>
      <c r="CM207" s="362"/>
      <c r="CN207" s="362"/>
      <c r="CO207" s="362"/>
      <c r="CP207" s="362"/>
      <c r="CQ207" s="362"/>
      <c r="CR207" s="362"/>
      <c r="CS207" s="362"/>
      <c r="CT207" s="362"/>
      <c r="CU207" s="362"/>
      <c r="CV207" s="362"/>
      <c r="CW207" s="362"/>
      <c r="CX207" s="362"/>
      <c r="CY207" s="362"/>
      <c r="CZ207" s="362"/>
      <c r="DA207" s="362"/>
      <c r="DB207" s="362"/>
      <c r="DC207" s="362"/>
      <c r="DD207" s="362"/>
      <c r="DE207" s="362"/>
      <c r="DF207" s="362"/>
      <c r="DG207" s="362"/>
      <c r="DH207" s="362"/>
      <c r="DI207" s="362"/>
      <c r="DJ207" s="362"/>
      <c r="DK207" s="362"/>
      <c r="DL207" s="362"/>
      <c r="DM207" s="362"/>
      <c r="DN207" s="362"/>
    </row>
    <row r="208" spans="1:118" s="362" customFormat="1">
      <c r="A208" s="242" t="s">
        <v>36</v>
      </c>
      <c r="B208" s="458" t="s">
        <v>183</v>
      </c>
      <c r="C208" s="208">
        <f t="shared" si="69"/>
        <v>62219</v>
      </c>
      <c r="D208" s="208">
        <f>'[1]5.3-7.'!C80-'4.3-7'!H208-'4.3-7'!E208-'4.3-7'!F208-'4.3-7'!G208-'4.3-7'!I208-'4.3-7'!J208-'4.3-7'!K208-L208-M208-O208-P208</f>
        <v>62219</v>
      </c>
      <c r="E208" s="208"/>
      <c r="F208" s="228"/>
      <c r="G208" s="229"/>
      <c r="H208" s="228"/>
      <c r="I208" s="229"/>
      <c r="J208" s="228"/>
      <c r="K208" s="229"/>
      <c r="L208" s="228"/>
      <c r="M208" s="229"/>
      <c r="N208" s="364"/>
      <c r="O208" s="228"/>
      <c r="P208" s="229"/>
      <c r="Q208" s="358">
        <f t="shared" si="53"/>
        <v>62219</v>
      </c>
      <c r="R208" s="358">
        <f t="shared" si="73"/>
        <v>0</v>
      </c>
    </row>
    <row r="209" spans="1:118" s="362" customFormat="1">
      <c r="A209" s="242" t="s">
        <v>476</v>
      </c>
      <c r="B209" s="458"/>
      <c r="C209" s="208">
        <v>62219</v>
      </c>
      <c r="D209" s="208">
        <v>62219</v>
      </c>
      <c r="E209" s="208">
        <v>0</v>
      </c>
      <c r="F209" s="228">
        <v>0</v>
      </c>
      <c r="G209" s="229">
        <v>0</v>
      </c>
      <c r="H209" s="228">
        <v>0</v>
      </c>
      <c r="I209" s="229">
        <v>0</v>
      </c>
      <c r="J209" s="228">
        <v>0</v>
      </c>
      <c r="K209" s="229">
        <v>0</v>
      </c>
      <c r="L209" s="228">
        <v>0</v>
      </c>
      <c r="M209" s="229">
        <v>0</v>
      </c>
      <c r="N209" s="364">
        <v>0</v>
      </c>
      <c r="O209" s="228">
        <v>0</v>
      </c>
      <c r="P209" s="229">
        <v>0</v>
      </c>
      <c r="Q209" s="358">
        <f t="shared" si="53"/>
        <v>62219</v>
      </c>
      <c r="R209" s="358">
        <f t="shared" si="73"/>
        <v>0</v>
      </c>
    </row>
    <row r="210" spans="1:118" s="362" customFormat="1">
      <c r="A210" s="242" t="s">
        <v>477</v>
      </c>
      <c r="B210" s="458"/>
      <c r="C210" s="208">
        <v>150</v>
      </c>
      <c r="D210" s="208"/>
      <c r="E210" s="208"/>
      <c r="F210" s="228"/>
      <c r="G210" s="229"/>
      <c r="H210" s="228">
        <v>150</v>
      </c>
      <c r="I210" s="229"/>
      <c r="J210" s="228"/>
      <c r="K210" s="229"/>
      <c r="L210" s="228"/>
      <c r="M210" s="229"/>
      <c r="N210" s="364"/>
      <c r="O210" s="228"/>
      <c r="P210" s="229"/>
      <c r="Q210" s="358">
        <f t="shared" si="53"/>
        <v>150</v>
      </c>
      <c r="R210" s="358">
        <f t="shared" si="73"/>
        <v>0</v>
      </c>
    </row>
    <row r="211" spans="1:118" s="362" customFormat="1">
      <c r="A211" s="207" t="s">
        <v>778</v>
      </c>
      <c r="B211" s="458"/>
      <c r="C211" s="208">
        <v>-1423</v>
      </c>
      <c r="D211" s="208">
        <v>-1423</v>
      </c>
      <c r="E211" s="208"/>
      <c r="F211" s="228"/>
      <c r="G211" s="229"/>
      <c r="H211" s="228"/>
      <c r="I211" s="229"/>
      <c r="J211" s="228"/>
      <c r="K211" s="229"/>
      <c r="L211" s="228"/>
      <c r="M211" s="229"/>
      <c r="N211" s="364"/>
      <c r="O211" s="228"/>
      <c r="P211" s="229"/>
      <c r="Q211" s="358">
        <f t="shared" si="53"/>
        <v>-1423</v>
      </c>
      <c r="R211" s="358">
        <f t="shared" si="73"/>
        <v>0</v>
      </c>
    </row>
    <row r="212" spans="1:118">
      <c r="A212" s="207" t="s">
        <v>475</v>
      </c>
      <c r="B212" s="258"/>
      <c r="C212" s="208">
        <f>SUM(C210:C211)</f>
        <v>-1273</v>
      </c>
      <c r="D212" s="208">
        <f t="shared" ref="D212:P212" si="74">SUM(D210:D211)</f>
        <v>-1423</v>
      </c>
      <c r="E212" s="208">
        <f t="shared" si="74"/>
        <v>0</v>
      </c>
      <c r="F212" s="208">
        <f t="shared" si="74"/>
        <v>0</v>
      </c>
      <c r="G212" s="208">
        <f t="shared" si="74"/>
        <v>0</v>
      </c>
      <c r="H212" s="208">
        <f t="shared" si="74"/>
        <v>150</v>
      </c>
      <c r="I212" s="208">
        <f t="shared" si="74"/>
        <v>0</v>
      </c>
      <c r="J212" s="208">
        <f t="shared" si="74"/>
        <v>0</v>
      </c>
      <c r="K212" s="208">
        <f t="shared" si="74"/>
        <v>0</v>
      </c>
      <c r="L212" s="208">
        <f t="shared" si="74"/>
        <v>0</v>
      </c>
      <c r="M212" s="208">
        <f t="shared" si="74"/>
        <v>0</v>
      </c>
      <c r="N212" s="208">
        <f t="shared" si="74"/>
        <v>0</v>
      </c>
      <c r="O212" s="208">
        <f t="shared" si="74"/>
        <v>0</v>
      </c>
      <c r="P212" s="208">
        <f t="shared" si="74"/>
        <v>0</v>
      </c>
      <c r="Q212" s="358">
        <f t="shared" si="53"/>
        <v>-1273</v>
      </c>
      <c r="R212" s="358">
        <f t="shared" si="73"/>
        <v>0</v>
      </c>
    </row>
    <row r="213" spans="1:118">
      <c r="A213" s="453" t="s">
        <v>476</v>
      </c>
      <c r="B213" s="257"/>
      <c r="C213" s="210">
        <f t="shared" ref="C213:P213" si="75">C208+C212</f>
        <v>60946</v>
      </c>
      <c r="D213" s="210">
        <f t="shared" si="75"/>
        <v>60796</v>
      </c>
      <c r="E213" s="210">
        <f t="shared" si="75"/>
        <v>0</v>
      </c>
      <c r="F213" s="210">
        <f t="shared" si="75"/>
        <v>0</v>
      </c>
      <c r="G213" s="210">
        <f t="shared" si="75"/>
        <v>0</v>
      </c>
      <c r="H213" s="210">
        <f t="shared" si="75"/>
        <v>150</v>
      </c>
      <c r="I213" s="210">
        <f t="shared" si="75"/>
        <v>0</v>
      </c>
      <c r="J213" s="210">
        <f t="shared" si="75"/>
        <v>0</v>
      </c>
      <c r="K213" s="210">
        <f t="shared" si="75"/>
        <v>0</v>
      </c>
      <c r="L213" s="210">
        <f t="shared" si="75"/>
        <v>0</v>
      </c>
      <c r="M213" s="210">
        <f t="shared" si="75"/>
        <v>0</v>
      </c>
      <c r="N213" s="210">
        <f t="shared" si="75"/>
        <v>0</v>
      </c>
      <c r="O213" s="210">
        <f t="shared" si="75"/>
        <v>0</v>
      </c>
      <c r="P213" s="210">
        <f t="shared" si="75"/>
        <v>0</v>
      </c>
      <c r="Q213" s="358">
        <f t="shared" ref="Q213:Q262" si="76">SUM(D213:P213)</f>
        <v>60946</v>
      </c>
      <c r="R213" s="358">
        <f t="shared" si="73"/>
        <v>0</v>
      </c>
    </row>
    <row r="214" spans="1:118">
      <c r="A214" s="230" t="s">
        <v>177</v>
      </c>
      <c r="B214" s="241"/>
      <c r="C214" s="208"/>
      <c r="D214" s="208"/>
      <c r="E214" s="229"/>
      <c r="F214" s="228"/>
      <c r="G214" s="229"/>
      <c r="H214" s="228"/>
      <c r="I214" s="229"/>
      <c r="J214" s="228"/>
      <c r="K214" s="229"/>
      <c r="L214" s="228"/>
      <c r="M214" s="229"/>
      <c r="N214" s="364"/>
      <c r="O214" s="228"/>
      <c r="P214" s="229"/>
      <c r="Q214" s="358">
        <f t="shared" si="76"/>
        <v>0</v>
      </c>
      <c r="R214" s="358">
        <f t="shared" si="73"/>
        <v>0</v>
      </c>
      <c r="S214" s="362"/>
      <c r="T214" s="362"/>
      <c r="U214" s="362"/>
      <c r="V214" s="362"/>
      <c r="W214" s="362"/>
      <c r="X214" s="362"/>
      <c r="Y214" s="362"/>
      <c r="Z214" s="362"/>
      <c r="AA214" s="362"/>
      <c r="AB214" s="362"/>
      <c r="AC214" s="362"/>
      <c r="AD214" s="362"/>
      <c r="AE214" s="362"/>
      <c r="AF214" s="362"/>
      <c r="AG214" s="362"/>
      <c r="AH214" s="362"/>
      <c r="AI214" s="362"/>
      <c r="AJ214" s="362"/>
      <c r="AK214" s="362"/>
      <c r="AL214" s="362"/>
      <c r="AM214" s="362"/>
      <c r="AN214" s="362"/>
      <c r="AO214" s="362"/>
      <c r="AP214" s="362"/>
      <c r="AQ214" s="362"/>
      <c r="AR214" s="362"/>
      <c r="AS214" s="362"/>
      <c r="AT214" s="362"/>
      <c r="AU214" s="362"/>
      <c r="AV214" s="362"/>
      <c r="AW214" s="362"/>
      <c r="AX214" s="362"/>
      <c r="AY214" s="362"/>
      <c r="AZ214" s="362"/>
      <c r="BA214" s="362"/>
      <c r="BB214" s="362"/>
      <c r="BC214" s="362"/>
      <c r="BD214" s="362"/>
      <c r="BE214" s="362"/>
      <c r="BF214" s="362"/>
      <c r="BG214" s="362"/>
      <c r="BH214" s="362"/>
      <c r="BI214" s="362"/>
      <c r="BJ214" s="362"/>
      <c r="BK214" s="362"/>
      <c r="BL214" s="362"/>
      <c r="BM214" s="362"/>
      <c r="BN214" s="362"/>
      <c r="BO214" s="362"/>
      <c r="BP214" s="362"/>
      <c r="BQ214" s="362"/>
      <c r="BR214" s="362"/>
      <c r="BS214" s="362"/>
      <c r="BT214" s="362"/>
      <c r="BU214" s="362"/>
      <c r="BV214" s="362"/>
      <c r="BW214" s="362"/>
      <c r="BX214" s="362"/>
      <c r="BY214" s="362"/>
      <c r="BZ214" s="362"/>
      <c r="CA214" s="362"/>
      <c r="CB214" s="362"/>
      <c r="CC214" s="362"/>
      <c r="CD214" s="362"/>
      <c r="CE214" s="362"/>
      <c r="CF214" s="362"/>
      <c r="CG214" s="362"/>
      <c r="CH214" s="362"/>
      <c r="CI214" s="362"/>
      <c r="CJ214" s="362"/>
      <c r="CK214" s="362"/>
      <c r="CL214" s="362"/>
      <c r="CM214" s="362"/>
      <c r="CN214" s="362"/>
      <c r="CO214" s="362"/>
      <c r="CP214" s="362"/>
      <c r="CQ214" s="362"/>
      <c r="CR214" s="362"/>
      <c r="CS214" s="362"/>
      <c r="CT214" s="362"/>
      <c r="CU214" s="362"/>
      <c r="CV214" s="362"/>
      <c r="CW214" s="362"/>
      <c r="CX214" s="362"/>
      <c r="CY214" s="362"/>
      <c r="CZ214" s="362"/>
      <c r="DA214" s="362"/>
      <c r="DB214" s="362"/>
      <c r="DC214" s="362"/>
      <c r="DD214" s="362"/>
      <c r="DE214" s="362"/>
      <c r="DF214" s="362"/>
      <c r="DG214" s="362"/>
      <c r="DH214" s="362"/>
      <c r="DI214" s="362"/>
      <c r="DJ214" s="362"/>
      <c r="DK214" s="362"/>
      <c r="DL214" s="362"/>
      <c r="DM214" s="362"/>
      <c r="DN214" s="362"/>
    </row>
    <row r="215" spans="1:118" s="362" customFormat="1">
      <c r="A215" s="242" t="s">
        <v>36</v>
      </c>
      <c r="B215" s="458" t="s">
        <v>182</v>
      </c>
      <c r="C215" s="208">
        <f t="shared" si="69"/>
        <v>17772</v>
      </c>
      <c r="D215" s="208">
        <f>'[1]5.3-7.'!C82-'4.3-7'!H215-'4.3-7'!E215-'4.3-7'!F215-'4.3-7'!G215-'4.3-7'!I215-'4.3-7'!J215-'4.3-7'!K215-L215-M215-O215-P215</f>
        <v>17772</v>
      </c>
      <c r="E215" s="208"/>
      <c r="F215" s="228"/>
      <c r="G215" s="229"/>
      <c r="H215" s="228"/>
      <c r="I215" s="229"/>
      <c r="J215" s="228"/>
      <c r="K215" s="229"/>
      <c r="L215" s="228"/>
      <c r="M215" s="229"/>
      <c r="N215" s="364"/>
      <c r="O215" s="228"/>
      <c r="P215" s="229"/>
      <c r="Q215" s="358">
        <f t="shared" si="76"/>
        <v>17772</v>
      </c>
      <c r="R215" s="358">
        <f t="shared" si="73"/>
        <v>0</v>
      </c>
    </row>
    <row r="216" spans="1:118" s="362" customFormat="1">
      <c r="A216" s="242" t="s">
        <v>476</v>
      </c>
      <c r="B216" s="458"/>
      <c r="C216" s="208">
        <v>17772</v>
      </c>
      <c r="D216" s="208">
        <v>17772</v>
      </c>
      <c r="E216" s="208">
        <v>0</v>
      </c>
      <c r="F216" s="228">
        <v>0</v>
      </c>
      <c r="G216" s="229">
        <v>0</v>
      </c>
      <c r="H216" s="228">
        <v>0</v>
      </c>
      <c r="I216" s="229">
        <v>0</v>
      </c>
      <c r="J216" s="228">
        <v>0</v>
      </c>
      <c r="K216" s="229">
        <v>0</v>
      </c>
      <c r="L216" s="228">
        <v>0</v>
      </c>
      <c r="M216" s="229">
        <v>0</v>
      </c>
      <c r="N216" s="364">
        <v>0</v>
      </c>
      <c r="O216" s="228">
        <v>0</v>
      </c>
      <c r="P216" s="229">
        <v>0</v>
      </c>
      <c r="Q216" s="358">
        <f t="shared" si="76"/>
        <v>17772</v>
      </c>
      <c r="R216" s="358">
        <f t="shared" si="73"/>
        <v>0</v>
      </c>
    </row>
    <row r="217" spans="1:118" s="362" customFormat="1">
      <c r="A217" s="242" t="s">
        <v>477</v>
      </c>
      <c r="B217" s="458"/>
      <c r="C217" s="208">
        <v>84</v>
      </c>
      <c r="D217" s="208"/>
      <c r="E217" s="208"/>
      <c r="F217" s="228"/>
      <c r="G217" s="229"/>
      <c r="H217" s="228">
        <v>84</v>
      </c>
      <c r="I217" s="229"/>
      <c r="J217" s="228"/>
      <c r="K217" s="229"/>
      <c r="L217" s="228"/>
      <c r="M217" s="229"/>
      <c r="N217" s="364"/>
      <c r="O217" s="228"/>
      <c r="P217" s="229"/>
      <c r="Q217" s="358">
        <f t="shared" si="76"/>
        <v>84</v>
      </c>
      <c r="R217" s="358">
        <f t="shared" si="73"/>
        <v>0</v>
      </c>
    </row>
    <row r="218" spans="1:118">
      <c r="A218" s="207" t="s">
        <v>475</v>
      </c>
      <c r="B218" s="258"/>
      <c r="C218" s="208">
        <f>SUM(C217)</f>
        <v>84</v>
      </c>
      <c r="D218" s="208">
        <f t="shared" ref="D218:J218" si="77">SUM(D217)</f>
        <v>0</v>
      </c>
      <c r="E218" s="208">
        <f t="shared" si="77"/>
        <v>0</v>
      </c>
      <c r="F218" s="208">
        <f t="shared" si="77"/>
        <v>0</v>
      </c>
      <c r="G218" s="208">
        <f t="shared" si="77"/>
        <v>0</v>
      </c>
      <c r="H218" s="208">
        <f t="shared" si="77"/>
        <v>84</v>
      </c>
      <c r="I218" s="208">
        <f t="shared" si="77"/>
        <v>0</v>
      </c>
      <c r="J218" s="208">
        <f t="shared" si="77"/>
        <v>0</v>
      </c>
      <c r="K218" s="208">
        <v>0</v>
      </c>
      <c r="L218" s="208">
        <v>0</v>
      </c>
      <c r="M218" s="208">
        <v>0</v>
      </c>
      <c r="N218" s="208">
        <v>0</v>
      </c>
      <c r="O218" s="208">
        <v>0</v>
      </c>
      <c r="P218" s="208">
        <v>0</v>
      </c>
      <c r="Q218" s="358">
        <f t="shared" si="76"/>
        <v>84</v>
      </c>
      <c r="R218" s="358">
        <f t="shared" si="73"/>
        <v>0</v>
      </c>
    </row>
    <row r="219" spans="1:118">
      <c r="A219" s="453" t="s">
        <v>476</v>
      </c>
      <c r="B219" s="257"/>
      <c r="C219" s="210">
        <f t="shared" ref="C219:P219" si="78">C215+C218</f>
        <v>17856</v>
      </c>
      <c r="D219" s="210">
        <f t="shared" si="78"/>
        <v>17772</v>
      </c>
      <c r="E219" s="210">
        <f t="shared" si="78"/>
        <v>0</v>
      </c>
      <c r="F219" s="210">
        <f t="shared" si="78"/>
        <v>0</v>
      </c>
      <c r="G219" s="210">
        <f t="shared" si="78"/>
        <v>0</v>
      </c>
      <c r="H219" s="210">
        <f t="shared" si="78"/>
        <v>84</v>
      </c>
      <c r="I219" s="210">
        <f t="shared" si="78"/>
        <v>0</v>
      </c>
      <c r="J219" s="210">
        <f t="shared" si="78"/>
        <v>0</v>
      </c>
      <c r="K219" s="210">
        <f t="shared" si="78"/>
        <v>0</v>
      </c>
      <c r="L219" s="210">
        <f t="shared" si="78"/>
        <v>0</v>
      </c>
      <c r="M219" s="210">
        <f t="shared" si="78"/>
        <v>0</v>
      </c>
      <c r="N219" s="210">
        <f t="shared" si="78"/>
        <v>0</v>
      </c>
      <c r="O219" s="210">
        <f t="shared" si="78"/>
        <v>0</v>
      </c>
      <c r="P219" s="210">
        <f t="shared" si="78"/>
        <v>0</v>
      </c>
      <c r="Q219" s="358">
        <f t="shared" si="76"/>
        <v>17856</v>
      </c>
      <c r="R219" s="358">
        <f t="shared" si="73"/>
        <v>0</v>
      </c>
    </row>
    <row r="220" spans="1:118">
      <c r="A220" s="230" t="s">
        <v>179</v>
      </c>
      <c r="B220" s="241"/>
      <c r="C220" s="208"/>
      <c r="D220" s="208"/>
      <c r="E220" s="229"/>
      <c r="F220" s="228"/>
      <c r="G220" s="229"/>
      <c r="H220" s="228"/>
      <c r="I220" s="229"/>
      <c r="J220" s="228"/>
      <c r="K220" s="229"/>
      <c r="L220" s="228"/>
      <c r="M220" s="229"/>
      <c r="N220" s="364"/>
      <c r="O220" s="228"/>
      <c r="P220" s="229"/>
      <c r="Q220" s="358">
        <f t="shared" si="76"/>
        <v>0</v>
      </c>
      <c r="R220" s="358">
        <f t="shared" si="73"/>
        <v>0</v>
      </c>
      <c r="S220" s="362"/>
      <c r="T220" s="362"/>
      <c r="U220" s="362"/>
      <c r="V220" s="362"/>
      <c r="W220" s="362"/>
      <c r="X220" s="362"/>
      <c r="Y220" s="362"/>
      <c r="Z220" s="362"/>
      <c r="AA220" s="362"/>
      <c r="AB220" s="362"/>
      <c r="AC220" s="362"/>
      <c r="AD220" s="362"/>
      <c r="AE220" s="362"/>
      <c r="AF220" s="362"/>
      <c r="AG220" s="362"/>
      <c r="AH220" s="362"/>
      <c r="AI220" s="362"/>
      <c r="AJ220" s="362"/>
      <c r="AK220" s="362"/>
      <c r="AL220" s="362"/>
      <c r="AM220" s="362"/>
      <c r="AN220" s="362"/>
      <c r="AO220" s="362"/>
      <c r="AP220" s="362"/>
      <c r="AQ220" s="362"/>
      <c r="AR220" s="362"/>
      <c r="AS220" s="362"/>
      <c r="AT220" s="362"/>
      <c r="AU220" s="362"/>
      <c r="AV220" s="362"/>
      <c r="AW220" s="362"/>
      <c r="AX220" s="362"/>
      <c r="AY220" s="362"/>
      <c r="AZ220" s="362"/>
      <c r="BA220" s="362"/>
      <c r="BB220" s="362"/>
      <c r="BC220" s="362"/>
      <c r="BD220" s="362"/>
      <c r="BE220" s="362"/>
      <c r="BF220" s="362"/>
      <c r="BG220" s="362"/>
      <c r="BH220" s="362"/>
      <c r="BI220" s="362"/>
      <c r="BJ220" s="362"/>
      <c r="BK220" s="362"/>
      <c r="BL220" s="362"/>
      <c r="BM220" s="362"/>
      <c r="BN220" s="362"/>
      <c r="BO220" s="362"/>
      <c r="BP220" s="362"/>
      <c r="BQ220" s="362"/>
      <c r="BR220" s="362"/>
      <c r="BS220" s="362"/>
      <c r="BT220" s="362"/>
      <c r="BU220" s="362"/>
      <c r="BV220" s="362"/>
      <c r="BW220" s="362"/>
      <c r="BX220" s="362"/>
      <c r="BY220" s="362"/>
      <c r="BZ220" s="362"/>
      <c r="CA220" s="362"/>
      <c r="CB220" s="362"/>
      <c r="CC220" s="362"/>
      <c r="CD220" s="362"/>
      <c r="CE220" s="362"/>
      <c r="CF220" s="362"/>
      <c r="CG220" s="362"/>
      <c r="CH220" s="362"/>
      <c r="CI220" s="362"/>
      <c r="CJ220" s="362"/>
      <c r="CK220" s="362"/>
      <c r="CL220" s="362"/>
      <c r="CM220" s="362"/>
      <c r="CN220" s="362"/>
      <c r="CO220" s="362"/>
      <c r="CP220" s="362"/>
      <c r="CQ220" s="362"/>
      <c r="CR220" s="362"/>
      <c r="CS220" s="362"/>
      <c r="CT220" s="362"/>
      <c r="CU220" s="362"/>
      <c r="CV220" s="362"/>
      <c r="CW220" s="362"/>
      <c r="CX220" s="362"/>
      <c r="CY220" s="362"/>
      <c r="CZ220" s="362"/>
      <c r="DA220" s="362"/>
      <c r="DB220" s="362"/>
      <c r="DC220" s="362"/>
      <c r="DD220" s="362"/>
      <c r="DE220" s="362"/>
      <c r="DF220" s="362"/>
      <c r="DG220" s="362"/>
      <c r="DH220" s="362"/>
      <c r="DI220" s="362"/>
      <c r="DJ220" s="362"/>
      <c r="DK220" s="362"/>
      <c r="DL220" s="362"/>
      <c r="DM220" s="362"/>
      <c r="DN220" s="362"/>
    </row>
    <row r="221" spans="1:118" s="362" customFormat="1">
      <c r="A221" s="242" t="s">
        <v>36</v>
      </c>
      <c r="B221" s="458" t="s">
        <v>182</v>
      </c>
      <c r="C221" s="208">
        <f t="shared" si="69"/>
        <v>6479</v>
      </c>
      <c r="D221" s="208">
        <f>'[1]5.3-7.'!C84-'4.3-7'!H221-'4.3-7'!E221-'4.3-7'!F221-'4.3-7'!G221-'4.3-7'!I221-'4.3-7'!J221-'4.3-7'!K221-L221-M221-O221-P221</f>
        <v>6479</v>
      </c>
      <c r="E221" s="208"/>
      <c r="F221" s="228"/>
      <c r="G221" s="229"/>
      <c r="H221" s="228"/>
      <c r="I221" s="229"/>
      <c r="J221" s="228"/>
      <c r="K221" s="229"/>
      <c r="L221" s="228"/>
      <c r="M221" s="229"/>
      <c r="N221" s="364"/>
      <c r="O221" s="228"/>
      <c r="P221" s="229"/>
      <c r="Q221" s="358">
        <f t="shared" si="76"/>
        <v>6479</v>
      </c>
      <c r="R221" s="358">
        <f t="shared" si="73"/>
        <v>0</v>
      </c>
    </row>
    <row r="222" spans="1:118" s="362" customFormat="1">
      <c r="A222" s="242" t="s">
        <v>476</v>
      </c>
      <c r="B222" s="458"/>
      <c r="C222" s="208">
        <v>6479</v>
      </c>
      <c r="D222" s="208">
        <v>6479</v>
      </c>
      <c r="E222" s="208">
        <v>0</v>
      </c>
      <c r="F222" s="228">
        <v>0</v>
      </c>
      <c r="G222" s="229">
        <v>0</v>
      </c>
      <c r="H222" s="228">
        <v>0</v>
      </c>
      <c r="I222" s="229">
        <v>0</v>
      </c>
      <c r="J222" s="228">
        <v>0</v>
      </c>
      <c r="K222" s="229">
        <v>0</v>
      </c>
      <c r="L222" s="228">
        <v>0</v>
      </c>
      <c r="M222" s="229">
        <v>0</v>
      </c>
      <c r="N222" s="364">
        <v>0</v>
      </c>
      <c r="O222" s="228">
        <v>0</v>
      </c>
      <c r="P222" s="229">
        <v>0</v>
      </c>
      <c r="Q222" s="358">
        <f t="shared" si="76"/>
        <v>6479</v>
      </c>
      <c r="R222" s="358">
        <f t="shared" si="73"/>
        <v>0</v>
      </c>
    </row>
    <row r="223" spans="1:118">
      <c r="A223" s="207" t="s">
        <v>475</v>
      </c>
      <c r="B223" s="258"/>
      <c r="C223" s="208">
        <v>0</v>
      </c>
      <c r="D223" s="208">
        <v>0</v>
      </c>
      <c r="E223" s="208">
        <v>0</v>
      </c>
      <c r="F223" s="208">
        <v>0</v>
      </c>
      <c r="G223" s="208">
        <v>0</v>
      </c>
      <c r="H223" s="208">
        <v>0</v>
      </c>
      <c r="I223" s="208">
        <v>0</v>
      </c>
      <c r="J223" s="208">
        <v>0</v>
      </c>
      <c r="K223" s="208">
        <v>0</v>
      </c>
      <c r="L223" s="208">
        <v>0</v>
      </c>
      <c r="M223" s="208">
        <v>0</v>
      </c>
      <c r="N223" s="208">
        <v>0</v>
      </c>
      <c r="O223" s="208">
        <v>0</v>
      </c>
      <c r="P223" s="208">
        <v>0</v>
      </c>
      <c r="Q223" s="358">
        <f t="shared" si="76"/>
        <v>0</v>
      </c>
      <c r="R223" s="358">
        <f t="shared" si="73"/>
        <v>0</v>
      </c>
    </row>
    <row r="224" spans="1:118">
      <c r="A224" s="453" t="s">
        <v>476</v>
      </c>
      <c r="B224" s="257"/>
      <c r="C224" s="210">
        <f t="shared" ref="C224:P224" si="79">C221+C223</f>
        <v>6479</v>
      </c>
      <c r="D224" s="210">
        <f t="shared" si="79"/>
        <v>6479</v>
      </c>
      <c r="E224" s="210">
        <f t="shared" si="79"/>
        <v>0</v>
      </c>
      <c r="F224" s="210">
        <f t="shared" si="79"/>
        <v>0</v>
      </c>
      <c r="G224" s="210">
        <f t="shared" si="79"/>
        <v>0</v>
      </c>
      <c r="H224" s="210">
        <f t="shared" si="79"/>
        <v>0</v>
      </c>
      <c r="I224" s="210">
        <f t="shared" si="79"/>
        <v>0</v>
      </c>
      <c r="J224" s="210">
        <f t="shared" si="79"/>
        <v>0</v>
      </c>
      <c r="K224" s="210">
        <f t="shared" si="79"/>
        <v>0</v>
      </c>
      <c r="L224" s="210">
        <f t="shared" si="79"/>
        <v>0</v>
      </c>
      <c r="M224" s="210">
        <f t="shared" si="79"/>
        <v>0</v>
      </c>
      <c r="N224" s="210">
        <f t="shared" si="79"/>
        <v>0</v>
      </c>
      <c r="O224" s="210">
        <f t="shared" si="79"/>
        <v>0</v>
      </c>
      <c r="P224" s="210">
        <f t="shared" si="79"/>
        <v>0</v>
      </c>
      <c r="Q224" s="358">
        <f t="shared" si="76"/>
        <v>6479</v>
      </c>
      <c r="R224" s="358">
        <f t="shared" si="73"/>
        <v>0</v>
      </c>
    </row>
    <row r="225" spans="1:118">
      <c r="A225" s="230" t="s">
        <v>268</v>
      </c>
      <c r="B225" s="241"/>
      <c r="C225" s="208"/>
      <c r="D225" s="208"/>
      <c r="E225" s="229"/>
      <c r="F225" s="228"/>
      <c r="G225" s="229"/>
      <c r="H225" s="228"/>
      <c r="I225" s="229"/>
      <c r="J225" s="228"/>
      <c r="K225" s="229"/>
      <c r="L225" s="228"/>
      <c r="M225" s="229"/>
      <c r="N225" s="364"/>
      <c r="O225" s="228"/>
      <c r="P225" s="229"/>
      <c r="Q225" s="358">
        <f t="shared" si="76"/>
        <v>0</v>
      </c>
      <c r="R225" s="358">
        <f t="shared" si="73"/>
        <v>0</v>
      </c>
      <c r="S225" s="362"/>
      <c r="T225" s="362"/>
      <c r="U225" s="362"/>
      <c r="V225" s="362"/>
      <c r="W225" s="362"/>
      <c r="X225" s="362"/>
      <c r="Y225" s="362"/>
      <c r="Z225" s="362"/>
      <c r="AA225" s="362"/>
      <c r="AB225" s="362"/>
      <c r="AC225" s="362"/>
      <c r="AD225" s="362"/>
      <c r="AE225" s="362"/>
      <c r="AF225" s="362"/>
      <c r="AG225" s="362"/>
      <c r="AH225" s="362"/>
      <c r="AI225" s="362"/>
      <c r="AJ225" s="362"/>
      <c r="AK225" s="362"/>
      <c r="AL225" s="362"/>
      <c r="AM225" s="362"/>
      <c r="AN225" s="362"/>
      <c r="AO225" s="362"/>
      <c r="AP225" s="362"/>
      <c r="AQ225" s="362"/>
      <c r="AR225" s="362"/>
      <c r="AS225" s="362"/>
      <c r="AT225" s="362"/>
      <c r="AU225" s="362"/>
      <c r="AV225" s="362"/>
      <c r="AW225" s="362"/>
      <c r="AX225" s="362"/>
      <c r="AY225" s="362"/>
      <c r="AZ225" s="362"/>
      <c r="BA225" s="362"/>
      <c r="BB225" s="362"/>
      <c r="BC225" s="362"/>
      <c r="BD225" s="362"/>
      <c r="BE225" s="362"/>
      <c r="BF225" s="362"/>
      <c r="BG225" s="362"/>
      <c r="BH225" s="362"/>
      <c r="BI225" s="362"/>
      <c r="BJ225" s="362"/>
      <c r="BK225" s="362"/>
      <c r="BL225" s="362"/>
      <c r="BM225" s="362"/>
      <c r="BN225" s="362"/>
      <c r="BO225" s="362"/>
      <c r="BP225" s="362"/>
      <c r="BQ225" s="362"/>
      <c r="BR225" s="362"/>
      <c r="BS225" s="362"/>
      <c r="BT225" s="362"/>
      <c r="BU225" s="362"/>
      <c r="BV225" s="362"/>
      <c r="BW225" s="362"/>
      <c r="BX225" s="362"/>
      <c r="BY225" s="362"/>
      <c r="BZ225" s="362"/>
      <c r="CA225" s="362"/>
      <c r="CB225" s="362"/>
      <c r="CC225" s="362"/>
      <c r="CD225" s="362"/>
      <c r="CE225" s="362"/>
      <c r="CF225" s="362"/>
      <c r="CG225" s="362"/>
      <c r="CH225" s="362"/>
      <c r="CI225" s="362"/>
      <c r="CJ225" s="362"/>
      <c r="CK225" s="362"/>
      <c r="CL225" s="362"/>
      <c r="CM225" s="362"/>
      <c r="CN225" s="362"/>
      <c r="CO225" s="362"/>
      <c r="CP225" s="362"/>
      <c r="CQ225" s="362"/>
      <c r="CR225" s="362"/>
      <c r="CS225" s="362"/>
      <c r="CT225" s="362"/>
      <c r="CU225" s="362"/>
      <c r="CV225" s="362"/>
      <c r="CW225" s="362"/>
      <c r="CX225" s="362"/>
      <c r="CY225" s="362"/>
      <c r="CZ225" s="362"/>
      <c r="DA225" s="362"/>
      <c r="DB225" s="362"/>
      <c r="DC225" s="362"/>
      <c r="DD225" s="362"/>
      <c r="DE225" s="362"/>
      <c r="DF225" s="362"/>
      <c r="DG225" s="362"/>
      <c r="DH225" s="362"/>
      <c r="DI225" s="362"/>
      <c r="DJ225" s="362"/>
      <c r="DK225" s="362"/>
      <c r="DL225" s="362"/>
      <c r="DM225" s="362"/>
      <c r="DN225" s="362"/>
    </row>
    <row r="226" spans="1:118" s="362" customFormat="1">
      <c r="A226" s="242" t="s">
        <v>36</v>
      </c>
      <c r="B226" s="458" t="s">
        <v>182</v>
      </c>
      <c r="C226" s="208">
        <f t="shared" si="69"/>
        <v>826</v>
      </c>
      <c r="D226" s="208">
        <f>'[1]5.3-7.'!C86-'4.3-7'!H226-'4.3-7'!E226-'4.3-7'!F226-'4.3-7'!G226-'4.3-7'!I226-'4.3-7'!J226-'4.3-7'!K226-L226-M226-O226-P226</f>
        <v>826</v>
      </c>
      <c r="E226" s="208"/>
      <c r="F226" s="228"/>
      <c r="G226" s="229"/>
      <c r="H226" s="228"/>
      <c r="I226" s="229"/>
      <c r="J226" s="228"/>
      <c r="K226" s="229"/>
      <c r="L226" s="228"/>
      <c r="M226" s="229"/>
      <c r="N226" s="364"/>
      <c r="O226" s="228"/>
      <c r="P226" s="229"/>
      <c r="Q226" s="358">
        <f t="shared" si="76"/>
        <v>826</v>
      </c>
      <c r="R226" s="358">
        <f t="shared" si="73"/>
        <v>0</v>
      </c>
    </row>
    <row r="227" spans="1:118" s="362" customFormat="1">
      <c r="A227" s="242" t="s">
        <v>476</v>
      </c>
      <c r="B227" s="458"/>
      <c r="C227" s="208">
        <v>826</v>
      </c>
      <c r="D227" s="208">
        <v>826</v>
      </c>
      <c r="E227" s="208">
        <v>0</v>
      </c>
      <c r="F227" s="228">
        <v>0</v>
      </c>
      <c r="G227" s="229">
        <v>0</v>
      </c>
      <c r="H227" s="228">
        <v>0</v>
      </c>
      <c r="I227" s="229">
        <v>0</v>
      </c>
      <c r="J227" s="228">
        <v>0</v>
      </c>
      <c r="K227" s="229">
        <v>0</v>
      </c>
      <c r="L227" s="228">
        <v>0</v>
      </c>
      <c r="M227" s="229">
        <v>0</v>
      </c>
      <c r="N227" s="364">
        <v>0</v>
      </c>
      <c r="O227" s="228">
        <v>0</v>
      </c>
      <c r="P227" s="229">
        <v>0</v>
      </c>
      <c r="Q227" s="358">
        <f t="shared" si="76"/>
        <v>826</v>
      </c>
      <c r="R227" s="358">
        <f t="shared" si="73"/>
        <v>0</v>
      </c>
    </row>
    <row r="228" spans="1:118" s="362" customFormat="1">
      <c r="A228" s="207" t="s">
        <v>778</v>
      </c>
      <c r="B228" s="458"/>
      <c r="C228" s="208">
        <v>213</v>
      </c>
      <c r="D228" s="208">
        <v>213</v>
      </c>
      <c r="E228" s="208"/>
      <c r="F228" s="228"/>
      <c r="G228" s="229"/>
      <c r="H228" s="228"/>
      <c r="I228" s="229"/>
      <c r="J228" s="228"/>
      <c r="K228" s="229"/>
      <c r="L228" s="228"/>
      <c r="M228" s="229"/>
      <c r="N228" s="364"/>
      <c r="O228" s="228"/>
      <c r="P228" s="229"/>
      <c r="Q228" s="358">
        <f t="shared" si="76"/>
        <v>213</v>
      </c>
      <c r="R228" s="358">
        <f t="shared" si="73"/>
        <v>0</v>
      </c>
    </row>
    <row r="229" spans="1:118">
      <c r="A229" s="207" t="s">
        <v>475</v>
      </c>
      <c r="B229" s="258"/>
      <c r="C229" s="208">
        <f>SUM(C228)</f>
        <v>213</v>
      </c>
      <c r="D229" s="208">
        <f t="shared" ref="D229:P229" si="80">SUM(D228)</f>
        <v>213</v>
      </c>
      <c r="E229" s="208">
        <f t="shared" si="80"/>
        <v>0</v>
      </c>
      <c r="F229" s="208">
        <f t="shared" si="80"/>
        <v>0</v>
      </c>
      <c r="G229" s="208">
        <f t="shared" si="80"/>
        <v>0</v>
      </c>
      <c r="H229" s="208">
        <f t="shared" si="80"/>
        <v>0</v>
      </c>
      <c r="I229" s="208">
        <f t="shared" si="80"/>
        <v>0</v>
      </c>
      <c r="J229" s="208">
        <f t="shared" si="80"/>
        <v>0</v>
      </c>
      <c r="K229" s="208">
        <f t="shared" si="80"/>
        <v>0</v>
      </c>
      <c r="L229" s="208">
        <f t="shared" si="80"/>
        <v>0</v>
      </c>
      <c r="M229" s="208">
        <f t="shared" si="80"/>
        <v>0</v>
      </c>
      <c r="N229" s="208">
        <f t="shared" si="80"/>
        <v>0</v>
      </c>
      <c r="O229" s="208">
        <f t="shared" si="80"/>
        <v>0</v>
      </c>
      <c r="P229" s="208">
        <f t="shared" si="80"/>
        <v>0</v>
      </c>
      <c r="Q229" s="358">
        <f t="shared" si="76"/>
        <v>213</v>
      </c>
      <c r="R229" s="358">
        <f t="shared" si="73"/>
        <v>0</v>
      </c>
    </row>
    <row r="230" spans="1:118">
      <c r="A230" s="453" t="s">
        <v>476</v>
      </c>
      <c r="B230" s="257"/>
      <c r="C230" s="210">
        <f t="shared" ref="C230:P230" si="81">C226+C229</f>
        <v>1039</v>
      </c>
      <c r="D230" s="210">
        <f t="shared" si="81"/>
        <v>1039</v>
      </c>
      <c r="E230" s="210">
        <f t="shared" si="81"/>
        <v>0</v>
      </c>
      <c r="F230" s="210">
        <f t="shared" si="81"/>
        <v>0</v>
      </c>
      <c r="G230" s="210">
        <f t="shared" si="81"/>
        <v>0</v>
      </c>
      <c r="H230" s="210">
        <f t="shared" si="81"/>
        <v>0</v>
      </c>
      <c r="I230" s="210">
        <f t="shared" si="81"/>
        <v>0</v>
      </c>
      <c r="J230" s="210">
        <f t="shared" si="81"/>
        <v>0</v>
      </c>
      <c r="K230" s="210">
        <f t="shared" si="81"/>
        <v>0</v>
      </c>
      <c r="L230" s="210">
        <f t="shared" si="81"/>
        <v>0</v>
      </c>
      <c r="M230" s="210">
        <f t="shared" si="81"/>
        <v>0</v>
      </c>
      <c r="N230" s="210">
        <f t="shared" si="81"/>
        <v>0</v>
      </c>
      <c r="O230" s="210">
        <f t="shared" si="81"/>
        <v>0</v>
      </c>
      <c r="P230" s="210">
        <f t="shared" si="81"/>
        <v>0</v>
      </c>
      <c r="Q230" s="358">
        <f t="shared" si="76"/>
        <v>1039</v>
      </c>
      <c r="R230" s="358">
        <f t="shared" si="73"/>
        <v>0</v>
      </c>
    </row>
    <row r="231" spans="1:118">
      <c r="A231" s="230" t="s">
        <v>269</v>
      </c>
      <c r="B231" s="241"/>
      <c r="C231" s="208"/>
      <c r="D231" s="208"/>
      <c r="E231" s="229"/>
      <c r="F231" s="228"/>
      <c r="G231" s="229"/>
      <c r="H231" s="228"/>
      <c r="I231" s="229"/>
      <c r="J231" s="228"/>
      <c r="K231" s="229"/>
      <c r="L231" s="228"/>
      <c r="M231" s="229"/>
      <c r="N231" s="364"/>
      <c r="O231" s="228"/>
      <c r="P231" s="229"/>
      <c r="Q231" s="358">
        <f t="shared" si="76"/>
        <v>0</v>
      </c>
      <c r="R231" s="358">
        <f t="shared" si="73"/>
        <v>0</v>
      </c>
      <c r="S231" s="362"/>
      <c r="T231" s="362"/>
      <c r="U231" s="362"/>
      <c r="V231" s="362"/>
      <c r="W231" s="362"/>
      <c r="X231" s="362"/>
      <c r="Y231" s="362"/>
      <c r="Z231" s="362"/>
      <c r="AA231" s="362"/>
      <c r="AB231" s="362"/>
      <c r="AC231" s="362"/>
      <c r="AD231" s="362"/>
      <c r="AE231" s="362"/>
      <c r="AF231" s="362"/>
      <c r="AG231" s="362"/>
      <c r="AH231" s="362"/>
      <c r="AI231" s="362"/>
      <c r="AJ231" s="362"/>
      <c r="AK231" s="362"/>
      <c r="AL231" s="362"/>
      <c r="AM231" s="362"/>
      <c r="AN231" s="362"/>
      <c r="AO231" s="362"/>
      <c r="AP231" s="362"/>
      <c r="AQ231" s="362"/>
      <c r="AR231" s="362"/>
      <c r="AS231" s="362"/>
      <c r="AT231" s="362"/>
      <c r="AU231" s="362"/>
      <c r="AV231" s="362"/>
      <c r="AW231" s="362"/>
      <c r="AX231" s="362"/>
      <c r="AY231" s="362"/>
      <c r="AZ231" s="362"/>
      <c r="BA231" s="362"/>
      <c r="BB231" s="362"/>
      <c r="BC231" s="362"/>
      <c r="BD231" s="362"/>
      <c r="BE231" s="362"/>
      <c r="BF231" s="362"/>
      <c r="BG231" s="362"/>
      <c r="BH231" s="362"/>
      <c r="BI231" s="362"/>
      <c r="BJ231" s="362"/>
      <c r="BK231" s="362"/>
      <c r="BL231" s="362"/>
      <c r="BM231" s="362"/>
      <c r="BN231" s="362"/>
      <c r="BO231" s="362"/>
      <c r="BP231" s="362"/>
      <c r="BQ231" s="362"/>
      <c r="BR231" s="362"/>
      <c r="BS231" s="362"/>
      <c r="BT231" s="362"/>
      <c r="BU231" s="362"/>
      <c r="BV231" s="362"/>
      <c r="BW231" s="362"/>
      <c r="BX231" s="362"/>
      <c r="BY231" s="362"/>
      <c r="BZ231" s="362"/>
      <c r="CA231" s="362"/>
      <c r="CB231" s="362"/>
      <c r="CC231" s="362"/>
      <c r="CD231" s="362"/>
      <c r="CE231" s="362"/>
      <c r="CF231" s="362"/>
      <c r="CG231" s="362"/>
      <c r="CH231" s="362"/>
      <c r="CI231" s="362"/>
      <c r="CJ231" s="362"/>
      <c r="CK231" s="362"/>
      <c r="CL231" s="362"/>
      <c r="CM231" s="362"/>
      <c r="CN231" s="362"/>
      <c r="CO231" s="362"/>
      <c r="CP231" s="362"/>
      <c r="CQ231" s="362"/>
      <c r="CR231" s="362"/>
      <c r="CS231" s="362"/>
      <c r="CT231" s="362"/>
      <c r="CU231" s="362"/>
      <c r="CV231" s="362"/>
      <c r="CW231" s="362"/>
      <c r="CX231" s="362"/>
      <c r="CY231" s="362"/>
      <c r="CZ231" s="362"/>
      <c r="DA231" s="362"/>
      <c r="DB231" s="362"/>
      <c r="DC231" s="362"/>
      <c r="DD231" s="362"/>
      <c r="DE231" s="362"/>
      <c r="DF231" s="362"/>
      <c r="DG231" s="362"/>
      <c r="DH231" s="362"/>
      <c r="DI231" s="362"/>
      <c r="DJ231" s="362"/>
      <c r="DK231" s="362"/>
      <c r="DL231" s="362"/>
      <c r="DM231" s="362"/>
      <c r="DN231" s="362"/>
    </row>
    <row r="232" spans="1:118" s="362" customFormat="1">
      <c r="A232" s="242" t="s">
        <v>36</v>
      </c>
      <c r="B232" s="458" t="s">
        <v>182</v>
      </c>
      <c r="C232" s="208">
        <f t="shared" si="69"/>
        <v>76</v>
      </c>
      <c r="D232" s="208">
        <f>'[1]5.3-7.'!C88-'4.3-7'!H232-'4.3-7'!E232-'4.3-7'!F232-'4.3-7'!G232-'4.3-7'!I232-'4.3-7'!J232-'4.3-7'!K232-L232-M232-O232-P232</f>
        <v>76</v>
      </c>
      <c r="E232" s="208"/>
      <c r="F232" s="228"/>
      <c r="G232" s="229"/>
      <c r="H232" s="228"/>
      <c r="I232" s="229"/>
      <c r="J232" s="228"/>
      <c r="K232" s="229"/>
      <c r="L232" s="228"/>
      <c r="M232" s="229"/>
      <c r="N232" s="364"/>
      <c r="O232" s="228"/>
      <c r="P232" s="229"/>
      <c r="Q232" s="358">
        <f t="shared" si="76"/>
        <v>76</v>
      </c>
      <c r="R232" s="358">
        <f t="shared" si="73"/>
        <v>0</v>
      </c>
    </row>
    <row r="233" spans="1:118" s="362" customFormat="1">
      <c r="A233" s="242" t="s">
        <v>476</v>
      </c>
      <c r="B233" s="458"/>
      <c r="C233" s="208">
        <v>76</v>
      </c>
      <c r="D233" s="208">
        <v>76</v>
      </c>
      <c r="E233" s="208">
        <v>0</v>
      </c>
      <c r="F233" s="228">
        <v>0</v>
      </c>
      <c r="G233" s="229">
        <v>0</v>
      </c>
      <c r="H233" s="228">
        <v>0</v>
      </c>
      <c r="I233" s="229">
        <v>0</v>
      </c>
      <c r="J233" s="228">
        <v>0</v>
      </c>
      <c r="K233" s="229">
        <v>0</v>
      </c>
      <c r="L233" s="228">
        <v>0</v>
      </c>
      <c r="M233" s="229">
        <v>0</v>
      </c>
      <c r="N233" s="364">
        <v>0</v>
      </c>
      <c r="O233" s="228">
        <v>0</v>
      </c>
      <c r="P233" s="229">
        <v>0</v>
      </c>
      <c r="Q233" s="358">
        <f t="shared" si="76"/>
        <v>76</v>
      </c>
      <c r="R233" s="358">
        <f t="shared" si="73"/>
        <v>0</v>
      </c>
    </row>
    <row r="234" spans="1:118">
      <c r="A234" s="207" t="s">
        <v>475</v>
      </c>
      <c r="B234" s="258"/>
      <c r="C234" s="208">
        <v>0</v>
      </c>
      <c r="D234" s="208">
        <v>0</v>
      </c>
      <c r="E234" s="208">
        <v>0</v>
      </c>
      <c r="F234" s="208">
        <v>0</v>
      </c>
      <c r="G234" s="208">
        <v>0</v>
      </c>
      <c r="H234" s="208">
        <v>0</v>
      </c>
      <c r="I234" s="208">
        <v>0</v>
      </c>
      <c r="J234" s="208">
        <v>0</v>
      </c>
      <c r="K234" s="208">
        <v>0</v>
      </c>
      <c r="L234" s="208">
        <v>0</v>
      </c>
      <c r="M234" s="208">
        <v>0</v>
      </c>
      <c r="N234" s="208">
        <v>0</v>
      </c>
      <c r="O234" s="208">
        <v>0</v>
      </c>
      <c r="P234" s="208">
        <v>0</v>
      </c>
      <c r="Q234" s="358">
        <f t="shared" si="76"/>
        <v>0</v>
      </c>
      <c r="R234" s="358">
        <f t="shared" si="73"/>
        <v>0</v>
      </c>
    </row>
    <row r="235" spans="1:118">
      <c r="A235" s="453" t="s">
        <v>476</v>
      </c>
      <c r="B235" s="257"/>
      <c r="C235" s="210">
        <f t="shared" ref="C235:P235" si="82">C232+C234</f>
        <v>76</v>
      </c>
      <c r="D235" s="210">
        <f t="shared" si="82"/>
        <v>76</v>
      </c>
      <c r="E235" s="210">
        <f t="shared" si="82"/>
        <v>0</v>
      </c>
      <c r="F235" s="210">
        <f t="shared" si="82"/>
        <v>0</v>
      </c>
      <c r="G235" s="210">
        <f t="shared" si="82"/>
        <v>0</v>
      </c>
      <c r="H235" s="210">
        <f t="shared" si="82"/>
        <v>0</v>
      </c>
      <c r="I235" s="210">
        <f t="shared" si="82"/>
        <v>0</v>
      </c>
      <c r="J235" s="210">
        <f t="shared" si="82"/>
        <v>0</v>
      </c>
      <c r="K235" s="210">
        <f t="shared" si="82"/>
        <v>0</v>
      </c>
      <c r="L235" s="210">
        <f t="shared" si="82"/>
        <v>0</v>
      </c>
      <c r="M235" s="210">
        <f t="shared" si="82"/>
        <v>0</v>
      </c>
      <c r="N235" s="210">
        <f t="shared" si="82"/>
        <v>0</v>
      </c>
      <c r="O235" s="210">
        <f t="shared" si="82"/>
        <v>0</v>
      </c>
      <c r="P235" s="210">
        <f t="shared" si="82"/>
        <v>0</v>
      </c>
      <c r="Q235" s="358">
        <f t="shared" si="76"/>
        <v>76</v>
      </c>
      <c r="R235" s="358">
        <f t="shared" si="73"/>
        <v>0</v>
      </c>
    </row>
    <row r="236" spans="1:118">
      <c r="A236" s="230" t="s">
        <v>270</v>
      </c>
      <c r="B236" s="241"/>
      <c r="C236" s="208"/>
      <c r="D236" s="208"/>
      <c r="E236" s="229"/>
      <c r="F236" s="228"/>
      <c r="G236" s="229"/>
      <c r="H236" s="228"/>
      <c r="I236" s="229"/>
      <c r="J236" s="228"/>
      <c r="K236" s="229"/>
      <c r="L236" s="228"/>
      <c r="M236" s="229"/>
      <c r="N236" s="364"/>
      <c r="O236" s="228"/>
      <c r="P236" s="229"/>
      <c r="Q236" s="358">
        <f t="shared" si="76"/>
        <v>0</v>
      </c>
      <c r="R236" s="358">
        <f t="shared" si="73"/>
        <v>0</v>
      </c>
      <c r="S236" s="362"/>
      <c r="T236" s="362"/>
      <c r="U236" s="362"/>
      <c r="V236" s="362"/>
      <c r="W236" s="362"/>
      <c r="X236" s="362"/>
      <c r="Y236" s="362"/>
      <c r="Z236" s="362"/>
      <c r="AA236" s="362"/>
      <c r="AB236" s="362"/>
      <c r="AC236" s="362"/>
      <c r="AD236" s="362"/>
      <c r="AE236" s="362"/>
      <c r="AF236" s="362"/>
      <c r="AG236" s="362"/>
      <c r="AH236" s="362"/>
      <c r="AI236" s="362"/>
      <c r="AJ236" s="362"/>
      <c r="AK236" s="362"/>
      <c r="AL236" s="362"/>
      <c r="AM236" s="362"/>
      <c r="AN236" s="362"/>
      <c r="AO236" s="362"/>
      <c r="AP236" s="362"/>
      <c r="AQ236" s="362"/>
      <c r="AR236" s="362"/>
      <c r="AS236" s="362"/>
      <c r="AT236" s="362"/>
      <c r="AU236" s="362"/>
      <c r="AV236" s="362"/>
      <c r="AW236" s="362"/>
      <c r="AX236" s="362"/>
      <c r="AY236" s="362"/>
      <c r="AZ236" s="362"/>
      <c r="BA236" s="362"/>
      <c r="BB236" s="362"/>
      <c r="BC236" s="362"/>
      <c r="BD236" s="362"/>
      <c r="BE236" s="362"/>
      <c r="BF236" s="362"/>
      <c r="BG236" s="362"/>
      <c r="BH236" s="362"/>
      <c r="BI236" s="362"/>
      <c r="BJ236" s="362"/>
      <c r="BK236" s="362"/>
      <c r="BL236" s="362"/>
      <c r="BM236" s="362"/>
      <c r="BN236" s="362"/>
      <c r="BO236" s="362"/>
      <c r="BP236" s="362"/>
      <c r="BQ236" s="362"/>
      <c r="BR236" s="362"/>
      <c r="BS236" s="362"/>
      <c r="BT236" s="362"/>
      <c r="BU236" s="362"/>
      <c r="BV236" s="362"/>
      <c r="BW236" s="362"/>
      <c r="BX236" s="362"/>
      <c r="BY236" s="362"/>
      <c r="BZ236" s="362"/>
      <c r="CA236" s="362"/>
      <c r="CB236" s="362"/>
      <c r="CC236" s="362"/>
      <c r="CD236" s="362"/>
      <c r="CE236" s="362"/>
      <c r="CF236" s="362"/>
      <c r="CG236" s="362"/>
      <c r="CH236" s="362"/>
      <c r="CI236" s="362"/>
      <c r="CJ236" s="362"/>
      <c r="CK236" s="362"/>
      <c r="CL236" s="362"/>
      <c r="CM236" s="362"/>
      <c r="CN236" s="362"/>
      <c r="CO236" s="362"/>
      <c r="CP236" s="362"/>
      <c r="CQ236" s="362"/>
      <c r="CR236" s="362"/>
      <c r="CS236" s="362"/>
      <c r="CT236" s="362"/>
      <c r="CU236" s="362"/>
      <c r="CV236" s="362"/>
      <c r="CW236" s="362"/>
      <c r="CX236" s="362"/>
      <c r="CY236" s="362"/>
      <c r="CZ236" s="362"/>
      <c r="DA236" s="362"/>
      <c r="DB236" s="362"/>
      <c r="DC236" s="362"/>
      <c r="DD236" s="362"/>
      <c r="DE236" s="362"/>
      <c r="DF236" s="362"/>
      <c r="DG236" s="362"/>
      <c r="DH236" s="362"/>
      <c r="DI236" s="362"/>
      <c r="DJ236" s="362"/>
      <c r="DK236" s="362"/>
      <c r="DL236" s="362"/>
      <c r="DM236" s="362"/>
      <c r="DN236" s="362"/>
    </row>
    <row r="237" spans="1:118" s="362" customFormat="1">
      <c r="A237" s="242" t="s">
        <v>36</v>
      </c>
      <c r="B237" s="458" t="s">
        <v>182</v>
      </c>
      <c r="C237" s="208">
        <f t="shared" si="69"/>
        <v>4891</v>
      </c>
      <c r="D237" s="208">
        <f>'[1]5.3-7.'!C90-'4.3-7'!H237-'4.3-7'!E237-'4.3-7'!F237-'4.3-7'!G237-'4.3-7'!I237-'4.3-7'!J237-'4.3-7'!K237-L237-M237-O237-P237</f>
        <v>4891</v>
      </c>
      <c r="E237" s="208"/>
      <c r="F237" s="228"/>
      <c r="G237" s="229"/>
      <c r="H237" s="228"/>
      <c r="I237" s="229"/>
      <c r="J237" s="228"/>
      <c r="K237" s="229"/>
      <c r="L237" s="228"/>
      <c r="M237" s="229"/>
      <c r="N237" s="364"/>
      <c r="O237" s="228"/>
      <c r="P237" s="229"/>
      <c r="Q237" s="358">
        <f t="shared" si="76"/>
        <v>4891</v>
      </c>
      <c r="R237" s="358">
        <f t="shared" si="73"/>
        <v>0</v>
      </c>
    </row>
    <row r="238" spans="1:118" s="362" customFormat="1">
      <c r="A238" s="242" t="s">
        <v>476</v>
      </c>
      <c r="B238" s="458"/>
      <c r="C238" s="208">
        <v>4891</v>
      </c>
      <c r="D238" s="208">
        <v>4891</v>
      </c>
      <c r="E238" s="208">
        <v>0</v>
      </c>
      <c r="F238" s="228">
        <v>0</v>
      </c>
      <c r="G238" s="229">
        <v>0</v>
      </c>
      <c r="H238" s="228">
        <v>0</v>
      </c>
      <c r="I238" s="229">
        <v>0</v>
      </c>
      <c r="J238" s="228">
        <v>0</v>
      </c>
      <c r="K238" s="229">
        <v>0</v>
      </c>
      <c r="L238" s="228">
        <v>0</v>
      </c>
      <c r="M238" s="229">
        <v>0</v>
      </c>
      <c r="N238" s="364">
        <v>0</v>
      </c>
      <c r="O238" s="228">
        <v>0</v>
      </c>
      <c r="P238" s="229">
        <v>0</v>
      </c>
      <c r="Q238" s="358">
        <f t="shared" si="76"/>
        <v>4891</v>
      </c>
      <c r="R238" s="358">
        <f t="shared" si="73"/>
        <v>0</v>
      </c>
    </row>
    <row r="239" spans="1:118" s="362" customFormat="1">
      <c r="A239" s="207" t="s">
        <v>778</v>
      </c>
      <c r="B239" s="242"/>
      <c r="C239" s="229">
        <v>1210</v>
      </c>
      <c r="D239" s="208">
        <v>1210</v>
      </c>
      <c r="E239" s="208"/>
      <c r="F239" s="228"/>
      <c r="G239" s="229"/>
      <c r="H239" s="228"/>
      <c r="I239" s="229"/>
      <c r="J239" s="228"/>
      <c r="K239" s="229"/>
      <c r="L239" s="228"/>
      <c r="M239" s="229"/>
      <c r="N239" s="364"/>
      <c r="O239" s="228"/>
      <c r="P239" s="229"/>
      <c r="Q239" s="358">
        <f t="shared" si="76"/>
        <v>1210</v>
      </c>
      <c r="R239" s="358">
        <f t="shared" si="73"/>
        <v>0</v>
      </c>
    </row>
    <row r="240" spans="1:118">
      <c r="A240" s="207" t="s">
        <v>475</v>
      </c>
      <c r="B240" s="258"/>
      <c r="C240" s="208">
        <f>SUM(C239)</f>
        <v>1210</v>
      </c>
      <c r="D240" s="208">
        <f t="shared" ref="D240:F240" si="83">SUM(D239)</f>
        <v>1210</v>
      </c>
      <c r="E240" s="208">
        <f t="shared" si="83"/>
        <v>0</v>
      </c>
      <c r="F240" s="208">
        <f t="shared" si="83"/>
        <v>0</v>
      </c>
      <c r="G240" s="208">
        <v>0</v>
      </c>
      <c r="H240" s="208">
        <v>0</v>
      </c>
      <c r="I240" s="208">
        <v>0</v>
      </c>
      <c r="J240" s="208">
        <v>0</v>
      </c>
      <c r="K240" s="208">
        <v>0</v>
      </c>
      <c r="L240" s="208">
        <v>0</v>
      </c>
      <c r="M240" s="208">
        <v>0</v>
      </c>
      <c r="N240" s="208">
        <v>0</v>
      </c>
      <c r="O240" s="208">
        <v>0</v>
      </c>
      <c r="P240" s="208">
        <v>0</v>
      </c>
      <c r="Q240" s="358">
        <f t="shared" si="76"/>
        <v>1210</v>
      </c>
      <c r="R240" s="358">
        <f t="shared" si="73"/>
        <v>0</v>
      </c>
    </row>
    <row r="241" spans="1:118">
      <c r="A241" s="453" t="s">
        <v>476</v>
      </c>
      <c r="B241" s="257"/>
      <c r="C241" s="210">
        <f t="shared" ref="C241:P241" si="84">C237+C240</f>
        <v>6101</v>
      </c>
      <c r="D241" s="210">
        <f t="shared" si="84"/>
        <v>6101</v>
      </c>
      <c r="E241" s="210">
        <f t="shared" si="84"/>
        <v>0</v>
      </c>
      <c r="F241" s="210">
        <f t="shared" si="84"/>
        <v>0</v>
      </c>
      <c r="G241" s="210">
        <f t="shared" si="84"/>
        <v>0</v>
      </c>
      <c r="H241" s="210">
        <f t="shared" si="84"/>
        <v>0</v>
      </c>
      <c r="I241" s="210">
        <f t="shared" si="84"/>
        <v>0</v>
      </c>
      <c r="J241" s="210">
        <f t="shared" si="84"/>
        <v>0</v>
      </c>
      <c r="K241" s="210">
        <f t="shared" si="84"/>
        <v>0</v>
      </c>
      <c r="L241" s="210">
        <f t="shared" si="84"/>
        <v>0</v>
      </c>
      <c r="M241" s="210">
        <f t="shared" si="84"/>
        <v>0</v>
      </c>
      <c r="N241" s="210">
        <f t="shared" si="84"/>
        <v>0</v>
      </c>
      <c r="O241" s="210">
        <f t="shared" si="84"/>
        <v>0</v>
      </c>
      <c r="P241" s="210">
        <f t="shared" si="84"/>
        <v>0</v>
      </c>
      <c r="Q241" s="358">
        <f t="shared" si="76"/>
        <v>6101</v>
      </c>
      <c r="R241" s="358">
        <f t="shared" si="73"/>
        <v>0</v>
      </c>
    </row>
    <row r="242" spans="1:118">
      <c r="A242" s="230" t="s">
        <v>180</v>
      </c>
      <c r="B242" s="241"/>
      <c r="C242" s="208"/>
      <c r="D242" s="208"/>
      <c r="E242" s="229"/>
      <c r="F242" s="228"/>
      <c r="G242" s="229"/>
      <c r="H242" s="228"/>
      <c r="I242" s="229"/>
      <c r="J242" s="228"/>
      <c r="K242" s="229"/>
      <c r="L242" s="228"/>
      <c r="M242" s="229"/>
      <c r="N242" s="364"/>
      <c r="O242" s="228"/>
      <c r="P242" s="229"/>
      <c r="Q242" s="358">
        <f t="shared" si="76"/>
        <v>0</v>
      </c>
      <c r="R242" s="358">
        <f t="shared" si="73"/>
        <v>0</v>
      </c>
      <c r="S242" s="362"/>
      <c r="T242" s="362"/>
      <c r="U242" s="362"/>
      <c r="V242" s="362"/>
      <c r="W242" s="362"/>
      <c r="X242" s="362"/>
      <c r="Y242" s="362"/>
      <c r="Z242" s="362"/>
      <c r="AA242" s="362"/>
      <c r="AB242" s="362"/>
      <c r="AC242" s="362"/>
      <c r="AD242" s="362"/>
      <c r="AE242" s="362"/>
      <c r="AF242" s="362"/>
      <c r="AG242" s="362"/>
      <c r="AH242" s="362"/>
      <c r="AI242" s="362"/>
      <c r="AJ242" s="362"/>
      <c r="AK242" s="362"/>
      <c r="AL242" s="362"/>
      <c r="AM242" s="362"/>
      <c r="AN242" s="362"/>
      <c r="AO242" s="362"/>
      <c r="AP242" s="362"/>
      <c r="AQ242" s="362"/>
      <c r="AR242" s="362"/>
      <c r="AS242" s="362"/>
      <c r="AT242" s="362"/>
      <c r="AU242" s="362"/>
      <c r="AV242" s="362"/>
      <c r="AW242" s="362"/>
      <c r="AX242" s="362"/>
      <c r="AY242" s="362"/>
      <c r="AZ242" s="362"/>
      <c r="BA242" s="362"/>
      <c r="BB242" s="362"/>
      <c r="BC242" s="362"/>
      <c r="BD242" s="362"/>
      <c r="BE242" s="362"/>
      <c r="BF242" s="362"/>
      <c r="BG242" s="362"/>
      <c r="BH242" s="362"/>
      <c r="BI242" s="362"/>
      <c r="BJ242" s="362"/>
      <c r="BK242" s="362"/>
      <c r="BL242" s="362"/>
      <c r="BM242" s="362"/>
      <c r="BN242" s="362"/>
      <c r="BO242" s="362"/>
      <c r="BP242" s="362"/>
      <c r="BQ242" s="362"/>
      <c r="BR242" s="362"/>
      <c r="BS242" s="362"/>
      <c r="BT242" s="362"/>
      <c r="BU242" s="362"/>
      <c r="BV242" s="362"/>
      <c r="BW242" s="362"/>
      <c r="BX242" s="362"/>
      <c r="BY242" s="362"/>
      <c r="BZ242" s="362"/>
      <c r="CA242" s="362"/>
      <c r="CB242" s="362"/>
      <c r="CC242" s="362"/>
      <c r="CD242" s="362"/>
      <c r="CE242" s="362"/>
      <c r="CF242" s="362"/>
      <c r="CG242" s="362"/>
      <c r="CH242" s="362"/>
      <c r="CI242" s="362"/>
      <c r="CJ242" s="362"/>
      <c r="CK242" s="362"/>
      <c r="CL242" s="362"/>
      <c r="CM242" s="362"/>
      <c r="CN242" s="362"/>
      <c r="CO242" s="362"/>
      <c r="CP242" s="362"/>
      <c r="CQ242" s="362"/>
      <c r="CR242" s="362"/>
      <c r="CS242" s="362"/>
      <c r="CT242" s="362"/>
      <c r="CU242" s="362"/>
      <c r="CV242" s="362"/>
      <c r="CW242" s="362"/>
      <c r="CX242" s="362"/>
      <c r="CY242" s="362"/>
      <c r="CZ242" s="362"/>
      <c r="DA242" s="362"/>
      <c r="DB242" s="362"/>
      <c r="DC242" s="362"/>
      <c r="DD242" s="362"/>
      <c r="DE242" s="362"/>
      <c r="DF242" s="362"/>
      <c r="DG242" s="362"/>
      <c r="DH242" s="362"/>
      <c r="DI242" s="362"/>
      <c r="DJ242" s="362"/>
      <c r="DK242" s="362"/>
      <c r="DL242" s="362"/>
      <c r="DM242" s="362"/>
      <c r="DN242" s="362"/>
    </row>
    <row r="243" spans="1:118" s="362" customFormat="1">
      <c r="A243" s="242" t="s">
        <v>36</v>
      </c>
      <c r="B243" s="458" t="s">
        <v>182</v>
      </c>
      <c r="C243" s="208">
        <f t="shared" si="69"/>
        <v>2164</v>
      </c>
      <c r="D243" s="208">
        <f>'[1]5.3-7.'!C92-'4.3-7'!H243-'4.3-7'!E243-'4.3-7'!F243-'4.3-7'!G243-'4.3-7'!I243-'4.3-7'!J243-'4.3-7'!K243-L243-M243-O243-P243</f>
        <v>25</v>
      </c>
      <c r="E243" s="208"/>
      <c r="F243" s="228"/>
      <c r="G243" s="229"/>
      <c r="H243" s="228">
        <v>2139</v>
      </c>
      <c r="I243" s="229"/>
      <c r="J243" s="228"/>
      <c r="K243" s="229"/>
      <c r="L243" s="228"/>
      <c r="M243" s="229"/>
      <c r="N243" s="364"/>
      <c r="O243" s="228"/>
      <c r="P243" s="229"/>
      <c r="Q243" s="358">
        <f t="shared" si="76"/>
        <v>2164</v>
      </c>
      <c r="R243" s="358">
        <f t="shared" si="73"/>
        <v>0</v>
      </c>
    </row>
    <row r="244" spans="1:118" s="362" customFormat="1">
      <c r="A244" s="242" t="s">
        <v>476</v>
      </c>
      <c r="B244" s="458"/>
      <c r="C244" s="208">
        <v>2164</v>
      </c>
      <c r="D244" s="208">
        <v>25</v>
      </c>
      <c r="E244" s="208">
        <v>0</v>
      </c>
      <c r="F244" s="228">
        <v>0</v>
      </c>
      <c r="G244" s="229">
        <v>0</v>
      </c>
      <c r="H244" s="228">
        <v>2139</v>
      </c>
      <c r="I244" s="229">
        <v>0</v>
      </c>
      <c r="J244" s="228">
        <v>0</v>
      </c>
      <c r="K244" s="229">
        <v>0</v>
      </c>
      <c r="L244" s="228">
        <v>0</v>
      </c>
      <c r="M244" s="229">
        <v>0</v>
      </c>
      <c r="N244" s="364">
        <v>0</v>
      </c>
      <c r="O244" s="228">
        <v>0</v>
      </c>
      <c r="P244" s="229">
        <v>0</v>
      </c>
      <c r="Q244" s="358">
        <f t="shared" si="76"/>
        <v>2164</v>
      </c>
      <c r="R244" s="358">
        <f t="shared" si="73"/>
        <v>0</v>
      </c>
    </row>
    <row r="245" spans="1:118">
      <c r="A245" s="207" t="s">
        <v>475</v>
      </c>
      <c r="B245" s="258"/>
      <c r="C245" s="208">
        <v>0</v>
      </c>
      <c r="D245" s="208">
        <v>0</v>
      </c>
      <c r="E245" s="208">
        <v>0</v>
      </c>
      <c r="F245" s="208">
        <v>0</v>
      </c>
      <c r="G245" s="208">
        <v>0</v>
      </c>
      <c r="H245" s="208">
        <v>0</v>
      </c>
      <c r="I245" s="208">
        <v>0</v>
      </c>
      <c r="J245" s="208">
        <v>0</v>
      </c>
      <c r="K245" s="208">
        <v>0</v>
      </c>
      <c r="L245" s="208">
        <v>0</v>
      </c>
      <c r="M245" s="208">
        <v>0</v>
      </c>
      <c r="N245" s="208">
        <v>0</v>
      </c>
      <c r="O245" s="208">
        <v>0</v>
      </c>
      <c r="P245" s="208">
        <v>0</v>
      </c>
      <c r="Q245" s="358">
        <f t="shared" si="76"/>
        <v>0</v>
      </c>
      <c r="R245" s="358">
        <f t="shared" si="73"/>
        <v>0</v>
      </c>
    </row>
    <row r="246" spans="1:118">
      <c r="A246" s="453" t="s">
        <v>476</v>
      </c>
      <c r="B246" s="257"/>
      <c r="C246" s="210">
        <f t="shared" ref="C246:P246" si="85">C243+C245</f>
        <v>2164</v>
      </c>
      <c r="D246" s="210">
        <f t="shared" si="85"/>
        <v>25</v>
      </c>
      <c r="E246" s="210">
        <f t="shared" si="85"/>
        <v>0</v>
      </c>
      <c r="F246" s="210">
        <f t="shared" si="85"/>
        <v>0</v>
      </c>
      <c r="G246" s="210">
        <f t="shared" si="85"/>
        <v>0</v>
      </c>
      <c r="H246" s="210">
        <f t="shared" si="85"/>
        <v>2139</v>
      </c>
      <c r="I246" s="210">
        <f t="shared" si="85"/>
        <v>0</v>
      </c>
      <c r="J246" s="210">
        <f t="shared" si="85"/>
        <v>0</v>
      </c>
      <c r="K246" s="210">
        <f t="shared" si="85"/>
        <v>0</v>
      </c>
      <c r="L246" s="210">
        <f t="shared" si="85"/>
        <v>0</v>
      </c>
      <c r="M246" s="210">
        <f t="shared" si="85"/>
        <v>0</v>
      </c>
      <c r="N246" s="210">
        <f t="shared" si="85"/>
        <v>0</v>
      </c>
      <c r="O246" s="210">
        <f t="shared" si="85"/>
        <v>0</v>
      </c>
      <c r="P246" s="210">
        <f t="shared" si="85"/>
        <v>0</v>
      </c>
      <c r="Q246" s="358">
        <f t="shared" si="76"/>
        <v>2164</v>
      </c>
      <c r="R246" s="358">
        <f t="shared" si="73"/>
        <v>0</v>
      </c>
    </row>
    <row r="247" spans="1:118">
      <c r="A247" s="209" t="s">
        <v>391</v>
      </c>
      <c r="B247" s="202"/>
      <c r="C247" s="296"/>
      <c r="D247" s="232"/>
      <c r="E247" s="233"/>
      <c r="F247" s="232"/>
      <c r="G247" s="233"/>
      <c r="H247" s="232"/>
      <c r="I247" s="233"/>
      <c r="J247" s="232"/>
      <c r="K247" s="233"/>
      <c r="L247" s="232"/>
      <c r="M247" s="233"/>
      <c r="N247" s="365"/>
      <c r="O247" s="232"/>
      <c r="P247" s="233"/>
      <c r="Q247" s="358">
        <f t="shared" si="76"/>
        <v>0</v>
      </c>
      <c r="R247" s="358">
        <f t="shared" si="73"/>
        <v>0</v>
      </c>
      <c r="S247" s="362"/>
      <c r="T247" s="362"/>
      <c r="U247" s="362"/>
      <c r="V247" s="362"/>
      <c r="W247" s="362"/>
      <c r="X247" s="362"/>
      <c r="Y247" s="362"/>
      <c r="Z247" s="362"/>
      <c r="AA247" s="362"/>
      <c r="AB247" s="362"/>
      <c r="AC247" s="362"/>
      <c r="AD247" s="362"/>
      <c r="AE247" s="362"/>
      <c r="AF247" s="362"/>
      <c r="AG247" s="362"/>
      <c r="AH247" s="362"/>
      <c r="AI247" s="362"/>
      <c r="AJ247" s="362"/>
      <c r="AK247" s="362"/>
      <c r="AL247" s="362"/>
      <c r="AM247" s="362"/>
      <c r="AN247" s="362"/>
      <c r="AO247" s="362"/>
      <c r="AP247" s="362"/>
      <c r="AQ247" s="362"/>
      <c r="AR247" s="362"/>
      <c r="AS247" s="362"/>
      <c r="AT247" s="362"/>
      <c r="AU247" s="362"/>
      <c r="AV247" s="362"/>
      <c r="AW247" s="362"/>
      <c r="AX247" s="362"/>
      <c r="AY247" s="362"/>
      <c r="AZ247" s="362"/>
      <c r="BA247" s="362"/>
      <c r="BB247" s="362"/>
      <c r="BC247" s="362"/>
      <c r="BD247" s="362"/>
      <c r="BE247" s="362"/>
      <c r="BF247" s="362"/>
      <c r="BG247" s="362"/>
      <c r="BH247" s="362"/>
      <c r="BI247" s="362"/>
      <c r="BJ247" s="362"/>
      <c r="BK247" s="362"/>
      <c r="BL247" s="362"/>
      <c r="BM247" s="362"/>
      <c r="BN247" s="362"/>
      <c r="BO247" s="362"/>
      <c r="BP247" s="362"/>
      <c r="BQ247" s="362"/>
      <c r="BR247" s="362"/>
      <c r="BS247" s="362"/>
      <c r="BT247" s="362"/>
      <c r="BU247" s="362"/>
      <c r="BV247" s="362"/>
      <c r="BW247" s="362"/>
      <c r="BX247" s="362"/>
      <c r="BY247" s="362"/>
      <c r="BZ247" s="362"/>
      <c r="CA247" s="362"/>
      <c r="CB247" s="362"/>
      <c r="CC247" s="362"/>
      <c r="CD247" s="362"/>
      <c r="CE247" s="362"/>
      <c r="CF247" s="362"/>
      <c r="CG247" s="362"/>
      <c r="CH247" s="362"/>
      <c r="CI247" s="362"/>
      <c r="CJ247" s="362"/>
      <c r="CK247" s="362"/>
      <c r="CL247" s="362"/>
      <c r="CM247" s="362"/>
      <c r="CN247" s="362"/>
      <c r="CO247" s="362"/>
      <c r="CP247" s="362"/>
      <c r="CQ247" s="362"/>
      <c r="CR247" s="362"/>
      <c r="CS247" s="362"/>
      <c r="CT247" s="362"/>
      <c r="CU247" s="362"/>
      <c r="CV247" s="362"/>
      <c r="CW247" s="362"/>
      <c r="CX247" s="362"/>
      <c r="CY247" s="362"/>
      <c r="CZ247" s="362"/>
      <c r="DA247" s="362"/>
      <c r="DB247" s="362"/>
      <c r="DC247" s="362"/>
      <c r="DD247" s="362"/>
      <c r="DE247" s="362"/>
      <c r="DF247" s="362"/>
      <c r="DG247" s="362"/>
      <c r="DH247" s="362"/>
      <c r="DI247" s="362"/>
      <c r="DJ247" s="362"/>
      <c r="DK247" s="362"/>
      <c r="DL247" s="362"/>
      <c r="DM247" s="362"/>
      <c r="DN247" s="362"/>
    </row>
    <row r="248" spans="1:118" s="366" customFormat="1">
      <c r="A248" s="454" t="s">
        <v>36</v>
      </c>
      <c r="B248" s="258"/>
      <c r="C248" s="459">
        <f t="shared" ref="C248:P249" si="86">C14+C19+C24+C30+C35+C52+C58+C87+C93</f>
        <v>1247539</v>
      </c>
      <c r="D248" s="459">
        <f t="shared" si="86"/>
        <v>942048</v>
      </c>
      <c r="E248" s="459">
        <f t="shared" si="86"/>
        <v>0</v>
      </c>
      <c r="F248" s="459">
        <f t="shared" si="86"/>
        <v>0</v>
      </c>
      <c r="G248" s="459">
        <f t="shared" si="86"/>
        <v>0</v>
      </c>
      <c r="H248" s="459">
        <f t="shared" si="86"/>
        <v>272391</v>
      </c>
      <c r="I248" s="459">
        <f t="shared" si="86"/>
        <v>0</v>
      </c>
      <c r="J248" s="459">
        <f t="shared" si="86"/>
        <v>33100</v>
      </c>
      <c r="K248" s="459">
        <f t="shared" si="86"/>
        <v>0</v>
      </c>
      <c r="L248" s="459">
        <f t="shared" si="86"/>
        <v>0</v>
      </c>
      <c r="M248" s="459">
        <f t="shared" si="86"/>
        <v>0</v>
      </c>
      <c r="N248" s="459">
        <f t="shared" si="86"/>
        <v>0</v>
      </c>
      <c r="O248" s="459">
        <f t="shared" si="86"/>
        <v>0</v>
      </c>
      <c r="P248" s="459">
        <f t="shared" si="86"/>
        <v>0</v>
      </c>
      <c r="Q248" s="358">
        <f t="shared" si="76"/>
        <v>1247539</v>
      </c>
      <c r="R248" s="358">
        <f t="shared" si="73"/>
        <v>0</v>
      </c>
    </row>
    <row r="249" spans="1:118" s="366" customFormat="1">
      <c r="A249" s="454" t="s">
        <v>476</v>
      </c>
      <c r="B249" s="258"/>
      <c r="C249" s="459">
        <f t="shared" si="86"/>
        <v>1236328</v>
      </c>
      <c r="D249" s="459">
        <f t="shared" si="86"/>
        <v>947908</v>
      </c>
      <c r="E249" s="459">
        <f t="shared" si="86"/>
        <v>0</v>
      </c>
      <c r="F249" s="459">
        <f t="shared" si="86"/>
        <v>0</v>
      </c>
      <c r="G249" s="459">
        <f t="shared" si="86"/>
        <v>0</v>
      </c>
      <c r="H249" s="459">
        <f t="shared" si="86"/>
        <v>227330</v>
      </c>
      <c r="I249" s="459">
        <f t="shared" si="86"/>
        <v>0</v>
      </c>
      <c r="J249" s="459">
        <f t="shared" si="86"/>
        <v>41951</v>
      </c>
      <c r="K249" s="459">
        <f t="shared" si="86"/>
        <v>0</v>
      </c>
      <c r="L249" s="459">
        <f t="shared" si="86"/>
        <v>0</v>
      </c>
      <c r="M249" s="459">
        <f t="shared" si="86"/>
        <v>0</v>
      </c>
      <c r="N249" s="459">
        <f t="shared" si="86"/>
        <v>0</v>
      </c>
      <c r="O249" s="459">
        <f t="shared" si="86"/>
        <v>19139</v>
      </c>
      <c r="P249" s="459">
        <f t="shared" si="86"/>
        <v>0</v>
      </c>
      <c r="Q249" s="358">
        <f t="shared" si="76"/>
        <v>1236328</v>
      </c>
      <c r="R249" s="358">
        <f t="shared" si="73"/>
        <v>0</v>
      </c>
    </row>
    <row r="250" spans="1:118" s="366" customFormat="1">
      <c r="A250" s="454" t="s">
        <v>475</v>
      </c>
      <c r="B250" s="258"/>
      <c r="C250" s="459">
        <f t="shared" ref="C250:P251" si="87">C16+C21+C27+C32+C37+C55+C60+C90+C95</f>
        <v>8363</v>
      </c>
      <c r="D250" s="459">
        <f t="shared" si="87"/>
        <v>4117</v>
      </c>
      <c r="E250" s="459">
        <f t="shared" si="87"/>
        <v>150</v>
      </c>
      <c r="F250" s="459">
        <f t="shared" si="87"/>
        <v>0</v>
      </c>
      <c r="G250" s="459">
        <f t="shared" si="87"/>
        <v>0</v>
      </c>
      <c r="H250" s="459">
        <f t="shared" si="87"/>
        <v>2919</v>
      </c>
      <c r="I250" s="459">
        <f t="shared" si="87"/>
        <v>0</v>
      </c>
      <c r="J250" s="459">
        <f t="shared" si="87"/>
        <v>1177</v>
      </c>
      <c r="K250" s="459">
        <f t="shared" si="87"/>
        <v>0</v>
      </c>
      <c r="L250" s="459">
        <f t="shared" si="87"/>
        <v>0</v>
      </c>
      <c r="M250" s="459">
        <f t="shared" si="87"/>
        <v>0</v>
      </c>
      <c r="N250" s="459">
        <f t="shared" si="87"/>
        <v>0</v>
      </c>
      <c r="O250" s="459">
        <f t="shared" si="87"/>
        <v>0</v>
      </c>
      <c r="P250" s="459">
        <f t="shared" si="87"/>
        <v>0</v>
      </c>
      <c r="Q250" s="358">
        <f t="shared" si="76"/>
        <v>8363</v>
      </c>
      <c r="R250" s="358">
        <f t="shared" si="73"/>
        <v>0</v>
      </c>
    </row>
    <row r="251" spans="1:118" s="461" customFormat="1">
      <c r="A251" s="460" t="s">
        <v>476</v>
      </c>
      <c r="B251" s="257"/>
      <c r="C251" s="459">
        <f t="shared" si="87"/>
        <v>1244691</v>
      </c>
      <c r="D251" s="459">
        <f t="shared" si="87"/>
        <v>952025</v>
      </c>
      <c r="E251" s="459">
        <f t="shared" si="87"/>
        <v>150</v>
      </c>
      <c r="F251" s="459">
        <f t="shared" si="87"/>
        <v>0</v>
      </c>
      <c r="G251" s="459">
        <f t="shared" si="87"/>
        <v>0</v>
      </c>
      <c r="H251" s="459">
        <f t="shared" si="87"/>
        <v>230249</v>
      </c>
      <c r="I251" s="459">
        <f t="shared" si="87"/>
        <v>0</v>
      </c>
      <c r="J251" s="459">
        <f t="shared" si="87"/>
        <v>43128</v>
      </c>
      <c r="K251" s="459">
        <f t="shared" si="87"/>
        <v>0</v>
      </c>
      <c r="L251" s="459">
        <f t="shared" si="87"/>
        <v>0</v>
      </c>
      <c r="M251" s="459">
        <f t="shared" si="87"/>
        <v>0</v>
      </c>
      <c r="N251" s="459">
        <f t="shared" si="87"/>
        <v>0</v>
      </c>
      <c r="O251" s="459">
        <f t="shared" si="87"/>
        <v>19139</v>
      </c>
      <c r="P251" s="459">
        <f t="shared" si="87"/>
        <v>0</v>
      </c>
      <c r="Q251" s="358">
        <f t="shared" si="76"/>
        <v>1244691</v>
      </c>
      <c r="R251" s="358">
        <f t="shared" si="73"/>
        <v>0</v>
      </c>
    </row>
    <row r="252" spans="1:118" s="556" customFormat="1">
      <c r="A252" s="462" t="s">
        <v>186</v>
      </c>
      <c r="B252" s="463"/>
      <c r="C252" s="404"/>
      <c r="D252" s="404"/>
      <c r="E252" s="404"/>
      <c r="F252" s="404"/>
      <c r="G252" s="404"/>
      <c r="H252" s="404"/>
      <c r="I252" s="404"/>
      <c r="J252" s="404"/>
      <c r="K252" s="404"/>
      <c r="L252" s="404"/>
      <c r="M252" s="404"/>
      <c r="N252" s="404"/>
      <c r="O252" s="404"/>
      <c r="P252" s="404"/>
      <c r="Q252" s="358">
        <f t="shared" si="76"/>
        <v>0</v>
      </c>
      <c r="R252" s="358">
        <f t="shared" si="73"/>
        <v>0</v>
      </c>
    </row>
    <row r="253" spans="1:118" s="557" customFormat="1">
      <c r="A253" s="454" t="s">
        <v>36</v>
      </c>
      <c r="B253" s="464"/>
      <c r="C253" s="465">
        <f t="shared" ref="C253:P254" si="88">C14+C19+C24+C30+C52+C69+C75+C81+C87+C98+C103+C115+C120+C126++C131+C138+C157+C163+C169+C174+C190+C196+C201+C215+C221+C226+C232+C237+C243+C144+C150</f>
        <v>919436</v>
      </c>
      <c r="D253" s="465">
        <f t="shared" si="88"/>
        <v>748693</v>
      </c>
      <c r="E253" s="465">
        <f t="shared" si="88"/>
        <v>0</v>
      </c>
      <c r="F253" s="465">
        <f t="shared" si="88"/>
        <v>0</v>
      </c>
      <c r="G253" s="465">
        <f t="shared" si="88"/>
        <v>0</v>
      </c>
      <c r="H253" s="465">
        <f t="shared" si="88"/>
        <v>137643</v>
      </c>
      <c r="I253" s="465">
        <f t="shared" si="88"/>
        <v>0</v>
      </c>
      <c r="J253" s="465">
        <f t="shared" si="88"/>
        <v>33100</v>
      </c>
      <c r="K253" s="465">
        <f t="shared" si="88"/>
        <v>0</v>
      </c>
      <c r="L253" s="465">
        <f t="shared" si="88"/>
        <v>0</v>
      </c>
      <c r="M253" s="465">
        <f t="shared" si="88"/>
        <v>0</v>
      </c>
      <c r="N253" s="465">
        <f t="shared" si="88"/>
        <v>0</v>
      </c>
      <c r="O253" s="465">
        <f t="shared" si="88"/>
        <v>0</v>
      </c>
      <c r="P253" s="465">
        <f t="shared" si="88"/>
        <v>0</v>
      </c>
      <c r="Q253" s="358">
        <f t="shared" si="76"/>
        <v>919436</v>
      </c>
      <c r="R253" s="358">
        <f t="shared" si="73"/>
        <v>0</v>
      </c>
    </row>
    <row r="254" spans="1:118" s="557" customFormat="1">
      <c r="A254" s="454" t="s">
        <v>476</v>
      </c>
      <c r="B254" s="464"/>
      <c r="C254" s="465">
        <f t="shared" si="88"/>
        <v>900783</v>
      </c>
      <c r="D254" s="465">
        <f t="shared" si="88"/>
        <v>754553</v>
      </c>
      <c r="E254" s="465">
        <f t="shared" si="88"/>
        <v>0</v>
      </c>
      <c r="F254" s="465">
        <f t="shared" si="88"/>
        <v>0</v>
      </c>
      <c r="G254" s="465">
        <f t="shared" si="88"/>
        <v>0</v>
      </c>
      <c r="H254" s="465">
        <f t="shared" si="88"/>
        <v>92582</v>
      </c>
      <c r="I254" s="465">
        <f t="shared" si="88"/>
        <v>0</v>
      </c>
      <c r="J254" s="465">
        <f t="shared" si="88"/>
        <v>41424</v>
      </c>
      <c r="K254" s="465">
        <f t="shared" si="88"/>
        <v>0</v>
      </c>
      <c r="L254" s="465">
        <f t="shared" si="88"/>
        <v>0</v>
      </c>
      <c r="M254" s="465">
        <f t="shared" si="88"/>
        <v>0</v>
      </c>
      <c r="N254" s="465">
        <f t="shared" si="88"/>
        <v>0</v>
      </c>
      <c r="O254" s="465">
        <f t="shared" si="88"/>
        <v>12224</v>
      </c>
      <c r="P254" s="465">
        <f t="shared" si="88"/>
        <v>0</v>
      </c>
      <c r="Q254" s="358">
        <f t="shared" si="76"/>
        <v>900783</v>
      </c>
      <c r="R254" s="358">
        <f t="shared" si="73"/>
        <v>0</v>
      </c>
    </row>
    <row r="255" spans="1:118" s="366" customFormat="1">
      <c r="A255" s="454" t="s">
        <v>475</v>
      </c>
      <c r="B255" s="258"/>
      <c r="C255" s="459">
        <f t="shared" ref="C255:P256" si="89">C16+C21+C27+C32+C55+C72+C78+C84+C90+C100+C107+C117+C123+C128+C135+C141+C147+C154+C160+C166+C171+C176+C193+C198+C205+C218+C223+C229+C234+C240+C245</f>
        <v>9261</v>
      </c>
      <c r="D255" s="459">
        <f t="shared" si="89"/>
        <v>6500</v>
      </c>
      <c r="E255" s="459">
        <f t="shared" si="89"/>
        <v>150</v>
      </c>
      <c r="F255" s="459">
        <f t="shared" si="89"/>
        <v>0</v>
      </c>
      <c r="G255" s="459">
        <f t="shared" si="89"/>
        <v>0</v>
      </c>
      <c r="H255" s="459">
        <f t="shared" si="89"/>
        <v>1442</v>
      </c>
      <c r="I255" s="459">
        <f t="shared" si="89"/>
        <v>0</v>
      </c>
      <c r="J255" s="459">
        <f t="shared" si="89"/>
        <v>1169</v>
      </c>
      <c r="K255" s="459">
        <f t="shared" si="89"/>
        <v>0</v>
      </c>
      <c r="L255" s="459">
        <f t="shared" si="89"/>
        <v>0</v>
      </c>
      <c r="M255" s="459">
        <f t="shared" si="89"/>
        <v>0</v>
      </c>
      <c r="N255" s="459">
        <f t="shared" si="89"/>
        <v>0</v>
      </c>
      <c r="O255" s="459">
        <f t="shared" si="89"/>
        <v>0</v>
      </c>
      <c r="P255" s="459">
        <f t="shared" si="89"/>
        <v>0</v>
      </c>
      <c r="Q255" s="358">
        <f t="shared" si="76"/>
        <v>9261</v>
      </c>
      <c r="R255" s="358">
        <f t="shared" si="73"/>
        <v>0</v>
      </c>
    </row>
    <row r="256" spans="1:118" s="367" customFormat="1">
      <c r="A256" s="460" t="s">
        <v>476</v>
      </c>
      <c r="B256" s="257"/>
      <c r="C256" s="459">
        <f t="shared" si="89"/>
        <v>910044</v>
      </c>
      <c r="D256" s="459">
        <f t="shared" si="89"/>
        <v>761053</v>
      </c>
      <c r="E256" s="459">
        <f t="shared" si="89"/>
        <v>150</v>
      </c>
      <c r="F256" s="459">
        <f t="shared" si="89"/>
        <v>0</v>
      </c>
      <c r="G256" s="459">
        <f t="shared" si="89"/>
        <v>0</v>
      </c>
      <c r="H256" s="459">
        <f t="shared" si="89"/>
        <v>94024</v>
      </c>
      <c r="I256" s="459">
        <f t="shared" si="89"/>
        <v>0</v>
      </c>
      <c r="J256" s="459">
        <f t="shared" si="89"/>
        <v>42593</v>
      </c>
      <c r="K256" s="459">
        <f t="shared" si="89"/>
        <v>0</v>
      </c>
      <c r="L256" s="459">
        <f t="shared" si="89"/>
        <v>0</v>
      </c>
      <c r="M256" s="459">
        <f t="shared" si="89"/>
        <v>0</v>
      </c>
      <c r="N256" s="459">
        <f t="shared" si="89"/>
        <v>0</v>
      </c>
      <c r="O256" s="459">
        <f t="shared" si="89"/>
        <v>12224</v>
      </c>
      <c r="P256" s="459">
        <f t="shared" si="89"/>
        <v>0</v>
      </c>
      <c r="Q256" s="358">
        <f t="shared" si="76"/>
        <v>910044</v>
      </c>
      <c r="R256" s="358">
        <f t="shared" si="73"/>
        <v>0</v>
      </c>
      <c r="S256" s="366"/>
      <c r="T256" s="366"/>
      <c r="U256" s="366"/>
      <c r="V256" s="366"/>
      <c r="W256" s="366"/>
      <c r="X256" s="366"/>
      <c r="Y256" s="366"/>
      <c r="Z256" s="366"/>
      <c r="AA256" s="366"/>
      <c r="AB256" s="366"/>
      <c r="AC256" s="366"/>
      <c r="AD256" s="366"/>
      <c r="AE256" s="366"/>
      <c r="AF256" s="366"/>
      <c r="AG256" s="366"/>
      <c r="AH256" s="366"/>
      <c r="AI256" s="366"/>
      <c r="AJ256" s="366"/>
      <c r="AK256" s="366"/>
      <c r="AL256" s="366"/>
      <c r="AM256" s="366"/>
      <c r="AN256" s="366"/>
      <c r="AO256" s="366"/>
      <c r="AP256" s="366"/>
      <c r="AQ256" s="366"/>
      <c r="AR256" s="366"/>
      <c r="AS256" s="366"/>
      <c r="AT256" s="366"/>
      <c r="AU256" s="366"/>
      <c r="AV256" s="366"/>
      <c r="AW256" s="366"/>
      <c r="AX256" s="366"/>
      <c r="AY256" s="366"/>
      <c r="AZ256" s="366"/>
      <c r="BA256" s="366"/>
      <c r="BB256" s="366"/>
      <c r="BC256" s="366"/>
      <c r="BD256" s="366"/>
      <c r="BE256" s="366"/>
      <c r="BF256" s="366"/>
      <c r="BG256" s="366"/>
      <c r="BH256" s="366"/>
      <c r="BI256" s="366"/>
      <c r="BJ256" s="366"/>
      <c r="BK256" s="366"/>
      <c r="BL256" s="366"/>
      <c r="BM256" s="366"/>
      <c r="BN256" s="366"/>
      <c r="BO256" s="366"/>
      <c r="BP256" s="366"/>
      <c r="BQ256" s="366"/>
      <c r="BR256" s="366"/>
      <c r="BS256" s="366"/>
      <c r="BT256" s="366"/>
      <c r="BU256" s="366"/>
      <c r="BV256" s="366"/>
      <c r="BW256" s="366"/>
      <c r="BX256" s="366"/>
      <c r="BY256" s="366"/>
      <c r="BZ256" s="366"/>
      <c r="CA256" s="366"/>
      <c r="CB256" s="366"/>
      <c r="CC256" s="366"/>
      <c r="CD256" s="366"/>
      <c r="CE256" s="366"/>
      <c r="CF256" s="366"/>
      <c r="CG256" s="366"/>
      <c r="CH256" s="366"/>
      <c r="CI256" s="366"/>
      <c r="CJ256" s="366"/>
      <c r="CK256" s="366"/>
      <c r="CL256" s="366"/>
      <c r="CM256" s="366"/>
      <c r="CN256" s="366"/>
      <c r="CO256" s="366"/>
      <c r="CP256" s="366"/>
      <c r="CQ256" s="366"/>
      <c r="CR256" s="366"/>
      <c r="CS256" s="366"/>
      <c r="CT256" s="366"/>
      <c r="CU256" s="366"/>
      <c r="CV256" s="366"/>
      <c r="CW256" s="366"/>
      <c r="CX256" s="366"/>
      <c r="CY256" s="366"/>
      <c r="CZ256" s="366"/>
      <c r="DA256" s="366"/>
      <c r="DB256" s="366"/>
      <c r="DC256" s="366"/>
      <c r="DD256" s="366"/>
      <c r="DE256" s="366"/>
      <c r="DF256" s="366"/>
      <c r="DG256" s="366"/>
      <c r="DH256" s="366"/>
      <c r="DI256" s="366"/>
      <c r="DJ256" s="366"/>
      <c r="DK256" s="366"/>
      <c r="DL256" s="366"/>
      <c r="DM256" s="366"/>
      <c r="DN256" s="366"/>
    </row>
    <row r="257" spans="1:118" s="557" customFormat="1">
      <c r="A257" s="462" t="s">
        <v>187</v>
      </c>
      <c r="B257" s="463"/>
      <c r="C257" s="404"/>
      <c r="D257" s="404"/>
      <c r="E257" s="404"/>
      <c r="F257" s="404"/>
      <c r="G257" s="404"/>
      <c r="H257" s="404"/>
      <c r="I257" s="404"/>
      <c r="J257" s="404"/>
      <c r="K257" s="404"/>
      <c r="L257" s="404"/>
      <c r="M257" s="404"/>
      <c r="N257" s="404"/>
      <c r="O257" s="404"/>
      <c r="P257" s="404"/>
      <c r="Q257" s="358">
        <f t="shared" si="76"/>
        <v>0</v>
      </c>
      <c r="R257" s="358">
        <f t="shared" si="73"/>
        <v>0</v>
      </c>
    </row>
    <row r="258" spans="1:118" s="557" customFormat="1">
      <c r="A258" s="454" t="s">
        <v>36</v>
      </c>
      <c r="B258" s="464"/>
      <c r="C258" s="459">
        <f t="shared" ref="C258:P258" si="90">C35+C63+C179+C185+C208</f>
        <v>328630</v>
      </c>
      <c r="D258" s="459">
        <f t="shared" si="90"/>
        <v>193355</v>
      </c>
      <c r="E258" s="459">
        <f t="shared" si="90"/>
        <v>0</v>
      </c>
      <c r="F258" s="459">
        <f t="shared" si="90"/>
        <v>0</v>
      </c>
      <c r="G258" s="459">
        <f t="shared" si="90"/>
        <v>0</v>
      </c>
      <c r="H258" s="459">
        <f t="shared" si="90"/>
        <v>134748</v>
      </c>
      <c r="I258" s="459">
        <f t="shared" si="90"/>
        <v>0</v>
      </c>
      <c r="J258" s="459">
        <f t="shared" si="90"/>
        <v>527</v>
      </c>
      <c r="K258" s="459">
        <f t="shared" si="90"/>
        <v>0</v>
      </c>
      <c r="L258" s="459">
        <f t="shared" si="90"/>
        <v>0</v>
      </c>
      <c r="M258" s="459">
        <f t="shared" si="90"/>
        <v>0</v>
      </c>
      <c r="N258" s="459">
        <f t="shared" si="90"/>
        <v>0</v>
      </c>
      <c r="O258" s="459">
        <f t="shared" si="90"/>
        <v>0</v>
      </c>
      <c r="P258" s="459">
        <f t="shared" si="90"/>
        <v>0</v>
      </c>
      <c r="Q258" s="358">
        <f t="shared" si="76"/>
        <v>328630</v>
      </c>
      <c r="R258" s="358">
        <f t="shared" si="73"/>
        <v>0</v>
      </c>
    </row>
    <row r="259" spans="1:118" s="557" customFormat="1">
      <c r="A259" s="454" t="s">
        <v>476</v>
      </c>
      <c r="B259" s="464"/>
      <c r="C259" s="459">
        <f t="shared" ref="C259:P259" si="91">C36+C64+C180+C185+C209</f>
        <v>335545</v>
      </c>
      <c r="D259" s="459">
        <f t="shared" si="91"/>
        <v>193355</v>
      </c>
      <c r="E259" s="459">
        <f t="shared" si="91"/>
        <v>0</v>
      </c>
      <c r="F259" s="459">
        <f t="shared" si="91"/>
        <v>0</v>
      </c>
      <c r="G259" s="459">
        <f t="shared" si="91"/>
        <v>0</v>
      </c>
      <c r="H259" s="459">
        <f t="shared" si="91"/>
        <v>134748</v>
      </c>
      <c r="I259" s="459">
        <f t="shared" si="91"/>
        <v>0</v>
      </c>
      <c r="J259" s="459">
        <f t="shared" si="91"/>
        <v>527</v>
      </c>
      <c r="K259" s="459">
        <f t="shared" si="91"/>
        <v>0</v>
      </c>
      <c r="L259" s="459">
        <f t="shared" si="91"/>
        <v>0</v>
      </c>
      <c r="M259" s="459">
        <f t="shared" si="91"/>
        <v>0</v>
      </c>
      <c r="N259" s="459">
        <f t="shared" si="91"/>
        <v>0</v>
      </c>
      <c r="O259" s="459">
        <f t="shared" si="91"/>
        <v>6915</v>
      </c>
      <c r="P259" s="459">
        <f t="shared" si="91"/>
        <v>0</v>
      </c>
      <c r="Q259" s="358">
        <f t="shared" si="76"/>
        <v>335545</v>
      </c>
      <c r="R259" s="358">
        <f t="shared" si="73"/>
        <v>0</v>
      </c>
    </row>
    <row r="260" spans="1:118" s="366" customFormat="1">
      <c r="A260" s="454" t="s">
        <v>475</v>
      </c>
      <c r="B260" s="258"/>
      <c r="C260" s="459">
        <f t="shared" ref="C260:P261" si="92">C37+C66+C181+C187+C212</f>
        <v>-898</v>
      </c>
      <c r="D260" s="459">
        <f t="shared" si="92"/>
        <v>-2383</v>
      </c>
      <c r="E260" s="459">
        <f t="shared" si="92"/>
        <v>0</v>
      </c>
      <c r="F260" s="459">
        <f t="shared" si="92"/>
        <v>0</v>
      </c>
      <c r="G260" s="459">
        <f t="shared" si="92"/>
        <v>0</v>
      </c>
      <c r="H260" s="459">
        <f t="shared" si="92"/>
        <v>1477</v>
      </c>
      <c r="I260" s="459">
        <f t="shared" si="92"/>
        <v>0</v>
      </c>
      <c r="J260" s="459">
        <f t="shared" si="92"/>
        <v>8</v>
      </c>
      <c r="K260" s="459">
        <f t="shared" si="92"/>
        <v>0</v>
      </c>
      <c r="L260" s="459">
        <f t="shared" si="92"/>
        <v>0</v>
      </c>
      <c r="M260" s="459">
        <f t="shared" si="92"/>
        <v>0</v>
      </c>
      <c r="N260" s="459">
        <f t="shared" si="92"/>
        <v>0</v>
      </c>
      <c r="O260" s="459">
        <f t="shared" si="92"/>
        <v>0</v>
      </c>
      <c r="P260" s="459">
        <f t="shared" si="92"/>
        <v>0</v>
      </c>
      <c r="Q260" s="358">
        <f t="shared" si="76"/>
        <v>-898</v>
      </c>
      <c r="R260" s="358">
        <f t="shared" si="73"/>
        <v>0</v>
      </c>
    </row>
    <row r="261" spans="1:118" s="367" customFormat="1">
      <c r="A261" s="460" t="s">
        <v>476</v>
      </c>
      <c r="B261" s="257"/>
      <c r="C261" s="459">
        <f t="shared" si="92"/>
        <v>334647</v>
      </c>
      <c r="D261" s="459">
        <f t="shared" si="92"/>
        <v>190972</v>
      </c>
      <c r="E261" s="459">
        <f t="shared" si="92"/>
        <v>0</v>
      </c>
      <c r="F261" s="459">
        <f t="shared" si="92"/>
        <v>0</v>
      </c>
      <c r="G261" s="459">
        <f t="shared" si="92"/>
        <v>0</v>
      </c>
      <c r="H261" s="459">
        <f t="shared" si="92"/>
        <v>136225</v>
      </c>
      <c r="I261" s="459">
        <f t="shared" si="92"/>
        <v>0</v>
      </c>
      <c r="J261" s="459">
        <f t="shared" si="92"/>
        <v>535</v>
      </c>
      <c r="K261" s="459">
        <f t="shared" si="92"/>
        <v>0</v>
      </c>
      <c r="L261" s="459">
        <f t="shared" si="92"/>
        <v>0</v>
      </c>
      <c r="M261" s="459">
        <f t="shared" si="92"/>
        <v>0</v>
      </c>
      <c r="N261" s="459">
        <f t="shared" si="92"/>
        <v>0</v>
      </c>
      <c r="O261" s="459">
        <f t="shared" si="92"/>
        <v>6915</v>
      </c>
      <c r="P261" s="459">
        <f t="shared" si="92"/>
        <v>0</v>
      </c>
      <c r="Q261" s="358">
        <f t="shared" si="76"/>
        <v>334647</v>
      </c>
      <c r="R261" s="358">
        <f t="shared" si="73"/>
        <v>0</v>
      </c>
      <c r="S261" s="366"/>
      <c r="T261" s="366"/>
      <c r="U261" s="366"/>
      <c r="V261" s="366"/>
      <c r="W261" s="366"/>
      <c r="X261" s="366"/>
      <c r="Y261" s="366"/>
      <c r="Z261" s="366"/>
      <c r="AA261" s="366"/>
      <c r="AB261" s="366"/>
      <c r="AC261" s="366"/>
      <c r="AD261" s="366"/>
      <c r="AE261" s="366"/>
      <c r="AF261" s="366"/>
      <c r="AG261" s="366"/>
      <c r="AH261" s="366"/>
      <c r="AI261" s="366"/>
      <c r="AJ261" s="366"/>
      <c r="AK261" s="366"/>
      <c r="AL261" s="366"/>
      <c r="AM261" s="366"/>
      <c r="AN261" s="366"/>
      <c r="AO261" s="366"/>
      <c r="AP261" s="366"/>
      <c r="AQ261" s="366"/>
      <c r="AR261" s="366"/>
      <c r="AS261" s="366"/>
      <c r="AT261" s="366"/>
      <c r="AU261" s="366"/>
      <c r="AV261" s="366"/>
      <c r="AW261" s="366"/>
      <c r="AX261" s="366"/>
      <c r="AY261" s="366"/>
      <c r="AZ261" s="366"/>
      <c r="BA261" s="366"/>
      <c r="BB261" s="366"/>
      <c r="BC261" s="366"/>
      <c r="BD261" s="366"/>
      <c r="BE261" s="366"/>
      <c r="BF261" s="366"/>
      <c r="BG261" s="366"/>
      <c r="BH261" s="366"/>
      <c r="BI261" s="366"/>
      <c r="BJ261" s="366"/>
      <c r="BK261" s="366"/>
      <c r="BL261" s="366"/>
      <c r="BM261" s="366"/>
      <c r="BN261" s="366"/>
      <c r="BO261" s="366"/>
      <c r="BP261" s="366"/>
      <c r="BQ261" s="366"/>
      <c r="BR261" s="366"/>
      <c r="BS261" s="366"/>
      <c r="BT261" s="366"/>
      <c r="BU261" s="366"/>
      <c r="BV261" s="366"/>
      <c r="BW261" s="366"/>
      <c r="BX261" s="366"/>
      <c r="BY261" s="366"/>
      <c r="BZ261" s="366"/>
      <c r="CA261" s="366"/>
      <c r="CB261" s="366"/>
      <c r="CC261" s="366"/>
      <c r="CD261" s="366"/>
      <c r="CE261" s="366"/>
      <c r="CF261" s="366"/>
      <c r="CG261" s="366"/>
      <c r="CH261" s="366"/>
      <c r="CI261" s="366"/>
      <c r="CJ261" s="366"/>
      <c r="CK261" s="366"/>
      <c r="CL261" s="366"/>
      <c r="CM261" s="366"/>
      <c r="CN261" s="366"/>
      <c r="CO261" s="366"/>
      <c r="CP261" s="366"/>
      <c r="CQ261" s="366"/>
      <c r="CR261" s="366"/>
      <c r="CS261" s="366"/>
      <c r="CT261" s="366"/>
      <c r="CU261" s="366"/>
      <c r="CV261" s="366"/>
      <c r="CW261" s="366"/>
      <c r="CX261" s="366"/>
      <c r="CY261" s="366"/>
      <c r="CZ261" s="366"/>
      <c r="DA261" s="366"/>
      <c r="DB261" s="366"/>
      <c r="DC261" s="366"/>
      <c r="DD261" s="366"/>
      <c r="DE261" s="366"/>
      <c r="DF261" s="366"/>
      <c r="DG261" s="366"/>
      <c r="DH261" s="366"/>
      <c r="DI261" s="366"/>
      <c r="DJ261" s="366"/>
      <c r="DK261" s="366"/>
      <c r="DL261" s="366"/>
      <c r="DM261" s="366"/>
      <c r="DN261" s="366"/>
    </row>
    <row r="262" spans="1:118" s="558" customFormat="1">
      <c r="A262" s="272" t="s">
        <v>188</v>
      </c>
      <c r="B262" s="368"/>
      <c r="C262" s="466">
        <v>0</v>
      </c>
      <c r="D262" s="466">
        <v>0</v>
      </c>
      <c r="E262" s="466">
        <v>0</v>
      </c>
      <c r="F262" s="466">
        <v>0</v>
      </c>
      <c r="G262" s="466">
        <v>0</v>
      </c>
      <c r="H262" s="466">
        <v>0</v>
      </c>
      <c r="I262" s="466">
        <v>0</v>
      </c>
      <c r="J262" s="466">
        <v>0</v>
      </c>
      <c r="K262" s="466">
        <v>0</v>
      </c>
      <c r="L262" s="466">
        <v>0</v>
      </c>
      <c r="M262" s="466">
        <v>0</v>
      </c>
      <c r="N262" s="466">
        <v>0</v>
      </c>
      <c r="O262" s="466">
        <v>0</v>
      </c>
      <c r="P262" s="466">
        <v>0</v>
      </c>
      <c r="Q262" s="358">
        <f t="shared" si="76"/>
        <v>0</v>
      </c>
      <c r="R262" s="358">
        <f t="shared" si="73"/>
        <v>0</v>
      </c>
    </row>
    <row r="263" spans="1:118">
      <c r="C263" s="297">
        <f>C252+C257</f>
        <v>0</v>
      </c>
      <c r="D263" s="297"/>
      <c r="E263" s="297"/>
      <c r="F263" s="297"/>
      <c r="G263" s="297"/>
      <c r="H263" s="297"/>
      <c r="I263" s="297"/>
      <c r="J263" s="297"/>
      <c r="K263" s="297"/>
      <c r="L263" s="297"/>
      <c r="M263" s="297"/>
      <c r="N263" s="297"/>
      <c r="O263" s="297"/>
      <c r="P263" s="297"/>
      <c r="Q263" s="358">
        <f t="shared" ref="Q263:Q267" si="93">SUM(D263:P263)</f>
        <v>0</v>
      </c>
      <c r="R263" s="358">
        <f t="shared" si="73"/>
        <v>0</v>
      </c>
    </row>
    <row r="264" spans="1:118">
      <c r="C264" s="358">
        <f>C253+C258</f>
        <v>1248066</v>
      </c>
      <c r="D264" s="358"/>
      <c r="Q264" s="358">
        <f t="shared" si="93"/>
        <v>0</v>
      </c>
      <c r="R264" s="358">
        <f t="shared" si="73"/>
        <v>-1248066</v>
      </c>
    </row>
    <row r="265" spans="1:118">
      <c r="A265" s="370"/>
      <c r="C265" s="358">
        <f t="shared" ref="C265:C267" si="94">C254+C259</f>
        <v>1236328</v>
      </c>
      <c r="D265" s="358"/>
      <c r="E265" s="358"/>
      <c r="Q265" s="358">
        <f t="shared" si="93"/>
        <v>0</v>
      </c>
      <c r="R265" s="358">
        <f t="shared" si="73"/>
        <v>-1236328</v>
      </c>
    </row>
    <row r="266" spans="1:118">
      <c r="A266" s="370"/>
      <c r="C266" s="358">
        <f t="shared" si="94"/>
        <v>8363</v>
      </c>
      <c r="D266" s="358"/>
      <c r="Q266" s="358">
        <f t="shared" si="93"/>
        <v>0</v>
      </c>
      <c r="R266" s="358">
        <f t="shared" si="73"/>
        <v>-8363</v>
      </c>
    </row>
    <row r="267" spans="1:118">
      <c r="A267" s="370"/>
      <c r="C267" s="358">
        <f t="shared" si="94"/>
        <v>1244691</v>
      </c>
      <c r="D267" s="358"/>
      <c r="Q267" s="358">
        <f t="shared" si="93"/>
        <v>0</v>
      </c>
      <c r="R267" s="358">
        <f t="shared" si="73"/>
        <v>-1244691</v>
      </c>
    </row>
    <row r="268" spans="1:118">
      <c r="A268" s="370"/>
      <c r="C268" s="358"/>
      <c r="D268" s="358"/>
      <c r="E268" s="358"/>
      <c r="F268" s="358"/>
      <c r="G268" s="358"/>
      <c r="H268" s="358"/>
      <c r="I268" s="358"/>
      <c r="J268" s="358"/>
      <c r="K268" s="358"/>
      <c r="L268" s="358"/>
      <c r="M268" s="358"/>
      <c r="N268" s="358"/>
      <c r="O268" s="358"/>
      <c r="P268" s="358"/>
      <c r="Q268" s="358"/>
      <c r="R268" s="358"/>
    </row>
    <row r="269" spans="1:118">
      <c r="C269" s="358">
        <f>C248-C264</f>
        <v>-527</v>
      </c>
      <c r="Q269" s="358"/>
      <c r="R269" s="358"/>
    </row>
    <row r="270" spans="1:118">
      <c r="C270" s="358">
        <f t="shared" ref="C270:C272" si="95">C249-C265</f>
        <v>0</v>
      </c>
      <c r="Q270" s="358"/>
      <c r="R270" s="358"/>
    </row>
    <row r="271" spans="1:118">
      <c r="C271" s="358">
        <f t="shared" si="95"/>
        <v>0</v>
      </c>
      <c r="Q271" s="358">
        <f t="shared" ref="Q271:Q303" si="96">SUM(D271:P271)</f>
        <v>0</v>
      </c>
      <c r="R271" s="358">
        <f t="shared" ref="R271:R303" si="97">Q271-C271</f>
        <v>0</v>
      </c>
    </row>
    <row r="272" spans="1:118">
      <c r="C272" s="358">
        <f t="shared" si="95"/>
        <v>0</v>
      </c>
      <c r="Q272" s="358">
        <f t="shared" si="96"/>
        <v>0</v>
      </c>
      <c r="R272" s="358">
        <f t="shared" si="97"/>
        <v>0</v>
      </c>
    </row>
    <row r="273" spans="17:18">
      <c r="Q273" s="358">
        <f t="shared" si="96"/>
        <v>0</v>
      </c>
      <c r="R273" s="358">
        <f t="shared" si="97"/>
        <v>0</v>
      </c>
    </row>
    <row r="274" spans="17:18">
      <c r="Q274" s="358">
        <f t="shared" si="96"/>
        <v>0</v>
      </c>
      <c r="R274" s="358">
        <f t="shared" si="97"/>
        <v>0</v>
      </c>
    </row>
    <row r="275" spans="17:18">
      <c r="Q275" s="358">
        <f t="shared" si="96"/>
        <v>0</v>
      </c>
      <c r="R275" s="358">
        <f t="shared" si="97"/>
        <v>0</v>
      </c>
    </row>
    <row r="276" spans="17:18">
      <c r="Q276" s="358">
        <f t="shared" si="96"/>
        <v>0</v>
      </c>
      <c r="R276" s="358">
        <f t="shared" si="97"/>
        <v>0</v>
      </c>
    </row>
    <row r="277" spans="17:18">
      <c r="Q277" s="358">
        <f t="shared" si="96"/>
        <v>0</v>
      </c>
      <c r="R277" s="358">
        <f t="shared" si="97"/>
        <v>0</v>
      </c>
    </row>
    <row r="278" spans="17:18">
      <c r="Q278" s="358">
        <f t="shared" si="96"/>
        <v>0</v>
      </c>
      <c r="R278" s="358">
        <f t="shared" si="97"/>
        <v>0</v>
      </c>
    </row>
    <row r="279" spans="17:18">
      <c r="Q279" s="358">
        <f t="shared" si="96"/>
        <v>0</v>
      </c>
      <c r="R279" s="358">
        <f t="shared" si="97"/>
        <v>0</v>
      </c>
    </row>
    <row r="280" spans="17:18">
      <c r="Q280" s="358">
        <f t="shared" si="96"/>
        <v>0</v>
      </c>
      <c r="R280" s="358">
        <f t="shared" si="97"/>
        <v>0</v>
      </c>
    </row>
    <row r="281" spans="17:18">
      <c r="Q281" s="358">
        <f t="shared" si="96"/>
        <v>0</v>
      </c>
      <c r="R281" s="358">
        <f t="shared" si="97"/>
        <v>0</v>
      </c>
    </row>
    <row r="282" spans="17:18">
      <c r="Q282" s="358">
        <f t="shared" si="96"/>
        <v>0</v>
      </c>
      <c r="R282" s="358">
        <f t="shared" si="97"/>
        <v>0</v>
      </c>
    </row>
    <row r="283" spans="17:18">
      <c r="Q283" s="358">
        <f t="shared" si="96"/>
        <v>0</v>
      </c>
      <c r="R283" s="358">
        <f t="shared" si="97"/>
        <v>0</v>
      </c>
    </row>
    <row r="284" spans="17:18">
      <c r="Q284" s="358">
        <f t="shared" si="96"/>
        <v>0</v>
      </c>
      <c r="R284" s="358">
        <f t="shared" si="97"/>
        <v>0</v>
      </c>
    </row>
    <row r="285" spans="17:18">
      <c r="Q285" s="358">
        <f t="shared" si="96"/>
        <v>0</v>
      </c>
      <c r="R285" s="358">
        <f t="shared" si="97"/>
        <v>0</v>
      </c>
    </row>
    <row r="286" spans="17:18">
      <c r="Q286" s="358">
        <f t="shared" si="96"/>
        <v>0</v>
      </c>
      <c r="R286" s="358">
        <f t="shared" si="97"/>
        <v>0</v>
      </c>
    </row>
    <row r="287" spans="17:18">
      <c r="Q287" s="358">
        <f t="shared" si="96"/>
        <v>0</v>
      </c>
      <c r="R287" s="358">
        <f t="shared" si="97"/>
        <v>0</v>
      </c>
    </row>
    <row r="288" spans="17:18">
      <c r="Q288" s="358">
        <f t="shared" si="96"/>
        <v>0</v>
      </c>
      <c r="R288" s="358">
        <f t="shared" si="97"/>
        <v>0</v>
      </c>
    </row>
    <row r="289" spans="17:18">
      <c r="Q289" s="358">
        <f t="shared" si="96"/>
        <v>0</v>
      </c>
      <c r="R289" s="358">
        <f t="shared" si="97"/>
        <v>0</v>
      </c>
    </row>
    <row r="290" spans="17:18">
      <c r="Q290" s="358">
        <f t="shared" si="96"/>
        <v>0</v>
      </c>
      <c r="R290" s="358">
        <f t="shared" si="97"/>
        <v>0</v>
      </c>
    </row>
    <row r="291" spans="17:18">
      <c r="Q291" s="358">
        <f t="shared" si="96"/>
        <v>0</v>
      </c>
      <c r="R291" s="358">
        <f t="shared" si="97"/>
        <v>0</v>
      </c>
    </row>
    <row r="292" spans="17:18">
      <c r="Q292" s="358">
        <f t="shared" si="96"/>
        <v>0</v>
      </c>
      <c r="R292" s="358">
        <f t="shared" si="97"/>
        <v>0</v>
      </c>
    </row>
    <row r="293" spans="17:18">
      <c r="Q293" s="358">
        <f t="shared" si="96"/>
        <v>0</v>
      </c>
      <c r="R293" s="358">
        <f t="shared" si="97"/>
        <v>0</v>
      </c>
    </row>
    <row r="294" spans="17:18">
      <c r="Q294" s="358">
        <f t="shared" si="96"/>
        <v>0</v>
      </c>
      <c r="R294" s="358">
        <f t="shared" si="97"/>
        <v>0</v>
      </c>
    </row>
    <row r="295" spans="17:18">
      <c r="Q295" s="358">
        <f t="shared" si="96"/>
        <v>0</v>
      </c>
      <c r="R295" s="358">
        <f t="shared" si="97"/>
        <v>0</v>
      </c>
    </row>
    <row r="296" spans="17:18">
      <c r="Q296" s="358">
        <f t="shared" si="96"/>
        <v>0</v>
      </c>
      <c r="R296" s="358">
        <f t="shared" si="97"/>
        <v>0</v>
      </c>
    </row>
    <row r="297" spans="17:18">
      <c r="Q297" s="358">
        <f t="shared" si="96"/>
        <v>0</v>
      </c>
      <c r="R297" s="358">
        <f t="shared" si="97"/>
        <v>0</v>
      </c>
    </row>
    <row r="298" spans="17:18">
      <c r="Q298" s="358">
        <f t="shared" si="96"/>
        <v>0</v>
      </c>
      <c r="R298" s="358">
        <f t="shared" si="97"/>
        <v>0</v>
      </c>
    </row>
    <row r="299" spans="17:18">
      <c r="Q299" s="358">
        <f t="shared" si="96"/>
        <v>0</v>
      </c>
      <c r="R299" s="358">
        <f t="shared" si="97"/>
        <v>0</v>
      </c>
    </row>
    <row r="300" spans="17:18">
      <c r="Q300" s="358">
        <f t="shared" si="96"/>
        <v>0</v>
      </c>
      <c r="R300" s="358">
        <f t="shared" si="97"/>
        <v>0</v>
      </c>
    </row>
    <row r="301" spans="17:18">
      <c r="Q301" s="358">
        <f t="shared" si="96"/>
        <v>0</v>
      </c>
      <c r="R301" s="358">
        <f t="shared" si="97"/>
        <v>0</v>
      </c>
    </row>
    <row r="302" spans="17:18">
      <c r="Q302" s="358">
        <f t="shared" si="96"/>
        <v>0</v>
      </c>
      <c r="R302" s="358">
        <f t="shared" si="97"/>
        <v>0</v>
      </c>
    </row>
    <row r="303" spans="17:18">
      <c r="Q303" s="358">
        <f t="shared" si="96"/>
        <v>0</v>
      </c>
      <c r="R303" s="358">
        <f t="shared" si="97"/>
        <v>0</v>
      </c>
    </row>
  </sheetData>
  <mergeCells count="20">
    <mergeCell ref="O9:O11"/>
    <mergeCell ref="P9:P11"/>
    <mergeCell ref="J12:K12"/>
    <mergeCell ref="L12:M12"/>
    <mergeCell ref="G9:G11"/>
    <mergeCell ref="H9:H11"/>
    <mergeCell ref="I9:I11"/>
    <mergeCell ref="J9:K10"/>
    <mergeCell ref="L9:M10"/>
    <mergeCell ref="N9:N11"/>
    <mergeCell ref="A3:P3"/>
    <mergeCell ref="A4:P4"/>
    <mergeCell ref="A5:P5"/>
    <mergeCell ref="A6:P6"/>
    <mergeCell ref="K8:M8"/>
    <mergeCell ref="B9:B11"/>
    <mergeCell ref="C9:C11"/>
    <mergeCell ref="D9:D11"/>
    <mergeCell ref="E9:E11"/>
    <mergeCell ref="F9:F11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65" firstPageNumber="8" orientation="landscape" r:id="rId1"/>
  <headerFooter alignWithMargins="0">
    <oddFooter>&amp;P. oldal</oddFooter>
  </headerFooter>
  <rowBreaks count="5" manualBreakCount="5">
    <brk id="56" max="15" man="1"/>
    <brk id="101" max="15" man="1"/>
    <brk id="136" max="15" man="1"/>
    <brk id="182" max="15" man="1"/>
    <brk id="230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P101"/>
  <sheetViews>
    <sheetView view="pageBreakPreview" zoomScaleNormal="80" workbookViewId="0">
      <selection activeCell="A4" sqref="A4"/>
    </sheetView>
  </sheetViews>
  <sheetFormatPr defaultRowHeight="12.75"/>
  <cols>
    <col min="1" max="1" width="52.7109375" customWidth="1"/>
    <col min="2" max="2" width="10.5703125" customWidth="1"/>
    <col min="3" max="3" width="11.85546875" customWidth="1"/>
    <col min="4" max="4" width="11.5703125" customWidth="1"/>
    <col min="5" max="5" width="10.7109375" customWidth="1"/>
    <col min="6" max="6" width="10.5703125" customWidth="1"/>
    <col min="7" max="7" width="11" customWidth="1"/>
    <col min="8" max="8" width="11.42578125" customWidth="1"/>
    <col min="9" max="9" width="11.28515625" customWidth="1"/>
    <col min="10" max="10" width="12" customWidth="1"/>
    <col min="11" max="11" width="13.85546875" customWidth="1"/>
  </cols>
  <sheetData>
    <row r="1" spans="1:11" ht="15.75">
      <c r="A1" s="29" t="s">
        <v>824</v>
      </c>
      <c r="B1" s="29"/>
      <c r="C1" s="29"/>
      <c r="D1" s="29"/>
      <c r="E1" s="29"/>
      <c r="F1" s="29"/>
      <c r="G1" s="29"/>
      <c r="H1" s="28"/>
      <c r="I1" s="36"/>
      <c r="J1" s="36"/>
      <c r="K1" s="36"/>
    </row>
    <row r="2" spans="1:11">
      <c r="A2" s="37"/>
      <c r="B2" s="37"/>
      <c r="C2" s="37"/>
      <c r="D2" s="37"/>
      <c r="E2" s="37"/>
      <c r="F2" s="37"/>
      <c r="G2" s="37"/>
      <c r="H2" s="38"/>
      <c r="I2" s="37"/>
      <c r="J2" s="37"/>
      <c r="K2" s="37"/>
    </row>
    <row r="3" spans="1:11" ht="15.75">
      <c r="A3" s="37"/>
      <c r="B3" s="37"/>
      <c r="C3" s="37"/>
      <c r="D3" s="37"/>
      <c r="E3" s="39"/>
      <c r="F3" s="39" t="s">
        <v>26</v>
      </c>
      <c r="G3" s="39"/>
      <c r="H3" s="37"/>
      <c r="I3" s="37"/>
      <c r="J3" s="37"/>
      <c r="K3" s="37"/>
    </row>
    <row r="4" spans="1:11" ht="15.75">
      <c r="A4" s="37"/>
      <c r="B4" s="37"/>
      <c r="C4" s="37"/>
      <c r="D4" s="37"/>
      <c r="E4" s="39"/>
      <c r="F4" s="541" t="s">
        <v>627</v>
      </c>
      <c r="G4" s="39"/>
      <c r="H4" s="37"/>
      <c r="I4" s="37"/>
      <c r="J4" s="37"/>
      <c r="K4" s="37"/>
    </row>
    <row r="5" spans="1:11" ht="15.75">
      <c r="A5" s="37"/>
      <c r="B5" s="37"/>
      <c r="C5" s="37"/>
      <c r="D5" s="37"/>
      <c r="E5" s="39"/>
      <c r="F5" s="39" t="s">
        <v>37</v>
      </c>
      <c r="G5" s="39"/>
      <c r="H5" s="37"/>
      <c r="I5" s="37"/>
      <c r="J5" s="37"/>
      <c r="K5" s="37"/>
    </row>
    <row r="6" spans="1:11" ht="15.75">
      <c r="A6" s="37"/>
      <c r="B6" s="37"/>
      <c r="C6" s="37"/>
      <c r="D6" s="37"/>
      <c r="E6" s="39"/>
      <c r="F6" s="39"/>
      <c r="G6" s="39"/>
      <c r="H6" s="37"/>
      <c r="I6" s="37"/>
      <c r="J6" s="37"/>
      <c r="K6" s="37"/>
    </row>
    <row r="7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5">
      <c r="A8" s="40"/>
      <c r="B8" s="40"/>
      <c r="C8" s="40"/>
      <c r="D8" s="40"/>
      <c r="E8" s="40"/>
      <c r="F8" s="40"/>
      <c r="G8" s="40"/>
      <c r="H8" s="5"/>
      <c r="I8" s="40"/>
      <c r="J8" s="5" t="s">
        <v>28</v>
      </c>
      <c r="K8" s="40"/>
    </row>
    <row r="9" spans="1:11">
      <c r="A9" s="7" t="s">
        <v>38</v>
      </c>
      <c r="B9" s="16" t="s">
        <v>30</v>
      </c>
      <c r="C9" s="603" t="s">
        <v>39</v>
      </c>
      <c r="D9" s="619"/>
      <c r="E9" s="619"/>
      <c r="F9" s="619"/>
      <c r="G9" s="619"/>
      <c r="H9" s="603" t="s">
        <v>40</v>
      </c>
      <c r="I9" s="620"/>
      <c r="J9" s="621"/>
      <c r="K9" s="600" t="s">
        <v>210</v>
      </c>
    </row>
    <row r="10" spans="1:11" ht="12.75" customHeight="1">
      <c r="A10" s="19" t="s">
        <v>41</v>
      </c>
      <c r="B10" s="20" t="s">
        <v>47</v>
      </c>
      <c r="C10" s="600" t="s">
        <v>80</v>
      </c>
      <c r="D10" s="600" t="s">
        <v>81</v>
      </c>
      <c r="E10" s="600" t="s">
        <v>103</v>
      </c>
      <c r="F10" s="622" t="s">
        <v>231</v>
      </c>
      <c r="G10" s="622" t="s">
        <v>205</v>
      </c>
      <c r="H10" s="600" t="s">
        <v>43</v>
      </c>
      <c r="I10" s="600" t="s">
        <v>42</v>
      </c>
      <c r="J10" s="625" t="s">
        <v>239</v>
      </c>
      <c r="K10" s="601"/>
    </row>
    <row r="11" spans="1:11">
      <c r="A11" s="19"/>
      <c r="B11" s="20" t="s">
        <v>33</v>
      </c>
      <c r="C11" s="601"/>
      <c r="D11" s="601"/>
      <c r="E11" s="601"/>
      <c r="F11" s="623"/>
      <c r="G11" s="623"/>
      <c r="H11" s="601"/>
      <c r="I11" s="601"/>
      <c r="J11" s="626"/>
      <c r="K11" s="601"/>
    </row>
    <row r="12" spans="1:11" ht="26.25" customHeight="1">
      <c r="A12" s="8"/>
      <c r="B12" s="21"/>
      <c r="C12" s="602"/>
      <c r="D12" s="602"/>
      <c r="E12" s="602"/>
      <c r="F12" s="624"/>
      <c r="G12" s="624"/>
      <c r="H12" s="602"/>
      <c r="I12" s="602"/>
      <c r="J12" s="627"/>
      <c r="K12" s="602"/>
    </row>
    <row r="13" spans="1:11">
      <c r="A13" s="7" t="s">
        <v>8</v>
      </c>
      <c r="B13" s="18" t="s">
        <v>9</v>
      </c>
      <c r="C13" s="9" t="s">
        <v>10</v>
      </c>
      <c r="D13" s="18" t="s">
        <v>11</v>
      </c>
      <c r="E13" s="9" t="s">
        <v>12</v>
      </c>
      <c r="F13" s="18" t="s">
        <v>13</v>
      </c>
      <c r="G13" s="9" t="s">
        <v>14</v>
      </c>
      <c r="H13" s="17" t="s">
        <v>15</v>
      </c>
      <c r="I13" s="9" t="s">
        <v>16</v>
      </c>
      <c r="J13" s="18" t="s">
        <v>17</v>
      </c>
      <c r="K13" s="9" t="s">
        <v>18</v>
      </c>
    </row>
    <row r="14" spans="1:11">
      <c r="A14" s="13" t="s">
        <v>133</v>
      </c>
      <c r="B14" s="118"/>
      <c r="C14" s="118"/>
      <c r="D14" s="122"/>
      <c r="E14" s="118"/>
      <c r="F14" s="122"/>
      <c r="G14" s="118"/>
      <c r="H14" s="122"/>
      <c r="I14" s="118"/>
      <c r="J14" s="122"/>
      <c r="K14" s="118"/>
    </row>
    <row r="15" spans="1:11">
      <c r="A15" s="46" t="s">
        <v>409</v>
      </c>
      <c r="B15" s="92">
        <f>SUM(C15:K15)</f>
        <v>1009560</v>
      </c>
      <c r="C15" s="92">
        <f>SUM('5.1'!D361)</f>
        <v>90365</v>
      </c>
      <c r="D15" s="92">
        <f>SUM('5.1'!E361)</f>
        <v>18716</v>
      </c>
      <c r="E15" s="92">
        <f>SUM('5.1'!F361)</f>
        <v>358874</v>
      </c>
      <c r="F15" s="92">
        <f>SUM('5.1'!G361)</f>
        <v>8834</v>
      </c>
      <c r="G15" s="92">
        <f>SUM('5.1'!H361)</f>
        <v>236301</v>
      </c>
      <c r="H15" s="92">
        <f>SUM('5.1'!I361)</f>
        <v>40455</v>
      </c>
      <c r="I15" s="92">
        <f>SUM('5.1'!J361)</f>
        <v>228466</v>
      </c>
      <c r="J15" s="92">
        <f>SUM('5.1'!K361)</f>
        <v>27549</v>
      </c>
      <c r="K15" s="92">
        <f>SUM('5.1'!L361)</f>
        <v>0</v>
      </c>
    </row>
    <row r="16" spans="1:11">
      <c r="A16" s="11" t="s">
        <v>502</v>
      </c>
      <c r="B16" s="92">
        <f>SUM(C16:K16)</f>
        <v>1321136</v>
      </c>
      <c r="C16" s="92">
        <f>SUM('5.1'!D362)</f>
        <v>120866</v>
      </c>
      <c r="D16" s="92">
        <f>SUM('5.1'!E362)</f>
        <v>23711</v>
      </c>
      <c r="E16" s="92">
        <f>SUM('5.1'!F362)</f>
        <v>404997</v>
      </c>
      <c r="F16" s="92">
        <f>SUM('5.1'!G362)</f>
        <v>7710</v>
      </c>
      <c r="G16" s="92">
        <f>SUM('5.1'!H362)</f>
        <v>165047</v>
      </c>
      <c r="H16" s="92">
        <f>SUM('5.1'!I362)</f>
        <v>175909</v>
      </c>
      <c r="I16" s="92">
        <f>SUM('5.1'!J362)</f>
        <v>305861</v>
      </c>
      <c r="J16" s="92">
        <f>SUM('5.1'!K362)</f>
        <v>45247</v>
      </c>
      <c r="K16" s="92">
        <f>SUM('5.1'!L362)</f>
        <v>71788</v>
      </c>
    </row>
    <row r="17" spans="1:11">
      <c r="A17" s="15" t="s">
        <v>638</v>
      </c>
      <c r="B17" s="92">
        <f>SUM(C17:K17)</f>
        <v>1408850</v>
      </c>
      <c r="C17" s="92">
        <f>SUM('5.1'!D364)</f>
        <v>133148</v>
      </c>
      <c r="D17" s="92">
        <f>SUM('5.1'!E364)</f>
        <v>26412</v>
      </c>
      <c r="E17" s="92">
        <f>SUM('5.1'!F364)</f>
        <v>393285</v>
      </c>
      <c r="F17" s="92">
        <f>SUM('5.1'!G364)</f>
        <v>10704</v>
      </c>
      <c r="G17" s="92">
        <f>SUM('5.1'!H364)</f>
        <v>310842</v>
      </c>
      <c r="H17" s="92">
        <f>SUM('5.1'!I364)</f>
        <v>131649</v>
      </c>
      <c r="I17" s="92">
        <f>SUM('5.1'!J364)</f>
        <v>297749</v>
      </c>
      <c r="J17" s="92">
        <f>SUM('5.1'!K364)</f>
        <v>19293</v>
      </c>
      <c r="K17" s="92">
        <f>SUM('5.1'!L364)</f>
        <v>85768</v>
      </c>
    </row>
    <row r="18" spans="1:11">
      <c r="A18" s="24" t="s">
        <v>73</v>
      </c>
      <c r="B18" s="135"/>
      <c r="C18" s="118"/>
      <c r="D18" s="122"/>
      <c r="E18" s="118"/>
      <c r="F18" s="122"/>
      <c r="G18" s="118"/>
      <c r="H18" s="118"/>
      <c r="I18" s="118"/>
      <c r="J18" s="118"/>
      <c r="K18" s="118"/>
    </row>
    <row r="19" spans="1:11">
      <c r="A19" s="46" t="s">
        <v>409</v>
      </c>
      <c r="B19" s="140">
        <f>SUM(C19:K19)</f>
        <v>237825</v>
      </c>
      <c r="C19" s="92">
        <f>SUM('5.2'!D61)</f>
        <v>149117</v>
      </c>
      <c r="D19" s="92">
        <f>SUM('5.2'!E61)</f>
        <v>40887</v>
      </c>
      <c r="E19" s="92">
        <f>SUM('5.2'!F61)</f>
        <v>43797</v>
      </c>
      <c r="F19" s="92">
        <f>SUM('5.2'!G61)</f>
        <v>20</v>
      </c>
      <c r="G19" s="92">
        <f>SUM('5.2'!H61)</f>
        <v>0</v>
      </c>
      <c r="H19" s="92">
        <f>SUM('5.2'!I61)</f>
        <v>4004</v>
      </c>
      <c r="I19" s="92">
        <f>SUM('5.2'!J61)</f>
        <v>0</v>
      </c>
      <c r="J19" s="92">
        <f>SUM('5.2'!K61)</f>
        <v>0</v>
      </c>
      <c r="K19" s="92">
        <f>SUM('5.2'!L61)</f>
        <v>0</v>
      </c>
    </row>
    <row r="20" spans="1:11">
      <c r="A20" s="11" t="s">
        <v>502</v>
      </c>
      <c r="B20" s="92">
        <f>SUM(C20:K20)</f>
        <v>241513</v>
      </c>
      <c r="C20" s="92">
        <f>SUM('5.2'!D62)</f>
        <v>146291</v>
      </c>
      <c r="D20" s="92">
        <f>SUM('5.2'!E62)</f>
        <v>40045</v>
      </c>
      <c r="E20" s="92">
        <f>SUM('5.2'!F62)</f>
        <v>47603</v>
      </c>
      <c r="F20" s="92">
        <f>SUM('5.2'!G62)</f>
        <v>0</v>
      </c>
      <c r="G20" s="92">
        <f>SUM('5.2'!H62)</f>
        <v>0</v>
      </c>
      <c r="H20" s="92">
        <f>SUM('5.2'!I62)</f>
        <v>7574</v>
      </c>
      <c r="I20" s="92">
        <f>SUM('5.2'!J62)</f>
        <v>0</v>
      </c>
      <c r="J20" s="92">
        <f>SUM('5.2'!K62)</f>
        <v>0</v>
      </c>
      <c r="K20" s="92">
        <f>SUM('5.2'!L62)</f>
        <v>0</v>
      </c>
    </row>
    <row r="21" spans="1:11">
      <c r="A21" s="15" t="s">
        <v>638</v>
      </c>
      <c r="B21" s="116">
        <f>SUM(C21:K21)</f>
        <v>239358</v>
      </c>
      <c r="C21" s="92">
        <f>SUM('5.2'!D64)</f>
        <v>148543</v>
      </c>
      <c r="D21" s="92">
        <f>SUM('5.2'!E64)</f>
        <v>40267</v>
      </c>
      <c r="E21" s="92">
        <f>SUM('5.2'!F64)</f>
        <v>43573</v>
      </c>
      <c r="F21" s="92">
        <f>SUM('5.2'!G64)</f>
        <v>0</v>
      </c>
      <c r="G21" s="92">
        <f>SUM('5.2'!H64)</f>
        <v>0</v>
      </c>
      <c r="H21" s="92">
        <f>SUM('5.2'!I64)</f>
        <v>6975</v>
      </c>
      <c r="I21" s="116">
        <f>SUM('5.2'!J64)</f>
        <v>0</v>
      </c>
      <c r="J21" s="92">
        <f>SUM('5.2'!K64)</f>
        <v>0</v>
      </c>
      <c r="K21" s="92">
        <f>SUM('5.2'!L64)</f>
        <v>0</v>
      </c>
    </row>
    <row r="22" spans="1:11">
      <c r="A22" s="13" t="s">
        <v>217</v>
      </c>
      <c r="B22" s="129"/>
      <c r="C22" s="135"/>
      <c r="D22" s="137"/>
      <c r="E22" s="135"/>
      <c r="F22" s="137"/>
      <c r="G22" s="135"/>
      <c r="H22" s="135"/>
      <c r="I22" s="137"/>
      <c r="J22" s="135"/>
      <c r="K22" s="135"/>
    </row>
    <row r="23" spans="1:11">
      <c r="A23" s="46" t="s">
        <v>409</v>
      </c>
      <c r="B23" s="140">
        <f>SUM(C23:K23)</f>
        <v>143553</v>
      </c>
      <c r="C23" s="140">
        <v>78079</v>
      </c>
      <c r="D23" s="386">
        <v>22344</v>
      </c>
      <c r="E23" s="140">
        <v>26086</v>
      </c>
      <c r="F23" s="386">
        <v>16390</v>
      </c>
      <c r="G23" s="140"/>
      <c r="H23" s="140">
        <v>654</v>
      </c>
      <c r="I23" s="386"/>
      <c r="J23" s="140"/>
      <c r="K23" s="140"/>
    </row>
    <row r="24" spans="1:11">
      <c r="A24" s="11" t="s">
        <v>502</v>
      </c>
      <c r="B24" s="140">
        <f>SUM(C24:K24)</f>
        <v>129302</v>
      </c>
      <c r="C24" s="140">
        <v>78079</v>
      </c>
      <c r="D24" s="140">
        <v>22344</v>
      </c>
      <c r="E24" s="140">
        <v>27086</v>
      </c>
      <c r="F24" s="140">
        <v>0</v>
      </c>
      <c r="G24" s="140">
        <v>0</v>
      </c>
      <c r="H24" s="140">
        <v>1793</v>
      </c>
      <c r="I24" s="140">
        <v>0</v>
      </c>
      <c r="J24" s="140">
        <v>0</v>
      </c>
      <c r="K24" s="140">
        <v>0</v>
      </c>
    </row>
    <row r="25" spans="1:11">
      <c r="A25" s="15" t="s">
        <v>638</v>
      </c>
      <c r="B25" s="140">
        <f>SUM(C25:K25)</f>
        <v>129797</v>
      </c>
      <c r="C25" s="140">
        <v>78461</v>
      </c>
      <c r="D25" s="386">
        <v>22447</v>
      </c>
      <c r="E25" s="140">
        <v>27096</v>
      </c>
      <c r="F25" s="386">
        <v>0</v>
      </c>
      <c r="G25" s="140"/>
      <c r="H25" s="140">
        <v>1793</v>
      </c>
      <c r="I25" s="386"/>
      <c r="J25" s="140"/>
      <c r="K25" s="140"/>
    </row>
    <row r="26" spans="1:11">
      <c r="A26" s="13" t="s">
        <v>218</v>
      </c>
      <c r="B26" s="441"/>
      <c r="C26" s="441"/>
      <c r="D26" s="444"/>
      <c r="E26" s="441"/>
      <c r="F26" s="444"/>
      <c r="G26" s="441"/>
      <c r="H26" s="441"/>
      <c r="I26" s="444"/>
      <c r="J26" s="441"/>
      <c r="K26" s="441"/>
    </row>
    <row r="27" spans="1:11">
      <c r="A27" s="46" t="s">
        <v>409</v>
      </c>
      <c r="B27" s="140">
        <f>SUM(C27:K27)</f>
        <v>120402</v>
      </c>
      <c r="C27" s="140">
        <v>65878</v>
      </c>
      <c r="D27" s="386">
        <v>17500</v>
      </c>
      <c r="E27" s="140">
        <v>22502</v>
      </c>
      <c r="F27" s="386">
        <v>12760</v>
      </c>
      <c r="G27" s="140"/>
      <c r="H27" s="140">
        <v>1762</v>
      </c>
      <c r="I27" s="386"/>
      <c r="J27" s="140"/>
      <c r="K27" s="140"/>
    </row>
    <row r="28" spans="1:11">
      <c r="A28" s="11" t="s">
        <v>502</v>
      </c>
      <c r="B28" s="140">
        <f>SUM(C28:K28)</f>
        <v>109952</v>
      </c>
      <c r="C28" s="140">
        <v>65878</v>
      </c>
      <c r="D28" s="140">
        <v>17500</v>
      </c>
      <c r="E28" s="140">
        <v>24812</v>
      </c>
      <c r="F28" s="140">
        <v>0</v>
      </c>
      <c r="G28" s="140">
        <v>0</v>
      </c>
      <c r="H28" s="140">
        <v>1762</v>
      </c>
      <c r="I28" s="140">
        <v>0</v>
      </c>
      <c r="J28" s="140">
        <v>0</v>
      </c>
      <c r="K28" s="140">
        <v>0</v>
      </c>
    </row>
    <row r="29" spans="1:11">
      <c r="A29" s="15" t="s">
        <v>638</v>
      </c>
      <c r="B29" s="115">
        <f>SUM(C29:K29)</f>
        <v>110393</v>
      </c>
      <c r="C29" s="140">
        <v>66221</v>
      </c>
      <c r="D29" s="386">
        <v>17593</v>
      </c>
      <c r="E29" s="140">
        <v>24817</v>
      </c>
      <c r="F29" s="386"/>
      <c r="G29" s="140"/>
      <c r="H29" s="140">
        <v>1762</v>
      </c>
      <c r="I29" s="386"/>
      <c r="J29" s="140"/>
      <c r="K29" s="140"/>
    </row>
    <row r="30" spans="1:11">
      <c r="A30" s="13" t="s">
        <v>219</v>
      </c>
      <c r="B30" s="140"/>
      <c r="C30" s="441"/>
      <c r="D30" s="444"/>
      <c r="E30" s="441"/>
      <c r="F30" s="444"/>
      <c r="G30" s="441"/>
      <c r="H30" s="441"/>
      <c r="I30" s="444"/>
      <c r="J30" s="441"/>
      <c r="K30" s="441"/>
    </row>
    <row r="31" spans="1:11">
      <c r="A31" s="46" t="s">
        <v>409</v>
      </c>
      <c r="B31" s="140">
        <f>SUM(C31:K31)</f>
        <v>61529</v>
      </c>
      <c r="C31" s="140">
        <v>34290</v>
      </c>
      <c r="D31" s="386">
        <v>9234</v>
      </c>
      <c r="E31" s="140">
        <v>11677</v>
      </c>
      <c r="F31" s="386">
        <v>5636</v>
      </c>
      <c r="G31" s="140"/>
      <c r="H31" s="140">
        <v>692</v>
      </c>
      <c r="I31" s="386"/>
      <c r="J31" s="140"/>
      <c r="K31" s="140"/>
    </row>
    <row r="32" spans="1:11">
      <c r="A32" s="11" t="s">
        <v>502</v>
      </c>
      <c r="B32" s="140">
        <f>SUM(C32:K32)</f>
        <v>57751</v>
      </c>
      <c r="C32" s="140">
        <v>34290</v>
      </c>
      <c r="D32" s="140">
        <v>9234</v>
      </c>
      <c r="E32" s="140">
        <v>13535</v>
      </c>
      <c r="F32" s="140">
        <v>0</v>
      </c>
      <c r="G32" s="140">
        <v>0</v>
      </c>
      <c r="H32" s="140">
        <v>692</v>
      </c>
      <c r="I32" s="140">
        <v>0</v>
      </c>
      <c r="J32" s="140">
        <v>0</v>
      </c>
      <c r="K32" s="140">
        <v>0</v>
      </c>
    </row>
    <row r="33" spans="1:16">
      <c r="A33" s="15" t="s">
        <v>638</v>
      </c>
      <c r="B33" s="140">
        <f>SUM(C33:K33)</f>
        <v>58048</v>
      </c>
      <c r="C33" s="140">
        <v>34481</v>
      </c>
      <c r="D33" s="386">
        <v>9285</v>
      </c>
      <c r="E33" s="140">
        <v>13590</v>
      </c>
      <c r="F33" s="386"/>
      <c r="G33" s="140"/>
      <c r="H33" s="140">
        <v>692</v>
      </c>
      <c r="I33" s="386"/>
      <c r="J33" s="140"/>
      <c r="K33" s="140"/>
    </row>
    <row r="34" spans="1:16">
      <c r="A34" s="13" t="s">
        <v>232</v>
      </c>
      <c r="B34" s="441"/>
      <c r="C34" s="441"/>
      <c r="D34" s="444"/>
      <c r="E34" s="441"/>
      <c r="F34" s="444"/>
      <c r="G34" s="441"/>
      <c r="H34" s="441"/>
      <c r="I34" s="444"/>
      <c r="J34" s="441"/>
      <c r="K34" s="441"/>
    </row>
    <row r="35" spans="1:16">
      <c r="A35" s="46" t="s">
        <v>409</v>
      </c>
      <c r="B35" s="140">
        <f>SUM(C35:K35)</f>
        <v>28009</v>
      </c>
      <c r="C35" s="140">
        <v>16978</v>
      </c>
      <c r="D35" s="386">
        <v>4584</v>
      </c>
      <c r="E35" s="140">
        <v>2408</v>
      </c>
      <c r="F35" s="386"/>
      <c r="G35" s="140"/>
      <c r="H35" s="140">
        <v>4039</v>
      </c>
      <c r="I35" s="386"/>
      <c r="J35" s="140"/>
      <c r="K35" s="140"/>
    </row>
    <row r="36" spans="1:16">
      <c r="A36" s="11" t="s">
        <v>502</v>
      </c>
      <c r="B36" s="140">
        <f>SUM(C36:K36)</f>
        <v>29194</v>
      </c>
      <c r="C36" s="140">
        <v>16978</v>
      </c>
      <c r="D36" s="140">
        <v>4584</v>
      </c>
      <c r="E36" s="140">
        <v>3593</v>
      </c>
      <c r="F36" s="140">
        <v>0</v>
      </c>
      <c r="G36" s="140">
        <v>0</v>
      </c>
      <c r="H36" s="140">
        <v>4039</v>
      </c>
      <c r="I36" s="140">
        <v>0</v>
      </c>
      <c r="J36" s="140">
        <v>0</v>
      </c>
      <c r="K36" s="140">
        <v>0</v>
      </c>
    </row>
    <row r="37" spans="1:16">
      <c r="A37" s="15" t="s">
        <v>638</v>
      </c>
      <c r="B37" s="140">
        <f>SUM(C37:K37)</f>
        <v>29224</v>
      </c>
      <c r="C37" s="140">
        <v>16978</v>
      </c>
      <c r="D37" s="386">
        <v>4584</v>
      </c>
      <c r="E37" s="140">
        <v>4025</v>
      </c>
      <c r="F37" s="386"/>
      <c r="G37" s="140"/>
      <c r="H37" s="140">
        <v>3637</v>
      </c>
      <c r="I37" s="386"/>
      <c r="J37" s="140"/>
      <c r="K37" s="140"/>
    </row>
    <row r="38" spans="1:16">
      <c r="A38" s="443" t="s">
        <v>233</v>
      </c>
      <c r="B38" s="441"/>
      <c r="C38" s="441"/>
      <c r="D38" s="444"/>
      <c r="E38" s="441"/>
      <c r="F38" s="444"/>
      <c r="G38" s="441"/>
      <c r="H38" s="441"/>
      <c r="I38" s="444"/>
      <c r="J38" s="441"/>
      <c r="K38" s="441"/>
    </row>
    <row r="39" spans="1:16">
      <c r="A39" s="46" t="s">
        <v>409</v>
      </c>
      <c r="B39" s="92">
        <f>SUM(C39:K39)</f>
        <v>165361</v>
      </c>
      <c r="C39" s="92">
        <v>76905</v>
      </c>
      <c r="D39" s="126">
        <v>21397</v>
      </c>
      <c r="E39" s="92">
        <v>63069</v>
      </c>
      <c r="F39" s="126"/>
      <c r="G39" s="92"/>
      <c r="H39" s="92">
        <v>3990</v>
      </c>
      <c r="I39" s="126"/>
      <c r="J39" s="92"/>
      <c r="K39" s="92"/>
    </row>
    <row r="40" spans="1:16">
      <c r="A40" s="11" t="s">
        <v>502</v>
      </c>
      <c r="B40" s="92">
        <f>SUM(C40:K40)</f>
        <v>169829</v>
      </c>
      <c r="C40" s="92">
        <v>76905</v>
      </c>
      <c r="D40" s="92">
        <v>21397</v>
      </c>
      <c r="E40" s="92">
        <v>67537</v>
      </c>
      <c r="F40" s="92">
        <v>0</v>
      </c>
      <c r="G40" s="92">
        <v>0</v>
      </c>
      <c r="H40" s="140">
        <v>3990</v>
      </c>
      <c r="I40" s="92">
        <v>0</v>
      </c>
      <c r="J40" s="92">
        <v>0</v>
      </c>
      <c r="K40" s="92">
        <v>0</v>
      </c>
    </row>
    <row r="41" spans="1:16">
      <c r="A41" s="15" t="s">
        <v>638</v>
      </c>
      <c r="B41" s="92">
        <f>SUM(C41:K41)</f>
        <v>169829</v>
      </c>
      <c r="C41" s="92">
        <v>79678</v>
      </c>
      <c r="D41" s="126">
        <v>21397</v>
      </c>
      <c r="E41" s="92">
        <v>66204</v>
      </c>
      <c r="F41" s="126">
        <v>120</v>
      </c>
      <c r="G41" s="92"/>
      <c r="H41" s="140">
        <v>2430</v>
      </c>
      <c r="I41" s="126"/>
      <c r="J41" s="92"/>
      <c r="K41" s="92"/>
    </row>
    <row r="42" spans="1:16">
      <c r="A42" s="13" t="s">
        <v>234</v>
      </c>
      <c r="B42" s="135"/>
      <c r="C42" s="118"/>
      <c r="D42" s="122"/>
      <c r="E42" s="118"/>
      <c r="F42" s="122"/>
      <c r="G42" s="118"/>
      <c r="H42" s="118"/>
      <c r="I42" s="122"/>
      <c r="J42" s="118"/>
      <c r="K42" s="118"/>
    </row>
    <row r="43" spans="1:16">
      <c r="A43" s="46" t="s">
        <v>409</v>
      </c>
      <c r="B43" s="92">
        <f>SUM(C43:K43)</f>
        <v>49853</v>
      </c>
      <c r="C43" s="92">
        <v>26961</v>
      </c>
      <c r="D43" s="126">
        <v>7029</v>
      </c>
      <c r="E43" s="92">
        <v>11712</v>
      </c>
      <c r="F43" s="126">
        <v>3745</v>
      </c>
      <c r="G43" s="92"/>
      <c r="H43" s="92">
        <v>406</v>
      </c>
      <c r="I43" s="126"/>
      <c r="J43" s="92"/>
      <c r="K43" s="92"/>
    </row>
    <row r="44" spans="1:16">
      <c r="A44" s="11" t="s">
        <v>502</v>
      </c>
      <c r="B44" s="92">
        <f>SUM(C44:K44)</f>
        <v>47674</v>
      </c>
      <c r="C44" s="92">
        <v>26961</v>
      </c>
      <c r="D44" s="92">
        <v>7029</v>
      </c>
      <c r="E44" s="92">
        <v>12695</v>
      </c>
      <c r="F44" s="92">
        <v>0</v>
      </c>
      <c r="G44" s="92">
        <v>0</v>
      </c>
      <c r="H44" s="140">
        <v>989</v>
      </c>
      <c r="I44" s="92">
        <v>0</v>
      </c>
      <c r="J44" s="92">
        <v>0</v>
      </c>
      <c r="K44" s="92">
        <v>0</v>
      </c>
    </row>
    <row r="45" spans="1:16">
      <c r="A45" s="15" t="s">
        <v>638</v>
      </c>
      <c r="B45" s="116">
        <f>SUM(C45:K45)</f>
        <v>48051</v>
      </c>
      <c r="C45" s="92">
        <v>26961</v>
      </c>
      <c r="D45" s="126">
        <v>7029</v>
      </c>
      <c r="E45" s="92">
        <v>13072</v>
      </c>
      <c r="F45" s="126"/>
      <c r="G45" s="92"/>
      <c r="H45" s="140">
        <v>989</v>
      </c>
      <c r="I45" s="126"/>
      <c r="J45" s="92"/>
      <c r="K45" s="92"/>
    </row>
    <row r="46" spans="1:16">
      <c r="A46" s="13" t="s">
        <v>235</v>
      </c>
      <c r="B46" s="129"/>
      <c r="C46" s="118"/>
      <c r="D46" s="122"/>
      <c r="E46" s="118"/>
      <c r="F46" s="122"/>
      <c r="G46" s="118"/>
      <c r="H46" s="118"/>
      <c r="I46" s="122"/>
      <c r="J46" s="118"/>
      <c r="K46" s="118"/>
      <c r="P46" s="68"/>
    </row>
    <row r="47" spans="1:16">
      <c r="A47" s="46" t="s">
        <v>409</v>
      </c>
      <c r="B47" s="92">
        <f>SUM(C47:K47)</f>
        <v>127571</v>
      </c>
      <c r="C47" s="92">
        <v>37384</v>
      </c>
      <c r="D47" s="126">
        <v>10204</v>
      </c>
      <c r="E47" s="92">
        <v>56889</v>
      </c>
      <c r="F47" s="126"/>
      <c r="G47" s="92">
        <v>21000</v>
      </c>
      <c r="H47" s="92">
        <v>2094</v>
      </c>
      <c r="I47" s="126"/>
      <c r="J47" s="92"/>
      <c r="K47" s="92"/>
    </row>
    <row r="48" spans="1:16">
      <c r="A48" s="11" t="s">
        <v>502</v>
      </c>
      <c r="B48" s="92">
        <f>SUM(C48:K48)</f>
        <v>133222</v>
      </c>
      <c r="C48" s="92">
        <v>37384</v>
      </c>
      <c r="D48" s="92">
        <v>10204</v>
      </c>
      <c r="E48" s="92">
        <v>60540</v>
      </c>
      <c r="F48" s="92">
        <v>0</v>
      </c>
      <c r="G48" s="92">
        <v>23000</v>
      </c>
      <c r="H48" s="140">
        <v>2094</v>
      </c>
      <c r="I48" s="92">
        <v>0</v>
      </c>
      <c r="J48" s="92">
        <v>0</v>
      </c>
      <c r="K48" s="92">
        <v>0</v>
      </c>
    </row>
    <row r="49" spans="1:11">
      <c r="A49" s="15" t="s">
        <v>638</v>
      </c>
      <c r="B49" s="92">
        <f>SUM(C49:K49)</f>
        <v>139196</v>
      </c>
      <c r="C49" s="92">
        <v>35093</v>
      </c>
      <c r="D49" s="126">
        <v>9765</v>
      </c>
      <c r="E49" s="92">
        <v>64230</v>
      </c>
      <c r="F49" s="126"/>
      <c r="G49" s="92">
        <v>26819</v>
      </c>
      <c r="H49" s="140">
        <v>3289</v>
      </c>
      <c r="I49" s="126"/>
      <c r="J49" s="92"/>
      <c r="K49" s="92"/>
    </row>
    <row r="50" spans="1:11">
      <c r="A50" s="13" t="s">
        <v>223</v>
      </c>
      <c r="B50" s="135"/>
      <c r="C50" s="118"/>
      <c r="D50" s="122"/>
      <c r="E50" s="118"/>
      <c r="F50" s="122"/>
      <c r="G50" s="118"/>
      <c r="H50" s="118"/>
      <c r="I50" s="122"/>
      <c r="J50" s="118"/>
      <c r="K50" s="118"/>
    </row>
    <row r="51" spans="1:11">
      <c r="A51" s="46" t="s">
        <v>409</v>
      </c>
      <c r="B51" s="92">
        <f>SUM(C51:K51)</f>
        <v>52652</v>
      </c>
      <c r="C51" s="92">
        <v>16132</v>
      </c>
      <c r="D51" s="126">
        <v>4330</v>
      </c>
      <c r="E51" s="92">
        <v>30285</v>
      </c>
      <c r="F51" s="126"/>
      <c r="G51" s="92"/>
      <c r="H51" s="92">
        <v>1905</v>
      </c>
      <c r="I51" s="126"/>
      <c r="J51" s="92"/>
      <c r="K51" s="92"/>
    </row>
    <row r="52" spans="1:11">
      <c r="A52" s="11" t="s">
        <v>502</v>
      </c>
      <c r="B52" s="92">
        <f>SUM(C52:K52)</f>
        <v>53354</v>
      </c>
      <c r="C52" s="92">
        <v>16132</v>
      </c>
      <c r="D52" s="92">
        <v>4330</v>
      </c>
      <c r="E52" s="92">
        <v>30987</v>
      </c>
      <c r="F52" s="92">
        <v>0</v>
      </c>
      <c r="G52" s="92">
        <v>0</v>
      </c>
      <c r="H52" s="140">
        <v>1905</v>
      </c>
      <c r="I52" s="92">
        <v>0</v>
      </c>
      <c r="J52" s="92">
        <v>0</v>
      </c>
      <c r="K52" s="92">
        <v>0</v>
      </c>
    </row>
    <row r="53" spans="1:11">
      <c r="A53" s="15" t="s">
        <v>638</v>
      </c>
      <c r="B53" s="92">
        <f>SUM(C53:K53)</f>
        <v>54944</v>
      </c>
      <c r="C53" s="92">
        <v>16132</v>
      </c>
      <c r="D53" s="126">
        <v>4330</v>
      </c>
      <c r="E53" s="92">
        <v>32577</v>
      </c>
      <c r="F53" s="126"/>
      <c r="G53" s="92"/>
      <c r="H53" s="140">
        <v>1905</v>
      </c>
      <c r="I53" s="126"/>
      <c r="J53" s="92"/>
      <c r="K53" s="92"/>
    </row>
    <row r="54" spans="1:11">
      <c r="A54" s="13" t="s">
        <v>224</v>
      </c>
      <c r="B54" s="135"/>
      <c r="C54" s="118"/>
      <c r="D54" s="122"/>
      <c r="E54" s="118"/>
      <c r="F54" s="122"/>
      <c r="G54" s="118"/>
      <c r="H54" s="118"/>
      <c r="I54" s="122"/>
      <c r="J54" s="118"/>
      <c r="K54" s="118"/>
    </row>
    <row r="55" spans="1:11">
      <c r="A55" s="46" t="s">
        <v>409</v>
      </c>
      <c r="B55" s="92">
        <f>SUM(C55:K55)</f>
        <v>498609</v>
      </c>
      <c r="C55" s="92">
        <v>132491</v>
      </c>
      <c r="D55" s="126">
        <v>35720</v>
      </c>
      <c r="E55" s="92">
        <v>309615</v>
      </c>
      <c r="F55" s="126">
        <v>14251</v>
      </c>
      <c r="G55" s="92">
        <v>1105</v>
      </c>
      <c r="H55" s="92">
        <v>5427</v>
      </c>
      <c r="I55" s="126"/>
      <c r="J55" s="92"/>
      <c r="K55" s="92"/>
    </row>
    <row r="56" spans="1:11">
      <c r="A56" s="11" t="s">
        <v>502</v>
      </c>
      <c r="B56" s="92">
        <f>SUM(C56:K56)</f>
        <v>504532</v>
      </c>
      <c r="C56" s="92">
        <v>139534</v>
      </c>
      <c r="D56" s="92">
        <v>37621</v>
      </c>
      <c r="E56" s="92">
        <v>319245</v>
      </c>
      <c r="F56" s="92">
        <v>0</v>
      </c>
      <c r="G56" s="92">
        <v>1105</v>
      </c>
      <c r="H56" s="92">
        <v>7027</v>
      </c>
      <c r="I56" s="92">
        <v>0</v>
      </c>
      <c r="J56" s="92">
        <v>0</v>
      </c>
      <c r="K56" s="92">
        <v>0</v>
      </c>
    </row>
    <row r="57" spans="1:11">
      <c r="A57" s="15" t="s">
        <v>638</v>
      </c>
      <c r="B57" s="92">
        <f>SUM(C57:K57)</f>
        <v>505209</v>
      </c>
      <c r="C57" s="116">
        <v>134048</v>
      </c>
      <c r="D57" s="92">
        <v>37698</v>
      </c>
      <c r="E57" s="126">
        <v>327363</v>
      </c>
      <c r="F57" s="92"/>
      <c r="G57" s="126"/>
      <c r="H57" s="92">
        <v>6100</v>
      </c>
      <c r="I57" s="114"/>
      <c r="J57" s="136"/>
      <c r="K57" s="92"/>
    </row>
    <row r="58" spans="1:11">
      <c r="A58" s="13" t="s">
        <v>106</v>
      </c>
      <c r="B58" s="135"/>
      <c r="C58" s="122"/>
      <c r="D58" s="118"/>
      <c r="E58" s="122"/>
      <c r="F58" s="118"/>
      <c r="G58" s="122"/>
      <c r="H58" s="118"/>
      <c r="I58" s="120"/>
      <c r="J58" s="121"/>
      <c r="K58" s="118"/>
    </row>
    <row r="59" spans="1:11">
      <c r="A59" s="46" t="s">
        <v>409</v>
      </c>
      <c r="B59" s="92">
        <f>SUM(C59:K59)</f>
        <v>2494924</v>
      </c>
      <c r="C59" s="136">
        <f>SUM(C15,C19,C23,C27,C31,C35,C39,C43,C47,C51,C55)</f>
        <v>724580</v>
      </c>
      <c r="D59" s="136">
        <f t="shared" ref="D59:K59" si="0">SUM(D15,D19,D23,D27,D31,D35,D39,D43,D47,D51,D55)</f>
        <v>191945</v>
      </c>
      <c r="E59" s="136">
        <f t="shared" si="0"/>
        <v>936914</v>
      </c>
      <c r="F59" s="136">
        <f t="shared" si="0"/>
        <v>61636</v>
      </c>
      <c r="G59" s="136">
        <f t="shared" si="0"/>
        <v>258406</v>
      </c>
      <c r="H59" s="136">
        <f t="shared" si="0"/>
        <v>65428</v>
      </c>
      <c r="I59" s="136">
        <f t="shared" si="0"/>
        <v>228466</v>
      </c>
      <c r="J59" s="136">
        <f t="shared" si="0"/>
        <v>27549</v>
      </c>
      <c r="K59" s="92">
        <f t="shared" si="0"/>
        <v>0</v>
      </c>
    </row>
    <row r="60" spans="1:11">
      <c r="A60" s="11" t="s">
        <v>502</v>
      </c>
      <c r="B60" s="92">
        <f>SUM(C60:K60)</f>
        <v>2797459</v>
      </c>
      <c r="C60" s="136">
        <f>SUM(C16,C20,C24,C28,C32,C36,C40,C44,C48,C52,C56)</f>
        <v>759298</v>
      </c>
      <c r="D60" s="136">
        <f t="shared" ref="D60:K60" si="1">SUM(D16,D20,D24,D28,D32,D36,D40,D44,D48,D52,D56)</f>
        <v>197999</v>
      </c>
      <c r="E60" s="136">
        <f t="shared" si="1"/>
        <v>1012630</v>
      </c>
      <c r="F60" s="136">
        <f t="shared" si="1"/>
        <v>7710</v>
      </c>
      <c r="G60" s="136">
        <f t="shared" si="1"/>
        <v>189152</v>
      </c>
      <c r="H60" s="136">
        <f t="shared" si="1"/>
        <v>207774</v>
      </c>
      <c r="I60" s="136">
        <f t="shared" si="1"/>
        <v>305861</v>
      </c>
      <c r="J60" s="136">
        <f t="shared" si="1"/>
        <v>45247</v>
      </c>
      <c r="K60" s="92">
        <f t="shared" si="1"/>
        <v>71788</v>
      </c>
    </row>
    <row r="61" spans="1:11">
      <c r="A61" s="15" t="s">
        <v>638</v>
      </c>
      <c r="B61" s="92">
        <f>SUM(C61:K61)</f>
        <v>2892899</v>
      </c>
      <c r="C61" s="136">
        <f>SUM(C17,C21,C25,C29,C33,C37,C41,C45,C49,C53,C57)</f>
        <v>769744</v>
      </c>
      <c r="D61" s="136">
        <f t="shared" ref="D61:K61" si="2">SUM(D17,D21,D25,D29,D33,D37,D41,D45,D49,D53,D57)</f>
        <v>200807</v>
      </c>
      <c r="E61" s="136">
        <f t="shared" si="2"/>
        <v>1009832</v>
      </c>
      <c r="F61" s="136">
        <f t="shared" si="2"/>
        <v>10824</v>
      </c>
      <c r="G61" s="136">
        <f t="shared" si="2"/>
        <v>337661</v>
      </c>
      <c r="H61" s="136">
        <f t="shared" si="2"/>
        <v>161221</v>
      </c>
      <c r="I61" s="136">
        <f t="shared" si="2"/>
        <v>297749</v>
      </c>
      <c r="J61" s="136">
        <f t="shared" si="2"/>
        <v>19293</v>
      </c>
      <c r="K61" s="136">
        <f t="shared" si="2"/>
        <v>85768</v>
      </c>
    </row>
    <row r="62" spans="1:11">
      <c r="A62" s="398"/>
      <c r="B62" s="398"/>
      <c r="C62" s="1"/>
      <c r="D62" s="1"/>
      <c r="E62" s="1"/>
      <c r="F62" s="398"/>
      <c r="G62" s="1"/>
      <c r="H62" s="1"/>
      <c r="I62" s="1"/>
      <c r="J62" s="1"/>
      <c r="K62" s="1"/>
    </row>
    <row r="63" spans="1:11">
      <c r="A63" s="1" t="s">
        <v>154</v>
      </c>
      <c r="B63" s="162">
        <f>SUM(B17,B21,B25,B29,B33,B37,B41,B45,B49,B53,B57)</f>
        <v>2892899</v>
      </c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 t="s">
        <v>155</v>
      </c>
      <c r="B64" s="162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398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</sheetData>
  <mergeCells count="11">
    <mergeCell ref="K9:K12"/>
    <mergeCell ref="D10:D12"/>
    <mergeCell ref="C9:G9"/>
    <mergeCell ref="H9:J9"/>
    <mergeCell ref="F10:F12"/>
    <mergeCell ref="E10:E12"/>
    <mergeCell ref="C10:C12"/>
    <mergeCell ref="G10:G12"/>
    <mergeCell ref="H10:H12"/>
    <mergeCell ref="J10:J12"/>
    <mergeCell ref="I10:I1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0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530"/>
  <sheetViews>
    <sheetView view="pageBreakPreview" topLeftCell="A6" zoomScaleNormal="100" workbookViewId="0">
      <pane ySplit="1260" topLeftCell="A7" activePane="bottomLeft"/>
      <selection activeCell="A7" sqref="A7:A13"/>
      <selection pane="bottomLeft" activeCell="A14" sqref="A14"/>
    </sheetView>
  </sheetViews>
  <sheetFormatPr defaultRowHeight="12.75"/>
  <cols>
    <col min="1" max="1" width="62.42578125" customWidth="1"/>
    <col min="2" max="2" width="10.42578125" customWidth="1"/>
    <col min="3" max="3" width="11.5703125" customWidth="1"/>
    <col min="4" max="4" width="11.140625" customWidth="1"/>
    <col min="5" max="5" width="11.42578125" customWidth="1"/>
    <col min="6" max="6" width="10.5703125" customWidth="1"/>
    <col min="7" max="7" width="11.7109375" customWidth="1"/>
    <col min="8" max="8" width="12.42578125" customWidth="1"/>
    <col min="9" max="9" width="10.7109375" customWidth="1"/>
    <col min="10" max="10" width="11.42578125" customWidth="1"/>
    <col min="11" max="11" width="10.42578125" customWidth="1"/>
    <col min="12" max="12" width="11.42578125" customWidth="1"/>
    <col min="14" max="14" width="9.85546875" bestFit="1" customWidth="1"/>
  </cols>
  <sheetData>
    <row r="1" spans="1:15" ht="15.75">
      <c r="A1" s="4" t="s">
        <v>825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5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5" ht="15.75">
      <c r="A3" s="597" t="s">
        <v>131</v>
      </c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</row>
    <row r="4" spans="1:15" ht="15.75">
      <c r="A4" s="597" t="s">
        <v>626</v>
      </c>
      <c r="B4" s="628"/>
      <c r="C4" s="628"/>
      <c r="D4" s="628"/>
      <c r="E4" s="628"/>
      <c r="F4" s="628"/>
      <c r="G4" s="628"/>
      <c r="H4" s="628"/>
      <c r="I4" s="628"/>
      <c r="J4" s="628"/>
      <c r="K4" s="628"/>
      <c r="L4" s="628"/>
    </row>
    <row r="5" spans="1:15" ht="15.75">
      <c r="A5" s="597" t="s">
        <v>20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5">
      <c r="A7" s="7" t="s">
        <v>38</v>
      </c>
      <c r="B7" s="7"/>
      <c r="C7" s="16" t="s">
        <v>30</v>
      </c>
      <c r="D7" s="603" t="s">
        <v>39</v>
      </c>
      <c r="E7" s="619"/>
      <c r="F7" s="619"/>
      <c r="G7" s="619"/>
      <c r="H7" s="619"/>
      <c r="I7" s="603" t="s">
        <v>40</v>
      </c>
      <c r="J7" s="620"/>
      <c r="K7" s="621"/>
      <c r="L7" s="600" t="s">
        <v>210</v>
      </c>
    </row>
    <row r="8" spans="1:15" ht="12.75" customHeight="1">
      <c r="A8" s="19" t="s">
        <v>41</v>
      </c>
      <c r="B8" s="19"/>
      <c r="C8" s="20" t="s">
        <v>47</v>
      </c>
      <c r="D8" s="600" t="s">
        <v>80</v>
      </c>
      <c r="E8" s="600" t="s">
        <v>81</v>
      </c>
      <c r="F8" s="600" t="s">
        <v>103</v>
      </c>
      <c r="G8" s="622" t="s">
        <v>231</v>
      </c>
      <c r="H8" s="622" t="s">
        <v>205</v>
      </c>
      <c r="I8" s="600" t="s">
        <v>43</v>
      </c>
      <c r="J8" s="600" t="s">
        <v>42</v>
      </c>
      <c r="K8" s="625" t="s">
        <v>240</v>
      </c>
      <c r="L8" s="601"/>
    </row>
    <row r="9" spans="1:15">
      <c r="A9" s="19"/>
      <c r="B9" s="19"/>
      <c r="C9" s="20" t="s">
        <v>33</v>
      </c>
      <c r="D9" s="601"/>
      <c r="E9" s="601"/>
      <c r="F9" s="601"/>
      <c r="G9" s="623"/>
      <c r="H9" s="623"/>
      <c r="I9" s="601"/>
      <c r="J9" s="601"/>
      <c r="K9" s="626"/>
      <c r="L9" s="601"/>
      <c r="O9" s="68"/>
    </row>
    <row r="10" spans="1:15" ht="23.25" customHeight="1">
      <c r="A10" s="8"/>
      <c r="B10" s="8"/>
      <c r="C10" s="21"/>
      <c r="D10" s="602"/>
      <c r="E10" s="602"/>
      <c r="F10" s="602"/>
      <c r="G10" s="624"/>
      <c r="H10" s="624"/>
      <c r="I10" s="602"/>
      <c r="J10" s="602"/>
      <c r="K10" s="627"/>
      <c r="L10" s="602"/>
    </row>
    <row r="11" spans="1:15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  <c r="N11" s="155"/>
    </row>
    <row r="12" spans="1:15">
      <c r="A12" s="13" t="s">
        <v>238</v>
      </c>
      <c r="B12" s="13"/>
      <c r="C12" s="13"/>
      <c r="D12" s="120"/>
      <c r="E12" s="118"/>
      <c r="F12" s="118"/>
      <c r="G12" s="120"/>
      <c r="H12" s="118"/>
      <c r="I12" s="120"/>
      <c r="J12" s="118"/>
      <c r="K12" s="120"/>
      <c r="L12" s="122"/>
      <c r="N12" s="155"/>
    </row>
    <row r="13" spans="1:15">
      <c r="A13" s="46" t="s">
        <v>410</v>
      </c>
      <c r="B13" s="24"/>
      <c r="C13" s="92">
        <f>SUM(D13:L13)</f>
        <v>32854</v>
      </c>
      <c r="D13" s="114">
        <v>26009</v>
      </c>
      <c r="E13" s="92">
        <v>6845</v>
      </c>
      <c r="F13" s="92">
        <v>0</v>
      </c>
      <c r="G13" s="114"/>
      <c r="H13" s="92"/>
      <c r="I13" s="114">
        <v>0</v>
      </c>
      <c r="J13" s="92"/>
      <c r="K13" s="114"/>
      <c r="L13" s="126">
        <v>0</v>
      </c>
      <c r="M13" s="155">
        <f>SUM(D13:L13)</f>
        <v>32854</v>
      </c>
    </row>
    <row r="14" spans="1:15">
      <c r="A14" s="46" t="s">
        <v>401</v>
      </c>
      <c r="B14" s="24"/>
      <c r="C14" s="92">
        <f>SUM(D14:L14)</f>
        <v>43747</v>
      </c>
      <c r="D14" s="114">
        <v>33664</v>
      </c>
      <c r="E14" s="92">
        <v>9359</v>
      </c>
      <c r="F14" s="92">
        <v>400</v>
      </c>
      <c r="G14" s="114"/>
      <c r="H14" s="92"/>
      <c r="I14" s="114">
        <v>324</v>
      </c>
      <c r="J14" s="92"/>
      <c r="K14" s="114"/>
      <c r="L14" s="126"/>
      <c r="M14" s="155">
        <f>SUM(D14:L14)</f>
        <v>43747</v>
      </c>
    </row>
    <row r="15" spans="1:15">
      <c r="A15" s="46" t="s">
        <v>683</v>
      </c>
      <c r="B15" s="24"/>
      <c r="C15" s="92">
        <f t="shared" ref="C15:C23" si="0">SUM(D15:L15)</f>
        <v>-194</v>
      </c>
      <c r="D15" s="114">
        <v>-194</v>
      </c>
      <c r="E15" s="92"/>
      <c r="F15" s="92"/>
      <c r="G15" s="114"/>
      <c r="H15" s="92"/>
      <c r="I15" s="114"/>
      <c r="J15" s="92"/>
      <c r="K15" s="114"/>
      <c r="L15" s="126"/>
      <c r="M15" s="155">
        <f t="shared" ref="M15:M21" si="1">SUM(D15:L15)</f>
        <v>-194</v>
      </c>
      <c r="N15" s="155"/>
    </row>
    <row r="16" spans="1:15">
      <c r="A16" s="46" t="s">
        <v>682</v>
      </c>
      <c r="B16" s="24"/>
      <c r="C16" s="92">
        <f t="shared" si="0"/>
        <v>-959</v>
      </c>
      <c r="D16" s="114"/>
      <c r="E16" s="92">
        <v>-959</v>
      </c>
      <c r="F16" s="92"/>
      <c r="G16" s="114"/>
      <c r="H16" s="92"/>
      <c r="I16" s="114"/>
      <c r="J16" s="92"/>
      <c r="K16" s="114"/>
      <c r="L16" s="126"/>
      <c r="M16" s="155">
        <f t="shared" ref="M16:M94" si="2">SUM(D16:L16)</f>
        <v>-959</v>
      </c>
    </row>
    <row r="17" spans="1:13">
      <c r="A17" s="46" t="s">
        <v>684</v>
      </c>
      <c r="B17" s="24"/>
      <c r="C17" s="92">
        <f t="shared" si="0"/>
        <v>430</v>
      </c>
      <c r="D17" s="114"/>
      <c r="E17" s="92"/>
      <c r="F17" s="92">
        <v>430</v>
      </c>
      <c r="G17" s="114"/>
      <c r="H17" s="92"/>
      <c r="I17" s="114"/>
      <c r="J17" s="92"/>
      <c r="K17" s="114"/>
      <c r="L17" s="126"/>
      <c r="M17" s="155">
        <f t="shared" si="1"/>
        <v>430</v>
      </c>
    </row>
    <row r="18" spans="1:13">
      <c r="A18" s="46" t="s">
        <v>685</v>
      </c>
      <c r="B18" s="24"/>
      <c r="C18" s="92">
        <f t="shared" si="0"/>
        <v>5</v>
      </c>
      <c r="D18" s="114"/>
      <c r="E18" s="92"/>
      <c r="F18" s="92">
        <v>5</v>
      </c>
      <c r="G18" s="114"/>
      <c r="H18" s="92"/>
      <c r="I18" s="114"/>
      <c r="J18" s="92"/>
      <c r="K18" s="114"/>
      <c r="L18" s="126"/>
      <c r="M18" s="155">
        <f t="shared" si="2"/>
        <v>5</v>
      </c>
    </row>
    <row r="19" spans="1:13">
      <c r="A19" s="46" t="s">
        <v>686</v>
      </c>
      <c r="B19" s="24"/>
      <c r="C19" s="92">
        <f t="shared" si="0"/>
        <v>10</v>
      </c>
      <c r="D19" s="114"/>
      <c r="E19" s="92"/>
      <c r="F19" s="92">
        <v>10</v>
      </c>
      <c r="G19" s="114"/>
      <c r="H19" s="92"/>
      <c r="I19" s="114"/>
      <c r="J19" s="92"/>
      <c r="K19" s="114"/>
      <c r="L19" s="126"/>
      <c r="M19" s="155">
        <f t="shared" si="1"/>
        <v>10</v>
      </c>
    </row>
    <row r="20" spans="1:13">
      <c r="A20" s="46" t="s">
        <v>687</v>
      </c>
      <c r="B20" s="24"/>
      <c r="C20" s="92">
        <f t="shared" si="0"/>
        <v>70</v>
      </c>
      <c r="D20" s="114"/>
      <c r="E20" s="92"/>
      <c r="F20" s="92">
        <v>70</v>
      </c>
      <c r="G20" s="114"/>
      <c r="H20" s="92"/>
      <c r="I20" s="114"/>
      <c r="J20" s="92"/>
      <c r="K20" s="114"/>
      <c r="L20" s="126"/>
      <c r="M20" s="155">
        <f t="shared" si="2"/>
        <v>70</v>
      </c>
    </row>
    <row r="21" spans="1:13">
      <c r="A21" s="46" t="s">
        <v>688</v>
      </c>
      <c r="B21" s="24"/>
      <c r="C21" s="92">
        <f t="shared" si="0"/>
        <v>-24</v>
      </c>
      <c r="D21" s="114"/>
      <c r="E21" s="92"/>
      <c r="F21" s="92">
        <v>-24</v>
      </c>
      <c r="G21" s="114"/>
      <c r="H21" s="92"/>
      <c r="I21" s="114"/>
      <c r="J21" s="92"/>
      <c r="K21" s="114"/>
      <c r="L21" s="126"/>
      <c r="M21" s="155">
        <f t="shared" si="1"/>
        <v>-24</v>
      </c>
    </row>
    <row r="22" spans="1:13">
      <c r="A22" s="46" t="s">
        <v>568</v>
      </c>
      <c r="B22" s="24"/>
      <c r="C22" s="92">
        <f t="shared" si="0"/>
        <v>0</v>
      </c>
      <c r="D22" s="114"/>
      <c r="E22" s="92"/>
      <c r="F22" s="92"/>
      <c r="G22" s="114"/>
      <c r="H22" s="92"/>
      <c r="I22" s="114"/>
      <c r="J22" s="92"/>
      <c r="K22" s="114"/>
      <c r="L22" s="126"/>
      <c r="M22" s="155">
        <f t="shared" si="2"/>
        <v>0</v>
      </c>
    </row>
    <row r="23" spans="1:13">
      <c r="A23" s="46" t="s">
        <v>413</v>
      </c>
      <c r="B23" s="24"/>
      <c r="C23" s="92">
        <f t="shared" si="0"/>
        <v>-662</v>
      </c>
      <c r="D23" s="114">
        <f>SUM(D15:D22)</f>
        <v>-194</v>
      </c>
      <c r="E23" s="114">
        <f t="shared" ref="E23:L23" si="3">SUM(E15:E22)</f>
        <v>-959</v>
      </c>
      <c r="F23" s="114">
        <f t="shared" si="3"/>
        <v>491</v>
      </c>
      <c r="G23" s="114">
        <f t="shared" si="3"/>
        <v>0</v>
      </c>
      <c r="H23" s="114">
        <f t="shared" si="3"/>
        <v>0</v>
      </c>
      <c r="I23" s="114">
        <f t="shared" si="3"/>
        <v>0</v>
      </c>
      <c r="J23" s="114">
        <f t="shared" si="3"/>
        <v>0</v>
      </c>
      <c r="K23" s="114">
        <f t="shared" si="3"/>
        <v>0</v>
      </c>
      <c r="L23" s="114">
        <f t="shared" si="3"/>
        <v>0</v>
      </c>
      <c r="M23" s="155">
        <f t="shared" si="2"/>
        <v>-662</v>
      </c>
    </row>
    <row r="24" spans="1:13">
      <c r="A24" s="15" t="s">
        <v>639</v>
      </c>
      <c r="B24" s="317" t="s">
        <v>184</v>
      </c>
      <c r="C24" s="116">
        <f>SUM(C14,C23)</f>
        <v>43085</v>
      </c>
      <c r="D24" s="116">
        <f>SUM(D14,D23)</f>
        <v>33470</v>
      </c>
      <c r="E24" s="116">
        <f t="shared" ref="E24:L24" si="4">SUM(E14,E23)</f>
        <v>8400</v>
      </c>
      <c r="F24" s="116">
        <f t="shared" si="4"/>
        <v>891</v>
      </c>
      <c r="G24" s="116">
        <f t="shared" si="4"/>
        <v>0</v>
      </c>
      <c r="H24" s="116">
        <f t="shared" si="4"/>
        <v>0</v>
      </c>
      <c r="I24" s="116">
        <f t="shared" si="4"/>
        <v>324</v>
      </c>
      <c r="J24" s="116">
        <f t="shared" si="4"/>
        <v>0</v>
      </c>
      <c r="K24" s="116">
        <f t="shared" si="4"/>
        <v>0</v>
      </c>
      <c r="L24" s="116">
        <f t="shared" si="4"/>
        <v>0</v>
      </c>
      <c r="M24" s="155">
        <f t="shared" si="2"/>
        <v>43085</v>
      </c>
    </row>
    <row r="25" spans="1:13">
      <c r="A25" s="13" t="s">
        <v>549</v>
      </c>
      <c r="B25" s="7"/>
      <c r="C25" s="13"/>
      <c r="D25" s="120"/>
      <c r="E25" s="118"/>
      <c r="F25" s="122"/>
      <c r="G25" s="118"/>
      <c r="H25" s="122"/>
      <c r="I25" s="118"/>
      <c r="J25" s="121"/>
      <c r="K25" s="118"/>
      <c r="L25" s="122"/>
      <c r="M25" s="155">
        <f t="shared" si="2"/>
        <v>0</v>
      </c>
    </row>
    <row r="26" spans="1:13">
      <c r="A26" s="46" t="s">
        <v>410</v>
      </c>
      <c r="B26" s="19"/>
      <c r="C26" s="140">
        <f>SUM(D26:L26)</f>
        <v>0</v>
      </c>
      <c r="D26" s="114"/>
      <c r="E26" s="92"/>
      <c r="F26" s="126">
        <v>0</v>
      </c>
      <c r="G26" s="92"/>
      <c r="H26" s="126"/>
      <c r="I26" s="92"/>
      <c r="J26" s="136"/>
      <c r="K26" s="92"/>
      <c r="L26" s="126"/>
      <c r="M26" s="155">
        <f t="shared" si="2"/>
        <v>0</v>
      </c>
    </row>
    <row r="27" spans="1:13">
      <c r="A27" s="11" t="s">
        <v>401</v>
      </c>
      <c r="B27" s="318" t="s">
        <v>182</v>
      </c>
      <c r="C27" s="92">
        <f>SUM(D27:L27)</f>
        <v>1000</v>
      </c>
      <c r="D27" s="114"/>
      <c r="E27" s="92">
        <v>0</v>
      </c>
      <c r="F27" s="126">
        <v>1000</v>
      </c>
      <c r="G27" s="92"/>
      <c r="H27" s="126">
        <v>0</v>
      </c>
      <c r="I27" s="92">
        <v>0</v>
      </c>
      <c r="J27" s="136">
        <v>0</v>
      </c>
      <c r="K27" s="92">
        <v>0</v>
      </c>
      <c r="L27" s="126"/>
      <c r="M27" s="155">
        <f t="shared" si="2"/>
        <v>1000</v>
      </c>
    </row>
    <row r="28" spans="1:13">
      <c r="A28" s="11" t="s">
        <v>550</v>
      </c>
      <c r="B28" s="318"/>
      <c r="C28" s="92">
        <f t="shared" ref="C28:C29" si="5">SUM(D28:L28)</f>
        <v>488</v>
      </c>
      <c r="D28" s="114"/>
      <c r="E28" s="92"/>
      <c r="F28" s="126">
        <v>488</v>
      </c>
      <c r="G28" s="92"/>
      <c r="H28" s="126"/>
      <c r="I28" s="92"/>
      <c r="J28" s="136"/>
      <c r="K28" s="92"/>
      <c r="L28" s="126"/>
      <c r="M28" s="155">
        <f t="shared" si="2"/>
        <v>488</v>
      </c>
    </row>
    <row r="29" spans="1:13">
      <c r="A29" s="11" t="s">
        <v>413</v>
      </c>
      <c r="B29" s="318"/>
      <c r="C29" s="92">
        <f t="shared" si="5"/>
        <v>488</v>
      </c>
      <c r="D29" s="114">
        <f>SUM(D28)</f>
        <v>0</v>
      </c>
      <c r="E29" s="114">
        <f t="shared" ref="E29:L29" si="6">SUM(E28)</f>
        <v>0</v>
      </c>
      <c r="F29" s="114">
        <f t="shared" si="6"/>
        <v>488</v>
      </c>
      <c r="G29" s="114">
        <f t="shared" si="6"/>
        <v>0</v>
      </c>
      <c r="H29" s="114">
        <f t="shared" si="6"/>
        <v>0</v>
      </c>
      <c r="I29" s="114">
        <f t="shared" si="6"/>
        <v>0</v>
      </c>
      <c r="J29" s="114">
        <f t="shared" si="6"/>
        <v>0</v>
      </c>
      <c r="K29" s="114">
        <f t="shared" si="6"/>
        <v>0</v>
      </c>
      <c r="L29" s="114">
        <f t="shared" si="6"/>
        <v>0</v>
      </c>
      <c r="M29" s="155">
        <f t="shared" si="2"/>
        <v>488</v>
      </c>
    </row>
    <row r="30" spans="1:13">
      <c r="A30" s="11" t="s">
        <v>639</v>
      </c>
      <c r="B30" s="318"/>
      <c r="C30" s="114">
        <f>SUM(C27,C29)</f>
        <v>1488</v>
      </c>
      <c r="D30" s="114">
        <f>SUM(D27,D29)</f>
        <v>0</v>
      </c>
      <c r="E30" s="114">
        <f t="shared" ref="E30:L30" si="7">SUM(E27,E29)</f>
        <v>0</v>
      </c>
      <c r="F30" s="114">
        <f t="shared" si="7"/>
        <v>1488</v>
      </c>
      <c r="G30" s="114">
        <f t="shared" si="7"/>
        <v>0</v>
      </c>
      <c r="H30" s="114">
        <f t="shared" si="7"/>
        <v>0</v>
      </c>
      <c r="I30" s="114">
        <f t="shared" si="7"/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55">
        <f t="shared" si="2"/>
        <v>1488</v>
      </c>
    </row>
    <row r="31" spans="1:13">
      <c r="A31" s="542" t="s">
        <v>509</v>
      </c>
      <c r="B31" s="7"/>
      <c r="C31" s="13"/>
      <c r="D31" s="120"/>
      <c r="E31" s="118"/>
      <c r="F31" s="122"/>
      <c r="G31" s="118"/>
      <c r="H31" s="122"/>
      <c r="I31" s="118"/>
      <c r="J31" s="121"/>
      <c r="K31" s="118"/>
      <c r="L31" s="122"/>
      <c r="M31" s="155">
        <f t="shared" si="2"/>
        <v>0</v>
      </c>
    </row>
    <row r="32" spans="1:13">
      <c r="A32" s="46" t="s">
        <v>410</v>
      </c>
      <c r="B32" s="19"/>
      <c r="C32" s="140">
        <f>SUM(D32:L32)</f>
        <v>1864</v>
      </c>
      <c r="D32" s="114"/>
      <c r="E32" s="92"/>
      <c r="F32" s="126">
        <v>1864</v>
      </c>
      <c r="G32" s="92"/>
      <c r="H32" s="126"/>
      <c r="I32" s="92"/>
      <c r="J32" s="136"/>
      <c r="K32" s="92"/>
      <c r="L32" s="126"/>
      <c r="M32" s="155">
        <f t="shared" si="2"/>
        <v>1864</v>
      </c>
    </row>
    <row r="33" spans="1:15">
      <c r="A33" s="11" t="s">
        <v>401</v>
      </c>
      <c r="B33" s="318" t="s">
        <v>182</v>
      </c>
      <c r="C33" s="543">
        <f>SUM(D33:L33)</f>
        <v>2864</v>
      </c>
      <c r="D33" s="114"/>
      <c r="E33" s="92">
        <v>0</v>
      </c>
      <c r="F33" s="126">
        <v>1864</v>
      </c>
      <c r="G33" s="92"/>
      <c r="H33" s="126">
        <v>0</v>
      </c>
      <c r="I33" s="543">
        <v>1000</v>
      </c>
      <c r="J33" s="136">
        <v>0</v>
      </c>
      <c r="K33" s="92">
        <v>0</v>
      </c>
      <c r="L33" s="126"/>
      <c r="M33" s="155">
        <f t="shared" si="2"/>
        <v>2864</v>
      </c>
    </row>
    <row r="34" spans="1:15">
      <c r="A34" s="11" t="s">
        <v>684</v>
      </c>
      <c r="B34" s="318"/>
      <c r="C34" s="92">
        <f t="shared" ref="C34:C38" si="8">SUM(D34:L34)</f>
        <v>218</v>
      </c>
      <c r="D34" s="114"/>
      <c r="E34" s="92"/>
      <c r="F34" s="126">
        <v>218</v>
      </c>
      <c r="G34" s="92"/>
      <c r="H34" s="126"/>
      <c r="I34" s="92"/>
      <c r="J34" s="136"/>
      <c r="K34" s="92"/>
      <c r="L34" s="126"/>
      <c r="M34" s="155">
        <f t="shared" si="2"/>
        <v>218</v>
      </c>
    </row>
    <row r="35" spans="1:15">
      <c r="A35" s="11" t="s">
        <v>689</v>
      </c>
      <c r="B35" s="318"/>
      <c r="C35" s="92">
        <f t="shared" si="8"/>
        <v>-387</v>
      </c>
      <c r="D35" s="114"/>
      <c r="E35" s="92"/>
      <c r="F35" s="126">
        <v>-387</v>
      </c>
      <c r="G35" s="92"/>
      <c r="H35" s="126"/>
      <c r="I35" s="92"/>
      <c r="J35" s="136"/>
      <c r="K35" s="92"/>
      <c r="L35" s="126"/>
      <c r="M35" s="155">
        <f t="shared" si="2"/>
        <v>-387</v>
      </c>
    </row>
    <row r="36" spans="1:15">
      <c r="A36" s="11" t="s">
        <v>690</v>
      </c>
      <c r="B36" s="318"/>
      <c r="C36" s="92">
        <f t="shared" si="8"/>
        <v>803</v>
      </c>
      <c r="D36" s="114"/>
      <c r="E36" s="92"/>
      <c r="F36" s="126">
        <v>803</v>
      </c>
      <c r="G36" s="92"/>
      <c r="H36" s="126"/>
      <c r="I36" s="92"/>
      <c r="J36" s="136"/>
      <c r="K36" s="92"/>
      <c r="L36" s="126"/>
      <c r="M36" s="155">
        <f t="shared" si="2"/>
        <v>803</v>
      </c>
    </row>
    <row r="37" spans="1:15">
      <c r="A37" s="11" t="s">
        <v>691</v>
      </c>
      <c r="B37" s="318"/>
      <c r="C37" s="92">
        <f t="shared" si="8"/>
        <v>100</v>
      </c>
      <c r="D37" s="114"/>
      <c r="E37" s="92"/>
      <c r="F37" s="126">
        <v>100</v>
      </c>
      <c r="G37" s="92"/>
      <c r="H37" s="126"/>
      <c r="I37" s="92"/>
      <c r="J37" s="136"/>
      <c r="K37" s="92"/>
      <c r="L37" s="126"/>
      <c r="M37" s="155">
        <f t="shared" si="2"/>
        <v>100</v>
      </c>
    </row>
    <row r="38" spans="1:15">
      <c r="A38" s="11" t="s">
        <v>692</v>
      </c>
      <c r="B38" s="318"/>
      <c r="C38" s="92">
        <f t="shared" si="8"/>
        <v>-519</v>
      </c>
      <c r="D38" s="114"/>
      <c r="E38" s="92"/>
      <c r="F38" s="126"/>
      <c r="G38" s="92"/>
      <c r="H38" s="126"/>
      <c r="I38" s="92">
        <v>-519</v>
      </c>
      <c r="J38" s="136"/>
      <c r="K38" s="92"/>
      <c r="L38" s="126"/>
      <c r="M38" s="155"/>
    </row>
    <row r="39" spans="1:15">
      <c r="A39" s="11" t="s">
        <v>413</v>
      </c>
      <c r="B39" s="318"/>
      <c r="C39" s="92">
        <f>SUM(C34:C38)</f>
        <v>215</v>
      </c>
      <c r="D39" s="92">
        <f t="shared" ref="D39:L39" si="9">SUM(D34:D38)</f>
        <v>0</v>
      </c>
      <c r="E39" s="92">
        <f t="shared" si="9"/>
        <v>0</v>
      </c>
      <c r="F39" s="92">
        <f t="shared" si="9"/>
        <v>734</v>
      </c>
      <c r="G39" s="92">
        <f t="shared" si="9"/>
        <v>0</v>
      </c>
      <c r="H39" s="92">
        <f t="shared" si="9"/>
        <v>0</v>
      </c>
      <c r="I39" s="92">
        <f t="shared" si="9"/>
        <v>-519</v>
      </c>
      <c r="J39" s="92">
        <f t="shared" si="9"/>
        <v>0</v>
      </c>
      <c r="K39" s="92">
        <f t="shared" si="9"/>
        <v>0</v>
      </c>
      <c r="L39" s="92">
        <f t="shared" si="9"/>
        <v>0</v>
      </c>
      <c r="M39" s="155">
        <f t="shared" si="2"/>
        <v>215</v>
      </c>
    </row>
    <row r="40" spans="1:15">
      <c r="A40" s="15" t="s">
        <v>639</v>
      </c>
      <c r="B40" s="317"/>
      <c r="C40" s="116">
        <f>SUM(C33,C39)</f>
        <v>3079</v>
      </c>
      <c r="D40" s="116">
        <f t="shared" ref="D40:L40" si="10">SUM(D33,D39)</f>
        <v>0</v>
      </c>
      <c r="E40" s="116">
        <f t="shared" si="10"/>
        <v>0</v>
      </c>
      <c r="F40" s="116">
        <f t="shared" si="10"/>
        <v>2598</v>
      </c>
      <c r="G40" s="116">
        <f t="shared" si="10"/>
        <v>0</v>
      </c>
      <c r="H40" s="116">
        <f t="shared" si="10"/>
        <v>0</v>
      </c>
      <c r="I40" s="116">
        <f t="shared" si="10"/>
        <v>481</v>
      </c>
      <c r="J40" s="116">
        <f t="shared" si="10"/>
        <v>0</v>
      </c>
      <c r="K40" s="116">
        <f t="shared" si="10"/>
        <v>0</v>
      </c>
      <c r="L40" s="116">
        <f t="shared" si="10"/>
        <v>0</v>
      </c>
      <c r="M40" s="155">
        <f t="shared" si="2"/>
        <v>3079</v>
      </c>
    </row>
    <row r="41" spans="1:15">
      <c r="A41" s="24" t="s">
        <v>510</v>
      </c>
      <c r="B41" s="19"/>
      <c r="C41" s="24"/>
      <c r="D41" s="120"/>
      <c r="E41" s="118"/>
      <c r="F41" s="122"/>
      <c r="G41" s="118"/>
      <c r="H41" s="122"/>
      <c r="I41" s="118"/>
      <c r="J41" s="121"/>
      <c r="K41" s="118"/>
      <c r="L41" s="122"/>
      <c r="M41" s="155">
        <f t="shared" si="2"/>
        <v>0</v>
      </c>
    </row>
    <row r="42" spans="1:15">
      <c r="A42" s="46" t="s">
        <v>410</v>
      </c>
      <c r="B42" s="19"/>
      <c r="C42" s="140">
        <f>SUM(D42:L42)</f>
        <v>148656</v>
      </c>
      <c r="D42" s="114"/>
      <c r="E42" s="92"/>
      <c r="F42" s="126">
        <v>79346</v>
      </c>
      <c r="G42" s="92"/>
      <c r="H42" s="126"/>
      <c r="I42" s="92">
        <v>5495</v>
      </c>
      <c r="J42" s="136">
        <v>63600</v>
      </c>
      <c r="K42" s="92">
        <v>215</v>
      </c>
      <c r="L42" s="126"/>
      <c r="M42" s="155">
        <f t="shared" si="2"/>
        <v>148656</v>
      </c>
    </row>
    <row r="43" spans="1:15">
      <c r="A43" s="46" t="s">
        <v>439</v>
      </c>
      <c r="B43" s="19"/>
      <c r="C43" s="140">
        <f t="shared" ref="C43:C53" si="11">SUM(D43:L43)</f>
        <v>111321</v>
      </c>
      <c r="D43" s="114"/>
      <c r="E43" s="92"/>
      <c r="F43" s="126">
        <v>78846</v>
      </c>
      <c r="G43" s="92"/>
      <c r="H43" s="126"/>
      <c r="I43" s="92">
        <v>28432</v>
      </c>
      <c r="J43" s="136">
        <v>3000</v>
      </c>
      <c r="K43" s="92">
        <v>1043</v>
      </c>
      <c r="L43" s="126"/>
      <c r="M43" s="155">
        <f t="shared" si="2"/>
        <v>111321</v>
      </c>
    </row>
    <row r="44" spans="1:15">
      <c r="A44" s="46" t="s">
        <v>693</v>
      </c>
      <c r="B44" s="19"/>
      <c r="C44" s="140">
        <f t="shared" si="11"/>
        <v>-1154</v>
      </c>
      <c r="D44" s="114"/>
      <c r="E44" s="92"/>
      <c r="F44" s="126">
        <v>-1154</v>
      </c>
      <c r="G44" s="92"/>
      <c r="H44" s="126"/>
      <c r="I44" s="92"/>
      <c r="J44" s="136"/>
      <c r="K44" s="92"/>
      <c r="L44" s="126"/>
      <c r="M44" s="155">
        <f t="shared" si="2"/>
        <v>-1154</v>
      </c>
    </row>
    <row r="45" spans="1:15">
      <c r="A45" s="46" t="s">
        <v>685</v>
      </c>
      <c r="B45" s="19"/>
      <c r="C45" s="140">
        <f t="shared" si="11"/>
        <v>1001</v>
      </c>
      <c r="D45" s="114"/>
      <c r="E45" s="92"/>
      <c r="F45" s="126">
        <v>1001</v>
      </c>
      <c r="G45" s="92"/>
      <c r="H45" s="126"/>
      <c r="I45" s="92"/>
      <c r="J45" s="136"/>
      <c r="K45" s="92"/>
      <c r="L45" s="126"/>
      <c r="M45" s="155">
        <f t="shared" si="2"/>
        <v>1001</v>
      </c>
    </row>
    <row r="46" spans="1:15">
      <c r="A46" s="46" t="s">
        <v>694</v>
      </c>
      <c r="B46" s="19"/>
      <c r="C46" s="140">
        <f t="shared" si="11"/>
        <v>1894</v>
      </c>
      <c r="D46" s="114"/>
      <c r="E46" s="92"/>
      <c r="F46" s="126">
        <v>1894</v>
      </c>
      <c r="G46" s="92"/>
      <c r="H46" s="126"/>
      <c r="I46" s="92"/>
      <c r="J46" s="136"/>
      <c r="K46" s="92"/>
      <c r="L46" s="126"/>
      <c r="M46" s="155">
        <f t="shared" si="2"/>
        <v>1894</v>
      </c>
    </row>
    <row r="47" spans="1:15">
      <c r="A47" s="46" t="s">
        <v>695</v>
      </c>
      <c r="B47" s="19"/>
      <c r="C47" s="140">
        <f t="shared" si="11"/>
        <v>-2373</v>
      </c>
      <c r="D47" s="114"/>
      <c r="E47" s="92"/>
      <c r="F47" s="126">
        <v>-2373</v>
      </c>
      <c r="G47" s="92"/>
      <c r="H47" s="126"/>
      <c r="I47" s="92"/>
      <c r="J47" s="136"/>
      <c r="K47" s="92"/>
      <c r="L47" s="126"/>
      <c r="M47" s="155">
        <f t="shared" si="2"/>
        <v>-2373</v>
      </c>
    </row>
    <row r="48" spans="1:15">
      <c r="A48" s="46" t="s">
        <v>697</v>
      </c>
      <c r="B48" s="19"/>
      <c r="C48" s="140">
        <f t="shared" si="11"/>
        <v>-7695</v>
      </c>
      <c r="D48" s="114"/>
      <c r="E48" s="92"/>
      <c r="F48" s="126">
        <v>-7695</v>
      </c>
      <c r="G48" s="92"/>
      <c r="H48" s="126"/>
      <c r="I48" s="92"/>
      <c r="J48" s="136"/>
      <c r="K48" s="92"/>
      <c r="L48" s="126"/>
      <c r="M48" s="155">
        <f t="shared" si="2"/>
        <v>-7695</v>
      </c>
      <c r="O48">
        <v>5</v>
      </c>
    </row>
    <row r="49" spans="1:13">
      <c r="A49" s="46" t="s">
        <v>687</v>
      </c>
      <c r="B49" s="19"/>
      <c r="C49" s="140">
        <f t="shared" si="11"/>
        <v>-5638</v>
      </c>
      <c r="D49" s="114"/>
      <c r="E49" s="92"/>
      <c r="F49" s="126">
        <v>-5638</v>
      </c>
      <c r="G49" s="92"/>
      <c r="H49" s="126"/>
      <c r="I49" s="92"/>
      <c r="J49" s="136"/>
      <c r="K49" s="92"/>
      <c r="L49" s="126"/>
      <c r="M49" s="155">
        <f t="shared" si="2"/>
        <v>-5638</v>
      </c>
    </row>
    <row r="50" spans="1:13">
      <c r="A50" s="46" t="s">
        <v>698</v>
      </c>
      <c r="B50" s="19"/>
      <c r="C50" s="140">
        <f t="shared" si="11"/>
        <v>-1445</v>
      </c>
      <c r="D50" s="114"/>
      <c r="E50" s="92"/>
      <c r="F50" s="126">
        <v>-1445</v>
      </c>
      <c r="G50" s="92"/>
      <c r="H50" s="126"/>
      <c r="I50" s="92"/>
      <c r="J50" s="136"/>
      <c r="K50" s="92"/>
      <c r="L50" s="126"/>
      <c r="M50" s="155">
        <f t="shared" si="2"/>
        <v>-1445</v>
      </c>
    </row>
    <row r="51" spans="1:13">
      <c r="A51" s="46" t="s">
        <v>699</v>
      </c>
      <c r="B51" s="19"/>
      <c r="C51" s="140">
        <f t="shared" si="11"/>
        <v>6573</v>
      </c>
      <c r="D51" s="114"/>
      <c r="E51" s="92"/>
      <c r="F51" s="126"/>
      <c r="G51" s="92"/>
      <c r="H51" s="126"/>
      <c r="I51" s="92">
        <v>6573</v>
      </c>
      <c r="J51" s="136"/>
      <c r="K51" s="92"/>
      <c r="L51" s="126"/>
      <c r="M51" s="155"/>
    </row>
    <row r="52" spans="1:13">
      <c r="A52" s="46" t="s">
        <v>772</v>
      </c>
      <c r="B52" s="19"/>
      <c r="C52" s="140">
        <f t="shared" si="11"/>
        <v>-644</v>
      </c>
      <c r="D52" s="114"/>
      <c r="E52" s="92"/>
      <c r="F52" s="126"/>
      <c r="G52" s="92"/>
      <c r="H52" s="126"/>
      <c r="I52" s="92"/>
      <c r="J52" s="136">
        <v>-644</v>
      </c>
      <c r="K52" s="92"/>
      <c r="L52" s="126"/>
      <c r="M52" s="155"/>
    </row>
    <row r="53" spans="1:13">
      <c r="A53" s="46" t="s">
        <v>696</v>
      </c>
      <c r="B53" s="19"/>
      <c r="C53" s="140">
        <f t="shared" si="11"/>
        <v>-11231</v>
      </c>
      <c r="D53" s="114"/>
      <c r="E53" s="92"/>
      <c r="F53" s="126">
        <v>-11231</v>
      </c>
      <c r="G53" s="92"/>
      <c r="H53" s="126"/>
      <c r="I53" s="92"/>
      <c r="J53" s="136"/>
      <c r="K53" s="92"/>
      <c r="L53" s="126"/>
      <c r="M53" s="155">
        <f t="shared" si="2"/>
        <v>-11231</v>
      </c>
    </row>
    <row r="54" spans="1:13">
      <c r="A54" s="46" t="s">
        <v>436</v>
      </c>
      <c r="B54" s="19"/>
      <c r="C54" s="140">
        <f>SUM(C44:C53)</f>
        <v>-20712</v>
      </c>
      <c r="D54" s="140">
        <f t="shared" ref="D54:L54" si="12">SUM(D44:D53)</f>
        <v>0</v>
      </c>
      <c r="E54" s="140">
        <f t="shared" si="12"/>
        <v>0</v>
      </c>
      <c r="F54" s="140">
        <f t="shared" si="12"/>
        <v>-26641</v>
      </c>
      <c r="G54" s="140">
        <f t="shared" si="12"/>
        <v>0</v>
      </c>
      <c r="H54" s="140">
        <f t="shared" si="12"/>
        <v>0</v>
      </c>
      <c r="I54" s="140">
        <f t="shared" si="12"/>
        <v>6573</v>
      </c>
      <c r="J54" s="140">
        <f t="shared" si="12"/>
        <v>-644</v>
      </c>
      <c r="K54" s="140">
        <f t="shared" si="12"/>
        <v>0</v>
      </c>
      <c r="L54" s="140">
        <f t="shared" si="12"/>
        <v>0</v>
      </c>
      <c r="M54" s="155">
        <f t="shared" si="2"/>
        <v>-20712</v>
      </c>
    </row>
    <row r="55" spans="1:13">
      <c r="A55" s="15" t="s">
        <v>639</v>
      </c>
      <c r="B55" s="318" t="s">
        <v>182</v>
      </c>
      <c r="C55" s="116">
        <f>SUM(C43,C54)</f>
        <v>90609</v>
      </c>
      <c r="D55" s="116">
        <f t="shared" ref="D55:L55" si="13">SUM(D43,D54)</f>
        <v>0</v>
      </c>
      <c r="E55" s="116">
        <f t="shared" si="13"/>
        <v>0</v>
      </c>
      <c r="F55" s="116">
        <f t="shared" si="13"/>
        <v>52205</v>
      </c>
      <c r="G55" s="116">
        <f t="shared" si="13"/>
        <v>0</v>
      </c>
      <c r="H55" s="116">
        <f t="shared" si="13"/>
        <v>0</v>
      </c>
      <c r="I55" s="116">
        <f t="shared" si="13"/>
        <v>35005</v>
      </c>
      <c r="J55" s="116">
        <f t="shared" si="13"/>
        <v>2356</v>
      </c>
      <c r="K55" s="116">
        <f t="shared" si="13"/>
        <v>1043</v>
      </c>
      <c r="L55" s="116">
        <f t="shared" si="13"/>
        <v>0</v>
      </c>
      <c r="M55" s="155">
        <f t="shared" si="2"/>
        <v>90609</v>
      </c>
    </row>
    <row r="56" spans="1:13">
      <c r="A56" s="13" t="s">
        <v>511</v>
      </c>
      <c r="B56" s="7"/>
      <c r="C56" s="13"/>
      <c r="D56" s="120"/>
      <c r="E56" s="92"/>
      <c r="F56" s="119"/>
      <c r="G56" s="92"/>
      <c r="H56" s="125"/>
      <c r="I56" s="118"/>
      <c r="J56" s="122"/>
      <c r="K56" s="118"/>
      <c r="L56" s="122"/>
      <c r="M56" s="155">
        <f t="shared" si="2"/>
        <v>0</v>
      </c>
    </row>
    <row r="57" spans="1:13">
      <c r="A57" s="46" t="s">
        <v>410</v>
      </c>
      <c r="B57" s="19"/>
      <c r="C57" s="140">
        <f>SUM(D57:L57)</f>
        <v>16788</v>
      </c>
      <c r="D57" s="114"/>
      <c r="E57" s="92"/>
      <c r="F57" s="119"/>
      <c r="G57" s="92"/>
      <c r="H57" s="125">
        <v>16788</v>
      </c>
      <c r="I57" s="92"/>
      <c r="J57" s="126"/>
      <c r="K57" s="92"/>
      <c r="L57" s="126"/>
      <c r="M57" s="155">
        <f t="shared" si="2"/>
        <v>16788</v>
      </c>
    </row>
    <row r="58" spans="1:13">
      <c r="A58" s="46" t="s">
        <v>439</v>
      </c>
      <c r="B58" s="19"/>
      <c r="C58" s="140">
        <f t="shared" ref="C58:C60" si="14">SUM(D58:L58)</f>
        <v>18539</v>
      </c>
      <c r="D58" s="114"/>
      <c r="E58" s="92"/>
      <c r="F58" s="119"/>
      <c r="G58" s="92"/>
      <c r="H58" s="125">
        <v>1751</v>
      </c>
      <c r="I58" s="92"/>
      <c r="J58" s="126"/>
      <c r="K58" s="92"/>
      <c r="L58" s="126">
        <v>16788</v>
      </c>
      <c r="M58" s="155">
        <f t="shared" si="2"/>
        <v>18539</v>
      </c>
    </row>
    <row r="59" spans="1:13">
      <c r="A59" s="46" t="s">
        <v>700</v>
      </c>
      <c r="B59" s="19"/>
      <c r="C59" s="140">
        <f t="shared" si="14"/>
        <v>88</v>
      </c>
      <c r="D59" s="114"/>
      <c r="E59" s="92"/>
      <c r="F59" s="119"/>
      <c r="G59" s="92"/>
      <c r="H59" s="125">
        <v>88</v>
      </c>
      <c r="I59" s="92"/>
      <c r="J59" s="126"/>
      <c r="K59" s="92"/>
      <c r="L59" s="126"/>
      <c r="M59" s="155">
        <f t="shared" si="2"/>
        <v>88</v>
      </c>
    </row>
    <row r="60" spans="1:13">
      <c r="A60" s="46" t="s">
        <v>701</v>
      </c>
      <c r="B60" s="19"/>
      <c r="C60" s="140">
        <f t="shared" si="14"/>
        <v>13980</v>
      </c>
      <c r="D60" s="114"/>
      <c r="E60" s="92"/>
      <c r="F60" s="119"/>
      <c r="G60" s="92"/>
      <c r="H60" s="125"/>
      <c r="I60" s="92"/>
      <c r="J60" s="126"/>
      <c r="K60" s="92"/>
      <c r="L60" s="126">
        <v>13980</v>
      </c>
      <c r="M60" s="155"/>
    </row>
    <row r="61" spans="1:13">
      <c r="A61" s="46" t="s">
        <v>436</v>
      </c>
      <c r="B61" s="19"/>
      <c r="C61" s="114">
        <f>SUM(C59:C60)</f>
        <v>14068</v>
      </c>
      <c r="D61" s="114">
        <f>SUM(D59:D60)</f>
        <v>0</v>
      </c>
      <c r="E61" s="114">
        <f t="shared" ref="E61:L61" si="15">SUM(E59:E60)</f>
        <v>0</v>
      </c>
      <c r="F61" s="114">
        <f t="shared" si="15"/>
        <v>0</v>
      </c>
      <c r="G61" s="114">
        <f t="shared" si="15"/>
        <v>0</v>
      </c>
      <c r="H61" s="114">
        <f t="shared" si="15"/>
        <v>88</v>
      </c>
      <c r="I61" s="114">
        <f t="shared" si="15"/>
        <v>0</v>
      </c>
      <c r="J61" s="114">
        <f t="shared" si="15"/>
        <v>0</v>
      </c>
      <c r="K61" s="114">
        <f t="shared" si="15"/>
        <v>0</v>
      </c>
      <c r="L61" s="114">
        <f t="shared" si="15"/>
        <v>13980</v>
      </c>
      <c r="M61" s="155">
        <f t="shared" si="2"/>
        <v>14068</v>
      </c>
    </row>
    <row r="62" spans="1:13">
      <c r="A62" s="15" t="s">
        <v>640</v>
      </c>
      <c r="B62" s="317" t="s">
        <v>182</v>
      </c>
      <c r="C62" s="113">
        <f>SUM(C58,C61)</f>
        <v>32607</v>
      </c>
      <c r="D62" s="113">
        <f>SUM(D58,D61)</f>
        <v>0</v>
      </c>
      <c r="E62" s="113">
        <f t="shared" ref="E62:L62" si="16">SUM(E58,E61)</f>
        <v>0</v>
      </c>
      <c r="F62" s="113">
        <f t="shared" si="16"/>
        <v>0</v>
      </c>
      <c r="G62" s="113">
        <f t="shared" si="16"/>
        <v>0</v>
      </c>
      <c r="H62" s="113">
        <f t="shared" si="16"/>
        <v>1839</v>
      </c>
      <c r="I62" s="113">
        <f t="shared" si="16"/>
        <v>0</v>
      </c>
      <c r="J62" s="113">
        <f t="shared" si="16"/>
        <v>0</v>
      </c>
      <c r="K62" s="113">
        <f t="shared" si="16"/>
        <v>0</v>
      </c>
      <c r="L62" s="113">
        <f t="shared" si="16"/>
        <v>30768</v>
      </c>
      <c r="M62" s="155">
        <f t="shared" si="2"/>
        <v>32607</v>
      </c>
    </row>
    <row r="63" spans="1:13">
      <c r="A63" s="542" t="s">
        <v>512</v>
      </c>
      <c r="B63" s="7"/>
      <c r="C63" s="13"/>
      <c r="D63" s="120"/>
      <c r="E63" s="118"/>
      <c r="F63" s="122"/>
      <c r="G63" s="118"/>
      <c r="H63" s="122"/>
      <c r="I63" s="118"/>
      <c r="J63" s="121"/>
      <c r="K63" s="118"/>
      <c r="L63" s="122"/>
      <c r="M63" s="155">
        <f t="shared" si="2"/>
        <v>0</v>
      </c>
    </row>
    <row r="64" spans="1:13">
      <c r="A64" s="46" t="s">
        <v>410</v>
      </c>
      <c r="B64" s="19"/>
      <c r="C64" s="140">
        <f>SUM(D64:L64)</f>
        <v>0</v>
      </c>
      <c r="D64" s="114"/>
      <c r="E64" s="92"/>
      <c r="F64" s="126"/>
      <c r="G64" s="92"/>
      <c r="H64" s="126"/>
      <c r="I64" s="92"/>
      <c r="J64" s="136"/>
      <c r="K64" s="92"/>
      <c r="L64" s="126"/>
      <c r="M64" s="155">
        <f t="shared" si="2"/>
        <v>0</v>
      </c>
    </row>
    <row r="65" spans="1:17">
      <c r="A65" s="11" t="s">
        <v>401</v>
      </c>
      <c r="B65" s="318" t="s">
        <v>182</v>
      </c>
      <c r="C65" s="92">
        <f>SUM(D65:L65)</f>
        <v>118772</v>
      </c>
      <c r="D65" s="114"/>
      <c r="E65" s="92">
        <v>0</v>
      </c>
      <c r="F65" s="126">
        <v>0</v>
      </c>
      <c r="G65" s="92"/>
      <c r="H65" s="126">
        <v>118772</v>
      </c>
      <c r="I65" s="92">
        <v>0</v>
      </c>
      <c r="J65" s="136"/>
      <c r="K65" s="92">
        <v>0</v>
      </c>
      <c r="L65" s="126">
        <v>0</v>
      </c>
      <c r="M65" s="155">
        <f t="shared" si="2"/>
        <v>118772</v>
      </c>
    </row>
    <row r="66" spans="1:17">
      <c r="A66" s="11" t="s">
        <v>771</v>
      </c>
      <c r="B66" s="318"/>
      <c r="C66" s="92">
        <f t="shared" ref="C66:C67" si="17">SUM(D66:L66)</f>
        <v>-1000</v>
      </c>
      <c r="D66" s="114"/>
      <c r="E66" s="92"/>
      <c r="F66" s="126"/>
      <c r="G66" s="92"/>
      <c r="H66" s="126">
        <v>-1000</v>
      </c>
      <c r="I66" s="92"/>
      <c r="J66" s="136"/>
      <c r="K66" s="92"/>
      <c r="L66" s="126"/>
      <c r="M66" s="155">
        <f t="shared" si="2"/>
        <v>-1000</v>
      </c>
    </row>
    <row r="67" spans="1:17">
      <c r="A67" s="11" t="s">
        <v>570</v>
      </c>
      <c r="B67" s="318"/>
      <c r="C67" s="92">
        <f t="shared" si="17"/>
        <v>-1000</v>
      </c>
      <c r="D67" s="114"/>
      <c r="E67" s="92"/>
      <c r="F67" s="126"/>
      <c r="G67" s="92"/>
      <c r="H67" s="126">
        <f>SUM(H66:H66)</f>
        <v>-1000</v>
      </c>
      <c r="I67" s="92"/>
      <c r="J67" s="136"/>
      <c r="K67" s="92"/>
      <c r="L67" s="126"/>
      <c r="M67" s="155">
        <f t="shared" si="2"/>
        <v>-1000</v>
      </c>
    </row>
    <row r="68" spans="1:17">
      <c r="A68" s="11" t="s">
        <v>641</v>
      </c>
      <c r="B68" s="318"/>
      <c r="C68" s="92">
        <f>SUM(D68:L68)</f>
        <v>117772</v>
      </c>
      <c r="D68" s="114"/>
      <c r="E68" s="92"/>
      <c r="F68" s="126"/>
      <c r="G68" s="92"/>
      <c r="H68" s="126">
        <f>SUM(H65,H67)</f>
        <v>117772</v>
      </c>
      <c r="I68" s="92"/>
      <c r="J68" s="136"/>
      <c r="K68" s="92"/>
      <c r="L68" s="126"/>
      <c r="M68" s="155">
        <f t="shared" si="2"/>
        <v>117772</v>
      </c>
    </row>
    <row r="69" spans="1:17">
      <c r="A69" s="13" t="s">
        <v>513</v>
      </c>
      <c r="B69" s="7"/>
      <c r="C69" s="13"/>
      <c r="D69" s="120"/>
      <c r="E69" s="118"/>
      <c r="F69" s="122"/>
      <c r="G69" s="118"/>
      <c r="H69" s="122"/>
      <c r="I69" s="118"/>
      <c r="J69" s="121"/>
      <c r="K69" s="118"/>
      <c r="L69" s="122"/>
      <c r="M69" s="155">
        <f t="shared" si="2"/>
        <v>0</v>
      </c>
    </row>
    <row r="70" spans="1:17">
      <c r="A70" s="46" t="s">
        <v>410</v>
      </c>
      <c r="B70" s="19"/>
      <c r="C70" s="140">
        <f>SUM(D70:L70)</f>
        <v>0</v>
      </c>
      <c r="D70" s="114"/>
      <c r="E70" s="92"/>
      <c r="F70" s="126"/>
      <c r="G70" s="92"/>
      <c r="H70" s="126"/>
      <c r="I70" s="92"/>
      <c r="J70" s="136"/>
      <c r="K70" s="92"/>
      <c r="L70" s="126"/>
      <c r="M70" s="155">
        <f t="shared" si="2"/>
        <v>0</v>
      </c>
    </row>
    <row r="71" spans="1:17">
      <c r="A71" s="11" t="s">
        <v>401</v>
      </c>
      <c r="B71" s="318" t="s">
        <v>182</v>
      </c>
      <c r="C71" s="92">
        <f>SUM(D71:L71)</f>
        <v>0</v>
      </c>
      <c r="D71" s="114"/>
      <c r="E71" s="92">
        <v>0</v>
      </c>
      <c r="F71" s="126">
        <v>0</v>
      </c>
      <c r="G71" s="92"/>
      <c r="H71" s="126">
        <v>0</v>
      </c>
      <c r="I71" s="92">
        <v>0</v>
      </c>
      <c r="J71" s="136"/>
      <c r="K71" s="92">
        <v>0</v>
      </c>
      <c r="L71" s="126">
        <v>0</v>
      </c>
      <c r="M71" s="155">
        <f t="shared" si="2"/>
        <v>0</v>
      </c>
    </row>
    <row r="72" spans="1:17">
      <c r="A72" s="11" t="s">
        <v>639</v>
      </c>
      <c r="B72" s="318"/>
      <c r="C72" s="92">
        <f>SUM(D72:L72)</f>
        <v>0</v>
      </c>
      <c r="D72" s="114"/>
      <c r="E72" s="92">
        <v>0</v>
      </c>
      <c r="F72" s="126">
        <v>0</v>
      </c>
      <c r="G72" s="92">
        <v>0</v>
      </c>
      <c r="H72" s="126">
        <v>0</v>
      </c>
      <c r="I72" s="92">
        <v>0</v>
      </c>
      <c r="J72" s="136"/>
      <c r="K72" s="92"/>
      <c r="L72" s="126"/>
      <c r="M72" s="155">
        <f t="shared" si="2"/>
        <v>0</v>
      </c>
    </row>
    <row r="73" spans="1:17">
      <c r="A73" s="13" t="s">
        <v>514</v>
      </c>
      <c r="B73" s="7"/>
      <c r="C73" s="13"/>
      <c r="D73" s="120"/>
      <c r="E73" s="118"/>
      <c r="F73" s="122"/>
      <c r="G73" s="118"/>
      <c r="H73" s="122"/>
      <c r="I73" s="118"/>
      <c r="J73" s="121"/>
      <c r="K73" s="118"/>
      <c r="L73" s="122"/>
      <c r="M73" s="155">
        <f t="shared" si="2"/>
        <v>0</v>
      </c>
      <c r="P73" s="68"/>
      <c r="Q73" s="68"/>
    </row>
    <row r="74" spans="1:17">
      <c r="A74" s="46" t="s">
        <v>410</v>
      </c>
      <c r="B74" s="19"/>
      <c r="C74" s="140">
        <f>SUM(D74:L74)</f>
        <v>61396</v>
      </c>
      <c r="D74" s="114">
        <v>52206</v>
      </c>
      <c r="E74" s="92">
        <v>7190</v>
      </c>
      <c r="F74" s="126">
        <v>2000</v>
      </c>
      <c r="G74" s="92"/>
      <c r="H74" s="126"/>
      <c r="I74" s="92"/>
      <c r="J74" s="136"/>
      <c r="K74" s="92"/>
      <c r="L74" s="126"/>
      <c r="M74" s="155">
        <f t="shared" si="2"/>
        <v>61396</v>
      </c>
      <c r="P74" s="68"/>
    </row>
    <row r="75" spans="1:17">
      <c r="A75" s="46" t="s">
        <v>439</v>
      </c>
      <c r="B75" s="19"/>
      <c r="C75" s="140">
        <f t="shared" ref="C75:C81" si="18">SUM(D75:L75)</f>
        <v>95346</v>
      </c>
      <c r="D75" s="114">
        <v>74306</v>
      </c>
      <c r="E75" s="92">
        <v>8240</v>
      </c>
      <c r="F75" s="126">
        <v>2800</v>
      </c>
      <c r="G75" s="92"/>
      <c r="H75" s="126"/>
      <c r="I75" s="292">
        <v>10000</v>
      </c>
      <c r="J75" s="136"/>
      <c r="K75" s="92"/>
      <c r="L75" s="126"/>
      <c r="M75" s="155">
        <f t="shared" si="2"/>
        <v>95346</v>
      </c>
      <c r="P75" s="68"/>
    </row>
    <row r="76" spans="1:17">
      <c r="A76" s="46" t="s">
        <v>702</v>
      </c>
      <c r="B76" s="19"/>
      <c r="C76" s="140">
        <f t="shared" si="18"/>
        <v>3660</v>
      </c>
      <c r="D76" s="114"/>
      <c r="E76" s="92">
        <v>3660</v>
      </c>
      <c r="F76" s="126"/>
      <c r="G76" s="92"/>
      <c r="H76" s="126"/>
      <c r="I76" s="292"/>
      <c r="J76" s="136"/>
      <c r="K76" s="92"/>
      <c r="L76" s="126"/>
      <c r="M76" s="155">
        <f t="shared" si="2"/>
        <v>3660</v>
      </c>
      <c r="P76" s="68"/>
    </row>
    <row r="77" spans="1:17">
      <c r="A77" s="46" t="s">
        <v>705</v>
      </c>
      <c r="B77" s="19"/>
      <c r="C77" s="140">
        <f t="shared" si="18"/>
        <v>12800</v>
      </c>
      <c r="D77" s="114">
        <v>12800</v>
      </c>
      <c r="E77" s="114"/>
      <c r="F77" s="126"/>
      <c r="G77" s="92"/>
      <c r="H77" s="126"/>
      <c r="I77" s="292"/>
      <c r="J77" s="126"/>
      <c r="K77" s="92"/>
      <c r="L77" s="126"/>
      <c r="M77" s="155"/>
      <c r="P77" s="68"/>
    </row>
    <row r="78" spans="1:17">
      <c r="A78" s="46" t="s">
        <v>703</v>
      </c>
      <c r="B78" s="19"/>
      <c r="C78" s="140">
        <f t="shared" si="18"/>
        <v>21</v>
      </c>
      <c r="D78" s="114"/>
      <c r="E78" s="114"/>
      <c r="F78" s="126">
        <v>21</v>
      </c>
      <c r="G78" s="92"/>
      <c r="H78" s="126"/>
      <c r="I78" s="292"/>
      <c r="J78" s="126"/>
      <c r="K78" s="92"/>
      <c r="L78" s="126"/>
      <c r="M78" s="155">
        <f t="shared" si="2"/>
        <v>21</v>
      </c>
      <c r="P78" s="68"/>
    </row>
    <row r="79" spans="1:17">
      <c r="A79" s="46" t="s">
        <v>704</v>
      </c>
      <c r="B79" s="19"/>
      <c r="C79" s="140">
        <f t="shared" si="18"/>
        <v>10</v>
      </c>
      <c r="D79" s="114"/>
      <c r="E79" s="114"/>
      <c r="F79" s="126">
        <v>10</v>
      </c>
      <c r="G79" s="92"/>
      <c r="H79" s="126"/>
      <c r="I79" s="292"/>
      <c r="J79" s="126"/>
      <c r="K79" s="92"/>
      <c r="L79" s="126"/>
      <c r="M79" s="155">
        <f t="shared" si="2"/>
        <v>10</v>
      </c>
      <c r="P79" s="68"/>
    </row>
    <row r="80" spans="1:17">
      <c r="A80" s="46" t="s">
        <v>687</v>
      </c>
      <c r="B80" s="19"/>
      <c r="C80" s="140">
        <f t="shared" si="18"/>
        <v>193</v>
      </c>
      <c r="D80" s="114"/>
      <c r="E80" s="114"/>
      <c r="F80" s="126">
        <v>193</v>
      </c>
      <c r="G80" s="92"/>
      <c r="H80" s="126"/>
      <c r="I80" s="292"/>
      <c r="J80" s="126"/>
      <c r="K80" s="92"/>
      <c r="L80" s="126"/>
      <c r="M80" s="155">
        <f t="shared" si="2"/>
        <v>193</v>
      </c>
      <c r="P80" s="68"/>
    </row>
    <row r="81" spans="1:16">
      <c r="A81" s="46" t="s">
        <v>551</v>
      </c>
      <c r="B81" s="19"/>
      <c r="C81" s="140">
        <f t="shared" si="18"/>
        <v>2807</v>
      </c>
      <c r="D81" s="114"/>
      <c r="E81" s="114"/>
      <c r="F81" s="126"/>
      <c r="G81" s="92"/>
      <c r="H81" s="126"/>
      <c r="I81" s="292">
        <v>2807</v>
      </c>
      <c r="J81" s="126"/>
      <c r="K81" s="92"/>
      <c r="L81" s="126"/>
      <c r="M81" s="155">
        <f t="shared" si="2"/>
        <v>2807</v>
      </c>
      <c r="P81" s="68"/>
    </row>
    <row r="82" spans="1:16">
      <c r="A82" s="46" t="s">
        <v>436</v>
      </c>
      <c r="B82" s="19"/>
      <c r="C82" s="140">
        <f>SUM(C76:C81)</f>
        <v>19491</v>
      </c>
      <c r="D82" s="140">
        <f t="shared" ref="D82:L82" si="19">SUM(D76:D81)</f>
        <v>12800</v>
      </c>
      <c r="E82" s="140">
        <f t="shared" si="19"/>
        <v>3660</v>
      </c>
      <c r="F82" s="140">
        <f t="shared" si="19"/>
        <v>224</v>
      </c>
      <c r="G82" s="140">
        <f t="shared" si="19"/>
        <v>0</v>
      </c>
      <c r="H82" s="140">
        <f t="shared" si="19"/>
        <v>0</v>
      </c>
      <c r="I82" s="140">
        <f t="shared" si="19"/>
        <v>2807</v>
      </c>
      <c r="J82" s="140">
        <f t="shared" si="19"/>
        <v>0</v>
      </c>
      <c r="K82" s="140">
        <f t="shared" si="19"/>
        <v>0</v>
      </c>
      <c r="L82" s="140">
        <f t="shared" si="19"/>
        <v>0</v>
      </c>
      <c r="M82" s="155">
        <f t="shared" si="2"/>
        <v>19491</v>
      </c>
      <c r="P82" s="68"/>
    </row>
    <row r="83" spans="1:16">
      <c r="A83" s="15" t="s">
        <v>641</v>
      </c>
      <c r="B83" s="317" t="s">
        <v>182</v>
      </c>
      <c r="C83" s="116">
        <f>SUM(C75,C82)</f>
        <v>114837</v>
      </c>
      <c r="D83" s="116">
        <f t="shared" ref="D83:L83" si="20">SUM(D75,D82)</f>
        <v>87106</v>
      </c>
      <c r="E83" s="116">
        <f t="shared" si="20"/>
        <v>11900</v>
      </c>
      <c r="F83" s="116">
        <f t="shared" si="20"/>
        <v>3024</v>
      </c>
      <c r="G83" s="116">
        <f t="shared" si="20"/>
        <v>0</v>
      </c>
      <c r="H83" s="116">
        <f t="shared" si="20"/>
        <v>0</v>
      </c>
      <c r="I83" s="116">
        <f t="shared" si="20"/>
        <v>12807</v>
      </c>
      <c r="J83" s="116">
        <f t="shared" si="20"/>
        <v>0</v>
      </c>
      <c r="K83" s="116">
        <f t="shared" si="20"/>
        <v>0</v>
      </c>
      <c r="L83" s="116">
        <f t="shared" si="20"/>
        <v>0</v>
      </c>
      <c r="M83" s="155">
        <f t="shared" si="2"/>
        <v>114837</v>
      </c>
    </row>
    <row r="84" spans="1:16" s="165" customFormat="1">
      <c r="A84" s="13" t="s">
        <v>515</v>
      </c>
      <c r="B84" s="7"/>
      <c r="C84" s="13"/>
      <c r="D84" s="120"/>
      <c r="E84" s="118"/>
      <c r="F84" s="122"/>
      <c r="G84" s="118"/>
      <c r="H84" s="122"/>
      <c r="I84" s="118"/>
      <c r="J84" s="121"/>
      <c r="K84" s="118"/>
      <c r="L84" s="122"/>
      <c r="M84" s="155">
        <f t="shared" si="2"/>
        <v>0</v>
      </c>
    </row>
    <row r="85" spans="1:16" s="165" customFormat="1">
      <c r="A85" s="46" t="s">
        <v>410</v>
      </c>
      <c r="B85" s="19"/>
      <c r="C85" s="140">
        <f>SUM(D85:L85)</f>
        <v>3816</v>
      </c>
      <c r="D85" s="114"/>
      <c r="E85" s="92"/>
      <c r="F85" s="126">
        <v>3816</v>
      </c>
      <c r="G85" s="92"/>
      <c r="H85" s="126"/>
      <c r="I85" s="92"/>
      <c r="J85" s="136"/>
      <c r="K85" s="92"/>
      <c r="L85" s="126"/>
      <c r="M85" s="155">
        <f t="shared" si="2"/>
        <v>3816</v>
      </c>
    </row>
    <row r="86" spans="1:16" s="165" customFormat="1">
      <c r="A86" s="46" t="s">
        <v>439</v>
      </c>
      <c r="B86" s="19"/>
      <c r="C86" s="140">
        <f t="shared" ref="C86:C88" si="21">SUM(D86:L86)</f>
        <v>5566</v>
      </c>
      <c r="D86" s="114"/>
      <c r="E86" s="92"/>
      <c r="F86" s="126">
        <v>5566</v>
      </c>
      <c r="G86" s="92"/>
      <c r="H86" s="126"/>
      <c r="I86" s="92"/>
      <c r="J86" s="136"/>
      <c r="K86" s="92"/>
      <c r="L86" s="126"/>
      <c r="M86" s="155">
        <f t="shared" si="2"/>
        <v>5566</v>
      </c>
    </row>
    <row r="87" spans="1:16" s="165" customFormat="1">
      <c r="A87" s="46" t="s">
        <v>706</v>
      </c>
      <c r="B87" s="19"/>
      <c r="C87" s="140">
        <f t="shared" si="21"/>
        <v>-354</v>
      </c>
      <c r="D87" s="114"/>
      <c r="E87" s="92"/>
      <c r="F87" s="126">
        <v>-354</v>
      </c>
      <c r="G87" s="92"/>
      <c r="H87" s="126"/>
      <c r="I87" s="92"/>
      <c r="J87" s="136"/>
      <c r="K87" s="92"/>
      <c r="L87" s="126"/>
      <c r="M87" s="155">
        <f t="shared" si="2"/>
        <v>-354</v>
      </c>
    </row>
    <row r="88" spans="1:16" s="165" customFormat="1">
      <c r="A88" s="46" t="s">
        <v>436</v>
      </c>
      <c r="B88" s="19"/>
      <c r="C88" s="140">
        <f t="shared" si="21"/>
        <v>-354</v>
      </c>
      <c r="D88" s="114"/>
      <c r="E88" s="92"/>
      <c r="F88" s="126">
        <v>-354</v>
      </c>
      <c r="G88" s="92"/>
      <c r="H88" s="126"/>
      <c r="I88" s="92"/>
      <c r="J88" s="136"/>
      <c r="K88" s="92"/>
      <c r="L88" s="126"/>
      <c r="M88" s="155">
        <f t="shared" si="2"/>
        <v>-354</v>
      </c>
    </row>
    <row r="89" spans="1:16" s="165" customFormat="1">
      <c r="A89" s="15" t="s">
        <v>641</v>
      </c>
      <c r="B89" s="317" t="s">
        <v>182</v>
      </c>
      <c r="C89" s="116">
        <f>SUM(C86,C88)</f>
        <v>5212</v>
      </c>
      <c r="D89" s="113"/>
      <c r="E89" s="116">
        <v>0</v>
      </c>
      <c r="F89" s="124">
        <f>SUM(F86,F88)</f>
        <v>5212</v>
      </c>
      <c r="G89" s="116"/>
      <c r="H89" s="124">
        <v>0</v>
      </c>
      <c r="I89" s="116">
        <v>0</v>
      </c>
      <c r="J89" s="123"/>
      <c r="K89" s="116"/>
      <c r="L89" s="124">
        <v>0</v>
      </c>
      <c r="M89" s="155">
        <f t="shared" si="2"/>
        <v>5212</v>
      </c>
    </row>
    <row r="90" spans="1:16" s="165" customFormat="1">
      <c r="A90" s="13" t="s">
        <v>516</v>
      </c>
      <c r="B90" s="7"/>
      <c r="C90" s="13"/>
      <c r="D90" s="120"/>
      <c r="E90" s="118"/>
      <c r="F90" s="122"/>
      <c r="G90" s="118"/>
      <c r="H90" s="122"/>
      <c r="I90" s="118"/>
      <c r="J90" s="121"/>
      <c r="K90" s="118"/>
      <c r="L90" s="122"/>
      <c r="M90" s="155">
        <f t="shared" si="2"/>
        <v>0</v>
      </c>
    </row>
    <row r="91" spans="1:16" s="165" customFormat="1">
      <c r="A91" s="46" t="s">
        <v>410</v>
      </c>
      <c r="B91" s="19"/>
      <c r="C91" s="140">
        <f>SUM(D91:L91)</f>
        <v>143466</v>
      </c>
      <c r="D91" s="114"/>
      <c r="E91" s="92"/>
      <c r="F91" s="126"/>
      <c r="G91" s="92"/>
      <c r="H91" s="126"/>
      <c r="I91" s="92"/>
      <c r="J91" s="136">
        <v>143466</v>
      </c>
      <c r="K91" s="92"/>
      <c r="L91" s="126"/>
      <c r="M91" s="155">
        <f t="shared" si="2"/>
        <v>143466</v>
      </c>
    </row>
    <row r="92" spans="1:16" s="165" customFormat="1">
      <c r="A92" s="46" t="s">
        <v>439</v>
      </c>
      <c r="B92" s="19"/>
      <c r="C92" s="140">
        <f t="shared" ref="C92:C95" si="22">SUM(D92:L92)</f>
        <v>255871</v>
      </c>
      <c r="D92" s="114"/>
      <c r="E92" s="92"/>
      <c r="F92" s="126"/>
      <c r="G92" s="92"/>
      <c r="H92" s="126"/>
      <c r="I92" s="92"/>
      <c r="J92" s="136">
        <v>255871</v>
      </c>
      <c r="K92" s="92"/>
      <c r="L92" s="126"/>
      <c r="M92" s="155">
        <f t="shared" si="2"/>
        <v>255871</v>
      </c>
    </row>
    <row r="93" spans="1:16" s="165" customFormat="1">
      <c r="A93" s="46" t="s">
        <v>773</v>
      </c>
      <c r="B93" s="19"/>
      <c r="C93" s="140">
        <f t="shared" si="22"/>
        <v>80</v>
      </c>
      <c r="D93" s="114"/>
      <c r="E93" s="92"/>
      <c r="F93" s="126">
        <v>80</v>
      </c>
      <c r="G93" s="92"/>
      <c r="H93" s="126"/>
      <c r="I93" s="92"/>
      <c r="J93" s="136"/>
      <c r="K93" s="92"/>
      <c r="L93" s="126"/>
      <c r="M93" s="155"/>
    </row>
    <row r="94" spans="1:16" s="165" customFormat="1">
      <c r="A94" s="46" t="s">
        <v>707</v>
      </c>
      <c r="B94" s="19"/>
      <c r="C94" s="140">
        <f t="shared" si="22"/>
        <v>5299</v>
      </c>
      <c r="D94" s="114"/>
      <c r="E94" s="92"/>
      <c r="F94" s="126"/>
      <c r="G94" s="92"/>
      <c r="H94" s="126"/>
      <c r="I94" s="92">
        <v>5299</v>
      </c>
      <c r="J94" s="136"/>
      <c r="K94" s="92"/>
      <c r="L94" s="126"/>
      <c r="M94" s="155">
        <f t="shared" si="2"/>
        <v>5299</v>
      </c>
    </row>
    <row r="95" spans="1:16" s="165" customFormat="1">
      <c r="A95" s="46" t="s">
        <v>413</v>
      </c>
      <c r="B95" s="19"/>
      <c r="C95" s="140">
        <f t="shared" si="22"/>
        <v>5379</v>
      </c>
      <c r="D95" s="114">
        <f>SUM(D93:D94)</f>
        <v>0</v>
      </c>
      <c r="E95" s="114">
        <f t="shared" ref="E95:L95" si="23">SUM(E93:E94)</f>
        <v>0</v>
      </c>
      <c r="F95" s="114">
        <f t="shared" si="23"/>
        <v>80</v>
      </c>
      <c r="G95" s="114">
        <f t="shared" si="23"/>
        <v>0</v>
      </c>
      <c r="H95" s="114">
        <f t="shared" si="23"/>
        <v>0</v>
      </c>
      <c r="I95" s="114">
        <f t="shared" si="23"/>
        <v>5299</v>
      </c>
      <c r="J95" s="114">
        <f t="shared" si="23"/>
        <v>0</v>
      </c>
      <c r="K95" s="114">
        <f t="shared" si="23"/>
        <v>0</v>
      </c>
      <c r="L95" s="114">
        <f t="shared" si="23"/>
        <v>0</v>
      </c>
      <c r="M95" s="155">
        <f t="shared" ref="M95:M183" si="24">SUM(D95:L95)</f>
        <v>5379</v>
      </c>
    </row>
    <row r="96" spans="1:16" s="165" customFormat="1">
      <c r="A96" s="15" t="s">
        <v>641</v>
      </c>
      <c r="B96" s="317" t="s">
        <v>182</v>
      </c>
      <c r="C96" s="116">
        <f t="shared" ref="C96:D96" si="25">SUM(C92,C95)</f>
        <v>261250</v>
      </c>
      <c r="D96" s="113">
        <f t="shared" si="25"/>
        <v>0</v>
      </c>
      <c r="E96" s="113">
        <f t="shared" ref="E96:L96" si="26">SUM(E92,E95)</f>
        <v>0</v>
      </c>
      <c r="F96" s="113">
        <f t="shared" si="26"/>
        <v>80</v>
      </c>
      <c r="G96" s="113">
        <f t="shared" si="26"/>
        <v>0</v>
      </c>
      <c r="H96" s="113">
        <f t="shared" si="26"/>
        <v>0</v>
      </c>
      <c r="I96" s="113">
        <f t="shared" si="26"/>
        <v>5299</v>
      </c>
      <c r="J96" s="113">
        <f t="shared" si="26"/>
        <v>255871</v>
      </c>
      <c r="K96" s="113">
        <f t="shared" si="26"/>
        <v>0</v>
      </c>
      <c r="L96" s="113">
        <f t="shared" si="26"/>
        <v>0</v>
      </c>
      <c r="M96" s="155">
        <f t="shared" si="24"/>
        <v>261250</v>
      </c>
    </row>
    <row r="97" spans="1:13">
      <c r="A97" s="13" t="s">
        <v>517</v>
      </c>
      <c r="B97" s="7"/>
      <c r="C97" s="24"/>
      <c r="D97" s="119"/>
      <c r="E97" s="92"/>
      <c r="F97" s="119"/>
      <c r="G97" s="118"/>
      <c r="H97" s="119"/>
      <c r="I97" s="92"/>
      <c r="J97" s="136"/>
      <c r="K97" s="92"/>
      <c r="L97" s="126"/>
      <c r="M97" s="155">
        <f t="shared" si="24"/>
        <v>0</v>
      </c>
    </row>
    <row r="98" spans="1:13">
      <c r="A98" s="46" t="s">
        <v>410</v>
      </c>
      <c r="B98" s="19"/>
      <c r="C98" s="140">
        <f>SUM(D98:L98)</f>
        <v>33429</v>
      </c>
      <c r="D98" s="119"/>
      <c r="E98" s="92"/>
      <c r="F98" s="119">
        <v>33429</v>
      </c>
      <c r="G98" s="92"/>
      <c r="H98" s="119"/>
      <c r="I98" s="92"/>
      <c r="J98" s="136"/>
      <c r="K98" s="92"/>
      <c r="L98" s="126"/>
      <c r="M98" s="155">
        <f t="shared" si="24"/>
        <v>33429</v>
      </c>
    </row>
    <row r="99" spans="1:13">
      <c r="A99" s="46" t="s">
        <v>401</v>
      </c>
      <c r="B99" s="19"/>
      <c r="C99" s="140">
        <f t="shared" ref="C99:C104" si="27">SUM(D99:L99)</f>
        <v>37929</v>
      </c>
      <c r="D99" s="119"/>
      <c r="E99" s="92"/>
      <c r="F99" s="511">
        <v>37929</v>
      </c>
      <c r="G99" s="92"/>
      <c r="H99" s="119"/>
      <c r="I99" s="92"/>
      <c r="J99" s="136"/>
      <c r="K99" s="92"/>
      <c r="L99" s="126"/>
      <c r="M99" s="155">
        <f t="shared" si="24"/>
        <v>37929</v>
      </c>
    </row>
    <row r="100" spans="1:13">
      <c r="A100" s="46" t="s">
        <v>708</v>
      </c>
      <c r="B100" s="19"/>
      <c r="C100" s="140">
        <f t="shared" si="27"/>
        <v>-605</v>
      </c>
      <c r="D100" s="119"/>
      <c r="E100" s="92"/>
      <c r="F100" s="427">
        <v>-605</v>
      </c>
      <c r="G100" s="92"/>
      <c r="H100" s="119"/>
      <c r="I100" s="92"/>
      <c r="J100" s="136"/>
      <c r="K100" s="92"/>
      <c r="L100" s="126"/>
      <c r="M100" s="155">
        <f t="shared" si="24"/>
        <v>-605</v>
      </c>
    </row>
    <row r="101" spans="1:13">
      <c r="A101" s="46" t="s">
        <v>709</v>
      </c>
      <c r="B101" s="19"/>
      <c r="C101" s="140">
        <f t="shared" si="27"/>
        <v>-2135</v>
      </c>
      <c r="D101" s="119"/>
      <c r="E101" s="92"/>
      <c r="F101" s="427">
        <v>-2135</v>
      </c>
      <c r="G101" s="92"/>
      <c r="H101" s="119"/>
      <c r="I101" s="92"/>
      <c r="J101" s="136"/>
      <c r="K101" s="92"/>
      <c r="L101" s="126"/>
      <c r="M101" s="155">
        <f t="shared" si="24"/>
        <v>-2135</v>
      </c>
    </row>
    <row r="102" spans="1:13">
      <c r="A102" s="46" t="s">
        <v>678</v>
      </c>
      <c r="B102" s="19"/>
      <c r="C102" s="140">
        <f t="shared" si="27"/>
        <v>4527</v>
      </c>
      <c r="D102" s="119"/>
      <c r="E102" s="92"/>
      <c r="F102" s="427">
        <v>4527</v>
      </c>
      <c r="G102" s="92"/>
      <c r="H102" s="119"/>
      <c r="I102" s="92"/>
      <c r="J102" s="136"/>
      <c r="K102" s="92"/>
      <c r="L102" s="126"/>
      <c r="M102" s="155">
        <f t="shared" si="24"/>
        <v>4527</v>
      </c>
    </row>
    <row r="103" spans="1:13">
      <c r="A103" s="46" t="s">
        <v>710</v>
      </c>
      <c r="B103" s="19"/>
      <c r="C103" s="140">
        <f t="shared" si="27"/>
        <v>1046</v>
      </c>
      <c r="D103" s="119"/>
      <c r="E103" s="92"/>
      <c r="F103" s="427">
        <v>1046</v>
      </c>
      <c r="G103" s="92"/>
      <c r="H103" s="119"/>
      <c r="I103" s="92"/>
      <c r="J103" s="136"/>
      <c r="K103" s="92"/>
      <c r="L103" s="126"/>
      <c r="M103" s="155">
        <f t="shared" si="24"/>
        <v>1046</v>
      </c>
    </row>
    <row r="104" spans="1:13">
      <c r="A104" s="46" t="s">
        <v>711</v>
      </c>
      <c r="B104" s="19"/>
      <c r="C104" s="140">
        <f t="shared" si="27"/>
        <v>508</v>
      </c>
      <c r="D104" s="119"/>
      <c r="E104" s="92"/>
      <c r="F104" s="427"/>
      <c r="G104" s="92"/>
      <c r="H104" s="119"/>
      <c r="I104" s="92"/>
      <c r="J104" s="136">
        <v>508</v>
      </c>
      <c r="K104" s="92"/>
      <c r="L104" s="126"/>
      <c r="M104" s="155">
        <f t="shared" si="24"/>
        <v>508</v>
      </c>
    </row>
    <row r="105" spans="1:13">
      <c r="A105" s="46" t="s">
        <v>413</v>
      </c>
      <c r="B105" s="19"/>
      <c r="C105" s="140">
        <f>SUM(C100:C104)</f>
        <v>3341</v>
      </c>
      <c r="D105" s="140">
        <f t="shared" ref="D105:L105" si="28">SUM(D100:D104)</f>
        <v>0</v>
      </c>
      <c r="E105" s="140">
        <f t="shared" si="28"/>
        <v>0</v>
      </c>
      <c r="F105" s="140">
        <f t="shared" si="28"/>
        <v>2833</v>
      </c>
      <c r="G105" s="140">
        <f t="shared" si="28"/>
        <v>0</v>
      </c>
      <c r="H105" s="140">
        <f t="shared" si="28"/>
        <v>0</v>
      </c>
      <c r="I105" s="140">
        <f t="shared" si="28"/>
        <v>0</v>
      </c>
      <c r="J105" s="140">
        <f t="shared" si="28"/>
        <v>508</v>
      </c>
      <c r="K105" s="140">
        <f t="shared" si="28"/>
        <v>0</v>
      </c>
      <c r="L105" s="140">
        <f t="shared" si="28"/>
        <v>0</v>
      </c>
      <c r="M105" s="155">
        <f t="shared" si="24"/>
        <v>3341</v>
      </c>
    </row>
    <row r="106" spans="1:13">
      <c r="A106" s="15" t="s">
        <v>641</v>
      </c>
      <c r="B106" s="317" t="s">
        <v>182</v>
      </c>
      <c r="C106" s="116">
        <f>SUM(C99,C105)</f>
        <v>41270</v>
      </c>
      <c r="D106" s="116">
        <f t="shared" ref="D106:L106" si="29">SUM(D99,D105)</f>
        <v>0</v>
      </c>
      <c r="E106" s="116">
        <f t="shared" si="29"/>
        <v>0</v>
      </c>
      <c r="F106" s="116">
        <f t="shared" si="29"/>
        <v>40762</v>
      </c>
      <c r="G106" s="116">
        <f t="shared" si="29"/>
        <v>0</v>
      </c>
      <c r="H106" s="116">
        <f t="shared" si="29"/>
        <v>0</v>
      </c>
      <c r="I106" s="116">
        <f t="shared" si="29"/>
        <v>0</v>
      </c>
      <c r="J106" s="116">
        <f t="shared" si="29"/>
        <v>508</v>
      </c>
      <c r="K106" s="116">
        <f t="shared" si="29"/>
        <v>0</v>
      </c>
      <c r="L106" s="116">
        <f t="shared" si="29"/>
        <v>0</v>
      </c>
      <c r="M106" s="155">
        <f>SUM(D106:L106)</f>
        <v>41270</v>
      </c>
    </row>
    <row r="107" spans="1:13">
      <c r="A107" s="385" t="s">
        <v>554</v>
      </c>
      <c r="B107" s="50"/>
      <c r="C107" s="57"/>
      <c r="D107" s="122"/>
      <c r="E107" s="118"/>
      <c r="F107" s="122"/>
      <c r="G107" s="118"/>
      <c r="H107" s="122"/>
      <c r="I107" s="118"/>
      <c r="J107" s="122"/>
      <c r="K107" s="118"/>
      <c r="L107" s="120"/>
      <c r="M107" s="155">
        <f t="shared" si="24"/>
        <v>0</v>
      </c>
    </row>
    <row r="108" spans="1:13">
      <c r="A108" s="46" t="s">
        <v>410</v>
      </c>
      <c r="B108" s="51"/>
      <c r="C108" s="140">
        <f>SUM(D108:L108)</f>
        <v>0</v>
      </c>
      <c r="D108" s="126"/>
      <c r="E108" s="92"/>
      <c r="F108" s="126">
        <v>0</v>
      </c>
      <c r="G108" s="92"/>
      <c r="H108" s="126"/>
      <c r="I108" s="92"/>
      <c r="J108" s="126"/>
      <c r="K108" s="92"/>
      <c r="L108" s="114"/>
      <c r="M108" s="155">
        <f t="shared" si="24"/>
        <v>0</v>
      </c>
    </row>
    <row r="109" spans="1:13">
      <c r="A109" s="46" t="s">
        <v>439</v>
      </c>
      <c r="B109" s="51"/>
      <c r="C109" s="140">
        <f t="shared" ref="C109:C114" si="30">SUM(D109:L109)</f>
        <v>57038</v>
      </c>
      <c r="D109" s="126"/>
      <c r="E109" s="92"/>
      <c r="F109" s="126">
        <v>4960</v>
      </c>
      <c r="G109" s="92"/>
      <c r="H109" s="126">
        <v>18700</v>
      </c>
      <c r="I109" s="92">
        <v>32928</v>
      </c>
      <c r="J109" s="126"/>
      <c r="K109" s="92">
        <v>450</v>
      </c>
      <c r="L109" s="114"/>
      <c r="M109" s="155">
        <f t="shared" si="24"/>
        <v>57038</v>
      </c>
    </row>
    <row r="110" spans="1:13">
      <c r="A110" s="46" t="s">
        <v>552</v>
      </c>
      <c r="B110" s="51"/>
      <c r="C110" s="140">
        <f t="shared" si="30"/>
        <v>250</v>
      </c>
      <c r="D110" s="126"/>
      <c r="E110" s="92"/>
      <c r="F110" s="126">
        <v>250</v>
      </c>
      <c r="G110" s="92"/>
      <c r="H110" s="126"/>
      <c r="I110" s="92"/>
      <c r="J110" s="126"/>
      <c r="K110" s="92"/>
      <c r="L110" s="114"/>
      <c r="M110" s="155">
        <f t="shared" si="24"/>
        <v>250</v>
      </c>
    </row>
    <row r="111" spans="1:13">
      <c r="A111" s="46" t="s">
        <v>712</v>
      </c>
      <c r="B111" s="51"/>
      <c r="C111" s="140">
        <f t="shared" si="30"/>
        <v>-1541</v>
      </c>
      <c r="D111" s="126"/>
      <c r="E111" s="92"/>
      <c r="F111" s="126">
        <v>-1541</v>
      </c>
      <c r="G111" s="92"/>
      <c r="H111" s="126"/>
      <c r="I111" s="92"/>
      <c r="J111" s="126"/>
      <c r="K111" s="92"/>
      <c r="L111" s="114"/>
      <c r="M111" s="155">
        <f t="shared" si="24"/>
        <v>-1541</v>
      </c>
    </row>
    <row r="112" spans="1:13">
      <c r="A112" s="46" t="s">
        <v>687</v>
      </c>
      <c r="B112" s="51"/>
      <c r="C112" s="140">
        <f t="shared" si="30"/>
        <v>-1172</v>
      </c>
      <c r="D112" s="126"/>
      <c r="E112" s="92"/>
      <c r="F112" s="126">
        <v>-1172</v>
      </c>
      <c r="G112" s="92"/>
      <c r="H112" s="126"/>
      <c r="I112" s="92"/>
      <c r="J112" s="126"/>
      <c r="K112" s="92"/>
      <c r="L112" s="114"/>
      <c r="M112" s="155">
        <f t="shared" si="24"/>
        <v>-1172</v>
      </c>
    </row>
    <row r="113" spans="1:13">
      <c r="A113" s="46" t="s">
        <v>713</v>
      </c>
      <c r="B113" s="51"/>
      <c r="C113" s="140">
        <f t="shared" si="30"/>
        <v>-450</v>
      </c>
      <c r="D113" s="126"/>
      <c r="E113" s="92"/>
      <c r="F113" s="126"/>
      <c r="G113" s="92"/>
      <c r="H113" s="126"/>
      <c r="I113" s="92"/>
      <c r="J113" s="126"/>
      <c r="K113" s="92">
        <v>-450</v>
      </c>
      <c r="L113" s="114"/>
      <c r="M113" s="155">
        <f t="shared" si="24"/>
        <v>-450</v>
      </c>
    </row>
    <row r="114" spans="1:13">
      <c r="A114" s="46" t="s">
        <v>699</v>
      </c>
      <c r="B114" s="51"/>
      <c r="C114" s="140">
        <f t="shared" si="30"/>
        <v>-19702</v>
      </c>
      <c r="D114" s="126"/>
      <c r="E114" s="92"/>
      <c r="F114" s="126"/>
      <c r="G114" s="92"/>
      <c r="H114" s="126"/>
      <c r="I114" s="92">
        <v>-19702</v>
      </c>
      <c r="J114" s="126"/>
      <c r="K114" s="92"/>
      <c r="L114" s="114"/>
      <c r="M114" s="155">
        <f t="shared" si="24"/>
        <v>-19702</v>
      </c>
    </row>
    <row r="115" spans="1:13">
      <c r="A115" s="46" t="s">
        <v>436</v>
      </c>
      <c r="B115" s="51"/>
      <c r="C115" s="140">
        <f>SUM(C110:C114)</f>
        <v>-22615</v>
      </c>
      <c r="D115" s="140">
        <f t="shared" ref="D115:L115" si="31">SUM(D110:D114)</f>
        <v>0</v>
      </c>
      <c r="E115" s="140">
        <f t="shared" si="31"/>
        <v>0</v>
      </c>
      <c r="F115" s="140">
        <f t="shared" si="31"/>
        <v>-2463</v>
      </c>
      <c r="G115" s="140">
        <f t="shared" si="31"/>
        <v>0</v>
      </c>
      <c r="H115" s="140">
        <f t="shared" si="31"/>
        <v>0</v>
      </c>
      <c r="I115" s="140">
        <f t="shared" si="31"/>
        <v>-19702</v>
      </c>
      <c r="J115" s="140">
        <f t="shared" si="31"/>
        <v>0</v>
      </c>
      <c r="K115" s="140">
        <f t="shared" si="31"/>
        <v>-450</v>
      </c>
      <c r="L115" s="140">
        <f t="shared" si="31"/>
        <v>0</v>
      </c>
      <c r="M115" s="155">
        <f t="shared" si="24"/>
        <v>-22615</v>
      </c>
    </row>
    <row r="116" spans="1:13">
      <c r="A116" s="15" t="s">
        <v>641</v>
      </c>
      <c r="B116" s="317" t="s">
        <v>182</v>
      </c>
      <c r="C116" s="116">
        <f>SUM(C109,C115)</f>
        <v>34423</v>
      </c>
      <c r="D116" s="116">
        <f t="shared" ref="D116:L116" si="32">SUM(D109,D115)</f>
        <v>0</v>
      </c>
      <c r="E116" s="116">
        <f t="shared" si="32"/>
        <v>0</v>
      </c>
      <c r="F116" s="116">
        <f t="shared" si="32"/>
        <v>2497</v>
      </c>
      <c r="G116" s="116">
        <f t="shared" si="32"/>
        <v>0</v>
      </c>
      <c r="H116" s="116">
        <f t="shared" si="32"/>
        <v>18700</v>
      </c>
      <c r="I116" s="116">
        <f t="shared" si="32"/>
        <v>13226</v>
      </c>
      <c r="J116" s="116">
        <f t="shared" si="32"/>
        <v>0</v>
      </c>
      <c r="K116" s="116">
        <f t="shared" si="32"/>
        <v>0</v>
      </c>
      <c r="L116" s="116">
        <f t="shared" si="32"/>
        <v>0</v>
      </c>
      <c r="M116" s="155">
        <f t="shared" si="24"/>
        <v>34423</v>
      </c>
    </row>
    <row r="117" spans="1:13">
      <c r="A117" s="57" t="s">
        <v>519</v>
      </c>
      <c r="B117" s="50"/>
      <c r="C117" s="57"/>
      <c r="D117" s="122"/>
      <c r="E117" s="118"/>
      <c r="F117" s="122"/>
      <c r="G117" s="118"/>
      <c r="H117" s="122"/>
      <c r="I117" s="118"/>
      <c r="J117" s="121"/>
      <c r="K117" s="118"/>
      <c r="L117" s="122"/>
      <c r="M117" s="155">
        <f t="shared" si="24"/>
        <v>0</v>
      </c>
    </row>
    <row r="118" spans="1:13">
      <c r="A118" s="46" t="s">
        <v>410</v>
      </c>
      <c r="B118" s="51"/>
      <c r="C118" s="140">
        <f>SUM(D118:L118)</f>
        <v>14036</v>
      </c>
      <c r="D118" s="126"/>
      <c r="E118" s="92"/>
      <c r="F118" s="126">
        <v>14036</v>
      </c>
      <c r="G118" s="92"/>
      <c r="H118" s="126"/>
      <c r="I118" s="92"/>
      <c r="J118" s="136"/>
      <c r="K118" s="92"/>
      <c r="L118" s="126"/>
      <c r="M118" s="155">
        <f t="shared" si="24"/>
        <v>14036</v>
      </c>
    </row>
    <row r="119" spans="1:13">
      <c r="A119" s="46" t="s">
        <v>439</v>
      </c>
      <c r="B119" s="51"/>
      <c r="C119" s="140">
        <f t="shared" ref="C119:C124" si="33">SUM(D119:L119)</f>
        <v>28856</v>
      </c>
      <c r="D119" s="126"/>
      <c r="E119" s="92"/>
      <c r="F119" s="126">
        <v>28856</v>
      </c>
      <c r="G119" s="92"/>
      <c r="H119" s="126"/>
      <c r="I119" s="92"/>
      <c r="J119" s="136"/>
      <c r="K119" s="92"/>
      <c r="L119" s="126"/>
      <c r="M119" s="155">
        <f t="shared" si="24"/>
        <v>28856</v>
      </c>
    </row>
    <row r="120" spans="1:13">
      <c r="A120" s="46" t="s">
        <v>714</v>
      </c>
      <c r="B120" s="51"/>
      <c r="C120" s="140">
        <f t="shared" si="33"/>
        <v>65</v>
      </c>
      <c r="D120" s="126"/>
      <c r="E120" s="92"/>
      <c r="F120" s="126">
        <v>65</v>
      </c>
      <c r="G120" s="92"/>
      <c r="H120" s="126"/>
      <c r="I120" s="92"/>
      <c r="J120" s="136"/>
      <c r="K120" s="92"/>
      <c r="L120" s="126"/>
      <c r="M120" s="155">
        <f t="shared" si="24"/>
        <v>65</v>
      </c>
    </row>
    <row r="121" spans="1:13">
      <c r="A121" s="46" t="s">
        <v>715</v>
      </c>
      <c r="B121" s="51"/>
      <c r="C121" s="140">
        <f t="shared" si="33"/>
        <v>145</v>
      </c>
      <c r="D121" s="126"/>
      <c r="E121" s="92"/>
      <c r="F121" s="126">
        <v>145</v>
      </c>
      <c r="G121" s="92"/>
      <c r="H121" s="126"/>
      <c r="I121" s="92"/>
      <c r="J121" s="136"/>
      <c r="K121" s="92"/>
      <c r="L121" s="126"/>
      <c r="M121" s="155">
        <f t="shared" si="24"/>
        <v>145</v>
      </c>
    </row>
    <row r="122" spans="1:13">
      <c r="A122" s="46" t="s">
        <v>716</v>
      </c>
      <c r="B122" s="51"/>
      <c r="C122" s="140">
        <f t="shared" si="33"/>
        <v>200</v>
      </c>
      <c r="D122" s="126"/>
      <c r="E122" s="92"/>
      <c r="F122" s="126">
        <v>200</v>
      </c>
      <c r="G122" s="92"/>
      <c r="H122" s="126"/>
      <c r="I122" s="92"/>
      <c r="J122" s="136"/>
      <c r="K122" s="92"/>
      <c r="L122" s="126"/>
      <c r="M122" s="155">
        <f t="shared" si="24"/>
        <v>200</v>
      </c>
    </row>
    <row r="123" spans="1:13">
      <c r="A123" s="46" t="s">
        <v>697</v>
      </c>
      <c r="B123" s="51"/>
      <c r="C123" s="140">
        <f t="shared" si="33"/>
        <v>-7396</v>
      </c>
      <c r="D123" s="126"/>
      <c r="E123" s="92"/>
      <c r="F123" s="126">
        <v>-7396</v>
      </c>
      <c r="G123" s="92"/>
      <c r="H123" s="126"/>
      <c r="I123" s="92"/>
      <c r="J123" s="136"/>
      <c r="K123" s="92"/>
      <c r="L123" s="126"/>
      <c r="M123" s="155">
        <f t="shared" si="24"/>
        <v>-7396</v>
      </c>
    </row>
    <row r="124" spans="1:13">
      <c r="A124" s="46" t="s">
        <v>687</v>
      </c>
      <c r="B124" s="51"/>
      <c r="C124" s="140">
        <f t="shared" si="33"/>
        <v>-1986</v>
      </c>
      <c r="D124" s="126"/>
      <c r="E124" s="92"/>
      <c r="F124" s="126">
        <v>-1986</v>
      </c>
      <c r="G124" s="92"/>
      <c r="H124" s="126"/>
      <c r="I124" s="92"/>
      <c r="J124" s="136"/>
      <c r="K124" s="92"/>
      <c r="L124" s="126"/>
      <c r="M124" s="155">
        <f t="shared" si="24"/>
        <v>-1986</v>
      </c>
    </row>
    <row r="125" spans="1:13">
      <c r="A125" s="46" t="s">
        <v>436</v>
      </c>
      <c r="B125" s="51"/>
      <c r="C125" s="140">
        <f>SUM(C120:C124)</f>
        <v>-8972</v>
      </c>
      <c r="D125" s="140">
        <f t="shared" ref="D125:L125" si="34">SUM(D120:D124)</f>
        <v>0</v>
      </c>
      <c r="E125" s="140">
        <f t="shared" si="34"/>
        <v>0</v>
      </c>
      <c r="F125" s="140">
        <f t="shared" si="34"/>
        <v>-8972</v>
      </c>
      <c r="G125" s="140">
        <f t="shared" si="34"/>
        <v>0</v>
      </c>
      <c r="H125" s="140">
        <f t="shared" si="34"/>
        <v>0</v>
      </c>
      <c r="I125" s="140">
        <f t="shared" si="34"/>
        <v>0</v>
      </c>
      <c r="J125" s="140">
        <f t="shared" si="34"/>
        <v>0</v>
      </c>
      <c r="K125" s="140">
        <f t="shared" si="34"/>
        <v>0</v>
      </c>
      <c r="L125" s="140">
        <f t="shared" si="34"/>
        <v>0</v>
      </c>
      <c r="M125" s="155">
        <f t="shared" si="24"/>
        <v>-8972</v>
      </c>
    </row>
    <row r="126" spans="1:13">
      <c r="A126" s="15" t="s">
        <v>642</v>
      </c>
      <c r="B126" s="317" t="s">
        <v>182</v>
      </c>
      <c r="C126" s="116">
        <f>SUM(C119,C125)</f>
        <v>19884</v>
      </c>
      <c r="D126" s="116">
        <f t="shared" ref="D126:L126" si="35">SUM(D119,D125)</f>
        <v>0</v>
      </c>
      <c r="E126" s="116">
        <f t="shared" si="35"/>
        <v>0</v>
      </c>
      <c r="F126" s="116">
        <f t="shared" si="35"/>
        <v>19884</v>
      </c>
      <c r="G126" s="116">
        <f t="shared" si="35"/>
        <v>0</v>
      </c>
      <c r="H126" s="116">
        <f t="shared" si="35"/>
        <v>0</v>
      </c>
      <c r="I126" s="116">
        <f t="shared" si="35"/>
        <v>0</v>
      </c>
      <c r="J126" s="116">
        <f t="shared" si="35"/>
        <v>0</v>
      </c>
      <c r="K126" s="116">
        <f t="shared" si="35"/>
        <v>0</v>
      </c>
      <c r="L126" s="116">
        <f t="shared" si="35"/>
        <v>0</v>
      </c>
      <c r="M126" s="155">
        <f t="shared" si="24"/>
        <v>19884</v>
      </c>
    </row>
    <row r="127" spans="1:13">
      <c r="A127" s="389" t="s">
        <v>520</v>
      </c>
      <c r="B127" s="50"/>
      <c r="C127" s="57"/>
      <c r="D127" s="122"/>
      <c r="E127" s="118"/>
      <c r="F127" s="122"/>
      <c r="G127" s="118"/>
      <c r="H127" s="122"/>
      <c r="I127" s="118"/>
      <c r="J127" s="122"/>
      <c r="K127" s="118"/>
      <c r="L127" s="122"/>
      <c r="M127" s="155">
        <f t="shared" si="24"/>
        <v>0</v>
      </c>
    </row>
    <row r="128" spans="1:13">
      <c r="A128" s="46" t="s">
        <v>410</v>
      </c>
      <c r="B128" s="51"/>
      <c r="C128" s="140">
        <f>SUM(D128:L128)</f>
        <v>6858</v>
      </c>
      <c r="D128" s="126"/>
      <c r="E128" s="92"/>
      <c r="F128" s="126">
        <v>6858</v>
      </c>
      <c r="G128" s="92"/>
      <c r="H128" s="126"/>
      <c r="I128" s="92"/>
      <c r="J128" s="126"/>
      <c r="K128" s="92"/>
      <c r="L128" s="126"/>
      <c r="M128" s="155">
        <f t="shared" si="24"/>
        <v>6858</v>
      </c>
    </row>
    <row r="129" spans="1:13">
      <c r="A129" s="46" t="s">
        <v>401</v>
      </c>
      <c r="B129" s="51"/>
      <c r="C129" s="140">
        <f t="shared" ref="C129:C132" si="36">SUM(D129:L129)</f>
        <v>11358</v>
      </c>
      <c r="D129" s="126"/>
      <c r="E129" s="92"/>
      <c r="F129" s="126">
        <v>6858</v>
      </c>
      <c r="G129" s="92"/>
      <c r="H129" s="126"/>
      <c r="I129" s="92">
        <v>4500</v>
      </c>
      <c r="J129" s="126"/>
      <c r="K129" s="92"/>
      <c r="L129" s="126"/>
      <c r="M129" s="155">
        <f t="shared" si="24"/>
        <v>11358</v>
      </c>
    </row>
    <row r="130" spans="1:13">
      <c r="A130" s="46" t="s">
        <v>717</v>
      </c>
      <c r="B130" s="51"/>
      <c r="C130" s="140">
        <f t="shared" si="36"/>
        <v>-100</v>
      </c>
      <c r="D130" s="126"/>
      <c r="E130" s="92"/>
      <c r="F130" s="126">
        <v>-100</v>
      </c>
      <c r="G130" s="92"/>
      <c r="H130" s="126"/>
      <c r="I130" s="92"/>
      <c r="J130" s="126"/>
      <c r="K130" s="92"/>
      <c r="L130" s="126"/>
      <c r="M130" s="155">
        <f t="shared" si="24"/>
        <v>-100</v>
      </c>
    </row>
    <row r="131" spans="1:13">
      <c r="A131" s="46" t="s">
        <v>718</v>
      </c>
      <c r="B131" s="51"/>
      <c r="C131" s="140">
        <f t="shared" si="36"/>
        <v>-50</v>
      </c>
      <c r="D131" s="126"/>
      <c r="E131" s="92"/>
      <c r="F131" s="126">
        <v>-50</v>
      </c>
      <c r="G131" s="92"/>
      <c r="H131" s="126"/>
      <c r="I131" s="92"/>
      <c r="J131" s="126"/>
      <c r="K131" s="92"/>
      <c r="L131" s="126"/>
      <c r="M131" s="155">
        <f t="shared" si="24"/>
        <v>-50</v>
      </c>
    </row>
    <row r="132" spans="1:13">
      <c r="A132" s="46" t="s">
        <v>691</v>
      </c>
      <c r="B132" s="51"/>
      <c r="C132" s="140">
        <f t="shared" si="36"/>
        <v>-50</v>
      </c>
      <c r="D132" s="126"/>
      <c r="E132" s="92"/>
      <c r="F132" s="126">
        <v>-50</v>
      </c>
      <c r="G132" s="92"/>
      <c r="H132" s="126"/>
      <c r="I132" s="92"/>
      <c r="J132" s="126"/>
      <c r="K132" s="92"/>
      <c r="L132" s="126"/>
      <c r="M132" s="155">
        <f t="shared" si="24"/>
        <v>-50</v>
      </c>
    </row>
    <row r="133" spans="1:13">
      <c r="A133" s="46" t="s">
        <v>436</v>
      </c>
      <c r="B133" s="51"/>
      <c r="C133" s="140">
        <f>SUM(C130:C132)</f>
        <v>-200</v>
      </c>
      <c r="D133" s="140">
        <f t="shared" ref="D133:L133" si="37">SUM(D130:D132)</f>
        <v>0</v>
      </c>
      <c r="E133" s="140">
        <f t="shared" si="37"/>
        <v>0</v>
      </c>
      <c r="F133" s="140">
        <f t="shared" si="37"/>
        <v>-200</v>
      </c>
      <c r="G133" s="140">
        <f t="shared" si="37"/>
        <v>0</v>
      </c>
      <c r="H133" s="140">
        <f t="shared" si="37"/>
        <v>0</v>
      </c>
      <c r="I133" s="140">
        <f t="shared" si="37"/>
        <v>0</v>
      </c>
      <c r="J133" s="140">
        <f t="shared" si="37"/>
        <v>0</v>
      </c>
      <c r="K133" s="140">
        <f t="shared" si="37"/>
        <v>0</v>
      </c>
      <c r="L133" s="140">
        <f t="shared" si="37"/>
        <v>0</v>
      </c>
      <c r="M133" s="155">
        <f t="shared" si="24"/>
        <v>-200</v>
      </c>
    </row>
    <row r="134" spans="1:13">
      <c r="A134" s="15" t="s">
        <v>641</v>
      </c>
      <c r="B134" s="317" t="s">
        <v>182</v>
      </c>
      <c r="C134" s="116">
        <f>SUM(C129,C133)</f>
        <v>11158</v>
      </c>
      <c r="D134" s="116">
        <f t="shared" ref="D134:L134" si="38">SUM(D129,D133)</f>
        <v>0</v>
      </c>
      <c r="E134" s="116">
        <f t="shared" si="38"/>
        <v>0</v>
      </c>
      <c r="F134" s="116">
        <f t="shared" si="38"/>
        <v>6658</v>
      </c>
      <c r="G134" s="116">
        <f t="shared" si="38"/>
        <v>0</v>
      </c>
      <c r="H134" s="116">
        <f t="shared" si="38"/>
        <v>0</v>
      </c>
      <c r="I134" s="116">
        <f t="shared" si="38"/>
        <v>4500</v>
      </c>
      <c r="J134" s="116">
        <f t="shared" si="38"/>
        <v>0</v>
      </c>
      <c r="K134" s="116">
        <f t="shared" si="38"/>
        <v>0</v>
      </c>
      <c r="L134" s="116">
        <f t="shared" si="38"/>
        <v>0</v>
      </c>
      <c r="M134" s="155">
        <f t="shared" si="24"/>
        <v>11158</v>
      </c>
    </row>
    <row r="135" spans="1:13">
      <c r="A135" s="546" t="s">
        <v>521</v>
      </c>
      <c r="B135" s="50"/>
      <c r="C135" s="57"/>
      <c r="D135" s="122"/>
      <c r="E135" s="118"/>
      <c r="F135" s="122"/>
      <c r="G135" s="118"/>
      <c r="H135" s="122"/>
      <c r="I135" s="118"/>
      <c r="J135" s="121"/>
      <c r="K135" s="118"/>
      <c r="L135" s="122"/>
      <c r="M135" s="155">
        <f t="shared" si="24"/>
        <v>0</v>
      </c>
    </row>
    <row r="136" spans="1:13">
      <c r="A136" s="46" t="s">
        <v>410</v>
      </c>
      <c r="B136" s="51"/>
      <c r="C136" s="140">
        <f>SUM(D136:L136)</f>
        <v>40</v>
      </c>
      <c r="D136" s="126"/>
      <c r="E136" s="92"/>
      <c r="F136" s="126">
        <v>40</v>
      </c>
      <c r="G136" s="92"/>
      <c r="H136" s="126"/>
      <c r="I136" s="92"/>
      <c r="J136" s="136"/>
      <c r="K136" s="92"/>
      <c r="L136" s="126"/>
      <c r="M136" s="155">
        <f t="shared" si="24"/>
        <v>40</v>
      </c>
    </row>
    <row r="137" spans="1:13">
      <c r="A137" s="46" t="s">
        <v>439</v>
      </c>
      <c r="B137" s="51"/>
      <c r="C137" s="140">
        <f t="shared" ref="C137:C138" si="39">SUM(D137:L137)</f>
        <v>2181</v>
      </c>
      <c r="D137" s="126"/>
      <c r="E137" s="92"/>
      <c r="F137" s="126">
        <v>40</v>
      </c>
      <c r="G137" s="92"/>
      <c r="H137" s="126"/>
      <c r="I137" s="92">
        <v>1250</v>
      </c>
      <c r="J137" s="136">
        <v>891</v>
      </c>
      <c r="K137" s="92"/>
      <c r="L137" s="126"/>
      <c r="M137" s="155">
        <f t="shared" si="24"/>
        <v>2181</v>
      </c>
    </row>
    <row r="138" spans="1:13">
      <c r="A138" s="46" t="s">
        <v>697</v>
      </c>
      <c r="B138" s="51"/>
      <c r="C138" s="140">
        <f t="shared" si="39"/>
        <v>1074</v>
      </c>
      <c r="D138" s="126"/>
      <c r="E138" s="92"/>
      <c r="F138" s="126">
        <v>1074</v>
      </c>
      <c r="G138" s="92"/>
      <c r="H138" s="126"/>
      <c r="I138" s="92"/>
      <c r="J138" s="136"/>
      <c r="K138" s="92"/>
      <c r="L138" s="126"/>
      <c r="M138" s="155">
        <f t="shared" si="24"/>
        <v>1074</v>
      </c>
    </row>
    <row r="139" spans="1:13">
      <c r="A139" s="46" t="s">
        <v>436</v>
      </c>
      <c r="B139" s="51"/>
      <c r="C139" s="140">
        <f>SUM(C138)</f>
        <v>1074</v>
      </c>
      <c r="D139" s="140">
        <f t="shared" ref="D139:L139" si="40">SUM(D138)</f>
        <v>0</v>
      </c>
      <c r="E139" s="140">
        <f t="shared" si="40"/>
        <v>0</v>
      </c>
      <c r="F139" s="140">
        <f t="shared" si="40"/>
        <v>1074</v>
      </c>
      <c r="G139" s="140">
        <f t="shared" si="40"/>
        <v>0</v>
      </c>
      <c r="H139" s="140">
        <f t="shared" si="40"/>
        <v>0</v>
      </c>
      <c r="I139" s="140">
        <f t="shared" si="40"/>
        <v>0</v>
      </c>
      <c r="J139" s="140">
        <f t="shared" si="40"/>
        <v>0</v>
      </c>
      <c r="K139" s="140">
        <f t="shared" si="40"/>
        <v>0</v>
      </c>
      <c r="L139" s="140">
        <f t="shared" si="40"/>
        <v>0</v>
      </c>
      <c r="M139" s="155">
        <f t="shared" si="24"/>
        <v>1074</v>
      </c>
    </row>
    <row r="140" spans="1:13">
      <c r="A140" s="15" t="s">
        <v>641</v>
      </c>
      <c r="B140" s="317" t="s">
        <v>182</v>
      </c>
      <c r="C140" s="116">
        <f>SUM(C137,C139)</f>
        <v>3255</v>
      </c>
      <c r="D140" s="116">
        <f t="shared" ref="D140:L140" si="41">SUM(D137,D139)</f>
        <v>0</v>
      </c>
      <c r="E140" s="116">
        <f t="shared" si="41"/>
        <v>0</v>
      </c>
      <c r="F140" s="116">
        <f t="shared" si="41"/>
        <v>1114</v>
      </c>
      <c r="G140" s="116">
        <f t="shared" si="41"/>
        <v>0</v>
      </c>
      <c r="H140" s="116">
        <f t="shared" si="41"/>
        <v>0</v>
      </c>
      <c r="I140" s="116">
        <f t="shared" si="41"/>
        <v>1250</v>
      </c>
      <c r="J140" s="116">
        <f t="shared" si="41"/>
        <v>891</v>
      </c>
      <c r="K140" s="116">
        <f t="shared" si="41"/>
        <v>0</v>
      </c>
      <c r="L140" s="116">
        <f t="shared" si="41"/>
        <v>0</v>
      </c>
      <c r="M140" s="155">
        <f t="shared" si="24"/>
        <v>3255</v>
      </c>
    </row>
    <row r="141" spans="1:13">
      <c r="A141" s="57" t="s">
        <v>522</v>
      </c>
      <c r="B141" s="50"/>
      <c r="C141" s="57"/>
      <c r="D141" s="122"/>
      <c r="E141" s="118"/>
      <c r="F141" s="122"/>
      <c r="G141" s="118"/>
      <c r="H141" s="122"/>
      <c r="I141" s="118"/>
      <c r="J141" s="122"/>
      <c r="K141" s="118"/>
      <c r="L141" s="122"/>
      <c r="M141" s="155">
        <f t="shared" si="24"/>
        <v>0</v>
      </c>
    </row>
    <row r="142" spans="1:13">
      <c r="A142" s="46" t="s">
        <v>410</v>
      </c>
      <c r="B142" s="51"/>
      <c r="C142" s="140">
        <f>SUM(D142:L142)</f>
        <v>44483</v>
      </c>
      <c r="D142" s="126"/>
      <c r="E142" s="92"/>
      <c r="F142" s="126">
        <v>34483</v>
      </c>
      <c r="G142" s="92"/>
      <c r="H142" s="126"/>
      <c r="I142" s="92">
        <v>10000</v>
      </c>
      <c r="J142" s="126"/>
      <c r="K142" s="92"/>
      <c r="L142" s="126"/>
      <c r="M142" s="155">
        <f t="shared" si="24"/>
        <v>44483</v>
      </c>
    </row>
    <row r="143" spans="1:13">
      <c r="A143" s="46" t="s">
        <v>439</v>
      </c>
      <c r="B143" s="51"/>
      <c r="C143" s="140">
        <f t="shared" ref="C143:C148" si="42">SUM(D143:L143)</f>
        <v>49483</v>
      </c>
      <c r="D143" s="126"/>
      <c r="E143" s="92"/>
      <c r="F143" s="126">
        <v>34483</v>
      </c>
      <c r="G143" s="92"/>
      <c r="H143" s="126"/>
      <c r="I143" s="92">
        <v>15000</v>
      </c>
      <c r="J143" s="126"/>
      <c r="K143" s="92"/>
      <c r="L143" s="126"/>
      <c r="M143" s="155">
        <f t="shared" si="24"/>
        <v>49483</v>
      </c>
    </row>
    <row r="144" spans="1:13">
      <c r="A144" s="46" t="s">
        <v>694</v>
      </c>
      <c r="B144" s="51"/>
      <c r="C144" s="140">
        <f t="shared" si="42"/>
        <v>-702</v>
      </c>
      <c r="D144" s="126"/>
      <c r="E144" s="92"/>
      <c r="F144" s="126">
        <v>-702</v>
      </c>
      <c r="G144" s="92"/>
      <c r="H144" s="126"/>
      <c r="I144" s="92"/>
      <c r="J144" s="126"/>
      <c r="K144" s="92"/>
      <c r="L144" s="126"/>
      <c r="M144" s="155">
        <f t="shared" si="24"/>
        <v>-702</v>
      </c>
    </row>
    <row r="145" spans="1:13">
      <c r="A145" s="46" t="s">
        <v>719</v>
      </c>
      <c r="B145" s="51"/>
      <c r="C145" s="140">
        <f t="shared" si="42"/>
        <v>-2000</v>
      </c>
      <c r="D145" s="126"/>
      <c r="E145" s="92"/>
      <c r="F145" s="126">
        <v>-2000</v>
      </c>
      <c r="G145" s="92"/>
      <c r="H145" s="126"/>
      <c r="I145" s="92"/>
      <c r="J145" s="126"/>
      <c r="K145" s="92"/>
      <c r="L145" s="126"/>
      <c r="M145" s="155">
        <f t="shared" si="24"/>
        <v>-2000</v>
      </c>
    </row>
    <row r="146" spans="1:13">
      <c r="A146" s="46" t="s">
        <v>720</v>
      </c>
      <c r="B146" s="51"/>
      <c r="C146" s="140">
        <f t="shared" si="42"/>
        <v>1520</v>
      </c>
      <c r="D146" s="126"/>
      <c r="E146" s="92"/>
      <c r="F146" s="126">
        <v>1520</v>
      </c>
      <c r="G146" s="92"/>
      <c r="H146" s="126"/>
      <c r="I146" s="92"/>
      <c r="J146" s="126"/>
      <c r="K146" s="92"/>
      <c r="L146" s="126"/>
      <c r="M146" s="155">
        <f t="shared" si="24"/>
        <v>1520</v>
      </c>
    </row>
    <row r="147" spans="1:13">
      <c r="A147" s="46" t="s">
        <v>721</v>
      </c>
      <c r="B147" s="51"/>
      <c r="C147" s="140">
        <f t="shared" si="42"/>
        <v>1183</v>
      </c>
      <c r="D147" s="126"/>
      <c r="E147" s="92"/>
      <c r="F147" s="126">
        <v>1183</v>
      </c>
      <c r="G147" s="92"/>
      <c r="H147" s="126"/>
      <c r="I147" s="92"/>
      <c r="J147" s="126"/>
      <c r="K147" s="92"/>
      <c r="L147" s="126"/>
      <c r="M147" s="155">
        <f t="shared" si="24"/>
        <v>1183</v>
      </c>
    </row>
    <row r="148" spans="1:13">
      <c r="A148" s="46" t="s">
        <v>699</v>
      </c>
      <c r="B148" s="51"/>
      <c r="C148" s="140">
        <f t="shared" si="42"/>
        <v>-6022</v>
      </c>
      <c r="D148" s="126"/>
      <c r="E148" s="92"/>
      <c r="F148" s="126"/>
      <c r="G148" s="92"/>
      <c r="H148" s="126"/>
      <c r="I148" s="92">
        <v>-6022</v>
      </c>
      <c r="J148" s="126"/>
      <c r="K148" s="92"/>
      <c r="L148" s="126"/>
      <c r="M148" s="155">
        <f t="shared" si="24"/>
        <v>-6022</v>
      </c>
    </row>
    <row r="149" spans="1:13">
      <c r="A149" s="46" t="s">
        <v>436</v>
      </c>
      <c r="B149" s="51"/>
      <c r="C149" s="140">
        <f>SUM(C144:C148)</f>
        <v>-6021</v>
      </c>
      <c r="D149" s="140">
        <f t="shared" ref="D149:L149" si="43">SUM(D144:D148)</f>
        <v>0</v>
      </c>
      <c r="E149" s="140">
        <f t="shared" si="43"/>
        <v>0</v>
      </c>
      <c r="F149" s="140">
        <f t="shared" si="43"/>
        <v>1</v>
      </c>
      <c r="G149" s="140">
        <f t="shared" si="43"/>
        <v>0</v>
      </c>
      <c r="H149" s="140">
        <f t="shared" si="43"/>
        <v>0</v>
      </c>
      <c r="I149" s="140">
        <f t="shared" si="43"/>
        <v>-6022</v>
      </c>
      <c r="J149" s="140">
        <f t="shared" si="43"/>
        <v>0</v>
      </c>
      <c r="K149" s="140">
        <f t="shared" si="43"/>
        <v>0</v>
      </c>
      <c r="L149" s="140">
        <f t="shared" si="43"/>
        <v>0</v>
      </c>
      <c r="M149" s="155">
        <f t="shared" si="24"/>
        <v>-6021</v>
      </c>
    </row>
    <row r="150" spans="1:13">
      <c r="A150" s="15" t="s">
        <v>641</v>
      </c>
      <c r="B150" s="317" t="s">
        <v>182</v>
      </c>
      <c r="C150" s="116">
        <f>SUM(C143,C149)</f>
        <v>43462</v>
      </c>
      <c r="D150" s="116">
        <f t="shared" ref="D150:L150" si="44">SUM(D143,D149)</f>
        <v>0</v>
      </c>
      <c r="E150" s="116">
        <f t="shared" si="44"/>
        <v>0</v>
      </c>
      <c r="F150" s="116">
        <f t="shared" si="44"/>
        <v>34484</v>
      </c>
      <c r="G150" s="116">
        <f t="shared" si="44"/>
        <v>0</v>
      </c>
      <c r="H150" s="116">
        <f t="shared" si="44"/>
        <v>0</v>
      </c>
      <c r="I150" s="116">
        <f t="shared" si="44"/>
        <v>8978</v>
      </c>
      <c r="J150" s="116">
        <f t="shared" si="44"/>
        <v>0</v>
      </c>
      <c r="K150" s="116">
        <f t="shared" si="44"/>
        <v>0</v>
      </c>
      <c r="L150" s="116">
        <f t="shared" si="44"/>
        <v>0</v>
      </c>
      <c r="M150" s="155">
        <f t="shared" si="24"/>
        <v>43462</v>
      </c>
    </row>
    <row r="151" spans="1:13">
      <c r="A151" s="60" t="s">
        <v>523</v>
      </c>
      <c r="B151" s="51"/>
      <c r="C151" s="60"/>
      <c r="D151" s="126"/>
      <c r="E151" s="92"/>
      <c r="F151" s="126"/>
      <c r="G151" s="121"/>
      <c r="H151" s="118"/>
      <c r="I151" s="122"/>
      <c r="J151" s="118"/>
      <c r="K151" s="122"/>
      <c r="L151" s="118"/>
      <c r="M151" s="155">
        <f t="shared" si="24"/>
        <v>0</v>
      </c>
    </row>
    <row r="152" spans="1:13">
      <c r="A152" s="46" t="s">
        <v>410</v>
      </c>
      <c r="B152" s="51"/>
      <c r="C152" s="140">
        <f>SUM(D152:L152)</f>
        <v>63964</v>
      </c>
      <c r="D152" s="126"/>
      <c r="E152" s="92"/>
      <c r="F152" s="126">
        <v>63964</v>
      </c>
      <c r="G152" s="136"/>
      <c r="H152" s="92"/>
      <c r="I152" s="126"/>
      <c r="J152" s="92"/>
      <c r="K152" s="126"/>
      <c r="L152" s="92"/>
      <c r="M152" s="155">
        <f t="shared" si="24"/>
        <v>63964</v>
      </c>
    </row>
    <row r="153" spans="1:13">
      <c r="A153" s="46" t="s">
        <v>401</v>
      </c>
      <c r="B153" s="51"/>
      <c r="C153" s="140">
        <f t="shared" ref="C153:C157" si="45">SUM(D153:L153)</f>
        <v>73314</v>
      </c>
      <c r="D153" s="126"/>
      <c r="E153" s="92"/>
      <c r="F153" s="126">
        <v>71964</v>
      </c>
      <c r="G153" s="136"/>
      <c r="H153" s="92"/>
      <c r="I153" s="126">
        <v>1350</v>
      </c>
      <c r="J153" s="92"/>
      <c r="K153" s="126"/>
      <c r="L153" s="92"/>
      <c r="M153" s="155">
        <f t="shared" si="24"/>
        <v>73314</v>
      </c>
    </row>
    <row r="154" spans="1:13">
      <c r="A154" s="513" t="s">
        <v>722</v>
      </c>
      <c r="B154" s="51"/>
      <c r="C154" s="140">
        <f t="shared" si="45"/>
        <v>318</v>
      </c>
      <c r="D154" s="126"/>
      <c r="E154" s="92"/>
      <c r="F154" s="126">
        <v>318</v>
      </c>
      <c r="G154" s="136"/>
      <c r="H154" s="92"/>
      <c r="I154" s="126"/>
      <c r="J154" s="92"/>
      <c r="K154" s="126"/>
      <c r="L154" s="92"/>
      <c r="M154" s="155">
        <f t="shared" si="24"/>
        <v>318</v>
      </c>
    </row>
    <row r="155" spans="1:13">
      <c r="A155" s="513" t="s">
        <v>717</v>
      </c>
      <c r="B155" s="51"/>
      <c r="C155" s="140">
        <f t="shared" si="45"/>
        <v>1969</v>
      </c>
      <c r="D155" s="126"/>
      <c r="E155" s="92"/>
      <c r="F155" s="126">
        <v>1969</v>
      </c>
      <c r="G155" s="126"/>
      <c r="H155" s="92"/>
      <c r="I155" s="126"/>
      <c r="J155" s="92"/>
      <c r="K155" s="126"/>
      <c r="L155" s="92"/>
      <c r="M155" s="155">
        <f t="shared" si="24"/>
        <v>1969</v>
      </c>
    </row>
    <row r="156" spans="1:13">
      <c r="A156" s="513" t="s">
        <v>691</v>
      </c>
      <c r="B156" s="51"/>
      <c r="C156" s="140">
        <f t="shared" si="45"/>
        <v>2236</v>
      </c>
      <c r="D156" s="126"/>
      <c r="E156" s="92"/>
      <c r="F156" s="126">
        <v>2236</v>
      </c>
      <c r="G156" s="126"/>
      <c r="H156" s="92"/>
      <c r="I156" s="126"/>
      <c r="J156" s="92"/>
      <c r="K156" s="126"/>
      <c r="L156" s="92"/>
      <c r="M156" s="155">
        <f t="shared" si="24"/>
        <v>2236</v>
      </c>
    </row>
    <row r="157" spans="1:13">
      <c r="A157" s="513" t="s">
        <v>723</v>
      </c>
      <c r="B157" s="51"/>
      <c r="C157" s="140">
        <f t="shared" si="45"/>
        <v>-219</v>
      </c>
      <c r="D157" s="126"/>
      <c r="E157" s="92"/>
      <c r="F157" s="126"/>
      <c r="G157" s="126"/>
      <c r="H157" s="92"/>
      <c r="I157" s="126">
        <v>-219</v>
      </c>
      <c r="J157" s="92"/>
      <c r="K157" s="126"/>
      <c r="L157" s="92"/>
      <c r="M157" s="155">
        <f t="shared" si="24"/>
        <v>-219</v>
      </c>
    </row>
    <row r="158" spans="1:13">
      <c r="A158" s="46" t="s">
        <v>413</v>
      </c>
      <c r="B158" s="51"/>
      <c r="C158" s="140">
        <f>SUM(C154:C157)</f>
        <v>4304</v>
      </c>
      <c r="D158" s="140">
        <f t="shared" ref="D158:L158" si="46">SUM(D154:D157)</f>
        <v>0</v>
      </c>
      <c r="E158" s="140">
        <f t="shared" si="46"/>
        <v>0</v>
      </c>
      <c r="F158" s="140">
        <f t="shared" si="46"/>
        <v>4523</v>
      </c>
      <c r="G158" s="140">
        <f t="shared" si="46"/>
        <v>0</v>
      </c>
      <c r="H158" s="140">
        <f t="shared" si="46"/>
        <v>0</v>
      </c>
      <c r="I158" s="140">
        <f t="shared" si="46"/>
        <v>-219</v>
      </c>
      <c r="J158" s="140">
        <f t="shared" si="46"/>
        <v>0</v>
      </c>
      <c r="K158" s="140">
        <f t="shared" si="46"/>
        <v>0</v>
      </c>
      <c r="L158" s="140">
        <f t="shared" si="46"/>
        <v>0</v>
      </c>
      <c r="M158" s="155">
        <f t="shared" si="24"/>
        <v>4304</v>
      </c>
    </row>
    <row r="159" spans="1:13">
      <c r="A159" s="15" t="s">
        <v>641</v>
      </c>
      <c r="B159" s="317" t="s">
        <v>182</v>
      </c>
      <c r="C159" s="116">
        <f>SUM(C153,C158)</f>
        <v>77618</v>
      </c>
      <c r="D159" s="116">
        <f t="shared" ref="D159:L159" si="47">SUM(D153,D158)</f>
        <v>0</v>
      </c>
      <c r="E159" s="116">
        <f t="shared" si="47"/>
        <v>0</v>
      </c>
      <c r="F159" s="116">
        <f t="shared" si="47"/>
        <v>76487</v>
      </c>
      <c r="G159" s="116">
        <f t="shared" si="47"/>
        <v>0</v>
      </c>
      <c r="H159" s="116">
        <f t="shared" si="47"/>
        <v>0</v>
      </c>
      <c r="I159" s="116">
        <f t="shared" si="47"/>
        <v>1131</v>
      </c>
      <c r="J159" s="116">
        <f t="shared" si="47"/>
        <v>0</v>
      </c>
      <c r="K159" s="116">
        <f t="shared" si="47"/>
        <v>0</v>
      </c>
      <c r="L159" s="116">
        <f t="shared" si="47"/>
        <v>0</v>
      </c>
      <c r="M159" s="155">
        <f t="shared" si="24"/>
        <v>77618</v>
      </c>
    </row>
    <row r="160" spans="1:13">
      <c r="A160" s="57" t="s">
        <v>524</v>
      </c>
      <c r="B160" s="50"/>
      <c r="C160" s="57"/>
      <c r="D160" s="122"/>
      <c r="E160" s="118"/>
      <c r="F160" s="122"/>
      <c r="G160" s="118"/>
      <c r="H160" s="122"/>
      <c r="I160" s="118"/>
      <c r="J160" s="122"/>
      <c r="K160" s="118"/>
      <c r="L160" s="122"/>
      <c r="M160" s="155">
        <f t="shared" si="24"/>
        <v>0</v>
      </c>
    </row>
    <row r="161" spans="1:13">
      <c r="A161" s="46" t="s">
        <v>410</v>
      </c>
      <c r="B161" s="51"/>
      <c r="C161" s="140">
        <f>SUM(D161:L161)</f>
        <v>184947</v>
      </c>
      <c r="D161" s="126">
        <v>5793</v>
      </c>
      <c r="E161" s="92">
        <v>2965</v>
      </c>
      <c r="F161" s="126">
        <v>51412</v>
      </c>
      <c r="G161" s="92"/>
      <c r="H161" s="126">
        <v>97443</v>
      </c>
      <c r="I161" s="92"/>
      <c r="J161" s="126"/>
      <c r="K161" s="92">
        <v>27334</v>
      </c>
      <c r="L161" s="126"/>
      <c r="M161" s="155">
        <f t="shared" si="24"/>
        <v>184947</v>
      </c>
    </row>
    <row r="162" spans="1:13">
      <c r="A162" s="46" t="s">
        <v>401</v>
      </c>
      <c r="B162" s="51"/>
      <c r="C162" s="140">
        <f t="shared" ref="C162:C179" si="48">SUM(D162:L162)</f>
        <v>134838</v>
      </c>
      <c r="D162" s="126">
        <v>6029</v>
      </c>
      <c r="E162" s="92">
        <v>3228</v>
      </c>
      <c r="F162" s="126">
        <v>50749</v>
      </c>
      <c r="G162" s="92"/>
      <c r="H162" s="126">
        <v>9393</v>
      </c>
      <c r="I162" s="92">
        <v>37605</v>
      </c>
      <c r="J162" s="126"/>
      <c r="K162" s="92">
        <v>27834</v>
      </c>
      <c r="L162" s="126"/>
      <c r="M162" s="155">
        <f t="shared" si="24"/>
        <v>134838</v>
      </c>
    </row>
    <row r="163" spans="1:13">
      <c r="A163" s="483" t="s">
        <v>726</v>
      </c>
      <c r="B163" s="51"/>
      <c r="C163" s="140">
        <f t="shared" si="48"/>
        <v>-781</v>
      </c>
      <c r="D163" s="126">
        <v>-411</v>
      </c>
      <c r="E163" s="92">
        <v>-370</v>
      </c>
      <c r="F163" s="126"/>
      <c r="G163" s="92"/>
      <c r="H163" s="126"/>
      <c r="I163" s="92"/>
      <c r="J163" s="126"/>
      <c r="K163" s="92"/>
      <c r="L163" s="126"/>
      <c r="M163" s="155">
        <f t="shared" si="24"/>
        <v>-781</v>
      </c>
    </row>
    <row r="164" spans="1:13">
      <c r="A164" s="483" t="s">
        <v>725</v>
      </c>
      <c r="B164" s="51"/>
      <c r="C164" s="140">
        <f t="shared" si="48"/>
        <v>202</v>
      </c>
      <c r="D164" s="126"/>
      <c r="E164" s="92"/>
      <c r="F164" s="126">
        <v>202</v>
      </c>
      <c r="G164" s="92"/>
      <c r="H164" s="126"/>
      <c r="I164" s="92"/>
      <c r="J164" s="126"/>
      <c r="K164" s="92"/>
      <c r="L164" s="126"/>
      <c r="M164" s="155">
        <f t="shared" si="24"/>
        <v>202</v>
      </c>
    </row>
    <row r="165" spans="1:13">
      <c r="A165" s="483" t="s">
        <v>802</v>
      </c>
      <c r="B165" s="51"/>
      <c r="C165" s="140">
        <f t="shared" si="48"/>
        <v>146942</v>
      </c>
      <c r="D165" s="126"/>
      <c r="E165" s="92"/>
      <c r="F165" s="126"/>
      <c r="G165" s="92"/>
      <c r="H165" s="126">
        <v>146942</v>
      </c>
      <c r="I165" s="92"/>
      <c r="J165" s="126"/>
      <c r="K165" s="92"/>
      <c r="L165" s="126"/>
      <c r="M165" s="155">
        <f t="shared" si="24"/>
        <v>146942</v>
      </c>
    </row>
    <row r="166" spans="1:13">
      <c r="A166" s="46" t="s">
        <v>724</v>
      </c>
      <c r="B166" s="51"/>
      <c r="C166" s="140">
        <f t="shared" si="48"/>
        <v>60</v>
      </c>
      <c r="D166" s="126"/>
      <c r="E166" s="92"/>
      <c r="F166" s="92">
        <v>60</v>
      </c>
      <c r="G166" s="92"/>
      <c r="H166" s="126"/>
      <c r="I166" s="92"/>
      <c r="J166" s="126"/>
      <c r="K166" s="92"/>
      <c r="L166" s="126"/>
      <c r="M166" s="155">
        <f t="shared" si="24"/>
        <v>60</v>
      </c>
    </row>
    <row r="167" spans="1:13">
      <c r="A167" s="46" t="s">
        <v>727</v>
      </c>
      <c r="B167" s="51"/>
      <c r="C167" s="140">
        <f t="shared" si="48"/>
        <v>140</v>
      </c>
      <c r="D167" s="126"/>
      <c r="E167" s="92"/>
      <c r="F167" s="92">
        <v>140</v>
      </c>
      <c r="G167" s="92"/>
      <c r="H167" s="126"/>
      <c r="I167" s="92"/>
      <c r="J167" s="126"/>
      <c r="K167" s="92"/>
      <c r="L167" s="126"/>
      <c r="M167" s="155">
        <f t="shared" si="24"/>
        <v>140</v>
      </c>
    </row>
    <row r="168" spans="1:13">
      <c r="A168" s="46" t="s">
        <v>728</v>
      </c>
      <c r="B168" s="51"/>
      <c r="C168" s="140">
        <f t="shared" si="48"/>
        <v>600</v>
      </c>
      <c r="D168" s="126"/>
      <c r="E168" s="92"/>
      <c r="F168" s="92">
        <v>600</v>
      </c>
      <c r="G168" s="92"/>
      <c r="H168" s="126"/>
      <c r="I168" s="92"/>
      <c r="J168" s="126"/>
      <c r="K168" s="92"/>
      <c r="L168" s="126"/>
      <c r="M168" s="155">
        <f t="shared" si="24"/>
        <v>600</v>
      </c>
    </row>
    <row r="169" spans="1:13">
      <c r="A169" s="46" t="s">
        <v>722</v>
      </c>
      <c r="B169" s="51"/>
      <c r="C169" s="140">
        <f t="shared" si="48"/>
        <v>500</v>
      </c>
      <c r="D169" s="126"/>
      <c r="E169" s="92"/>
      <c r="F169" s="92">
        <v>500</v>
      </c>
      <c r="G169" s="92"/>
      <c r="H169" s="126"/>
      <c r="I169" s="92"/>
      <c r="J169" s="126"/>
      <c r="K169" s="92"/>
      <c r="L169" s="126"/>
      <c r="M169" s="155">
        <f t="shared" si="24"/>
        <v>500</v>
      </c>
    </row>
    <row r="170" spans="1:13">
      <c r="A170" s="46" t="s">
        <v>729</v>
      </c>
      <c r="B170" s="51"/>
      <c r="C170" s="140">
        <f t="shared" si="48"/>
        <v>5562</v>
      </c>
      <c r="D170" s="126"/>
      <c r="E170" s="92"/>
      <c r="F170" s="92">
        <v>5562</v>
      </c>
      <c r="G170" s="92"/>
      <c r="H170" s="126"/>
      <c r="I170" s="92"/>
      <c r="J170" s="126"/>
      <c r="K170" s="92"/>
      <c r="L170" s="126"/>
      <c r="M170" s="155">
        <f t="shared" si="24"/>
        <v>5562</v>
      </c>
    </row>
    <row r="171" spans="1:13">
      <c r="A171" s="46" t="s">
        <v>730</v>
      </c>
      <c r="B171" s="51"/>
      <c r="C171" s="140">
        <f t="shared" si="48"/>
        <v>315</v>
      </c>
      <c r="D171" s="126"/>
      <c r="E171" s="92"/>
      <c r="F171" s="92">
        <v>315</v>
      </c>
      <c r="G171" s="92"/>
      <c r="H171" s="126"/>
      <c r="I171" s="92"/>
      <c r="J171" s="126"/>
      <c r="K171" s="92"/>
      <c r="L171" s="126"/>
      <c r="M171" s="155">
        <f t="shared" si="24"/>
        <v>315</v>
      </c>
    </row>
    <row r="172" spans="1:13">
      <c r="A172" s="46" t="s">
        <v>731</v>
      </c>
      <c r="B172" s="51"/>
      <c r="C172" s="140">
        <f t="shared" si="48"/>
        <v>79</v>
      </c>
      <c r="D172" s="126"/>
      <c r="E172" s="92"/>
      <c r="F172" s="92">
        <v>79</v>
      </c>
      <c r="G172" s="92"/>
      <c r="H172" s="126"/>
      <c r="I172" s="92"/>
      <c r="J172" s="126"/>
      <c r="K172" s="92"/>
      <c r="L172" s="126"/>
      <c r="M172" s="155">
        <f t="shared" si="24"/>
        <v>79</v>
      </c>
    </row>
    <row r="173" spans="1:13">
      <c r="A173" s="46" t="s">
        <v>751</v>
      </c>
      <c r="B173" s="51"/>
      <c r="C173" s="140">
        <f t="shared" si="48"/>
        <v>1300</v>
      </c>
      <c r="D173" s="126"/>
      <c r="E173" s="92"/>
      <c r="F173" s="92">
        <v>1300</v>
      </c>
      <c r="G173" s="92"/>
      <c r="H173" s="126"/>
      <c r="I173" s="92"/>
      <c r="J173" s="126"/>
      <c r="K173" s="92"/>
      <c r="L173" s="126"/>
      <c r="M173" s="155">
        <f t="shared" si="24"/>
        <v>1300</v>
      </c>
    </row>
    <row r="174" spans="1:13">
      <c r="A174" s="46" t="s">
        <v>732</v>
      </c>
      <c r="B174" s="51"/>
      <c r="C174" s="140">
        <f t="shared" si="48"/>
        <v>-1830</v>
      </c>
      <c r="D174" s="126"/>
      <c r="E174" s="92"/>
      <c r="F174" s="92">
        <v>-1830</v>
      </c>
      <c r="G174" s="92"/>
      <c r="H174" s="126"/>
      <c r="I174" s="92"/>
      <c r="J174" s="126"/>
      <c r="K174" s="92"/>
      <c r="L174" s="126"/>
      <c r="M174" s="155">
        <f t="shared" si="24"/>
        <v>-1830</v>
      </c>
    </row>
    <row r="175" spans="1:13">
      <c r="A175" s="46" t="s">
        <v>733</v>
      </c>
      <c r="B175" s="51"/>
      <c r="C175" s="140">
        <f t="shared" si="48"/>
        <v>-2050</v>
      </c>
      <c r="D175" s="126"/>
      <c r="E175" s="92"/>
      <c r="F175" s="92">
        <v>-2050</v>
      </c>
      <c r="G175" s="92"/>
      <c r="H175" s="126"/>
      <c r="I175" s="92"/>
      <c r="J175" s="126"/>
      <c r="K175" s="92"/>
      <c r="L175" s="126"/>
      <c r="M175" s="155">
        <f t="shared" si="24"/>
        <v>-2050</v>
      </c>
    </row>
    <row r="176" spans="1:13">
      <c r="A176" s="46" t="s">
        <v>734</v>
      </c>
      <c r="B176" s="51"/>
      <c r="C176" s="140">
        <f t="shared" si="48"/>
        <v>-150</v>
      </c>
      <c r="D176" s="126"/>
      <c r="E176" s="92"/>
      <c r="F176" s="92">
        <v>-150</v>
      </c>
      <c r="G176" s="92"/>
      <c r="H176" s="126"/>
      <c r="I176" s="92"/>
      <c r="J176" s="126"/>
      <c r="K176" s="92"/>
      <c r="L176" s="126"/>
      <c r="M176" s="155">
        <f t="shared" si="24"/>
        <v>-150</v>
      </c>
    </row>
    <row r="177" spans="1:14">
      <c r="A177" s="46" t="s">
        <v>735</v>
      </c>
      <c r="B177" s="51"/>
      <c r="C177" s="140">
        <f t="shared" si="48"/>
        <v>610</v>
      </c>
      <c r="D177" s="126"/>
      <c r="E177" s="92"/>
      <c r="F177" s="92">
        <v>610</v>
      </c>
      <c r="G177" s="92"/>
      <c r="H177" s="126"/>
      <c r="I177" s="92"/>
      <c r="J177" s="126"/>
      <c r="K177" s="92"/>
      <c r="L177" s="126"/>
      <c r="M177" s="155">
        <f t="shared" si="24"/>
        <v>610</v>
      </c>
    </row>
    <row r="178" spans="1:14">
      <c r="A178" s="513" t="s">
        <v>736</v>
      </c>
      <c r="B178" s="51"/>
      <c r="C178" s="140">
        <f t="shared" si="48"/>
        <v>-16920</v>
      </c>
      <c r="D178" s="126"/>
      <c r="E178" s="92"/>
      <c r="F178" s="126"/>
      <c r="G178" s="92"/>
      <c r="H178" s="126"/>
      <c r="I178" s="92">
        <v>-16920</v>
      </c>
      <c r="J178" s="126"/>
      <c r="K178" s="92"/>
      <c r="L178" s="126"/>
      <c r="M178" s="155">
        <f t="shared" si="24"/>
        <v>-16920</v>
      </c>
    </row>
    <row r="179" spans="1:14">
      <c r="A179" s="513" t="s">
        <v>737</v>
      </c>
      <c r="B179" s="51"/>
      <c r="C179" s="140">
        <f t="shared" si="48"/>
        <v>-17584</v>
      </c>
      <c r="D179" s="126"/>
      <c r="E179" s="92"/>
      <c r="F179" s="126"/>
      <c r="G179" s="92"/>
      <c r="H179" s="126"/>
      <c r="I179" s="92"/>
      <c r="J179" s="126"/>
      <c r="K179" s="92">
        <v>-17584</v>
      </c>
      <c r="L179" s="126"/>
      <c r="M179" s="155">
        <f t="shared" si="24"/>
        <v>-17584</v>
      </c>
    </row>
    <row r="180" spans="1:14">
      <c r="A180" s="46" t="s">
        <v>436</v>
      </c>
      <c r="B180" s="51"/>
      <c r="C180" s="140">
        <f t="shared" ref="C180:L180" si="49">SUM(C163:C179)</f>
        <v>116995</v>
      </c>
      <c r="D180" s="395">
        <f t="shared" si="49"/>
        <v>-411</v>
      </c>
      <c r="E180" s="140">
        <f t="shared" si="49"/>
        <v>-370</v>
      </c>
      <c r="F180" s="386">
        <f t="shared" si="49"/>
        <v>5338</v>
      </c>
      <c r="G180" s="140">
        <f t="shared" si="49"/>
        <v>0</v>
      </c>
      <c r="H180" s="386">
        <f t="shared" si="49"/>
        <v>146942</v>
      </c>
      <c r="I180" s="140">
        <f t="shared" si="49"/>
        <v>-16920</v>
      </c>
      <c r="J180" s="386">
        <f t="shared" si="49"/>
        <v>0</v>
      </c>
      <c r="K180" s="140">
        <f t="shared" si="49"/>
        <v>-17584</v>
      </c>
      <c r="L180" s="112">
        <f t="shared" si="49"/>
        <v>0</v>
      </c>
      <c r="M180" s="155">
        <f t="shared" si="24"/>
        <v>116995</v>
      </c>
    </row>
    <row r="181" spans="1:14">
      <c r="A181" s="15" t="s">
        <v>641</v>
      </c>
      <c r="B181" s="317" t="s">
        <v>182</v>
      </c>
      <c r="C181" s="116">
        <f t="shared" ref="C181:L181" si="50">SUM(C162,C180)</f>
        <v>251833</v>
      </c>
      <c r="D181" s="123">
        <f t="shared" si="50"/>
        <v>5618</v>
      </c>
      <c r="E181" s="116">
        <f t="shared" si="50"/>
        <v>2858</v>
      </c>
      <c r="F181" s="124">
        <f t="shared" si="50"/>
        <v>56087</v>
      </c>
      <c r="G181" s="116">
        <f t="shared" si="50"/>
        <v>0</v>
      </c>
      <c r="H181" s="124">
        <f t="shared" si="50"/>
        <v>156335</v>
      </c>
      <c r="I181" s="116">
        <f t="shared" si="50"/>
        <v>20685</v>
      </c>
      <c r="J181" s="124">
        <f t="shared" si="50"/>
        <v>0</v>
      </c>
      <c r="K181" s="116">
        <f t="shared" si="50"/>
        <v>10250</v>
      </c>
      <c r="L181" s="113">
        <f t="shared" si="50"/>
        <v>0</v>
      </c>
      <c r="M181" s="155">
        <f t="shared" si="24"/>
        <v>251833</v>
      </c>
    </row>
    <row r="182" spans="1:14">
      <c r="A182" s="13" t="s">
        <v>525</v>
      </c>
      <c r="B182" s="19"/>
      <c r="C182" s="13"/>
      <c r="D182" s="122"/>
      <c r="E182" s="118"/>
      <c r="F182" s="122"/>
      <c r="G182" s="118"/>
      <c r="H182" s="122"/>
      <c r="I182" s="118"/>
      <c r="J182" s="121"/>
      <c r="K182" s="118"/>
      <c r="L182" s="120"/>
      <c r="M182" s="155">
        <f t="shared" si="24"/>
        <v>0</v>
      </c>
    </row>
    <row r="183" spans="1:14">
      <c r="A183" s="46" t="s">
        <v>410</v>
      </c>
      <c r="B183" s="19"/>
      <c r="C183" s="140">
        <f>SUM(D183:L183)</f>
        <v>8620</v>
      </c>
      <c r="D183" s="126"/>
      <c r="E183" s="92"/>
      <c r="F183" s="126">
        <v>8620</v>
      </c>
      <c r="G183" s="92"/>
      <c r="H183" s="126"/>
      <c r="I183" s="92"/>
      <c r="J183" s="136"/>
      <c r="K183" s="92"/>
      <c r="L183" s="114"/>
      <c r="M183" s="155">
        <f t="shared" si="24"/>
        <v>8620</v>
      </c>
    </row>
    <row r="184" spans="1:14">
      <c r="A184" s="46" t="s">
        <v>401</v>
      </c>
      <c r="B184" s="19"/>
      <c r="C184" s="140">
        <f t="shared" ref="C184:C188" si="51">SUM(D184:L184)</f>
        <v>8893</v>
      </c>
      <c r="D184" s="126"/>
      <c r="E184" s="92"/>
      <c r="F184" s="126">
        <v>8620</v>
      </c>
      <c r="G184" s="92"/>
      <c r="H184" s="126">
        <v>273</v>
      </c>
      <c r="I184" s="92"/>
      <c r="J184" s="136"/>
      <c r="K184" s="92"/>
      <c r="L184" s="114"/>
      <c r="M184" s="155">
        <f t="shared" ref="M184:M255" si="52">SUM(D184:L184)</f>
        <v>8893</v>
      </c>
      <c r="N184" s="68"/>
    </row>
    <row r="185" spans="1:14">
      <c r="A185" s="46" t="s">
        <v>684</v>
      </c>
      <c r="B185" s="19"/>
      <c r="C185" s="140">
        <f t="shared" si="51"/>
        <v>73</v>
      </c>
      <c r="D185" s="126"/>
      <c r="E185" s="92"/>
      <c r="F185" s="126">
        <v>73</v>
      </c>
      <c r="G185" s="92"/>
      <c r="H185" s="126"/>
      <c r="I185" s="92"/>
      <c r="J185" s="136"/>
      <c r="K185" s="92"/>
      <c r="L185" s="114"/>
      <c r="M185" s="155">
        <f t="shared" si="52"/>
        <v>73</v>
      </c>
      <c r="N185" s="68"/>
    </row>
    <row r="186" spans="1:14">
      <c r="A186" s="46" t="s">
        <v>816</v>
      </c>
      <c r="B186" s="19"/>
      <c r="C186" s="140">
        <f t="shared" si="51"/>
        <v>100</v>
      </c>
      <c r="D186" s="126"/>
      <c r="E186" s="92"/>
      <c r="F186" s="126"/>
      <c r="G186" s="92"/>
      <c r="H186" s="126"/>
      <c r="I186" s="92"/>
      <c r="J186" s="136">
        <v>100</v>
      </c>
      <c r="K186" s="92"/>
      <c r="L186" s="114"/>
      <c r="M186" s="155"/>
      <c r="N186" s="68"/>
    </row>
    <row r="187" spans="1:14">
      <c r="A187" s="46" t="s">
        <v>730</v>
      </c>
      <c r="B187" s="19"/>
      <c r="C187" s="140">
        <f t="shared" si="51"/>
        <v>1191</v>
      </c>
      <c r="D187" s="126"/>
      <c r="E187" s="92"/>
      <c r="F187" s="126">
        <v>1191</v>
      </c>
      <c r="G187" s="92"/>
      <c r="H187" s="126"/>
      <c r="I187" s="92"/>
      <c r="J187" s="136"/>
      <c r="K187" s="92"/>
      <c r="L187" s="114"/>
      <c r="M187" s="155">
        <f t="shared" si="52"/>
        <v>1191</v>
      </c>
      <c r="N187" s="68"/>
    </row>
    <row r="188" spans="1:14">
      <c r="A188" s="46" t="s">
        <v>735</v>
      </c>
      <c r="B188" s="19"/>
      <c r="C188" s="140">
        <f t="shared" si="51"/>
        <v>134</v>
      </c>
      <c r="D188" s="126"/>
      <c r="E188" s="92"/>
      <c r="F188" s="126">
        <v>134</v>
      </c>
      <c r="G188" s="92"/>
      <c r="H188" s="126"/>
      <c r="I188" s="92"/>
      <c r="J188" s="136"/>
      <c r="K188" s="92"/>
      <c r="L188" s="114"/>
      <c r="M188" s="155">
        <f t="shared" si="52"/>
        <v>134</v>
      </c>
      <c r="N188" s="68"/>
    </row>
    <row r="189" spans="1:14">
      <c r="A189" s="46" t="s">
        <v>436</v>
      </c>
      <c r="B189" s="19"/>
      <c r="C189" s="140">
        <f>SUM(C185:C188)</f>
        <v>1498</v>
      </c>
      <c r="D189" s="140">
        <f t="shared" ref="D189:L189" si="53">SUM(D185:D188)</f>
        <v>0</v>
      </c>
      <c r="E189" s="140">
        <f t="shared" si="53"/>
        <v>0</v>
      </c>
      <c r="F189" s="140">
        <f t="shared" si="53"/>
        <v>1398</v>
      </c>
      <c r="G189" s="140">
        <f t="shared" si="53"/>
        <v>0</v>
      </c>
      <c r="H189" s="140">
        <f t="shared" si="53"/>
        <v>0</v>
      </c>
      <c r="I189" s="140">
        <f t="shared" si="53"/>
        <v>0</v>
      </c>
      <c r="J189" s="140">
        <f t="shared" si="53"/>
        <v>100</v>
      </c>
      <c r="K189" s="140">
        <f t="shared" si="53"/>
        <v>0</v>
      </c>
      <c r="L189" s="140">
        <f t="shared" si="53"/>
        <v>0</v>
      </c>
      <c r="M189" s="155">
        <f t="shared" si="52"/>
        <v>1498</v>
      </c>
      <c r="N189" s="68"/>
    </row>
    <row r="190" spans="1:14">
      <c r="A190" s="15" t="s">
        <v>641</v>
      </c>
      <c r="B190" s="317" t="s">
        <v>182</v>
      </c>
      <c r="C190" s="116">
        <f t="shared" ref="C190:L190" si="54">SUM(C184,C189)</f>
        <v>10391</v>
      </c>
      <c r="D190" s="116">
        <f t="shared" si="54"/>
        <v>0</v>
      </c>
      <c r="E190" s="116">
        <f t="shared" si="54"/>
        <v>0</v>
      </c>
      <c r="F190" s="116">
        <f t="shared" si="54"/>
        <v>10018</v>
      </c>
      <c r="G190" s="116">
        <f t="shared" si="54"/>
        <v>0</v>
      </c>
      <c r="H190" s="116">
        <f t="shared" si="54"/>
        <v>273</v>
      </c>
      <c r="I190" s="116">
        <f t="shared" si="54"/>
        <v>0</v>
      </c>
      <c r="J190" s="116">
        <f t="shared" si="54"/>
        <v>100</v>
      </c>
      <c r="K190" s="116">
        <f t="shared" si="54"/>
        <v>0</v>
      </c>
      <c r="L190" s="116">
        <f t="shared" si="54"/>
        <v>0</v>
      </c>
      <c r="M190" s="155">
        <f t="shared" si="52"/>
        <v>10391</v>
      </c>
    </row>
    <row r="191" spans="1:14">
      <c r="A191" s="30" t="s">
        <v>526</v>
      </c>
      <c r="B191" s="7"/>
      <c r="C191" s="33"/>
      <c r="D191" s="118"/>
      <c r="E191" s="122"/>
      <c r="F191" s="118"/>
      <c r="G191" s="122"/>
      <c r="H191" s="118"/>
      <c r="I191" s="122"/>
      <c r="J191" s="118"/>
      <c r="K191" s="122"/>
      <c r="L191" s="118"/>
      <c r="M191" s="155">
        <f t="shared" si="52"/>
        <v>0</v>
      </c>
    </row>
    <row r="192" spans="1:14">
      <c r="A192" s="46" t="s">
        <v>410</v>
      </c>
      <c r="B192" s="19"/>
      <c r="C192" s="140">
        <f>SUM(D192:L192)</f>
        <v>28361</v>
      </c>
      <c r="D192" s="92"/>
      <c r="E192" s="126"/>
      <c r="F192" s="92">
        <v>7761</v>
      </c>
      <c r="G192" s="126"/>
      <c r="H192" s="92"/>
      <c r="I192" s="438">
        <v>20600</v>
      </c>
      <c r="J192" s="92"/>
      <c r="K192" s="126"/>
      <c r="L192" s="92"/>
      <c r="M192" s="155">
        <f t="shared" si="52"/>
        <v>28361</v>
      </c>
    </row>
    <row r="193" spans="1:13">
      <c r="A193" s="46" t="s">
        <v>401</v>
      </c>
      <c r="B193" s="19"/>
      <c r="C193" s="140">
        <f t="shared" ref="C193:C198" si="55">SUM(D193:L193)</f>
        <v>54119</v>
      </c>
      <c r="D193" s="92"/>
      <c r="E193" s="126"/>
      <c r="F193" s="92">
        <v>8531</v>
      </c>
      <c r="G193" s="126"/>
      <c r="H193" s="92"/>
      <c r="I193" s="438">
        <v>37588</v>
      </c>
      <c r="J193" s="92">
        <v>8000</v>
      </c>
      <c r="K193" s="126"/>
      <c r="L193" s="92"/>
      <c r="M193" s="155">
        <f t="shared" si="52"/>
        <v>54119</v>
      </c>
    </row>
    <row r="194" spans="1:13">
      <c r="A194" s="46" t="s">
        <v>738</v>
      </c>
      <c r="B194" s="19"/>
      <c r="C194" s="140">
        <f t="shared" si="55"/>
        <v>-287</v>
      </c>
      <c r="D194" s="92"/>
      <c r="E194" s="126"/>
      <c r="F194" s="92">
        <v>-287</v>
      </c>
      <c r="G194" s="126"/>
      <c r="H194" s="92"/>
      <c r="I194" s="438"/>
      <c r="J194" s="92"/>
      <c r="K194" s="126"/>
      <c r="L194" s="92"/>
      <c r="M194" s="155">
        <f t="shared" si="52"/>
        <v>-287</v>
      </c>
    </row>
    <row r="195" spans="1:13">
      <c r="A195" s="46" t="s">
        <v>739</v>
      </c>
      <c r="B195" s="19"/>
      <c r="C195" s="140">
        <f t="shared" si="55"/>
        <v>-3030</v>
      </c>
      <c r="D195" s="92"/>
      <c r="E195" s="126"/>
      <c r="F195" s="92"/>
      <c r="G195" s="126"/>
      <c r="H195" s="92"/>
      <c r="I195" s="438"/>
      <c r="J195" s="92">
        <v>-3030</v>
      </c>
      <c r="K195" s="126"/>
      <c r="L195" s="92"/>
      <c r="M195" s="155">
        <f t="shared" si="52"/>
        <v>-3030</v>
      </c>
    </row>
    <row r="196" spans="1:13">
      <c r="A196" s="46" t="s">
        <v>740</v>
      </c>
      <c r="B196" s="19"/>
      <c r="C196" s="140">
        <f t="shared" si="55"/>
        <v>-15000</v>
      </c>
      <c r="D196" s="92"/>
      <c r="E196" s="126"/>
      <c r="F196" s="92"/>
      <c r="G196" s="126"/>
      <c r="H196" s="92"/>
      <c r="I196" s="438">
        <v>-15000</v>
      </c>
      <c r="J196" s="92"/>
      <c r="K196" s="126"/>
      <c r="L196" s="92"/>
      <c r="M196" s="155">
        <f t="shared" si="52"/>
        <v>-15000</v>
      </c>
    </row>
    <row r="197" spans="1:13">
      <c r="A197" s="46" t="s">
        <v>723</v>
      </c>
      <c r="B197" s="19"/>
      <c r="C197" s="140">
        <f t="shared" si="55"/>
        <v>117</v>
      </c>
      <c r="D197" s="92"/>
      <c r="E197" s="126"/>
      <c r="F197" s="92"/>
      <c r="G197" s="126"/>
      <c r="H197" s="92"/>
      <c r="I197" s="438">
        <v>117</v>
      </c>
      <c r="J197" s="92"/>
      <c r="K197" s="126"/>
      <c r="L197" s="92"/>
      <c r="M197" s="155">
        <f t="shared" si="52"/>
        <v>117</v>
      </c>
    </row>
    <row r="198" spans="1:13">
      <c r="A198" s="46" t="s">
        <v>732</v>
      </c>
      <c r="B198" s="19"/>
      <c r="C198" s="140">
        <f t="shared" si="55"/>
        <v>-375</v>
      </c>
      <c r="D198" s="92"/>
      <c r="E198" s="126"/>
      <c r="F198" s="92">
        <v>-375</v>
      </c>
      <c r="G198" s="126"/>
      <c r="H198" s="92"/>
      <c r="I198" s="438"/>
      <c r="J198" s="92"/>
      <c r="K198" s="126"/>
      <c r="L198" s="92"/>
      <c r="M198" s="155">
        <f t="shared" si="52"/>
        <v>-375</v>
      </c>
    </row>
    <row r="199" spans="1:13">
      <c r="A199" s="46" t="s">
        <v>436</v>
      </c>
      <c r="B199" s="19"/>
      <c r="C199" s="140">
        <f t="shared" ref="C199:L199" si="56">SUM(C194:C198)</f>
        <v>-18575</v>
      </c>
      <c r="D199" s="140">
        <f t="shared" si="56"/>
        <v>0</v>
      </c>
      <c r="E199" s="140">
        <f t="shared" si="56"/>
        <v>0</v>
      </c>
      <c r="F199" s="140">
        <f t="shared" si="56"/>
        <v>-662</v>
      </c>
      <c r="G199" s="140">
        <f t="shared" si="56"/>
        <v>0</v>
      </c>
      <c r="H199" s="140">
        <f t="shared" si="56"/>
        <v>0</v>
      </c>
      <c r="I199" s="140">
        <f t="shared" si="56"/>
        <v>-14883</v>
      </c>
      <c r="J199" s="140">
        <f t="shared" si="56"/>
        <v>-3030</v>
      </c>
      <c r="K199" s="140">
        <f t="shared" si="56"/>
        <v>0</v>
      </c>
      <c r="L199" s="140">
        <f t="shared" si="56"/>
        <v>0</v>
      </c>
      <c r="M199" s="155">
        <f t="shared" si="52"/>
        <v>-18575</v>
      </c>
    </row>
    <row r="200" spans="1:13">
      <c r="A200" s="15" t="s">
        <v>641</v>
      </c>
      <c r="B200" s="317" t="s">
        <v>182</v>
      </c>
      <c r="C200" s="123">
        <f t="shared" ref="C200:L200" si="57">SUM(C193,C199)</f>
        <v>35544</v>
      </c>
      <c r="D200" s="123">
        <f t="shared" si="57"/>
        <v>0</v>
      </c>
      <c r="E200" s="123">
        <f t="shared" si="57"/>
        <v>0</v>
      </c>
      <c r="F200" s="123">
        <f t="shared" si="57"/>
        <v>7869</v>
      </c>
      <c r="G200" s="123">
        <f t="shared" si="57"/>
        <v>0</v>
      </c>
      <c r="H200" s="123">
        <f t="shared" si="57"/>
        <v>0</v>
      </c>
      <c r="I200" s="123">
        <f t="shared" si="57"/>
        <v>22705</v>
      </c>
      <c r="J200" s="123">
        <f t="shared" si="57"/>
        <v>4970</v>
      </c>
      <c r="K200" s="123">
        <f t="shared" si="57"/>
        <v>0</v>
      </c>
      <c r="L200" s="123">
        <f t="shared" si="57"/>
        <v>0</v>
      </c>
      <c r="M200" s="155">
        <f t="shared" si="52"/>
        <v>35544</v>
      </c>
    </row>
    <row r="201" spans="1:13">
      <c r="A201" s="57" t="s">
        <v>555</v>
      </c>
      <c r="B201" s="340"/>
      <c r="C201" s="121"/>
      <c r="D201" s="118"/>
      <c r="E201" s="122"/>
      <c r="F201" s="118"/>
      <c r="G201" s="122"/>
      <c r="H201" s="118"/>
      <c r="I201" s="122"/>
      <c r="J201" s="118"/>
      <c r="K201" s="122"/>
      <c r="L201" s="118"/>
      <c r="M201" s="155">
        <f t="shared" si="52"/>
        <v>0</v>
      </c>
    </row>
    <row r="202" spans="1:13">
      <c r="A202" s="46" t="s">
        <v>410</v>
      </c>
      <c r="B202" s="318"/>
      <c r="C202" s="136">
        <v>0</v>
      </c>
      <c r="D202" s="92"/>
      <c r="E202" s="126"/>
      <c r="F202" s="92"/>
      <c r="G202" s="126"/>
      <c r="H202" s="92"/>
      <c r="I202" s="126"/>
      <c r="J202" s="92"/>
      <c r="K202" s="126"/>
      <c r="L202" s="92"/>
      <c r="M202" s="155">
        <f t="shared" si="52"/>
        <v>0</v>
      </c>
    </row>
    <row r="203" spans="1:13">
      <c r="A203" s="46" t="s">
        <v>439</v>
      </c>
      <c r="B203" s="318"/>
      <c r="C203" s="136">
        <f>SUM(D203:L203)</f>
        <v>8000</v>
      </c>
      <c r="D203" s="92"/>
      <c r="E203" s="126"/>
      <c r="F203" s="92"/>
      <c r="G203" s="126"/>
      <c r="H203" s="92">
        <v>0</v>
      </c>
      <c r="I203" s="126"/>
      <c r="J203" s="92"/>
      <c r="K203" s="126">
        <v>8000</v>
      </c>
      <c r="L203" s="92"/>
      <c r="M203" s="155">
        <f t="shared" si="52"/>
        <v>8000</v>
      </c>
    </row>
    <row r="204" spans="1:13">
      <c r="A204" s="15" t="s">
        <v>643</v>
      </c>
      <c r="B204" s="317" t="s">
        <v>183</v>
      </c>
      <c r="C204" s="136">
        <f t="shared" ref="C204" si="58">SUM(D204:L204)</f>
        <v>8000</v>
      </c>
      <c r="D204" s="116"/>
      <c r="E204" s="124"/>
      <c r="F204" s="116"/>
      <c r="G204" s="124"/>
      <c r="H204" s="116">
        <v>0</v>
      </c>
      <c r="I204" s="124"/>
      <c r="J204" s="116"/>
      <c r="K204" s="124">
        <v>8000</v>
      </c>
      <c r="L204" s="116"/>
      <c r="M204" s="155">
        <f t="shared" si="52"/>
        <v>8000</v>
      </c>
    </row>
    <row r="205" spans="1:13">
      <c r="A205" s="24" t="s">
        <v>528</v>
      </c>
      <c r="B205" s="19"/>
      <c r="C205" s="13"/>
      <c r="D205" s="114"/>
      <c r="E205" s="92"/>
      <c r="F205" s="126"/>
      <c r="G205" s="92"/>
      <c r="H205" s="126"/>
      <c r="I205" s="92"/>
      <c r="J205" s="126"/>
      <c r="K205" s="92"/>
      <c r="L205" s="114"/>
      <c r="M205" s="155">
        <f t="shared" si="52"/>
        <v>0</v>
      </c>
    </row>
    <row r="206" spans="1:13">
      <c r="A206" s="46" t="s">
        <v>410</v>
      </c>
      <c r="B206" s="19"/>
      <c r="C206" s="140">
        <f>SUM(D206:L206)</f>
        <v>3265</v>
      </c>
      <c r="D206" s="114"/>
      <c r="E206" s="92"/>
      <c r="F206" s="126">
        <v>3265</v>
      </c>
      <c r="G206" s="92"/>
      <c r="H206" s="126"/>
      <c r="I206" s="92"/>
      <c r="J206" s="126"/>
      <c r="K206" s="92"/>
      <c r="L206" s="114"/>
      <c r="M206" s="155">
        <f t="shared" si="52"/>
        <v>3265</v>
      </c>
    </row>
    <row r="207" spans="1:13">
      <c r="A207" s="46" t="s">
        <v>439</v>
      </c>
      <c r="B207" s="19"/>
      <c r="C207" s="140">
        <f t="shared" ref="C207:C209" si="59">SUM(D207:L207)</f>
        <v>5265</v>
      </c>
      <c r="D207" s="114"/>
      <c r="E207" s="92"/>
      <c r="F207" s="126">
        <v>3265</v>
      </c>
      <c r="G207" s="92"/>
      <c r="H207" s="126">
        <v>2000</v>
      </c>
      <c r="I207" s="92"/>
      <c r="J207" s="126"/>
      <c r="K207" s="92"/>
      <c r="L207" s="114"/>
      <c r="M207" s="155">
        <f t="shared" si="52"/>
        <v>5265</v>
      </c>
    </row>
    <row r="208" spans="1:13">
      <c r="A208" s="46" t="s">
        <v>741</v>
      </c>
      <c r="B208" s="19"/>
      <c r="C208" s="140">
        <f t="shared" si="59"/>
        <v>-1090</v>
      </c>
      <c r="D208" s="114"/>
      <c r="E208" s="92"/>
      <c r="F208" s="126">
        <v>-1090</v>
      </c>
      <c r="G208" s="92"/>
      <c r="H208" s="126"/>
      <c r="I208" s="92"/>
      <c r="J208" s="126"/>
      <c r="K208" s="92"/>
      <c r="L208" s="114"/>
      <c r="M208" s="155">
        <f t="shared" si="52"/>
        <v>-1090</v>
      </c>
    </row>
    <row r="209" spans="1:13">
      <c r="A209" s="46" t="s">
        <v>436</v>
      </c>
      <c r="B209" s="19"/>
      <c r="C209" s="140">
        <f t="shared" si="59"/>
        <v>-1090</v>
      </c>
      <c r="D209" s="114"/>
      <c r="E209" s="92"/>
      <c r="F209" s="126">
        <v>-1090</v>
      </c>
      <c r="G209" s="92"/>
      <c r="H209" s="126"/>
      <c r="I209" s="92"/>
      <c r="J209" s="126"/>
      <c r="K209" s="92"/>
      <c r="L209" s="114"/>
      <c r="M209" s="155">
        <f t="shared" si="52"/>
        <v>-1090</v>
      </c>
    </row>
    <row r="210" spans="1:13">
      <c r="A210" s="15" t="s">
        <v>641</v>
      </c>
      <c r="B210" s="317" t="s">
        <v>182</v>
      </c>
      <c r="C210" s="116">
        <f>SUM(C207,C209)</f>
        <v>4175</v>
      </c>
      <c r="D210" s="116">
        <f t="shared" ref="D210:L210" si="60">SUM(D207,D209)</f>
        <v>0</v>
      </c>
      <c r="E210" s="116">
        <f t="shared" si="60"/>
        <v>0</v>
      </c>
      <c r="F210" s="116">
        <f t="shared" si="60"/>
        <v>2175</v>
      </c>
      <c r="G210" s="116">
        <f t="shared" si="60"/>
        <v>0</v>
      </c>
      <c r="H210" s="116">
        <f t="shared" si="60"/>
        <v>2000</v>
      </c>
      <c r="I210" s="116">
        <f t="shared" si="60"/>
        <v>0</v>
      </c>
      <c r="J210" s="116">
        <f t="shared" si="60"/>
        <v>0</v>
      </c>
      <c r="K210" s="116">
        <f t="shared" si="60"/>
        <v>0</v>
      </c>
      <c r="L210" s="116">
        <f t="shared" si="60"/>
        <v>0</v>
      </c>
      <c r="M210" s="155">
        <f t="shared" si="52"/>
        <v>4175</v>
      </c>
    </row>
    <row r="211" spans="1:13">
      <c r="A211" s="13" t="s">
        <v>529</v>
      </c>
      <c r="B211" s="7"/>
      <c r="C211" s="13"/>
      <c r="D211" s="122"/>
      <c r="E211" s="118"/>
      <c r="F211" s="122"/>
      <c r="G211" s="118"/>
      <c r="H211" s="122"/>
      <c r="I211" s="118"/>
      <c r="J211" s="121"/>
      <c r="K211" s="118"/>
      <c r="L211" s="120"/>
      <c r="M211" s="155">
        <f t="shared" si="52"/>
        <v>0</v>
      </c>
    </row>
    <row r="212" spans="1:13">
      <c r="A212" s="46" t="s">
        <v>410</v>
      </c>
      <c r="B212" s="19"/>
      <c r="C212" s="140">
        <f>SUM(D212:L212)</f>
        <v>0</v>
      </c>
      <c r="D212" s="126"/>
      <c r="E212" s="92"/>
      <c r="F212" s="126"/>
      <c r="G212" s="92"/>
      <c r="H212" s="126"/>
      <c r="I212" s="92"/>
      <c r="J212" s="136"/>
      <c r="K212" s="92"/>
      <c r="L212" s="114"/>
      <c r="M212" s="155">
        <f t="shared" si="52"/>
        <v>0</v>
      </c>
    </row>
    <row r="213" spans="1:13">
      <c r="A213" s="11" t="s">
        <v>401</v>
      </c>
      <c r="B213" s="318" t="s">
        <v>183</v>
      </c>
      <c r="C213" s="92">
        <f>SUM(D213:L213)</f>
        <v>0</v>
      </c>
      <c r="D213" s="114"/>
      <c r="E213" s="92">
        <v>0</v>
      </c>
      <c r="F213" s="126">
        <v>0</v>
      </c>
      <c r="G213" s="92">
        <v>0</v>
      </c>
      <c r="H213" s="126">
        <v>0</v>
      </c>
      <c r="I213" s="92">
        <v>0</v>
      </c>
      <c r="J213" s="136">
        <v>0</v>
      </c>
      <c r="K213" s="92">
        <v>0</v>
      </c>
      <c r="L213" s="114">
        <v>0</v>
      </c>
      <c r="M213" s="155">
        <f t="shared" si="52"/>
        <v>0</v>
      </c>
    </row>
    <row r="214" spans="1:13">
      <c r="A214" s="15" t="s">
        <v>641</v>
      </c>
      <c r="B214" s="317"/>
      <c r="C214" s="116">
        <f>SUM(D214:L214)</f>
        <v>0</v>
      </c>
      <c r="D214" s="113"/>
      <c r="E214" s="116"/>
      <c r="F214" s="124"/>
      <c r="G214" s="116"/>
      <c r="H214" s="124"/>
      <c r="I214" s="116"/>
      <c r="J214" s="123"/>
      <c r="K214" s="116"/>
      <c r="L214" s="113"/>
      <c r="M214" s="155">
        <f t="shared" si="52"/>
        <v>0</v>
      </c>
    </row>
    <row r="215" spans="1:13">
      <c r="A215" s="316" t="s">
        <v>556</v>
      </c>
      <c r="B215" s="51"/>
      <c r="C215" s="24"/>
      <c r="D215" s="114"/>
      <c r="E215" s="92"/>
      <c r="F215" s="119"/>
      <c r="G215" s="118"/>
      <c r="H215" s="119"/>
      <c r="I215" s="92"/>
      <c r="J215" s="136"/>
      <c r="K215" s="92"/>
      <c r="L215" s="114">
        <v>0</v>
      </c>
      <c r="M215" s="155">
        <f t="shared" si="52"/>
        <v>0</v>
      </c>
    </row>
    <row r="216" spans="1:13">
      <c r="A216" s="46" t="s">
        <v>410</v>
      </c>
      <c r="B216" s="51"/>
      <c r="C216" s="140">
        <f>SUM(D216:L216)</f>
        <v>37494</v>
      </c>
      <c r="D216" s="114">
        <v>6357</v>
      </c>
      <c r="E216" s="114">
        <v>1716</v>
      </c>
      <c r="F216" s="119">
        <v>25061</v>
      </c>
      <c r="G216" s="92"/>
      <c r="H216" s="119"/>
      <c r="I216" s="92">
        <v>4360</v>
      </c>
      <c r="J216" s="126"/>
      <c r="K216" s="92"/>
      <c r="L216" s="114"/>
      <c r="M216" s="155">
        <f t="shared" si="52"/>
        <v>37494</v>
      </c>
    </row>
    <row r="217" spans="1:13">
      <c r="A217" s="46" t="s">
        <v>401</v>
      </c>
      <c r="B217" s="51"/>
      <c r="C217" s="140">
        <f t="shared" ref="C217:C221" si="61">SUM(D217:L217)</f>
        <v>43759</v>
      </c>
      <c r="D217" s="114">
        <v>6017</v>
      </c>
      <c r="E217" s="114">
        <v>2684</v>
      </c>
      <c r="F217" s="119">
        <v>29918</v>
      </c>
      <c r="G217" s="92"/>
      <c r="H217" s="119"/>
      <c r="I217" s="92">
        <v>5140</v>
      </c>
      <c r="J217" s="126"/>
      <c r="K217" s="92"/>
      <c r="L217" s="114"/>
      <c r="M217" s="155">
        <f t="shared" si="52"/>
        <v>43759</v>
      </c>
    </row>
    <row r="218" spans="1:13">
      <c r="A218" s="46" t="s">
        <v>743</v>
      </c>
      <c r="B218" s="51"/>
      <c r="C218" s="140">
        <f t="shared" si="61"/>
        <v>87</v>
      </c>
      <c r="D218" s="114">
        <v>87</v>
      </c>
      <c r="E218" s="114"/>
      <c r="F218" s="119"/>
      <c r="G218" s="92"/>
      <c r="H218" s="119"/>
      <c r="I218" s="92"/>
      <c r="J218" s="126"/>
      <c r="K218" s="92"/>
      <c r="L218" s="114"/>
      <c r="M218" s="155">
        <f t="shared" si="52"/>
        <v>87</v>
      </c>
    </row>
    <row r="219" spans="1:13">
      <c r="A219" s="46" t="s">
        <v>742</v>
      </c>
      <c r="B219" s="51"/>
      <c r="C219" s="140">
        <f t="shared" si="61"/>
        <v>4450</v>
      </c>
      <c r="D219" s="114"/>
      <c r="E219" s="114"/>
      <c r="F219" s="119">
        <v>4450</v>
      </c>
      <c r="G219" s="92"/>
      <c r="H219" s="119"/>
      <c r="I219" s="92"/>
      <c r="J219" s="126"/>
      <c r="K219" s="92"/>
      <c r="L219" s="114"/>
      <c r="M219" s="155">
        <f t="shared" si="52"/>
        <v>4450</v>
      </c>
    </row>
    <row r="220" spans="1:13">
      <c r="A220" s="46" t="s">
        <v>722</v>
      </c>
      <c r="B220" s="51"/>
      <c r="C220" s="140">
        <f t="shared" si="61"/>
        <v>2247</v>
      </c>
      <c r="D220" s="114"/>
      <c r="E220" s="114"/>
      <c r="F220" s="119">
        <v>2247</v>
      </c>
      <c r="G220" s="92"/>
      <c r="H220" s="119"/>
      <c r="I220" s="92"/>
      <c r="J220" s="126"/>
      <c r="K220" s="92"/>
      <c r="L220" s="114"/>
      <c r="M220" s="155">
        <f t="shared" si="52"/>
        <v>2247</v>
      </c>
    </row>
    <row r="221" spans="1:13">
      <c r="A221" s="46" t="s">
        <v>723</v>
      </c>
      <c r="B221" s="51"/>
      <c r="C221" s="140">
        <f t="shared" si="61"/>
        <v>-3592</v>
      </c>
      <c r="D221" s="114"/>
      <c r="E221" s="114"/>
      <c r="F221" s="119"/>
      <c r="G221" s="92"/>
      <c r="H221" s="119"/>
      <c r="I221" s="92">
        <v>-3592</v>
      </c>
      <c r="J221" s="126"/>
      <c r="K221" s="92"/>
      <c r="L221" s="114"/>
      <c r="M221" s="155">
        <f t="shared" si="52"/>
        <v>-3592</v>
      </c>
    </row>
    <row r="222" spans="1:13">
      <c r="A222" s="46" t="s">
        <v>413</v>
      </c>
      <c r="B222" s="51"/>
      <c r="C222" s="140">
        <f>SUM(C218:C221)</f>
        <v>3192</v>
      </c>
      <c r="D222" s="140">
        <f t="shared" ref="D222:L222" si="62">SUM(D218:D221)</f>
        <v>87</v>
      </c>
      <c r="E222" s="140">
        <f t="shared" si="62"/>
        <v>0</v>
      </c>
      <c r="F222" s="140">
        <f t="shared" si="62"/>
        <v>6697</v>
      </c>
      <c r="G222" s="140">
        <f t="shared" si="62"/>
        <v>0</v>
      </c>
      <c r="H222" s="140">
        <f t="shared" si="62"/>
        <v>0</v>
      </c>
      <c r="I222" s="140">
        <f t="shared" si="62"/>
        <v>-3592</v>
      </c>
      <c r="J222" s="140">
        <f t="shared" si="62"/>
        <v>0</v>
      </c>
      <c r="K222" s="140">
        <f t="shared" si="62"/>
        <v>0</v>
      </c>
      <c r="L222" s="140">
        <f t="shared" si="62"/>
        <v>0</v>
      </c>
      <c r="M222" s="155">
        <f t="shared" si="52"/>
        <v>3192</v>
      </c>
    </row>
    <row r="223" spans="1:13">
      <c r="A223" s="15" t="s">
        <v>639</v>
      </c>
      <c r="B223" s="317" t="s">
        <v>182</v>
      </c>
      <c r="C223" s="116">
        <f>SUM(C217,C222)</f>
        <v>46951</v>
      </c>
      <c r="D223" s="116">
        <f t="shared" ref="D223:L223" si="63">SUM(D217,D222)</f>
        <v>6104</v>
      </c>
      <c r="E223" s="116">
        <f t="shared" si="63"/>
        <v>2684</v>
      </c>
      <c r="F223" s="116">
        <f t="shared" si="63"/>
        <v>36615</v>
      </c>
      <c r="G223" s="116">
        <f t="shared" si="63"/>
        <v>0</v>
      </c>
      <c r="H223" s="116">
        <f t="shared" si="63"/>
        <v>0</v>
      </c>
      <c r="I223" s="116">
        <f t="shared" si="63"/>
        <v>1548</v>
      </c>
      <c r="J223" s="116">
        <f t="shared" si="63"/>
        <v>0</v>
      </c>
      <c r="K223" s="116">
        <f t="shared" si="63"/>
        <v>0</v>
      </c>
      <c r="L223" s="116">
        <f t="shared" si="63"/>
        <v>0</v>
      </c>
      <c r="M223" s="155">
        <f t="shared" si="52"/>
        <v>46951</v>
      </c>
    </row>
    <row r="224" spans="1:13">
      <c r="A224" s="60" t="s">
        <v>530</v>
      </c>
      <c r="B224" s="51"/>
      <c r="C224" s="57"/>
      <c r="D224" s="122"/>
      <c r="E224" s="118"/>
      <c r="F224" s="122"/>
      <c r="G224" s="118"/>
      <c r="H224" s="122"/>
      <c r="I224" s="118"/>
      <c r="J224" s="122"/>
      <c r="K224" s="118"/>
      <c r="L224" s="120"/>
      <c r="M224" s="155">
        <f t="shared" si="52"/>
        <v>0</v>
      </c>
    </row>
    <row r="225" spans="1:13">
      <c r="A225" s="46" t="s">
        <v>410</v>
      </c>
      <c r="B225" s="51"/>
      <c r="C225" s="140">
        <f>SUM(D225:L225)</f>
        <v>13000</v>
      </c>
      <c r="D225" s="126"/>
      <c r="E225" s="92"/>
      <c r="F225" s="126"/>
      <c r="G225" s="92"/>
      <c r="H225" s="126">
        <v>13000</v>
      </c>
      <c r="I225" s="92"/>
      <c r="J225" s="126"/>
      <c r="K225" s="92"/>
      <c r="L225" s="114"/>
      <c r="M225" s="155">
        <f t="shared" si="52"/>
        <v>13000</v>
      </c>
    </row>
    <row r="226" spans="1:13">
      <c r="A226" s="46" t="s">
        <v>401</v>
      </c>
      <c r="B226" s="51"/>
      <c r="C226" s="140">
        <f t="shared" ref="C226:C227" si="64">SUM(D226:L226)</f>
        <v>3258</v>
      </c>
      <c r="D226" s="126"/>
      <c r="E226" s="92"/>
      <c r="F226" s="126"/>
      <c r="G226" s="92"/>
      <c r="H226" s="126">
        <v>3258</v>
      </c>
      <c r="I226" s="92"/>
      <c r="J226" s="126"/>
      <c r="K226" s="92"/>
      <c r="L226" s="114"/>
      <c r="M226" s="155">
        <f t="shared" si="52"/>
        <v>3258</v>
      </c>
    </row>
    <row r="227" spans="1:13">
      <c r="A227" s="46" t="s">
        <v>744</v>
      </c>
      <c r="B227" s="51"/>
      <c r="C227" s="140">
        <f t="shared" si="64"/>
        <v>-235</v>
      </c>
      <c r="D227" s="126"/>
      <c r="E227" s="92"/>
      <c r="F227" s="126"/>
      <c r="G227" s="92"/>
      <c r="H227" s="126">
        <v>-235</v>
      </c>
      <c r="I227" s="92"/>
      <c r="J227" s="126"/>
      <c r="K227" s="92"/>
      <c r="L227" s="114"/>
      <c r="M227" s="155">
        <f t="shared" si="52"/>
        <v>-235</v>
      </c>
    </row>
    <row r="228" spans="1:13">
      <c r="A228" s="46" t="s">
        <v>413</v>
      </c>
      <c r="B228" s="51"/>
      <c r="C228" s="140">
        <f>SUM(C227)</f>
        <v>-235</v>
      </c>
      <c r="D228" s="126">
        <f t="shared" ref="D228:L228" si="65">SUM(D227:D227)</f>
        <v>0</v>
      </c>
      <c r="E228" s="92">
        <f t="shared" si="65"/>
        <v>0</v>
      </c>
      <c r="F228" s="126">
        <f t="shared" si="65"/>
        <v>0</v>
      </c>
      <c r="G228" s="92">
        <f t="shared" si="65"/>
        <v>0</v>
      </c>
      <c r="H228" s="126">
        <f t="shared" si="65"/>
        <v>-235</v>
      </c>
      <c r="I228" s="92">
        <f t="shared" si="65"/>
        <v>0</v>
      </c>
      <c r="J228" s="126">
        <f t="shared" si="65"/>
        <v>0</v>
      </c>
      <c r="K228" s="92">
        <f t="shared" si="65"/>
        <v>0</v>
      </c>
      <c r="L228" s="126">
        <f t="shared" si="65"/>
        <v>0</v>
      </c>
      <c r="M228" s="155">
        <f t="shared" si="52"/>
        <v>-235</v>
      </c>
    </row>
    <row r="229" spans="1:13">
      <c r="A229" s="15" t="s">
        <v>641</v>
      </c>
      <c r="B229" s="318" t="s">
        <v>183</v>
      </c>
      <c r="C229" s="116">
        <f t="shared" ref="C229:L229" si="66">SUM(C226,C228)</f>
        <v>3023</v>
      </c>
      <c r="D229" s="124">
        <f t="shared" si="66"/>
        <v>0</v>
      </c>
      <c r="E229" s="116">
        <f t="shared" si="66"/>
        <v>0</v>
      </c>
      <c r="F229" s="124">
        <f t="shared" si="66"/>
        <v>0</v>
      </c>
      <c r="G229" s="116">
        <f t="shared" si="66"/>
        <v>0</v>
      </c>
      <c r="H229" s="124">
        <f t="shared" si="66"/>
        <v>3023</v>
      </c>
      <c r="I229" s="116">
        <f t="shared" si="66"/>
        <v>0</v>
      </c>
      <c r="J229" s="124">
        <f t="shared" si="66"/>
        <v>0</v>
      </c>
      <c r="K229" s="116">
        <f t="shared" si="66"/>
        <v>0</v>
      </c>
      <c r="L229" s="113">
        <f t="shared" si="66"/>
        <v>0</v>
      </c>
      <c r="M229" s="155">
        <f t="shared" si="52"/>
        <v>3023</v>
      </c>
    </row>
    <row r="230" spans="1:13">
      <c r="A230" s="57" t="s">
        <v>557</v>
      </c>
      <c r="B230" s="270"/>
      <c r="C230" s="57"/>
      <c r="D230" s="120"/>
      <c r="E230" s="118"/>
      <c r="F230" s="122"/>
      <c r="G230" s="118"/>
      <c r="H230" s="122"/>
      <c r="I230" s="118"/>
      <c r="J230" s="121"/>
      <c r="K230" s="118"/>
      <c r="L230" s="120"/>
      <c r="M230" s="155">
        <f t="shared" si="52"/>
        <v>0</v>
      </c>
    </row>
    <row r="231" spans="1:13">
      <c r="A231" s="46" t="s">
        <v>410</v>
      </c>
      <c r="B231" s="388"/>
      <c r="C231" s="140">
        <f>SUM(D231:L231)</f>
        <v>26020</v>
      </c>
      <c r="D231" s="114"/>
      <c r="E231" s="92"/>
      <c r="F231" s="126">
        <v>4620</v>
      </c>
      <c r="G231" s="92"/>
      <c r="H231" s="126"/>
      <c r="I231" s="92"/>
      <c r="J231" s="136">
        <v>21400</v>
      </c>
      <c r="K231" s="92"/>
      <c r="L231" s="114"/>
      <c r="M231" s="155">
        <f t="shared" si="52"/>
        <v>26020</v>
      </c>
    </row>
    <row r="232" spans="1:13">
      <c r="A232" s="46" t="s">
        <v>401</v>
      </c>
      <c r="B232" s="388"/>
      <c r="C232" s="140">
        <f t="shared" ref="C232:C233" si="67">SUM(D232:L232)</f>
        <v>31520</v>
      </c>
      <c r="D232" s="114"/>
      <c r="E232" s="92"/>
      <c r="F232" s="126">
        <v>4620</v>
      </c>
      <c r="G232" s="92"/>
      <c r="H232" s="126"/>
      <c r="I232" s="92"/>
      <c r="J232" s="136">
        <v>26900</v>
      </c>
      <c r="K232" s="92"/>
      <c r="L232" s="114"/>
      <c r="M232" s="155">
        <f t="shared" si="52"/>
        <v>31520</v>
      </c>
    </row>
    <row r="233" spans="1:13">
      <c r="A233" s="46" t="s">
        <v>745</v>
      </c>
      <c r="B233" s="388"/>
      <c r="C233" s="140">
        <f t="shared" si="67"/>
        <v>-26265</v>
      </c>
      <c r="D233" s="114"/>
      <c r="E233" s="92"/>
      <c r="F233" s="126"/>
      <c r="G233" s="92"/>
      <c r="H233" s="126"/>
      <c r="I233" s="92"/>
      <c r="J233" s="136">
        <v>-26265</v>
      </c>
      <c r="K233" s="92"/>
      <c r="L233" s="114"/>
      <c r="M233" s="155">
        <f t="shared" si="52"/>
        <v>-26265</v>
      </c>
    </row>
    <row r="234" spans="1:13">
      <c r="A234" s="46" t="s">
        <v>413</v>
      </c>
      <c r="B234" s="388"/>
      <c r="C234" s="140">
        <f>SUM(C233)</f>
        <v>-26265</v>
      </c>
      <c r="D234" s="140">
        <f t="shared" ref="D234:L234" si="68">SUM(D233)</f>
        <v>0</v>
      </c>
      <c r="E234" s="140">
        <f t="shared" si="68"/>
        <v>0</v>
      </c>
      <c r="F234" s="140">
        <f t="shared" si="68"/>
        <v>0</v>
      </c>
      <c r="G234" s="140">
        <f t="shared" si="68"/>
        <v>0</v>
      </c>
      <c r="H234" s="140">
        <f t="shared" si="68"/>
        <v>0</v>
      </c>
      <c r="I234" s="140">
        <f t="shared" si="68"/>
        <v>0</v>
      </c>
      <c r="J234" s="140">
        <f t="shared" si="68"/>
        <v>-26265</v>
      </c>
      <c r="K234" s="140">
        <f t="shared" si="68"/>
        <v>0</v>
      </c>
      <c r="L234" s="140">
        <f t="shared" si="68"/>
        <v>0</v>
      </c>
      <c r="M234" s="155">
        <f t="shared" si="52"/>
        <v>-26265</v>
      </c>
    </row>
    <row r="235" spans="1:13">
      <c r="A235" s="15" t="s">
        <v>641</v>
      </c>
      <c r="B235" s="319" t="s">
        <v>182</v>
      </c>
      <c r="C235" s="116">
        <f>SUM(C232,C234)</f>
        <v>5255</v>
      </c>
      <c r="D235" s="116">
        <f t="shared" ref="D235:L235" si="69">SUM(D232,D234)</f>
        <v>0</v>
      </c>
      <c r="E235" s="116">
        <f t="shared" si="69"/>
        <v>0</v>
      </c>
      <c r="F235" s="116">
        <f t="shared" si="69"/>
        <v>4620</v>
      </c>
      <c r="G235" s="116">
        <f t="shared" si="69"/>
        <v>0</v>
      </c>
      <c r="H235" s="116">
        <f t="shared" si="69"/>
        <v>0</v>
      </c>
      <c r="I235" s="116">
        <f t="shared" si="69"/>
        <v>0</v>
      </c>
      <c r="J235" s="116">
        <f t="shared" si="69"/>
        <v>635</v>
      </c>
      <c r="K235" s="116">
        <f t="shared" si="69"/>
        <v>0</v>
      </c>
      <c r="L235" s="116">
        <f t="shared" si="69"/>
        <v>0</v>
      </c>
      <c r="M235" s="155">
        <f t="shared" si="52"/>
        <v>5255</v>
      </c>
    </row>
    <row r="236" spans="1:13">
      <c r="A236" s="57" t="s">
        <v>558</v>
      </c>
      <c r="B236" s="270"/>
      <c r="C236" s="57"/>
      <c r="D236" s="120"/>
      <c r="E236" s="118"/>
      <c r="F236" s="122"/>
      <c r="G236" s="118"/>
      <c r="H236" s="122"/>
      <c r="I236" s="118"/>
      <c r="J236" s="121"/>
      <c r="K236" s="118"/>
      <c r="L236" s="120"/>
      <c r="M236" s="155">
        <f t="shared" si="52"/>
        <v>0</v>
      </c>
    </row>
    <row r="237" spans="1:13">
      <c r="A237" s="46" t="s">
        <v>410</v>
      </c>
      <c r="B237" s="388"/>
      <c r="C237" s="140">
        <f>SUM(D237:L237)</f>
        <v>6223</v>
      </c>
      <c r="D237" s="114"/>
      <c r="E237" s="92"/>
      <c r="F237" s="126">
        <v>6223</v>
      </c>
      <c r="G237" s="92"/>
      <c r="H237" s="126"/>
      <c r="I237" s="92"/>
      <c r="J237" s="136">
        <v>0</v>
      </c>
      <c r="K237" s="92"/>
      <c r="L237" s="114"/>
      <c r="M237" s="155">
        <f t="shared" si="52"/>
        <v>6223</v>
      </c>
    </row>
    <row r="238" spans="1:13">
      <c r="A238" s="46" t="s">
        <v>401</v>
      </c>
      <c r="B238" s="388"/>
      <c r="C238" s="140">
        <f t="shared" ref="C238:C244" si="70">SUM(D238:L238)</f>
        <v>24300</v>
      </c>
      <c r="D238" s="114">
        <v>850</v>
      </c>
      <c r="E238" s="92">
        <v>200</v>
      </c>
      <c r="F238" s="126">
        <v>6223</v>
      </c>
      <c r="G238" s="92"/>
      <c r="H238" s="126"/>
      <c r="I238" s="92">
        <v>557</v>
      </c>
      <c r="J238" s="136">
        <v>8550</v>
      </c>
      <c r="K238" s="92">
        <v>7920</v>
      </c>
      <c r="L238" s="114"/>
      <c r="M238" s="155">
        <f t="shared" si="52"/>
        <v>24300</v>
      </c>
    </row>
    <row r="239" spans="1:13">
      <c r="A239" s="46" t="s">
        <v>746</v>
      </c>
      <c r="B239" s="388"/>
      <c r="C239" s="140">
        <f t="shared" si="70"/>
        <v>370</v>
      </c>
      <c r="D239" s="114"/>
      <c r="E239" s="92">
        <v>370</v>
      </c>
      <c r="F239" s="126"/>
      <c r="G239" s="92"/>
      <c r="H239" s="126"/>
      <c r="I239" s="92"/>
      <c r="J239" s="136"/>
      <c r="K239" s="92"/>
      <c r="L239" s="114"/>
      <c r="M239" s="155">
        <f t="shared" si="52"/>
        <v>370</v>
      </c>
    </row>
    <row r="240" spans="1:13">
      <c r="A240" s="46" t="s">
        <v>553</v>
      </c>
      <c r="B240" s="388"/>
      <c r="C240" s="140">
        <f t="shared" si="70"/>
        <v>1962</v>
      </c>
      <c r="D240" s="114"/>
      <c r="E240" s="92"/>
      <c r="F240" s="126">
        <v>1962</v>
      </c>
      <c r="G240" s="92"/>
      <c r="H240" s="126"/>
      <c r="I240" s="92"/>
      <c r="J240" s="136"/>
      <c r="K240" s="92"/>
      <c r="L240" s="114"/>
      <c r="M240" s="155">
        <f t="shared" si="52"/>
        <v>1962</v>
      </c>
    </row>
    <row r="241" spans="1:13">
      <c r="A241" s="46" t="s">
        <v>747</v>
      </c>
      <c r="B241" s="388"/>
      <c r="C241" s="140">
        <f t="shared" si="70"/>
        <v>2003</v>
      </c>
      <c r="D241" s="114"/>
      <c r="E241" s="92"/>
      <c r="F241" s="126">
        <v>2003</v>
      </c>
      <c r="G241" s="92"/>
      <c r="H241" s="126"/>
      <c r="I241" s="92"/>
      <c r="J241" s="136"/>
      <c r="K241" s="92"/>
      <c r="L241" s="114"/>
      <c r="M241" s="155">
        <f t="shared" si="52"/>
        <v>2003</v>
      </c>
    </row>
    <row r="242" spans="1:13">
      <c r="A242" s="46" t="s">
        <v>732</v>
      </c>
      <c r="B242" s="388"/>
      <c r="C242" s="140">
        <f t="shared" si="70"/>
        <v>863</v>
      </c>
      <c r="D242" s="114"/>
      <c r="E242" s="92"/>
      <c r="F242" s="126">
        <v>863</v>
      </c>
      <c r="G242" s="92"/>
      <c r="H242" s="126"/>
      <c r="I242" s="92"/>
      <c r="J242" s="136"/>
      <c r="K242" s="92"/>
      <c r="L242" s="114"/>
      <c r="M242" s="155">
        <f t="shared" si="52"/>
        <v>863</v>
      </c>
    </row>
    <row r="243" spans="1:13">
      <c r="A243" s="46" t="s">
        <v>723</v>
      </c>
      <c r="B243" s="388"/>
      <c r="C243" s="140">
        <f t="shared" si="70"/>
        <v>2381</v>
      </c>
      <c r="D243" s="114"/>
      <c r="E243" s="92"/>
      <c r="F243" s="126"/>
      <c r="G243" s="92"/>
      <c r="H243" s="126"/>
      <c r="I243" s="92">
        <v>2381</v>
      </c>
      <c r="J243" s="136"/>
      <c r="K243" s="92"/>
      <c r="L243" s="114"/>
      <c r="M243" s="155">
        <f t="shared" si="52"/>
        <v>2381</v>
      </c>
    </row>
    <row r="244" spans="1:13">
      <c r="A244" s="46" t="s">
        <v>739</v>
      </c>
      <c r="B244" s="388"/>
      <c r="C244" s="140">
        <f t="shared" si="70"/>
        <v>13299</v>
      </c>
      <c r="D244" s="114"/>
      <c r="E244" s="92"/>
      <c r="F244" s="126"/>
      <c r="G244" s="92"/>
      <c r="H244" s="126"/>
      <c r="I244" s="92"/>
      <c r="J244" s="136">
        <v>21219</v>
      </c>
      <c r="K244" s="92">
        <v>-7920</v>
      </c>
      <c r="L244" s="114"/>
      <c r="M244" s="155">
        <f t="shared" si="52"/>
        <v>13299</v>
      </c>
    </row>
    <row r="245" spans="1:13">
      <c r="A245" s="46" t="s">
        <v>413</v>
      </c>
      <c r="B245" s="388"/>
      <c r="C245" s="140">
        <f>SUM(C239:C244)</f>
        <v>20878</v>
      </c>
      <c r="D245" s="140">
        <f t="shared" ref="D245:L245" si="71">SUM(D239:D244)</f>
        <v>0</v>
      </c>
      <c r="E245" s="140">
        <f t="shared" si="71"/>
        <v>370</v>
      </c>
      <c r="F245" s="140">
        <f t="shared" si="71"/>
        <v>4828</v>
      </c>
      <c r="G245" s="140">
        <f t="shared" si="71"/>
        <v>0</v>
      </c>
      <c r="H245" s="140">
        <f t="shared" si="71"/>
        <v>0</v>
      </c>
      <c r="I245" s="140">
        <f t="shared" si="71"/>
        <v>2381</v>
      </c>
      <c r="J245" s="140">
        <f t="shared" si="71"/>
        <v>21219</v>
      </c>
      <c r="K245" s="140">
        <f t="shared" si="71"/>
        <v>-7920</v>
      </c>
      <c r="L245" s="140">
        <f t="shared" si="71"/>
        <v>0</v>
      </c>
      <c r="M245" s="155">
        <f t="shared" si="52"/>
        <v>20878</v>
      </c>
    </row>
    <row r="246" spans="1:13">
      <c r="A246" s="15" t="s">
        <v>641</v>
      </c>
      <c r="B246" s="319" t="s">
        <v>182</v>
      </c>
      <c r="C246" s="116">
        <f>SUM(C238,C245)</f>
        <v>45178</v>
      </c>
      <c r="D246" s="116">
        <f t="shared" ref="D246:L246" si="72">SUM(D238,D245)</f>
        <v>850</v>
      </c>
      <c r="E246" s="116">
        <f t="shared" si="72"/>
        <v>570</v>
      </c>
      <c r="F246" s="116">
        <f t="shared" si="72"/>
        <v>11051</v>
      </c>
      <c r="G246" s="116">
        <f t="shared" si="72"/>
        <v>0</v>
      </c>
      <c r="H246" s="116">
        <f t="shared" si="72"/>
        <v>0</v>
      </c>
      <c r="I246" s="116">
        <f t="shared" si="72"/>
        <v>2938</v>
      </c>
      <c r="J246" s="116">
        <f t="shared" si="72"/>
        <v>29769</v>
      </c>
      <c r="K246" s="587">
        <f t="shared" si="72"/>
        <v>0</v>
      </c>
      <c r="L246" s="116">
        <f t="shared" si="72"/>
        <v>0</v>
      </c>
      <c r="M246" s="155">
        <f t="shared" si="52"/>
        <v>45178</v>
      </c>
    </row>
    <row r="247" spans="1:13">
      <c r="A247" s="57" t="s">
        <v>559</v>
      </c>
      <c r="B247" s="270"/>
      <c r="C247" s="57"/>
      <c r="D247" s="120"/>
      <c r="E247" s="118"/>
      <c r="F247" s="122"/>
      <c r="G247" s="118"/>
      <c r="H247" s="122"/>
      <c r="I247" s="118"/>
      <c r="J247" s="121"/>
      <c r="K247" s="118"/>
      <c r="L247" s="120"/>
      <c r="M247" s="155">
        <f t="shared" si="52"/>
        <v>0</v>
      </c>
    </row>
    <row r="248" spans="1:13">
      <c r="A248" s="46" t="s">
        <v>410</v>
      </c>
      <c r="B248" s="388"/>
      <c r="C248" s="140">
        <f>SUM(D248:L248)</f>
        <v>500</v>
      </c>
      <c r="D248" s="114"/>
      <c r="E248" s="92"/>
      <c r="F248" s="126">
        <v>500</v>
      </c>
      <c r="G248" s="92"/>
      <c r="H248" s="126"/>
      <c r="I248" s="92"/>
      <c r="J248" s="136"/>
      <c r="K248" s="92"/>
      <c r="L248" s="114"/>
      <c r="M248" s="155">
        <f t="shared" si="52"/>
        <v>500</v>
      </c>
    </row>
    <row r="249" spans="1:13">
      <c r="A249" s="46" t="s">
        <v>401</v>
      </c>
      <c r="B249" s="388"/>
      <c r="C249" s="140">
        <f t="shared" ref="C249:C251" si="73">SUM(D249:L249)</f>
        <v>735</v>
      </c>
      <c r="D249" s="114"/>
      <c r="E249" s="92"/>
      <c r="F249" s="126">
        <v>500</v>
      </c>
      <c r="G249" s="92"/>
      <c r="H249" s="126"/>
      <c r="I249" s="92">
        <v>235</v>
      </c>
      <c r="J249" s="136"/>
      <c r="K249" s="92"/>
      <c r="L249" s="114"/>
      <c r="M249" s="155">
        <f t="shared" si="52"/>
        <v>735</v>
      </c>
    </row>
    <row r="250" spans="1:13">
      <c r="A250" s="46" t="s">
        <v>723</v>
      </c>
      <c r="B250" s="388"/>
      <c r="C250" s="140">
        <f t="shared" si="73"/>
        <v>50</v>
      </c>
      <c r="D250" s="114"/>
      <c r="E250" s="92"/>
      <c r="F250" s="126"/>
      <c r="G250" s="92"/>
      <c r="H250" s="126"/>
      <c r="I250" s="92">
        <v>50</v>
      </c>
      <c r="J250" s="136"/>
      <c r="K250" s="92"/>
      <c r="L250" s="114"/>
      <c r="M250" s="155">
        <f t="shared" si="52"/>
        <v>50</v>
      </c>
    </row>
    <row r="251" spans="1:13">
      <c r="A251" s="46" t="s">
        <v>722</v>
      </c>
      <c r="B251" s="388"/>
      <c r="C251" s="140">
        <f t="shared" si="73"/>
        <v>-474</v>
      </c>
      <c r="D251" s="114"/>
      <c r="E251" s="92"/>
      <c r="F251" s="126">
        <v>-474</v>
      </c>
      <c r="G251" s="92"/>
      <c r="H251" s="126"/>
      <c r="I251" s="92"/>
      <c r="J251" s="136"/>
      <c r="K251" s="92"/>
      <c r="L251" s="114"/>
      <c r="M251" s="155">
        <f t="shared" si="52"/>
        <v>-474</v>
      </c>
    </row>
    <row r="252" spans="1:13">
      <c r="A252" s="46" t="s">
        <v>413</v>
      </c>
      <c r="B252" s="388"/>
      <c r="C252" s="140">
        <f>SUM(C250:C251)</f>
        <v>-424</v>
      </c>
      <c r="D252" s="140">
        <f t="shared" ref="D252:L252" si="74">SUM(D250:D251)</f>
        <v>0</v>
      </c>
      <c r="E252" s="140">
        <f t="shared" si="74"/>
        <v>0</v>
      </c>
      <c r="F252" s="140">
        <f t="shared" si="74"/>
        <v>-474</v>
      </c>
      <c r="G252" s="140">
        <f t="shared" si="74"/>
        <v>0</v>
      </c>
      <c r="H252" s="140">
        <f t="shared" si="74"/>
        <v>0</v>
      </c>
      <c r="I252" s="140">
        <f t="shared" si="74"/>
        <v>50</v>
      </c>
      <c r="J252" s="140">
        <f t="shared" si="74"/>
        <v>0</v>
      </c>
      <c r="K252" s="140">
        <f t="shared" si="74"/>
        <v>0</v>
      </c>
      <c r="L252" s="140">
        <f t="shared" si="74"/>
        <v>0</v>
      </c>
      <c r="M252" s="155">
        <f t="shared" si="52"/>
        <v>-424</v>
      </c>
    </row>
    <row r="253" spans="1:13">
      <c r="A253" s="15" t="s">
        <v>641</v>
      </c>
      <c r="B253" s="319" t="s">
        <v>182</v>
      </c>
      <c r="C253" s="116">
        <f>SUM(C249,C252)</f>
        <v>311</v>
      </c>
      <c r="D253" s="116">
        <f t="shared" ref="D253:L253" si="75">SUM(D249,D252)</f>
        <v>0</v>
      </c>
      <c r="E253" s="116">
        <f t="shared" si="75"/>
        <v>0</v>
      </c>
      <c r="F253" s="116">
        <f t="shared" si="75"/>
        <v>26</v>
      </c>
      <c r="G253" s="116">
        <f t="shared" si="75"/>
        <v>0</v>
      </c>
      <c r="H253" s="116">
        <f t="shared" si="75"/>
        <v>0</v>
      </c>
      <c r="I253" s="116">
        <f t="shared" si="75"/>
        <v>285</v>
      </c>
      <c r="J253" s="116">
        <f t="shared" si="75"/>
        <v>0</v>
      </c>
      <c r="K253" s="116">
        <f t="shared" si="75"/>
        <v>0</v>
      </c>
      <c r="L253" s="116">
        <f t="shared" si="75"/>
        <v>0</v>
      </c>
      <c r="M253" s="155">
        <f t="shared" si="52"/>
        <v>311</v>
      </c>
    </row>
    <row r="254" spans="1:13">
      <c r="A254" s="57" t="s">
        <v>560</v>
      </c>
      <c r="B254" s="270"/>
      <c r="C254" s="57"/>
      <c r="D254" s="120"/>
      <c r="E254" s="118"/>
      <c r="F254" s="122"/>
      <c r="G254" s="118"/>
      <c r="H254" s="122"/>
      <c r="I254" s="118"/>
      <c r="J254" s="121"/>
      <c r="K254" s="118"/>
      <c r="L254" s="120"/>
      <c r="M254" s="155">
        <f t="shared" si="52"/>
        <v>0</v>
      </c>
    </row>
    <row r="255" spans="1:13">
      <c r="A255" s="46" t="s">
        <v>410</v>
      </c>
      <c r="B255" s="388"/>
      <c r="C255" s="140">
        <f>SUM(D255:L255)</f>
        <v>2178</v>
      </c>
      <c r="D255" s="114"/>
      <c r="E255" s="92"/>
      <c r="F255" s="126">
        <v>2178</v>
      </c>
      <c r="G255" s="92"/>
      <c r="H255" s="126"/>
      <c r="I255" s="92"/>
      <c r="J255" s="136"/>
      <c r="K255" s="92"/>
      <c r="L255" s="114"/>
      <c r="M255" s="155">
        <f t="shared" si="52"/>
        <v>2178</v>
      </c>
    </row>
    <row r="256" spans="1:13">
      <c r="A256" s="46" t="s">
        <v>439</v>
      </c>
      <c r="B256" s="388"/>
      <c r="C256" s="140">
        <f>SUM(D256:L256)</f>
        <v>2178</v>
      </c>
      <c r="D256" s="114"/>
      <c r="E256" s="92"/>
      <c r="F256" s="126">
        <v>2178</v>
      </c>
      <c r="G256" s="92"/>
      <c r="H256" s="126"/>
      <c r="I256" s="92"/>
      <c r="J256" s="136"/>
      <c r="K256" s="92"/>
      <c r="L256" s="114"/>
      <c r="M256" s="155">
        <f t="shared" ref="M256:M332" si="76">SUM(D256:L256)</f>
        <v>2178</v>
      </c>
    </row>
    <row r="257" spans="1:13">
      <c r="A257" s="46" t="s">
        <v>694</v>
      </c>
      <c r="B257" s="388"/>
      <c r="C257" s="140">
        <f t="shared" ref="C257:C258" si="77">SUM(D257:L257)</f>
        <v>890</v>
      </c>
      <c r="D257" s="114"/>
      <c r="E257" s="92"/>
      <c r="F257" s="126">
        <v>890</v>
      </c>
      <c r="G257" s="92"/>
      <c r="H257" s="126"/>
      <c r="I257" s="92"/>
      <c r="J257" s="136"/>
      <c r="K257" s="92"/>
      <c r="L257" s="114"/>
      <c r="M257" s="155">
        <f t="shared" si="76"/>
        <v>890</v>
      </c>
    </row>
    <row r="258" spans="1:13">
      <c r="A258" s="46" t="s">
        <v>721</v>
      </c>
      <c r="B258" s="388"/>
      <c r="C258" s="140">
        <f t="shared" si="77"/>
        <v>212</v>
      </c>
      <c r="D258" s="114"/>
      <c r="E258" s="92"/>
      <c r="F258" s="126">
        <v>212</v>
      </c>
      <c r="G258" s="92"/>
      <c r="H258" s="126"/>
      <c r="I258" s="92"/>
      <c r="J258" s="136"/>
      <c r="K258" s="92"/>
      <c r="L258" s="114"/>
      <c r="M258" s="155">
        <f t="shared" si="76"/>
        <v>212</v>
      </c>
    </row>
    <row r="259" spans="1:13">
      <c r="A259" s="46" t="s">
        <v>413</v>
      </c>
      <c r="B259" s="388"/>
      <c r="C259" s="140">
        <f>SUM(C257:C258)</f>
        <v>1102</v>
      </c>
      <c r="D259" s="140">
        <f t="shared" ref="D259:L259" si="78">SUM(D257:D258)</f>
        <v>0</v>
      </c>
      <c r="E259" s="140">
        <f t="shared" si="78"/>
        <v>0</v>
      </c>
      <c r="F259" s="140">
        <f t="shared" si="78"/>
        <v>1102</v>
      </c>
      <c r="G259" s="140">
        <f t="shared" si="78"/>
        <v>0</v>
      </c>
      <c r="H259" s="140">
        <f t="shared" si="78"/>
        <v>0</v>
      </c>
      <c r="I259" s="140">
        <f t="shared" si="78"/>
        <v>0</v>
      </c>
      <c r="J259" s="140">
        <f t="shared" si="78"/>
        <v>0</v>
      </c>
      <c r="K259" s="140">
        <f t="shared" si="78"/>
        <v>0</v>
      </c>
      <c r="L259" s="140">
        <f t="shared" si="78"/>
        <v>0</v>
      </c>
      <c r="M259" s="155">
        <f t="shared" si="76"/>
        <v>1102</v>
      </c>
    </row>
    <row r="260" spans="1:13">
      <c r="A260" s="15" t="s">
        <v>641</v>
      </c>
      <c r="B260" s="319" t="s">
        <v>182</v>
      </c>
      <c r="C260" s="116">
        <f>SUM(C256,C259)</f>
        <v>3280</v>
      </c>
      <c r="D260" s="116">
        <f t="shared" ref="D260:L260" si="79">SUM(D256,D259)</f>
        <v>0</v>
      </c>
      <c r="E260" s="116">
        <f t="shared" si="79"/>
        <v>0</v>
      </c>
      <c r="F260" s="116">
        <f t="shared" si="79"/>
        <v>3280</v>
      </c>
      <c r="G260" s="116">
        <f t="shared" si="79"/>
        <v>0</v>
      </c>
      <c r="H260" s="116">
        <f t="shared" si="79"/>
        <v>0</v>
      </c>
      <c r="I260" s="116">
        <f t="shared" si="79"/>
        <v>0</v>
      </c>
      <c r="J260" s="116">
        <f t="shared" si="79"/>
        <v>0</v>
      </c>
      <c r="K260" s="116">
        <f t="shared" si="79"/>
        <v>0</v>
      </c>
      <c r="L260" s="116">
        <f t="shared" si="79"/>
        <v>0</v>
      </c>
      <c r="M260" s="155">
        <f t="shared" si="76"/>
        <v>3280</v>
      </c>
    </row>
    <row r="261" spans="1:13">
      <c r="A261" s="57" t="s">
        <v>561</v>
      </c>
      <c r="B261" s="270"/>
      <c r="C261" s="57"/>
      <c r="D261" s="120"/>
      <c r="E261" s="118"/>
      <c r="F261" s="122"/>
      <c r="G261" s="118"/>
      <c r="H261" s="122"/>
      <c r="I261" s="118"/>
      <c r="J261" s="121"/>
      <c r="K261" s="118"/>
      <c r="L261" s="120"/>
      <c r="M261" s="155">
        <f t="shared" si="76"/>
        <v>0</v>
      </c>
    </row>
    <row r="262" spans="1:13">
      <c r="A262" s="46" t="s">
        <v>410</v>
      </c>
      <c r="B262" s="388"/>
      <c r="C262" s="140">
        <f>SUM(D262:L262)</f>
        <v>3175</v>
      </c>
      <c r="D262" s="114"/>
      <c r="E262" s="92"/>
      <c r="F262" s="126">
        <v>3175</v>
      </c>
      <c r="G262" s="92"/>
      <c r="H262" s="126"/>
      <c r="I262" s="92"/>
      <c r="J262" s="136"/>
      <c r="K262" s="92"/>
      <c r="L262" s="114"/>
      <c r="M262" s="155">
        <f t="shared" si="76"/>
        <v>3175</v>
      </c>
    </row>
    <row r="263" spans="1:13">
      <c r="A263" s="46" t="s">
        <v>401</v>
      </c>
      <c r="B263" s="388"/>
      <c r="C263" s="140">
        <f>SUM(D263:L263)</f>
        <v>3175</v>
      </c>
      <c r="D263" s="114"/>
      <c r="E263" s="92"/>
      <c r="F263" s="126">
        <v>3175</v>
      </c>
      <c r="G263" s="92"/>
      <c r="H263" s="126"/>
      <c r="I263" s="92"/>
      <c r="J263" s="136"/>
      <c r="K263" s="92"/>
      <c r="L263" s="114"/>
      <c r="M263" s="155">
        <f t="shared" si="76"/>
        <v>3175</v>
      </c>
    </row>
    <row r="264" spans="1:13">
      <c r="A264" s="15" t="s">
        <v>641</v>
      </c>
      <c r="B264" s="319" t="s">
        <v>182</v>
      </c>
      <c r="C264" s="116">
        <f>SUM(D264:L264)</f>
        <v>3175</v>
      </c>
      <c r="D264" s="113"/>
      <c r="E264" s="116">
        <v>0</v>
      </c>
      <c r="F264" s="124">
        <v>3175</v>
      </c>
      <c r="G264" s="116"/>
      <c r="H264" s="124">
        <v>0</v>
      </c>
      <c r="I264" s="116">
        <v>0</v>
      </c>
      <c r="J264" s="123"/>
      <c r="K264" s="116">
        <v>0</v>
      </c>
      <c r="L264" s="113">
        <v>0</v>
      </c>
      <c r="M264" s="155">
        <f t="shared" si="76"/>
        <v>3175</v>
      </c>
    </row>
    <row r="265" spans="1:13">
      <c r="A265" s="60" t="s">
        <v>536</v>
      </c>
      <c r="B265" s="320"/>
      <c r="C265" s="191"/>
      <c r="D265" s="127"/>
      <c r="E265" s="118"/>
      <c r="F265" s="122"/>
      <c r="G265" s="118"/>
      <c r="H265" s="122"/>
      <c r="I265" s="128"/>
      <c r="J265" s="126"/>
      <c r="K265" s="92"/>
      <c r="L265" s="114"/>
      <c r="M265" s="155">
        <f t="shared" si="76"/>
        <v>0</v>
      </c>
    </row>
    <row r="266" spans="1:13">
      <c r="A266" s="46" t="s">
        <v>410</v>
      </c>
      <c r="B266" s="320"/>
      <c r="C266" s="140">
        <f>SUM(D266:L266)</f>
        <v>0</v>
      </c>
      <c r="D266" s="399"/>
      <c r="E266" s="92"/>
      <c r="F266" s="126"/>
      <c r="G266" s="92"/>
      <c r="H266" s="126"/>
      <c r="I266" s="107"/>
      <c r="J266" s="126"/>
      <c r="K266" s="92"/>
      <c r="L266" s="114"/>
      <c r="M266" s="155">
        <f t="shared" si="76"/>
        <v>0</v>
      </c>
    </row>
    <row r="267" spans="1:13">
      <c r="A267" s="46" t="s">
        <v>401</v>
      </c>
      <c r="B267" s="320"/>
      <c r="C267" s="140">
        <f t="shared" ref="C267:C269" si="80">SUM(D267:L267)</f>
        <v>2654</v>
      </c>
      <c r="D267" s="399"/>
      <c r="E267" s="92"/>
      <c r="F267" s="126">
        <v>5</v>
      </c>
      <c r="G267" s="92"/>
      <c r="H267" s="126"/>
      <c r="I267" s="107"/>
      <c r="J267" s="126">
        <v>2649</v>
      </c>
      <c r="K267" s="92"/>
      <c r="L267" s="114"/>
      <c r="M267" s="155">
        <f t="shared" si="76"/>
        <v>2654</v>
      </c>
    </row>
    <row r="268" spans="1:13">
      <c r="A268" s="46" t="s">
        <v>722</v>
      </c>
      <c r="B268" s="320"/>
      <c r="C268" s="140">
        <f t="shared" si="80"/>
        <v>151</v>
      </c>
      <c r="D268" s="399"/>
      <c r="E268" s="92"/>
      <c r="F268" s="126">
        <v>151</v>
      </c>
      <c r="G268" s="92"/>
      <c r="H268" s="126"/>
      <c r="I268" s="107"/>
      <c r="J268" s="126"/>
      <c r="K268" s="92"/>
      <c r="L268" s="114"/>
      <c r="M268" s="155">
        <f t="shared" si="76"/>
        <v>151</v>
      </c>
    </row>
    <row r="269" spans="1:13">
      <c r="A269" s="46" t="s">
        <v>732</v>
      </c>
      <c r="B269" s="320"/>
      <c r="C269" s="140">
        <f t="shared" si="80"/>
        <v>41</v>
      </c>
      <c r="D269" s="399"/>
      <c r="E269" s="92"/>
      <c r="F269" s="126">
        <v>41</v>
      </c>
      <c r="G269" s="92"/>
      <c r="H269" s="126"/>
      <c r="I269" s="107"/>
      <c r="J269" s="126"/>
      <c r="K269" s="92"/>
      <c r="L269" s="114"/>
      <c r="M269" s="155">
        <f t="shared" si="76"/>
        <v>41</v>
      </c>
    </row>
    <row r="270" spans="1:13">
      <c r="A270" s="46" t="s">
        <v>413</v>
      </c>
      <c r="B270" s="320"/>
      <c r="C270" s="140">
        <f>SUM(C268:C269)</f>
        <v>192</v>
      </c>
      <c r="D270" s="140">
        <f t="shared" ref="D270:L270" si="81">SUM(D268:D269)</f>
        <v>0</v>
      </c>
      <c r="E270" s="140">
        <f t="shared" si="81"/>
        <v>0</v>
      </c>
      <c r="F270" s="140">
        <f t="shared" si="81"/>
        <v>192</v>
      </c>
      <c r="G270" s="140">
        <f t="shared" si="81"/>
        <v>0</v>
      </c>
      <c r="H270" s="140">
        <f t="shared" si="81"/>
        <v>0</v>
      </c>
      <c r="I270" s="140">
        <f t="shared" si="81"/>
        <v>0</v>
      </c>
      <c r="J270" s="140">
        <f t="shared" si="81"/>
        <v>0</v>
      </c>
      <c r="K270" s="140">
        <f t="shared" si="81"/>
        <v>0</v>
      </c>
      <c r="L270" s="140">
        <f t="shared" si="81"/>
        <v>0</v>
      </c>
      <c r="M270" s="155">
        <f t="shared" si="76"/>
        <v>192</v>
      </c>
    </row>
    <row r="271" spans="1:13">
      <c r="A271" s="15" t="s">
        <v>641</v>
      </c>
      <c r="B271" s="317" t="s">
        <v>182</v>
      </c>
      <c r="C271" s="116">
        <f>SUM(C267,C270)</f>
        <v>2846</v>
      </c>
      <c r="D271" s="116">
        <f t="shared" ref="D271:L271" si="82">SUM(D267,D270)</f>
        <v>0</v>
      </c>
      <c r="E271" s="116">
        <f t="shared" si="82"/>
        <v>0</v>
      </c>
      <c r="F271" s="116">
        <f t="shared" si="82"/>
        <v>197</v>
      </c>
      <c r="G271" s="116">
        <f t="shared" si="82"/>
        <v>0</v>
      </c>
      <c r="H271" s="116">
        <f t="shared" si="82"/>
        <v>0</v>
      </c>
      <c r="I271" s="116">
        <f t="shared" si="82"/>
        <v>0</v>
      </c>
      <c r="J271" s="116">
        <f t="shared" si="82"/>
        <v>2649</v>
      </c>
      <c r="K271" s="116">
        <f t="shared" si="82"/>
        <v>0</v>
      </c>
      <c r="L271" s="116">
        <f t="shared" si="82"/>
        <v>0</v>
      </c>
      <c r="M271" s="155">
        <f t="shared" si="76"/>
        <v>2846</v>
      </c>
    </row>
    <row r="272" spans="1:13">
      <c r="A272" s="57" t="s">
        <v>562</v>
      </c>
      <c r="B272" s="63"/>
      <c r="C272" s="190"/>
      <c r="D272" s="122"/>
      <c r="E272" s="118"/>
      <c r="F272" s="122"/>
      <c r="G272" s="118"/>
      <c r="H272" s="122"/>
      <c r="I272" s="193"/>
      <c r="J272" s="122"/>
      <c r="K272" s="118"/>
      <c r="L272" s="118"/>
      <c r="M272" s="155">
        <f t="shared" si="76"/>
        <v>0</v>
      </c>
    </row>
    <row r="273" spans="1:13">
      <c r="A273" s="46" t="s">
        <v>410</v>
      </c>
      <c r="B273" s="173"/>
      <c r="C273" s="140">
        <f>SUM(D273:L273)</f>
        <v>5349</v>
      </c>
      <c r="D273" s="126"/>
      <c r="E273" s="92"/>
      <c r="F273" s="126">
        <v>5349</v>
      </c>
      <c r="G273" s="92"/>
      <c r="H273" s="126"/>
      <c r="I273" s="183"/>
      <c r="J273" s="126"/>
      <c r="K273" s="92"/>
      <c r="L273" s="92"/>
      <c r="M273" s="155">
        <f t="shared" si="76"/>
        <v>5349</v>
      </c>
    </row>
    <row r="274" spans="1:13">
      <c r="A274" s="46" t="s">
        <v>401</v>
      </c>
      <c r="B274" s="173"/>
      <c r="C274" s="140">
        <f>SUM(D274:L274)</f>
        <v>5349</v>
      </c>
      <c r="D274" s="126"/>
      <c r="E274" s="92"/>
      <c r="F274" s="126">
        <v>5349</v>
      </c>
      <c r="G274" s="92"/>
      <c r="H274" s="126"/>
      <c r="I274" s="183"/>
      <c r="J274" s="126"/>
      <c r="K274" s="92"/>
      <c r="L274" s="92"/>
      <c r="M274" s="155">
        <f t="shared" si="76"/>
        <v>5349</v>
      </c>
    </row>
    <row r="275" spans="1:13">
      <c r="A275" s="46" t="s">
        <v>723</v>
      </c>
      <c r="B275" s="173"/>
      <c r="C275" s="140">
        <f>SUM(D275:L275)</f>
        <v>487</v>
      </c>
      <c r="D275" s="126"/>
      <c r="E275" s="92"/>
      <c r="F275" s="126"/>
      <c r="G275" s="92"/>
      <c r="H275" s="126"/>
      <c r="I275" s="183">
        <v>487</v>
      </c>
      <c r="J275" s="126"/>
      <c r="K275" s="92"/>
      <c r="L275" s="92"/>
      <c r="M275" s="155">
        <f t="shared" si="76"/>
        <v>487</v>
      </c>
    </row>
    <row r="276" spans="1:13">
      <c r="A276" s="46" t="s">
        <v>413</v>
      </c>
      <c r="B276" s="173"/>
      <c r="C276" s="140">
        <f>SUM(C275)</f>
        <v>487</v>
      </c>
      <c r="D276" s="140">
        <f t="shared" ref="D276:L276" si="83">SUM(D275)</f>
        <v>0</v>
      </c>
      <c r="E276" s="140">
        <f t="shared" si="83"/>
        <v>0</v>
      </c>
      <c r="F276" s="140">
        <f t="shared" si="83"/>
        <v>0</v>
      </c>
      <c r="G276" s="140">
        <f t="shared" si="83"/>
        <v>0</v>
      </c>
      <c r="H276" s="140">
        <f t="shared" si="83"/>
        <v>0</v>
      </c>
      <c r="I276" s="140">
        <f t="shared" si="83"/>
        <v>487</v>
      </c>
      <c r="J276" s="140">
        <f t="shared" si="83"/>
        <v>0</v>
      </c>
      <c r="K276" s="140">
        <f t="shared" si="83"/>
        <v>0</v>
      </c>
      <c r="L276" s="140">
        <f t="shared" si="83"/>
        <v>0</v>
      </c>
      <c r="M276" s="155">
        <f t="shared" si="76"/>
        <v>487</v>
      </c>
    </row>
    <row r="277" spans="1:13">
      <c r="A277" s="15" t="s">
        <v>641</v>
      </c>
      <c r="B277" s="283" t="s">
        <v>183</v>
      </c>
      <c r="C277" s="116">
        <f>SUM(C274,C276)</f>
        <v>5836</v>
      </c>
      <c r="D277" s="116">
        <f t="shared" ref="D277:L277" si="84">SUM(D274,D276)</f>
        <v>0</v>
      </c>
      <c r="E277" s="116">
        <f t="shared" si="84"/>
        <v>0</v>
      </c>
      <c r="F277" s="116">
        <f t="shared" si="84"/>
        <v>5349</v>
      </c>
      <c r="G277" s="116">
        <f t="shared" si="84"/>
        <v>0</v>
      </c>
      <c r="H277" s="116">
        <f t="shared" si="84"/>
        <v>0</v>
      </c>
      <c r="I277" s="116">
        <f t="shared" si="84"/>
        <v>487</v>
      </c>
      <c r="J277" s="116">
        <f t="shared" si="84"/>
        <v>0</v>
      </c>
      <c r="K277" s="116">
        <f t="shared" si="84"/>
        <v>0</v>
      </c>
      <c r="L277" s="116">
        <f t="shared" si="84"/>
        <v>0</v>
      </c>
      <c r="M277" s="155">
        <f t="shared" si="76"/>
        <v>5836</v>
      </c>
    </row>
    <row r="278" spans="1:13">
      <c r="A278" s="394" t="s">
        <v>538</v>
      </c>
      <c r="B278" s="74"/>
      <c r="C278" s="92"/>
      <c r="D278" s="126"/>
      <c r="E278" s="92"/>
      <c r="F278" s="121"/>
      <c r="G278" s="118"/>
      <c r="H278" s="122"/>
      <c r="I278" s="193"/>
      <c r="J278" s="122"/>
      <c r="K278" s="118"/>
      <c r="L278" s="122"/>
      <c r="M278" s="155">
        <f t="shared" si="76"/>
        <v>0</v>
      </c>
    </row>
    <row r="279" spans="1:13">
      <c r="A279" s="46" t="s">
        <v>410</v>
      </c>
      <c r="B279" s="74"/>
      <c r="C279" s="140">
        <f>SUM(D279:L279)</f>
        <v>263</v>
      </c>
      <c r="D279" s="126"/>
      <c r="E279" s="92"/>
      <c r="F279" s="136">
        <v>263</v>
      </c>
      <c r="G279" s="92"/>
      <c r="H279" s="126"/>
      <c r="I279" s="183"/>
      <c r="J279" s="126"/>
      <c r="K279" s="92"/>
      <c r="L279" s="126"/>
      <c r="M279" s="155">
        <f t="shared" si="76"/>
        <v>263</v>
      </c>
    </row>
    <row r="280" spans="1:13">
      <c r="A280" s="46" t="s">
        <v>401</v>
      </c>
      <c r="B280" s="74"/>
      <c r="C280" s="140">
        <f>SUM(D280:L280)</f>
        <v>263</v>
      </c>
      <c r="D280" s="126"/>
      <c r="E280" s="92"/>
      <c r="F280" s="136">
        <v>263</v>
      </c>
      <c r="G280" s="92"/>
      <c r="H280" s="126"/>
      <c r="I280" s="183"/>
      <c r="J280" s="126"/>
      <c r="K280" s="92"/>
      <c r="L280" s="126"/>
      <c r="M280" s="155">
        <f t="shared" si="76"/>
        <v>263</v>
      </c>
    </row>
    <row r="281" spans="1:13">
      <c r="A281" s="15" t="s">
        <v>640</v>
      </c>
      <c r="B281" s="74" t="s">
        <v>183</v>
      </c>
      <c r="C281" s="116">
        <f>SUM(D281:L281)</f>
        <v>263</v>
      </c>
      <c r="D281" s="126"/>
      <c r="E281" s="92"/>
      <c r="F281" s="123">
        <v>263</v>
      </c>
      <c r="G281" s="116"/>
      <c r="H281" s="124"/>
      <c r="I281" s="182"/>
      <c r="J281" s="124"/>
      <c r="K281" s="116"/>
      <c r="L281" s="124"/>
      <c r="M281" s="155">
        <f t="shared" si="76"/>
        <v>263</v>
      </c>
    </row>
    <row r="282" spans="1:13">
      <c r="A282" s="57" t="s">
        <v>539</v>
      </c>
      <c r="B282" s="50"/>
      <c r="C282" s="184"/>
      <c r="D282" s="122"/>
      <c r="E282" s="118"/>
      <c r="F282" s="126"/>
      <c r="G282" s="92"/>
      <c r="H282" s="92"/>
      <c r="I282" s="183"/>
      <c r="J282" s="126"/>
      <c r="K282" s="92"/>
      <c r="L282" s="126"/>
      <c r="M282" s="155">
        <f t="shared" si="76"/>
        <v>0</v>
      </c>
    </row>
    <row r="283" spans="1:13">
      <c r="A283" s="46" t="s">
        <v>410</v>
      </c>
      <c r="B283" s="51"/>
      <c r="C283" s="140">
        <f>SUM(D283:L283)</f>
        <v>0</v>
      </c>
      <c r="D283" s="126"/>
      <c r="E283" s="92"/>
      <c r="F283" s="126"/>
      <c r="G283" s="92"/>
      <c r="H283" s="92"/>
      <c r="I283" s="183"/>
      <c r="J283" s="126"/>
      <c r="K283" s="92"/>
      <c r="L283" s="126"/>
      <c r="M283" s="155">
        <f t="shared" si="76"/>
        <v>0</v>
      </c>
    </row>
    <row r="284" spans="1:13">
      <c r="A284" s="11" t="s">
        <v>401</v>
      </c>
      <c r="B284" s="318" t="s">
        <v>183</v>
      </c>
      <c r="C284" s="92">
        <f>SUM(D284:L284)</f>
        <v>0</v>
      </c>
      <c r="D284" s="126"/>
      <c r="E284" s="92">
        <v>0</v>
      </c>
      <c r="F284" s="126">
        <v>0</v>
      </c>
      <c r="G284" s="92">
        <v>0</v>
      </c>
      <c r="H284" s="92">
        <v>0</v>
      </c>
      <c r="I284" s="183">
        <v>0</v>
      </c>
      <c r="J284" s="126">
        <v>0</v>
      </c>
      <c r="K284" s="92">
        <v>0</v>
      </c>
      <c r="L284" s="126">
        <v>0</v>
      </c>
      <c r="M284" s="155">
        <f t="shared" si="76"/>
        <v>0</v>
      </c>
    </row>
    <row r="285" spans="1:13">
      <c r="A285" s="11" t="s">
        <v>641</v>
      </c>
      <c r="B285" s="318"/>
      <c r="C285" s="92">
        <f>SUM(D285:L285)</f>
        <v>0</v>
      </c>
      <c r="D285" s="126"/>
      <c r="E285" s="92"/>
      <c r="F285" s="126"/>
      <c r="G285" s="92"/>
      <c r="H285" s="92"/>
      <c r="I285" s="183"/>
      <c r="J285" s="126"/>
      <c r="K285" s="92"/>
      <c r="L285" s="126"/>
      <c r="M285" s="155">
        <f t="shared" si="76"/>
        <v>0</v>
      </c>
    </row>
    <row r="286" spans="1:13" s="165" customFormat="1">
      <c r="A286" s="249" t="s">
        <v>563</v>
      </c>
      <c r="B286" s="50"/>
      <c r="C286" s="13"/>
      <c r="D286" s="122"/>
      <c r="E286" s="118"/>
      <c r="F286" s="122"/>
      <c r="G286" s="118"/>
      <c r="H286" s="122"/>
      <c r="I286" s="193"/>
      <c r="J286" s="122"/>
      <c r="K286" s="118"/>
      <c r="L286" s="120"/>
      <c r="M286" s="155">
        <f t="shared" si="76"/>
        <v>0</v>
      </c>
    </row>
    <row r="287" spans="1:13" s="165" customFormat="1">
      <c r="A287" s="98" t="s">
        <v>410</v>
      </c>
      <c r="B287" s="51"/>
      <c r="C287" s="140">
        <f>SUM(D287:L287)</f>
        <v>0</v>
      </c>
      <c r="D287" s="126"/>
      <c r="E287" s="92"/>
      <c r="F287" s="126"/>
      <c r="G287" s="92"/>
      <c r="H287" s="126"/>
      <c r="I287" s="183"/>
      <c r="J287" s="126"/>
      <c r="K287" s="92"/>
      <c r="L287" s="114"/>
      <c r="M287" s="155">
        <f t="shared" si="76"/>
        <v>0</v>
      </c>
    </row>
    <row r="288" spans="1:13" s="165" customFormat="1">
      <c r="A288" s="34" t="s">
        <v>401</v>
      </c>
      <c r="B288" s="318" t="s">
        <v>183</v>
      </c>
      <c r="C288" s="92">
        <f>SUM(D288:L288)</f>
        <v>0</v>
      </c>
      <c r="D288" s="126"/>
      <c r="E288" s="92">
        <v>0</v>
      </c>
      <c r="F288" s="126">
        <v>0</v>
      </c>
      <c r="G288" s="92">
        <v>0</v>
      </c>
      <c r="H288" s="126">
        <v>0</v>
      </c>
      <c r="I288" s="183">
        <v>0</v>
      </c>
      <c r="J288" s="126">
        <v>0</v>
      </c>
      <c r="K288" s="92">
        <v>0</v>
      </c>
      <c r="L288" s="114">
        <v>0</v>
      </c>
      <c r="M288" s="155">
        <f t="shared" si="76"/>
        <v>0</v>
      </c>
    </row>
    <row r="289" spans="1:13" s="165" customFormat="1">
      <c r="A289" s="31" t="s">
        <v>641</v>
      </c>
      <c r="B289" s="317"/>
      <c r="C289" s="116">
        <f>SUM(D289:L289)</f>
        <v>0</v>
      </c>
      <c r="D289" s="124"/>
      <c r="E289" s="116"/>
      <c r="F289" s="124"/>
      <c r="G289" s="116"/>
      <c r="H289" s="124"/>
      <c r="I289" s="182"/>
      <c r="J289" s="124"/>
      <c r="K289" s="116"/>
      <c r="L289" s="113"/>
      <c r="M289" s="155">
        <f t="shared" si="76"/>
        <v>0</v>
      </c>
    </row>
    <row r="290" spans="1:13" s="165" customFormat="1">
      <c r="A290" s="24" t="s">
        <v>564</v>
      </c>
      <c r="B290" s="318"/>
      <c r="C290" s="92"/>
      <c r="D290" s="126"/>
      <c r="E290" s="92"/>
      <c r="F290" s="126"/>
      <c r="G290" s="92"/>
      <c r="H290" s="92"/>
      <c r="I290" s="183"/>
      <c r="J290" s="126"/>
      <c r="K290" s="92"/>
      <c r="L290" s="114"/>
      <c r="M290" s="155">
        <f t="shared" si="76"/>
        <v>0</v>
      </c>
    </row>
    <row r="291" spans="1:13" s="165" customFormat="1">
      <c r="A291" s="46" t="s">
        <v>410</v>
      </c>
      <c r="B291" s="318"/>
      <c r="C291" s="140">
        <f>SUM(D291:L291)</f>
        <v>1624</v>
      </c>
      <c r="D291" s="126"/>
      <c r="E291" s="92"/>
      <c r="F291" s="126"/>
      <c r="G291" s="92">
        <v>1624</v>
      </c>
      <c r="H291" s="92"/>
      <c r="I291" s="183"/>
      <c r="J291" s="126"/>
      <c r="K291" s="92"/>
      <c r="L291" s="114"/>
      <c r="M291" s="155">
        <f t="shared" si="76"/>
        <v>1624</v>
      </c>
    </row>
    <row r="292" spans="1:13" s="165" customFormat="1">
      <c r="A292" s="46" t="s">
        <v>401</v>
      </c>
      <c r="B292" s="318"/>
      <c r="C292" s="140">
        <f>SUM(D292:L292)</f>
        <v>1624</v>
      </c>
      <c r="D292" s="126"/>
      <c r="E292" s="92"/>
      <c r="F292" s="126">
        <v>1624</v>
      </c>
      <c r="G292" s="92"/>
      <c r="H292" s="92"/>
      <c r="I292" s="183"/>
      <c r="J292" s="126"/>
      <c r="K292" s="92"/>
      <c r="L292" s="114"/>
      <c r="M292" s="155">
        <f t="shared" si="76"/>
        <v>1624</v>
      </c>
    </row>
    <row r="293" spans="1:13" s="165" customFormat="1">
      <c r="A293" s="46" t="s">
        <v>748</v>
      </c>
      <c r="B293" s="318"/>
      <c r="C293" s="140">
        <f>SUM(D293:L293)</f>
        <v>-415</v>
      </c>
      <c r="D293" s="126"/>
      <c r="E293" s="92"/>
      <c r="F293" s="126">
        <v>-415</v>
      </c>
      <c r="G293" s="92"/>
      <c r="H293" s="92"/>
      <c r="I293" s="183"/>
      <c r="J293" s="126"/>
      <c r="K293" s="92"/>
      <c r="L293" s="114"/>
      <c r="M293" s="155">
        <f t="shared" si="76"/>
        <v>-415</v>
      </c>
    </row>
    <row r="294" spans="1:13" s="165" customFormat="1">
      <c r="A294" s="46" t="s">
        <v>413</v>
      </c>
      <c r="B294" s="318"/>
      <c r="C294" s="140">
        <f>SUM(C293)</f>
        <v>-415</v>
      </c>
      <c r="D294" s="140">
        <f t="shared" ref="D294:L294" si="85">SUM(D293)</f>
        <v>0</v>
      </c>
      <c r="E294" s="140">
        <f t="shared" si="85"/>
        <v>0</v>
      </c>
      <c r="F294" s="140">
        <f t="shared" si="85"/>
        <v>-415</v>
      </c>
      <c r="G294" s="140">
        <f t="shared" si="85"/>
        <v>0</v>
      </c>
      <c r="H294" s="140">
        <f t="shared" si="85"/>
        <v>0</v>
      </c>
      <c r="I294" s="140">
        <f t="shared" si="85"/>
        <v>0</v>
      </c>
      <c r="J294" s="140">
        <f t="shared" si="85"/>
        <v>0</v>
      </c>
      <c r="K294" s="140">
        <f t="shared" si="85"/>
        <v>0</v>
      </c>
      <c r="L294" s="140">
        <f t="shared" si="85"/>
        <v>0</v>
      </c>
      <c r="M294" s="155">
        <f t="shared" si="76"/>
        <v>-415</v>
      </c>
    </row>
    <row r="295" spans="1:13" s="165" customFormat="1">
      <c r="A295" s="15" t="s">
        <v>641</v>
      </c>
      <c r="B295" s="317" t="s">
        <v>182</v>
      </c>
      <c r="C295" s="116">
        <f>SUM(C292,C294)</f>
        <v>1209</v>
      </c>
      <c r="D295" s="116">
        <f t="shared" ref="D295:L295" si="86">SUM(D292,D294)</f>
        <v>0</v>
      </c>
      <c r="E295" s="116">
        <f t="shared" si="86"/>
        <v>0</v>
      </c>
      <c r="F295" s="116">
        <f t="shared" si="86"/>
        <v>1209</v>
      </c>
      <c r="G295" s="116">
        <f t="shared" si="86"/>
        <v>0</v>
      </c>
      <c r="H295" s="116">
        <f t="shared" si="86"/>
        <v>0</v>
      </c>
      <c r="I295" s="116">
        <f t="shared" si="86"/>
        <v>0</v>
      </c>
      <c r="J295" s="116">
        <f t="shared" si="86"/>
        <v>0</v>
      </c>
      <c r="K295" s="116">
        <f t="shared" si="86"/>
        <v>0</v>
      </c>
      <c r="L295" s="116">
        <f t="shared" si="86"/>
        <v>0</v>
      </c>
      <c r="M295" s="155">
        <f t="shared" si="76"/>
        <v>1209</v>
      </c>
    </row>
    <row r="296" spans="1:13">
      <c r="A296" s="24" t="s">
        <v>565</v>
      </c>
      <c r="B296" s="19"/>
      <c r="C296" s="13"/>
      <c r="D296" s="122"/>
      <c r="E296" s="118"/>
      <c r="F296" s="122"/>
      <c r="G296" s="118"/>
      <c r="H296" s="118"/>
      <c r="I296" s="193"/>
      <c r="J296" s="122"/>
      <c r="K296" s="118"/>
      <c r="L296" s="120"/>
      <c r="M296" s="155">
        <f t="shared" si="76"/>
        <v>0</v>
      </c>
    </row>
    <row r="297" spans="1:13">
      <c r="A297" s="46" t="s">
        <v>410</v>
      </c>
      <c r="B297" s="19"/>
      <c r="C297" s="140">
        <f>SUM(D297:L297)</f>
        <v>611</v>
      </c>
      <c r="D297" s="126"/>
      <c r="E297" s="92"/>
      <c r="F297" s="126">
        <v>611</v>
      </c>
      <c r="G297" s="92"/>
      <c r="H297" s="92"/>
      <c r="I297" s="183"/>
      <c r="J297" s="126"/>
      <c r="K297" s="92"/>
      <c r="L297" s="114"/>
      <c r="M297" s="155">
        <f t="shared" si="76"/>
        <v>611</v>
      </c>
    </row>
    <row r="298" spans="1:13">
      <c r="A298" s="46" t="s">
        <v>401</v>
      </c>
      <c r="B298" s="19"/>
      <c r="C298" s="140">
        <f>SUM(D298:L298)</f>
        <v>611</v>
      </c>
      <c r="D298" s="126"/>
      <c r="E298" s="92"/>
      <c r="F298" s="126">
        <v>611</v>
      </c>
      <c r="G298" s="92"/>
      <c r="H298" s="92"/>
      <c r="I298" s="183"/>
      <c r="J298" s="126"/>
      <c r="K298" s="92"/>
      <c r="L298" s="114"/>
      <c r="M298" s="155">
        <f t="shared" si="76"/>
        <v>611</v>
      </c>
    </row>
    <row r="299" spans="1:13">
      <c r="A299" s="46" t="s">
        <v>722</v>
      </c>
      <c r="B299" s="19"/>
      <c r="C299" s="140">
        <f>SUM(D299:L299)</f>
        <v>-100</v>
      </c>
      <c r="D299" s="126"/>
      <c r="E299" s="92"/>
      <c r="F299" s="126">
        <v>-100</v>
      </c>
      <c r="G299" s="92"/>
      <c r="H299" s="92"/>
      <c r="I299" s="183"/>
      <c r="J299" s="126"/>
      <c r="K299" s="92"/>
      <c r="L299" s="114"/>
      <c r="M299" s="155">
        <f t="shared" si="76"/>
        <v>-100</v>
      </c>
    </row>
    <row r="300" spans="1:13">
      <c r="A300" s="46" t="s">
        <v>413</v>
      </c>
      <c r="B300" s="19"/>
      <c r="C300" s="140">
        <f>SUM(C299)</f>
        <v>-100</v>
      </c>
      <c r="D300" s="140">
        <f t="shared" ref="D300:L300" si="87">SUM(D299)</f>
        <v>0</v>
      </c>
      <c r="E300" s="140">
        <f t="shared" si="87"/>
        <v>0</v>
      </c>
      <c r="F300" s="140">
        <f t="shared" si="87"/>
        <v>-100</v>
      </c>
      <c r="G300" s="140">
        <f t="shared" si="87"/>
        <v>0</v>
      </c>
      <c r="H300" s="140">
        <f t="shared" si="87"/>
        <v>0</v>
      </c>
      <c r="I300" s="140">
        <f t="shared" si="87"/>
        <v>0</v>
      </c>
      <c r="J300" s="140">
        <f t="shared" si="87"/>
        <v>0</v>
      </c>
      <c r="K300" s="140">
        <f t="shared" si="87"/>
        <v>0</v>
      </c>
      <c r="L300" s="140">
        <f t="shared" si="87"/>
        <v>0</v>
      </c>
      <c r="M300" s="155">
        <f t="shared" si="76"/>
        <v>-100</v>
      </c>
    </row>
    <row r="301" spans="1:13">
      <c r="A301" s="15" t="s">
        <v>641</v>
      </c>
      <c r="B301" s="318" t="s">
        <v>182</v>
      </c>
      <c r="C301" s="116">
        <f>SUM(C298,C300)</f>
        <v>511</v>
      </c>
      <c r="D301" s="116">
        <f t="shared" ref="D301:L301" si="88">SUM(D298,D300)</f>
        <v>0</v>
      </c>
      <c r="E301" s="116">
        <f t="shared" si="88"/>
        <v>0</v>
      </c>
      <c r="F301" s="116">
        <f t="shared" si="88"/>
        <v>511</v>
      </c>
      <c r="G301" s="116">
        <f t="shared" si="88"/>
        <v>0</v>
      </c>
      <c r="H301" s="116">
        <f t="shared" si="88"/>
        <v>0</v>
      </c>
      <c r="I301" s="116">
        <f t="shared" si="88"/>
        <v>0</v>
      </c>
      <c r="J301" s="116">
        <f t="shared" si="88"/>
        <v>0</v>
      </c>
      <c r="K301" s="116">
        <f t="shared" si="88"/>
        <v>0</v>
      </c>
      <c r="L301" s="116">
        <f t="shared" si="88"/>
        <v>0</v>
      </c>
      <c r="M301" s="155">
        <f t="shared" si="76"/>
        <v>511</v>
      </c>
    </row>
    <row r="302" spans="1:13">
      <c r="A302" s="13" t="s">
        <v>543</v>
      </c>
      <c r="B302" s="7"/>
      <c r="C302" s="13"/>
      <c r="D302" s="122"/>
      <c r="E302" s="118"/>
      <c r="F302" s="122"/>
      <c r="G302" s="118"/>
      <c r="H302" s="118"/>
      <c r="I302" s="118"/>
      <c r="J302" s="122"/>
      <c r="K302" s="118"/>
      <c r="L302" s="120"/>
      <c r="M302" s="155">
        <f t="shared" si="76"/>
        <v>0</v>
      </c>
    </row>
    <row r="303" spans="1:13">
      <c r="A303" s="46" t="s">
        <v>410</v>
      </c>
      <c r="B303" s="19"/>
      <c r="C303" s="140">
        <f>SUM(D303:L303)</f>
        <v>0</v>
      </c>
      <c r="D303" s="126"/>
      <c r="E303" s="92"/>
      <c r="F303" s="126">
        <v>0</v>
      </c>
      <c r="G303" s="92"/>
      <c r="H303" s="92"/>
      <c r="I303" s="92"/>
      <c r="J303" s="126"/>
      <c r="K303" s="92"/>
      <c r="L303" s="114"/>
      <c r="M303" s="155">
        <f t="shared" si="76"/>
        <v>0</v>
      </c>
    </row>
    <row r="304" spans="1:13">
      <c r="A304" s="46" t="s">
        <v>439</v>
      </c>
      <c r="B304" s="19"/>
      <c r="C304" s="140">
        <f>SUM(D304:L304)</f>
        <v>0</v>
      </c>
      <c r="D304" s="126"/>
      <c r="E304" s="92"/>
      <c r="F304" s="126"/>
      <c r="G304" s="92"/>
      <c r="H304" s="92"/>
      <c r="I304" s="92"/>
      <c r="J304" s="126"/>
      <c r="K304" s="92"/>
      <c r="L304" s="114"/>
      <c r="M304" s="155">
        <f t="shared" si="76"/>
        <v>0</v>
      </c>
    </row>
    <row r="305" spans="1:13">
      <c r="A305" s="46" t="s">
        <v>770</v>
      </c>
      <c r="B305" s="19"/>
      <c r="C305" s="140">
        <f>SUM(D305:L305)</f>
        <v>2994</v>
      </c>
      <c r="D305" s="126"/>
      <c r="E305" s="92"/>
      <c r="F305" s="126"/>
      <c r="G305" s="92">
        <v>2994</v>
      </c>
      <c r="H305" s="92"/>
      <c r="I305" s="92"/>
      <c r="J305" s="126"/>
      <c r="K305" s="92"/>
      <c r="L305" s="114"/>
      <c r="M305" s="155"/>
    </row>
    <row r="306" spans="1:13">
      <c r="A306" s="46" t="s">
        <v>436</v>
      </c>
      <c r="B306" s="19"/>
      <c r="C306" s="140">
        <f>SUM(C305)</f>
        <v>2994</v>
      </c>
      <c r="D306" s="140">
        <f t="shared" ref="D306:L306" si="89">SUM(D305)</f>
        <v>0</v>
      </c>
      <c r="E306" s="140">
        <f t="shared" si="89"/>
        <v>0</v>
      </c>
      <c r="F306" s="140">
        <f t="shared" si="89"/>
        <v>0</v>
      </c>
      <c r="G306" s="140">
        <f t="shared" si="89"/>
        <v>2994</v>
      </c>
      <c r="H306" s="140">
        <f t="shared" si="89"/>
        <v>0</v>
      </c>
      <c r="I306" s="140">
        <f t="shared" si="89"/>
        <v>0</v>
      </c>
      <c r="J306" s="140">
        <f t="shared" si="89"/>
        <v>0</v>
      </c>
      <c r="K306" s="140">
        <f t="shared" si="89"/>
        <v>0</v>
      </c>
      <c r="L306" s="140">
        <f t="shared" si="89"/>
        <v>0</v>
      </c>
      <c r="M306" s="155"/>
    </row>
    <row r="307" spans="1:13">
      <c r="A307" s="15" t="s">
        <v>641</v>
      </c>
      <c r="B307" s="317" t="s">
        <v>182</v>
      </c>
      <c r="C307" s="116">
        <f>SUM(C304,C306)</f>
        <v>2994</v>
      </c>
      <c r="D307" s="116">
        <f t="shared" ref="D307:L307" si="90">SUM(D304,D306)</f>
        <v>0</v>
      </c>
      <c r="E307" s="116">
        <f t="shared" si="90"/>
        <v>0</v>
      </c>
      <c r="F307" s="116">
        <f t="shared" si="90"/>
        <v>0</v>
      </c>
      <c r="G307" s="116">
        <f t="shared" si="90"/>
        <v>2994</v>
      </c>
      <c r="H307" s="116">
        <f t="shared" si="90"/>
        <v>0</v>
      </c>
      <c r="I307" s="116">
        <f t="shared" si="90"/>
        <v>0</v>
      </c>
      <c r="J307" s="116">
        <f t="shared" si="90"/>
        <v>0</v>
      </c>
      <c r="K307" s="116">
        <f t="shared" si="90"/>
        <v>0</v>
      </c>
      <c r="L307" s="116">
        <f t="shared" si="90"/>
        <v>0</v>
      </c>
      <c r="M307" s="155">
        <f t="shared" si="76"/>
        <v>2994</v>
      </c>
    </row>
    <row r="308" spans="1:13">
      <c r="A308" s="13" t="s">
        <v>566</v>
      </c>
      <c r="B308" s="7"/>
      <c r="C308" s="60"/>
      <c r="D308" s="126"/>
      <c r="E308" s="92"/>
      <c r="F308" s="126"/>
      <c r="G308" s="92"/>
      <c r="H308" s="92"/>
      <c r="I308" s="92"/>
      <c r="J308" s="126"/>
      <c r="K308" s="92"/>
      <c r="L308" s="114"/>
      <c r="M308" s="155">
        <f t="shared" si="76"/>
        <v>0</v>
      </c>
    </row>
    <row r="309" spans="1:13">
      <c r="A309" s="46" t="s">
        <v>410</v>
      </c>
      <c r="B309" s="19"/>
      <c r="C309" s="140">
        <f>SUM(D309:L309)</f>
        <v>0</v>
      </c>
      <c r="D309" s="126"/>
      <c r="E309" s="92"/>
      <c r="F309" s="126"/>
      <c r="G309" s="92"/>
      <c r="H309" s="92"/>
      <c r="I309" s="92"/>
      <c r="J309" s="126"/>
      <c r="K309" s="92"/>
      <c r="L309" s="114"/>
      <c r="M309" s="155">
        <f t="shared" si="76"/>
        <v>0</v>
      </c>
    </row>
    <row r="310" spans="1:13">
      <c r="A310" s="46" t="s">
        <v>439</v>
      </c>
      <c r="B310" s="19"/>
      <c r="C310" s="140">
        <f t="shared" ref="C310:C311" si="91">SUM(D310:L310)</f>
        <v>2500</v>
      </c>
      <c r="D310" s="126"/>
      <c r="E310" s="92"/>
      <c r="F310" s="126">
        <v>2500</v>
      </c>
      <c r="G310" s="92"/>
      <c r="H310" s="92"/>
      <c r="I310" s="92"/>
      <c r="J310" s="126"/>
      <c r="K310" s="92"/>
      <c r="L310" s="114"/>
      <c r="M310" s="155">
        <f t="shared" si="76"/>
        <v>2500</v>
      </c>
    </row>
    <row r="311" spans="1:13">
      <c r="A311" s="46" t="s">
        <v>749</v>
      </c>
      <c r="B311" s="19"/>
      <c r="C311" s="140">
        <f t="shared" si="91"/>
        <v>956</v>
      </c>
      <c r="D311" s="126"/>
      <c r="E311" s="92"/>
      <c r="F311" s="126">
        <v>956</v>
      </c>
      <c r="G311" s="92"/>
      <c r="H311" s="92"/>
      <c r="I311" s="92"/>
      <c r="J311" s="126"/>
      <c r="K311" s="92"/>
      <c r="L311" s="114"/>
      <c r="M311" s="155">
        <f t="shared" si="76"/>
        <v>956</v>
      </c>
    </row>
    <row r="312" spans="1:13">
      <c r="A312" s="46" t="s">
        <v>413</v>
      </c>
      <c r="B312" s="19"/>
      <c r="C312" s="140">
        <f>SUM(C311)</f>
        <v>956</v>
      </c>
      <c r="D312" s="140">
        <f t="shared" ref="D312:L312" si="92">SUM(D311)</f>
        <v>0</v>
      </c>
      <c r="E312" s="140">
        <f t="shared" si="92"/>
        <v>0</v>
      </c>
      <c r="F312" s="140">
        <f t="shared" si="92"/>
        <v>956</v>
      </c>
      <c r="G312" s="140">
        <f t="shared" si="92"/>
        <v>0</v>
      </c>
      <c r="H312" s="140">
        <f t="shared" si="92"/>
        <v>0</v>
      </c>
      <c r="I312" s="140">
        <f t="shared" si="92"/>
        <v>0</v>
      </c>
      <c r="J312" s="140">
        <f t="shared" si="92"/>
        <v>0</v>
      </c>
      <c r="K312" s="140">
        <f t="shared" si="92"/>
        <v>0</v>
      </c>
      <c r="L312" s="140">
        <f t="shared" si="92"/>
        <v>0</v>
      </c>
      <c r="M312" s="155">
        <f t="shared" si="76"/>
        <v>956</v>
      </c>
    </row>
    <row r="313" spans="1:13">
      <c r="A313" s="15" t="s">
        <v>641</v>
      </c>
      <c r="B313" s="317" t="s">
        <v>182</v>
      </c>
      <c r="C313" s="116">
        <f>SUM(C310,C312)</f>
        <v>3456</v>
      </c>
      <c r="D313" s="116">
        <f t="shared" ref="D313:L313" si="93">SUM(D310,D312)</f>
        <v>0</v>
      </c>
      <c r="E313" s="116">
        <f t="shared" si="93"/>
        <v>0</v>
      </c>
      <c r="F313" s="116">
        <f t="shared" si="93"/>
        <v>3456</v>
      </c>
      <c r="G313" s="116">
        <f t="shared" si="93"/>
        <v>0</v>
      </c>
      <c r="H313" s="116">
        <f t="shared" si="93"/>
        <v>0</v>
      </c>
      <c r="I313" s="116">
        <f t="shared" si="93"/>
        <v>0</v>
      </c>
      <c r="J313" s="116">
        <f t="shared" si="93"/>
        <v>0</v>
      </c>
      <c r="K313" s="116">
        <f t="shared" si="93"/>
        <v>0</v>
      </c>
      <c r="L313" s="116">
        <f t="shared" si="93"/>
        <v>0</v>
      </c>
      <c r="M313" s="155">
        <f t="shared" si="76"/>
        <v>3456</v>
      </c>
    </row>
    <row r="314" spans="1:13">
      <c r="A314" s="13" t="s">
        <v>545</v>
      </c>
      <c r="B314" s="7"/>
      <c r="C314" s="57"/>
      <c r="D314" s="122"/>
      <c r="E314" s="118"/>
      <c r="F314" s="122"/>
      <c r="G314" s="118"/>
      <c r="H314" s="118"/>
      <c r="I314" s="118"/>
      <c r="J314" s="122"/>
      <c r="K314" s="118"/>
      <c r="L314" s="120"/>
      <c r="M314" s="155">
        <f t="shared" si="76"/>
        <v>0</v>
      </c>
    </row>
    <row r="315" spans="1:13">
      <c r="A315" s="46" t="s">
        <v>410</v>
      </c>
      <c r="B315" s="19"/>
      <c r="C315" s="140">
        <f>SUM(D315:L315)</f>
        <v>7210</v>
      </c>
      <c r="D315" s="126"/>
      <c r="E315" s="92"/>
      <c r="F315" s="126"/>
      <c r="G315" s="92">
        <v>7210</v>
      </c>
      <c r="H315" s="92"/>
      <c r="I315" s="92"/>
      <c r="J315" s="126"/>
      <c r="K315" s="92"/>
      <c r="L315" s="114"/>
      <c r="M315" s="155">
        <f t="shared" si="76"/>
        <v>7210</v>
      </c>
    </row>
    <row r="316" spans="1:13">
      <c r="A316" s="46" t="s">
        <v>401</v>
      </c>
      <c r="B316" s="19"/>
      <c r="C316" s="140">
        <f>SUM(D316:L316)</f>
        <v>7710</v>
      </c>
      <c r="D316" s="126"/>
      <c r="E316" s="92"/>
      <c r="F316" s="126"/>
      <c r="G316" s="92">
        <v>7710</v>
      </c>
      <c r="H316" s="92"/>
      <c r="I316" s="92"/>
      <c r="J316" s="126"/>
      <c r="K316" s="92"/>
      <c r="L316" s="114"/>
      <c r="M316" s="155">
        <f t="shared" si="76"/>
        <v>7710</v>
      </c>
    </row>
    <row r="317" spans="1:13">
      <c r="A317" s="15" t="s">
        <v>641</v>
      </c>
      <c r="B317" s="317" t="s">
        <v>183</v>
      </c>
      <c r="C317" s="116">
        <f>SUM(D317:L317)</f>
        <v>7710</v>
      </c>
      <c r="D317" s="124"/>
      <c r="E317" s="116">
        <v>0</v>
      </c>
      <c r="F317" s="124">
        <v>0</v>
      </c>
      <c r="G317" s="116">
        <v>7710</v>
      </c>
      <c r="H317" s="116"/>
      <c r="I317" s="116">
        <v>0</v>
      </c>
      <c r="J317" s="124">
        <v>0</v>
      </c>
      <c r="K317" s="116">
        <v>0</v>
      </c>
      <c r="L317" s="113">
        <v>0</v>
      </c>
      <c r="M317" s="155">
        <f t="shared" si="76"/>
        <v>7710</v>
      </c>
    </row>
    <row r="318" spans="1:13">
      <c r="A318" s="60" t="s">
        <v>546</v>
      </c>
      <c r="B318" s="51"/>
      <c r="C318" s="266"/>
      <c r="D318" s="126"/>
      <c r="E318" s="118"/>
      <c r="F318" s="122"/>
      <c r="G318" s="118"/>
      <c r="H318" s="118"/>
      <c r="I318" s="118"/>
      <c r="J318" s="122"/>
      <c r="K318" s="118"/>
      <c r="L318" s="120"/>
      <c r="M318" s="155">
        <f t="shared" si="76"/>
        <v>0</v>
      </c>
    </row>
    <row r="319" spans="1:13">
      <c r="A319" s="46" t="s">
        <v>410</v>
      </c>
      <c r="B319" s="51"/>
      <c r="C319" s="140">
        <f>SUM(D319:L319)</f>
        <v>31719</v>
      </c>
      <c r="D319" s="126"/>
      <c r="E319" s="92"/>
      <c r="F319" s="126"/>
      <c r="G319" s="92"/>
      <c r="H319" s="92">
        <v>31719</v>
      </c>
      <c r="I319" s="92"/>
      <c r="J319" s="126"/>
      <c r="K319" s="92"/>
      <c r="L319" s="114"/>
      <c r="M319" s="155">
        <f t="shared" si="76"/>
        <v>31719</v>
      </c>
    </row>
    <row r="320" spans="1:13">
      <c r="A320" s="46" t="s">
        <v>401</v>
      </c>
      <c r="B320" s="51"/>
      <c r="C320" s="140">
        <f>SUM(D320:L320)</f>
        <v>0</v>
      </c>
      <c r="D320" s="126"/>
      <c r="E320" s="92"/>
      <c r="F320" s="126"/>
      <c r="G320" s="92"/>
      <c r="H320" s="92">
        <v>0</v>
      </c>
      <c r="I320" s="92"/>
      <c r="J320" s="126"/>
      <c r="K320" s="92"/>
      <c r="L320" s="114"/>
      <c r="M320" s="155">
        <f t="shared" si="76"/>
        <v>0</v>
      </c>
    </row>
    <row r="321" spans="1:13">
      <c r="A321" s="46" t="s">
        <v>750</v>
      </c>
      <c r="B321" s="51"/>
      <c r="C321" s="140">
        <f t="shared" ref="C321" si="94">SUM(D321:L321)</f>
        <v>1414</v>
      </c>
      <c r="D321" s="126"/>
      <c r="E321" s="92"/>
      <c r="F321" s="126"/>
      <c r="G321" s="92"/>
      <c r="H321" s="92">
        <v>1414</v>
      </c>
      <c r="I321" s="92"/>
      <c r="J321" s="126"/>
      <c r="K321" s="92"/>
      <c r="L321" s="114"/>
      <c r="M321" s="155">
        <f t="shared" si="76"/>
        <v>1414</v>
      </c>
    </row>
    <row r="322" spans="1:13">
      <c r="A322" s="46" t="s">
        <v>413</v>
      </c>
      <c r="B322" s="51"/>
      <c r="C322" s="140">
        <f>SUM(C321)</f>
        <v>1414</v>
      </c>
      <c r="D322" s="140">
        <f t="shared" ref="D322:L322" si="95">SUM(D321)</f>
        <v>0</v>
      </c>
      <c r="E322" s="140">
        <f t="shared" si="95"/>
        <v>0</v>
      </c>
      <c r="F322" s="140">
        <f t="shared" si="95"/>
        <v>0</v>
      </c>
      <c r="G322" s="140">
        <f t="shared" si="95"/>
        <v>0</v>
      </c>
      <c r="H322" s="140">
        <f t="shared" si="95"/>
        <v>1414</v>
      </c>
      <c r="I322" s="140">
        <f t="shared" si="95"/>
        <v>0</v>
      </c>
      <c r="J322" s="140">
        <f t="shared" si="95"/>
        <v>0</v>
      </c>
      <c r="K322" s="140">
        <f t="shared" si="95"/>
        <v>0</v>
      </c>
      <c r="L322" s="140">
        <f t="shared" si="95"/>
        <v>0</v>
      </c>
      <c r="M322" s="155">
        <f t="shared" si="76"/>
        <v>1414</v>
      </c>
    </row>
    <row r="323" spans="1:13">
      <c r="A323" s="15" t="s">
        <v>641</v>
      </c>
      <c r="B323" s="318" t="s">
        <v>182</v>
      </c>
      <c r="C323" s="116">
        <f>SUM(C320,C322)</f>
        <v>1414</v>
      </c>
      <c r="D323" s="116">
        <f t="shared" ref="D323:L323" si="96">SUM(D320,D322)</f>
        <v>0</v>
      </c>
      <c r="E323" s="116">
        <f t="shared" si="96"/>
        <v>0</v>
      </c>
      <c r="F323" s="116">
        <f t="shared" si="96"/>
        <v>0</v>
      </c>
      <c r="G323" s="116">
        <f t="shared" si="96"/>
        <v>0</v>
      </c>
      <c r="H323" s="116">
        <f t="shared" si="96"/>
        <v>1414</v>
      </c>
      <c r="I323" s="116">
        <f t="shared" si="96"/>
        <v>0</v>
      </c>
      <c r="J323" s="116">
        <f t="shared" si="96"/>
        <v>0</v>
      </c>
      <c r="K323" s="116">
        <f t="shared" si="96"/>
        <v>0</v>
      </c>
      <c r="L323" s="116">
        <f t="shared" si="96"/>
        <v>0</v>
      </c>
      <c r="M323" s="155">
        <f t="shared" si="76"/>
        <v>1414</v>
      </c>
    </row>
    <row r="324" spans="1:13" s="165" customFormat="1">
      <c r="A324" s="13" t="s">
        <v>547</v>
      </c>
      <c r="B324" s="7"/>
      <c r="C324" s="13"/>
      <c r="D324" s="122"/>
      <c r="E324" s="118"/>
      <c r="F324" s="122"/>
      <c r="G324" s="118"/>
      <c r="H324" s="118"/>
      <c r="I324" s="118"/>
      <c r="J324" s="122"/>
      <c r="K324" s="118"/>
      <c r="L324" s="120"/>
      <c r="M324" s="155">
        <f t="shared" si="76"/>
        <v>0</v>
      </c>
    </row>
    <row r="325" spans="1:13" s="165" customFormat="1">
      <c r="A325" s="46" t="s">
        <v>410</v>
      </c>
      <c r="B325" s="19"/>
      <c r="C325" s="140">
        <f>SUM(D325:L325)</f>
        <v>38143</v>
      </c>
      <c r="D325" s="126"/>
      <c r="E325" s="92"/>
      <c r="F325" s="126"/>
      <c r="G325" s="92"/>
      <c r="H325" s="92">
        <v>38143</v>
      </c>
      <c r="I325" s="92"/>
      <c r="J325" s="126"/>
      <c r="K325" s="92"/>
      <c r="L325" s="114"/>
      <c r="M325" s="155">
        <f t="shared" si="76"/>
        <v>38143</v>
      </c>
    </row>
    <row r="326" spans="1:13" s="165" customFormat="1">
      <c r="A326" s="46" t="s">
        <v>401</v>
      </c>
      <c r="B326" s="19"/>
      <c r="C326" s="140">
        <f>SUM(D326:L326)</f>
        <v>9035</v>
      </c>
      <c r="D326" s="126"/>
      <c r="E326" s="92"/>
      <c r="F326" s="126"/>
      <c r="G326" s="92"/>
      <c r="H326" s="92">
        <v>9035</v>
      </c>
      <c r="I326" s="92"/>
      <c r="J326" s="126"/>
      <c r="K326" s="92"/>
      <c r="L326" s="114"/>
      <c r="M326" s="155">
        <f t="shared" si="76"/>
        <v>9035</v>
      </c>
    </row>
    <row r="327" spans="1:13" s="165" customFormat="1">
      <c r="A327" s="46" t="s">
        <v>750</v>
      </c>
      <c r="B327" s="19"/>
      <c r="C327" s="140">
        <f t="shared" ref="C327:C328" si="97">SUM(D327:L327)</f>
        <v>-4278</v>
      </c>
      <c r="D327" s="126"/>
      <c r="E327" s="92"/>
      <c r="F327" s="126"/>
      <c r="G327" s="92"/>
      <c r="H327" s="92">
        <v>-4278</v>
      </c>
      <c r="I327" s="92"/>
      <c r="J327" s="126"/>
      <c r="K327" s="92"/>
      <c r="L327" s="114"/>
      <c r="M327" s="155">
        <f t="shared" si="76"/>
        <v>-4278</v>
      </c>
    </row>
    <row r="328" spans="1:13" s="165" customFormat="1">
      <c r="A328" s="46" t="s">
        <v>436</v>
      </c>
      <c r="B328" s="19"/>
      <c r="C328" s="568">
        <f t="shared" si="97"/>
        <v>-4278</v>
      </c>
      <c r="D328" s="126"/>
      <c r="E328" s="92"/>
      <c r="F328" s="126"/>
      <c r="G328" s="92"/>
      <c r="H328" s="92">
        <f>SUM(H327:H327)</f>
        <v>-4278</v>
      </c>
      <c r="I328" s="92"/>
      <c r="J328" s="126"/>
      <c r="K328" s="92"/>
      <c r="L328" s="114"/>
      <c r="M328" s="155">
        <f t="shared" si="76"/>
        <v>-4278</v>
      </c>
    </row>
    <row r="329" spans="1:13">
      <c r="A329" s="15" t="s">
        <v>641</v>
      </c>
      <c r="B329" s="317" t="s">
        <v>182</v>
      </c>
      <c r="C329" s="116">
        <f>SUM(C326,C328)</f>
        <v>4757</v>
      </c>
      <c r="D329" s="124"/>
      <c r="E329" s="116">
        <v>0</v>
      </c>
      <c r="F329" s="124">
        <v>0</v>
      </c>
      <c r="G329" s="116"/>
      <c r="H329" s="116">
        <f>SUM(H326,H328)</f>
        <v>4757</v>
      </c>
      <c r="I329" s="116">
        <v>0</v>
      </c>
      <c r="J329" s="124"/>
      <c r="K329" s="116">
        <v>0</v>
      </c>
      <c r="L329" s="113">
        <v>0</v>
      </c>
      <c r="M329" s="155">
        <f t="shared" si="76"/>
        <v>4757</v>
      </c>
    </row>
    <row r="330" spans="1:13">
      <c r="A330" s="13" t="s">
        <v>548</v>
      </c>
      <c r="B330" s="7"/>
      <c r="C330" s="57"/>
      <c r="D330" s="122"/>
      <c r="E330" s="118"/>
      <c r="F330" s="122"/>
      <c r="G330" s="118"/>
      <c r="H330" s="118"/>
      <c r="I330" s="118"/>
      <c r="J330" s="122"/>
      <c r="K330" s="118"/>
      <c r="L330" s="120"/>
      <c r="M330" s="155">
        <f t="shared" si="76"/>
        <v>0</v>
      </c>
    </row>
    <row r="331" spans="1:13">
      <c r="A331" s="46" t="s">
        <v>410</v>
      </c>
      <c r="B331" s="19"/>
      <c r="C331" s="140">
        <f>SUM(D331:L331)</f>
        <v>5843</v>
      </c>
      <c r="D331" s="126"/>
      <c r="E331" s="92"/>
      <c r="F331" s="126"/>
      <c r="G331" s="92"/>
      <c r="H331" s="92">
        <v>5843</v>
      </c>
      <c r="I331" s="92"/>
      <c r="J331" s="126"/>
      <c r="K331" s="92"/>
      <c r="L331" s="114"/>
      <c r="M331" s="155">
        <f t="shared" si="76"/>
        <v>5843</v>
      </c>
    </row>
    <row r="332" spans="1:13">
      <c r="A332" s="46" t="s">
        <v>401</v>
      </c>
      <c r="B332" s="19"/>
      <c r="C332" s="140">
        <f>SUM(D332:L332)</f>
        <v>0</v>
      </c>
      <c r="D332" s="126"/>
      <c r="E332" s="92"/>
      <c r="F332" s="126"/>
      <c r="G332" s="92"/>
      <c r="H332" s="92">
        <v>0</v>
      </c>
      <c r="I332" s="92"/>
      <c r="J332" s="126"/>
      <c r="K332" s="92"/>
      <c r="L332" s="114"/>
      <c r="M332" s="155">
        <f t="shared" si="76"/>
        <v>0</v>
      </c>
    </row>
    <row r="333" spans="1:13">
      <c r="A333" s="46" t="s">
        <v>787</v>
      </c>
      <c r="B333" s="19"/>
      <c r="C333" s="140">
        <f t="shared" ref="C333:C334" si="98">SUM(D333:L333)</f>
        <v>1908</v>
      </c>
      <c r="D333" s="126"/>
      <c r="E333" s="92"/>
      <c r="F333" s="126"/>
      <c r="G333" s="92"/>
      <c r="H333" s="92">
        <v>1908</v>
      </c>
      <c r="I333" s="92"/>
      <c r="J333" s="126"/>
      <c r="K333" s="92"/>
      <c r="L333" s="114"/>
      <c r="M333" s="155">
        <f t="shared" ref="M333:M342" si="99">SUM(D333:L333)</f>
        <v>1908</v>
      </c>
    </row>
    <row r="334" spans="1:13">
      <c r="A334" s="46" t="s">
        <v>413</v>
      </c>
      <c r="B334" s="19"/>
      <c r="C334" s="568">
        <f t="shared" si="98"/>
        <v>1908</v>
      </c>
      <c r="D334" s="126"/>
      <c r="E334" s="92"/>
      <c r="F334" s="126"/>
      <c r="G334" s="92"/>
      <c r="H334" s="92">
        <f>SUM(H333)</f>
        <v>1908</v>
      </c>
      <c r="I334" s="92"/>
      <c r="J334" s="126"/>
      <c r="K334" s="92"/>
      <c r="L334" s="114"/>
      <c r="M334" s="155">
        <f t="shared" si="99"/>
        <v>1908</v>
      </c>
    </row>
    <row r="335" spans="1:13">
      <c r="A335" s="15" t="s">
        <v>641</v>
      </c>
      <c r="B335" s="317" t="s">
        <v>182</v>
      </c>
      <c r="C335" s="116">
        <f>SUM(D335:L335)</f>
        <v>1908</v>
      </c>
      <c r="D335" s="124"/>
      <c r="E335" s="116">
        <v>0</v>
      </c>
      <c r="F335" s="124">
        <v>0</v>
      </c>
      <c r="G335" s="116"/>
      <c r="H335" s="116">
        <f>SUM(H332,H334)</f>
        <v>1908</v>
      </c>
      <c r="I335" s="116">
        <v>0</v>
      </c>
      <c r="J335" s="124"/>
      <c r="K335" s="116">
        <v>0</v>
      </c>
      <c r="L335" s="113">
        <v>0</v>
      </c>
      <c r="M335" s="155">
        <f t="shared" si="99"/>
        <v>1908</v>
      </c>
    </row>
    <row r="336" spans="1:13">
      <c r="A336" s="542" t="s">
        <v>788</v>
      </c>
      <c r="B336" s="318"/>
      <c r="C336" s="92">
        <v>0</v>
      </c>
      <c r="D336" s="126"/>
      <c r="E336" s="92"/>
      <c r="F336" s="126"/>
      <c r="G336" s="92"/>
      <c r="H336" s="92"/>
      <c r="I336" s="92"/>
      <c r="J336" s="126"/>
      <c r="K336" s="92"/>
      <c r="L336" s="114"/>
      <c r="M336" s="155">
        <f t="shared" si="99"/>
        <v>0</v>
      </c>
    </row>
    <row r="337" spans="1:13">
      <c r="A337" s="46" t="s">
        <v>410</v>
      </c>
      <c r="B337" s="318"/>
      <c r="C337" s="92">
        <v>0</v>
      </c>
      <c r="D337" s="126"/>
      <c r="E337" s="92"/>
      <c r="F337" s="126"/>
      <c r="G337" s="92"/>
      <c r="H337" s="92"/>
      <c r="I337" s="92"/>
      <c r="J337" s="126"/>
      <c r="K337" s="92"/>
      <c r="L337" s="114"/>
      <c r="M337" s="155">
        <f t="shared" si="99"/>
        <v>0</v>
      </c>
    </row>
    <row r="338" spans="1:13">
      <c r="A338" s="46" t="s">
        <v>401</v>
      </c>
      <c r="B338" s="318"/>
      <c r="C338" s="92">
        <v>0</v>
      </c>
      <c r="D338" s="126"/>
      <c r="E338" s="92"/>
      <c r="F338" s="126"/>
      <c r="G338" s="92"/>
      <c r="H338" s="92">
        <v>0</v>
      </c>
      <c r="I338" s="92"/>
      <c r="J338" s="126"/>
      <c r="K338" s="92"/>
      <c r="L338" s="114"/>
      <c r="M338" s="155">
        <f t="shared" si="99"/>
        <v>0</v>
      </c>
    </row>
    <row r="339" spans="1:13">
      <c r="A339" s="46" t="s">
        <v>787</v>
      </c>
      <c r="B339" s="318"/>
      <c r="C339" s="92">
        <v>956</v>
      </c>
      <c r="D339" s="126"/>
      <c r="E339" s="92"/>
      <c r="F339" s="126"/>
      <c r="G339" s="92"/>
      <c r="H339" s="92">
        <v>956</v>
      </c>
      <c r="I339" s="92"/>
      <c r="J339" s="126"/>
      <c r="K339" s="92"/>
      <c r="L339" s="114"/>
      <c r="M339" s="155">
        <f t="shared" si="99"/>
        <v>956</v>
      </c>
    </row>
    <row r="340" spans="1:13">
      <c r="A340" s="46" t="s">
        <v>413</v>
      </c>
      <c r="B340" s="318"/>
      <c r="C340" s="569">
        <v>956</v>
      </c>
      <c r="D340" s="126"/>
      <c r="E340" s="92"/>
      <c r="F340" s="126"/>
      <c r="G340" s="92"/>
      <c r="H340" s="92">
        <v>956</v>
      </c>
      <c r="I340" s="92"/>
      <c r="J340" s="126"/>
      <c r="K340" s="92"/>
      <c r="L340" s="114"/>
      <c r="M340" s="155">
        <f t="shared" si="99"/>
        <v>956</v>
      </c>
    </row>
    <row r="341" spans="1:13">
      <c r="A341" s="15" t="s">
        <v>641</v>
      </c>
      <c r="B341" s="318"/>
      <c r="C341" s="92">
        <v>956</v>
      </c>
      <c r="D341" s="126"/>
      <c r="E341" s="92"/>
      <c r="F341" s="126"/>
      <c r="G341" s="92"/>
      <c r="H341" s="92">
        <v>956</v>
      </c>
      <c r="I341" s="92"/>
      <c r="J341" s="126"/>
      <c r="K341" s="92"/>
      <c r="L341" s="114"/>
      <c r="M341" s="155">
        <f t="shared" si="99"/>
        <v>956</v>
      </c>
    </row>
    <row r="342" spans="1:13">
      <c r="A342" s="57" t="s">
        <v>789</v>
      </c>
      <c r="B342" s="50"/>
      <c r="C342" s="57"/>
      <c r="D342" s="122"/>
      <c r="E342" s="118"/>
      <c r="F342" s="122"/>
      <c r="G342" s="118"/>
      <c r="H342" s="118"/>
      <c r="I342" s="118"/>
      <c r="J342" s="122"/>
      <c r="K342" s="118"/>
      <c r="L342" s="120"/>
      <c r="M342" s="155">
        <f t="shared" si="99"/>
        <v>0</v>
      </c>
    </row>
    <row r="343" spans="1:13">
      <c r="A343" s="46" t="s">
        <v>410</v>
      </c>
      <c r="B343" s="51"/>
      <c r="C343" s="140">
        <f>SUM(D343:L343)</f>
        <v>33365</v>
      </c>
      <c r="D343" s="126"/>
      <c r="E343" s="92"/>
      <c r="F343" s="126"/>
      <c r="G343" s="92"/>
      <c r="H343" s="92">
        <v>33365</v>
      </c>
      <c r="I343" s="92"/>
      <c r="J343" s="126"/>
      <c r="K343" s="92"/>
      <c r="L343" s="114"/>
      <c r="M343" s="155">
        <f t="shared" ref="M343:M373" si="100">SUM(D343:L343)</f>
        <v>33365</v>
      </c>
    </row>
    <row r="344" spans="1:13">
      <c r="A344" s="46" t="s">
        <v>439</v>
      </c>
      <c r="B344" s="51"/>
      <c r="C344" s="140">
        <f>SUM(D344:L344)</f>
        <v>1865</v>
      </c>
      <c r="D344" s="126"/>
      <c r="E344" s="92"/>
      <c r="F344" s="126"/>
      <c r="G344" s="92"/>
      <c r="H344" s="92">
        <v>1865</v>
      </c>
      <c r="I344" s="92"/>
      <c r="J344" s="126"/>
      <c r="K344" s="92"/>
      <c r="L344" s="114"/>
      <c r="M344" s="155">
        <f t="shared" si="100"/>
        <v>1865</v>
      </c>
    </row>
    <row r="345" spans="1:13">
      <c r="A345" s="15" t="s">
        <v>641</v>
      </c>
      <c r="B345" s="317" t="s">
        <v>182</v>
      </c>
      <c r="C345" s="116">
        <f>SUM(D345:L345)</f>
        <v>1865</v>
      </c>
      <c r="D345" s="113"/>
      <c r="E345" s="116">
        <v>0</v>
      </c>
      <c r="F345" s="124">
        <v>0</v>
      </c>
      <c r="G345" s="116">
        <v>0</v>
      </c>
      <c r="H345" s="116">
        <v>1865</v>
      </c>
      <c r="I345" s="116">
        <v>0</v>
      </c>
      <c r="J345" s="124">
        <v>0</v>
      </c>
      <c r="K345" s="116">
        <v>0</v>
      </c>
      <c r="L345" s="113">
        <v>0</v>
      </c>
      <c r="M345" s="155">
        <f t="shared" si="100"/>
        <v>1865</v>
      </c>
    </row>
    <row r="346" spans="1:13">
      <c r="A346" s="57" t="s">
        <v>790</v>
      </c>
      <c r="B346" s="50"/>
      <c r="C346" s="57"/>
      <c r="D346" s="122"/>
      <c r="E346" s="118"/>
      <c r="F346" s="122"/>
      <c r="G346" s="118"/>
      <c r="H346" s="118"/>
      <c r="I346" s="118"/>
      <c r="J346" s="122"/>
      <c r="K346" s="118"/>
      <c r="L346" s="120"/>
      <c r="M346" s="155">
        <f t="shared" si="100"/>
        <v>0</v>
      </c>
    </row>
    <row r="347" spans="1:13">
      <c r="A347" s="46" t="s">
        <v>410</v>
      </c>
      <c r="B347" s="51"/>
      <c r="C347" s="140">
        <f>SUM(D347:L347)</f>
        <v>0</v>
      </c>
      <c r="D347" s="126"/>
      <c r="E347" s="92"/>
      <c r="F347" s="126"/>
      <c r="G347" s="92"/>
      <c r="H347" s="92"/>
      <c r="I347" s="92"/>
      <c r="J347" s="126"/>
      <c r="K347" s="92"/>
      <c r="L347" s="114"/>
      <c r="M347" s="155">
        <f t="shared" si="100"/>
        <v>0</v>
      </c>
    </row>
    <row r="348" spans="1:13">
      <c r="A348" s="46" t="s">
        <v>401</v>
      </c>
      <c r="B348" s="51"/>
      <c r="C348" s="140">
        <v>0</v>
      </c>
      <c r="D348" s="126"/>
      <c r="E348" s="92"/>
      <c r="F348" s="126"/>
      <c r="G348" s="92"/>
      <c r="H348" s="92"/>
      <c r="I348" s="92"/>
      <c r="J348" s="126"/>
      <c r="K348" s="92"/>
      <c r="L348" s="114"/>
      <c r="M348" s="155">
        <f t="shared" si="100"/>
        <v>0</v>
      </c>
    </row>
    <row r="349" spans="1:13">
      <c r="A349" s="15" t="s">
        <v>641</v>
      </c>
      <c r="B349" s="317" t="s">
        <v>182</v>
      </c>
      <c r="C349" s="116">
        <f>SUM(D349:L349)</f>
        <v>0</v>
      </c>
      <c r="D349" s="113"/>
      <c r="E349" s="116">
        <v>0</v>
      </c>
      <c r="F349" s="124">
        <v>0</v>
      </c>
      <c r="G349" s="116">
        <v>0</v>
      </c>
      <c r="H349" s="116">
        <v>0</v>
      </c>
      <c r="I349" s="116">
        <v>0</v>
      </c>
      <c r="J349" s="124">
        <v>0</v>
      </c>
      <c r="K349" s="116">
        <v>0</v>
      </c>
      <c r="L349" s="113">
        <v>0</v>
      </c>
      <c r="M349" s="155">
        <f t="shared" si="100"/>
        <v>0</v>
      </c>
    </row>
    <row r="350" spans="1:13">
      <c r="A350" s="57" t="s">
        <v>791</v>
      </c>
      <c r="B350" s="50"/>
      <c r="C350" s="57"/>
      <c r="D350" s="122"/>
      <c r="E350" s="118"/>
      <c r="F350" s="122"/>
      <c r="G350" s="118"/>
      <c r="H350" s="118"/>
      <c r="I350" s="118"/>
      <c r="J350" s="122"/>
      <c r="K350" s="118"/>
      <c r="L350" s="120"/>
      <c r="M350" s="155">
        <f t="shared" si="100"/>
        <v>0</v>
      </c>
    </row>
    <row r="351" spans="1:13">
      <c r="A351" s="46" t="s">
        <v>410</v>
      </c>
      <c r="B351" s="51"/>
      <c r="C351" s="140">
        <f>SUM(D351:L351)</f>
        <v>0</v>
      </c>
      <c r="D351" s="126"/>
      <c r="E351" s="92"/>
      <c r="F351" s="126"/>
      <c r="G351" s="92"/>
      <c r="H351" s="92"/>
      <c r="I351" s="92"/>
      <c r="J351" s="126"/>
      <c r="K351" s="92"/>
      <c r="L351" s="114"/>
      <c r="M351" s="155">
        <f t="shared" si="100"/>
        <v>0</v>
      </c>
    </row>
    <row r="352" spans="1:13">
      <c r="A352" s="46" t="s">
        <v>401</v>
      </c>
      <c r="B352" s="51"/>
      <c r="C352" s="140">
        <v>1300</v>
      </c>
      <c r="D352" s="126"/>
      <c r="E352" s="92"/>
      <c r="F352" s="126">
        <v>1300</v>
      </c>
      <c r="G352" s="92"/>
      <c r="H352" s="92"/>
      <c r="I352" s="92"/>
      <c r="J352" s="126"/>
      <c r="K352" s="92"/>
      <c r="L352" s="114"/>
      <c r="M352" s="155">
        <f t="shared" si="100"/>
        <v>1300</v>
      </c>
    </row>
    <row r="353" spans="1:13">
      <c r="A353" s="46" t="s">
        <v>751</v>
      </c>
      <c r="B353" s="51"/>
      <c r="C353" s="140">
        <v>-1300</v>
      </c>
      <c r="D353" s="126"/>
      <c r="E353" s="92"/>
      <c r="F353" s="126">
        <v>-1300</v>
      </c>
      <c r="G353" s="92"/>
      <c r="H353" s="92"/>
      <c r="I353" s="92"/>
      <c r="J353" s="126"/>
      <c r="K353" s="92"/>
      <c r="L353" s="114"/>
      <c r="M353" s="155">
        <f t="shared" si="100"/>
        <v>-1300</v>
      </c>
    </row>
    <row r="354" spans="1:13">
      <c r="A354" s="46" t="s">
        <v>436</v>
      </c>
      <c r="B354" s="51"/>
      <c r="C354" s="140">
        <v>-1300</v>
      </c>
      <c r="D354" s="126"/>
      <c r="E354" s="92"/>
      <c r="F354" s="126">
        <v>-1300</v>
      </c>
      <c r="G354" s="92"/>
      <c r="H354" s="92"/>
      <c r="I354" s="92"/>
      <c r="J354" s="126"/>
      <c r="K354" s="92"/>
      <c r="L354" s="114"/>
      <c r="M354" s="155">
        <f t="shared" si="100"/>
        <v>-1300</v>
      </c>
    </row>
    <row r="355" spans="1:13">
      <c r="A355" s="15" t="s">
        <v>641</v>
      </c>
      <c r="B355" s="317" t="s">
        <v>182</v>
      </c>
      <c r="C355" s="116">
        <f>SUM(C352,C354)</f>
        <v>0</v>
      </c>
      <c r="D355" s="116">
        <f t="shared" ref="D355:L355" si="101">SUM(D352,D354)</f>
        <v>0</v>
      </c>
      <c r="E355" s="116">
        <f t="shared" si="101"/>
        <v>0</v>
      </c>
      <c r="F355" s="116">
        <f t="shared" si="101"/>
        <v>0</v>
      </c>
      <c r="G355" s="116">
        <f t="shared" si="101"/>
        <v>0</v>
      </c>
      <c r="H355" s="116">
        <f t="shared" si="101"/>
        <v>0</v>
      </c>
      <c r="I355" s="116">
        <f t="shared" si="101"/>
        <v>0</v>
      </c>
      <c r="J355" s="116">
        <f t="shared" si="101"/>
        <v>0</v>
      </c>
      <c r="K355" s="116">
        <f t="shared" si="101"/>
        <v>0</v>
      </c>
      <c r="L355" s="116">
        <f t="shared" si="101"/>
        <v>0</v>
      </c>
      <c r="M355" s="155">
        <f t="shared" si="100"/>
        <v>0</v>
      </c>
    </row>
    <row r="356" spans="1:13">
      <c r="A356" s="60" t="s">
        <v>792</v>
      </c>
      <c r="B356" s="50"/>
      <c r="C356" s="118"/>
      <c r="D356" s="120"/>
      <c r="E356" s="118"/>
      <c r="F356" s="122"/>
      <c r="G356" s="118"/>
      <c r="H356" s="118"/>
      <c r="I356" s="118"/>
      <c r="J356" s="122"/>
      <c r="K356" s="118"/>
      <c r="L356" s="120"/>
      <c r="M356" s="155">
        <f t="shared" si="100"/>
        <v>0</v>
      </c>
    </row>
    <row r="357" spans="1:13">
      <c r="A357" s="46" t="s">
        <v>45</v>
      </c>
      <c r="B357" s="51"/>
      <c r="C357" s="92">
        <f>SUM(D357:L357)</f>
        <v>0</v>
      </c>
      <c r="D357" s="114"/>
      <c r="E357" s="92"/>
      <c r="F357" s="126"/>
      <c r="G357" s="92"/>
      <c r="H357" s="92"/>
      <c r="I357" s="92"/>
      <c r="J357" s="126"/>
      <c r="K357" s="92"/>
      <c r="L357" s="114">
        <v>0</v>
      </c>
      <c r="M357" s="155">
        <f t="shared" si="100"/>
        <v>0</v>
      </c>
    </row>
    <row r="358" spans="1:13">
      <c r="A358" s="46" t="s">
        <v>401</v>
      </c>
      <c r="B358" s="318" t="s">
        <v>183</v>
      </c>
      <c r="C358" s="92">
        <f t="shared" ref="C358:C359" si="102">SUM(D358:L358)</f>
        <v>55000</v>
      </c>
      <c r="D358" s="114"/>
      <c r="E358" s="92"/>
      <c r="F358" s="126"/>
      <c r="G358" s="92"/>
      <c r="H358" s="92"/>
      <c r="I358" s="92"/>
      <c r="J358" s="126"/>
      <c r="K358" s="92"/>
      <c r="L358" s="114">
        <v>55000</v>
      </c>
      <c r="M358" s="155">
        <f t="shared" si="100"/>
        <v>55000</v>
      </c>
    </row>
    <row r="359" spans="1:13">
      <c r="A359" s="392" t="s">
        <v>644</v>
      </c>
      <c r="B359" s="317"/>
      <c r="C359" s="116">
        <f t="shared" si="102"/>
        <v>55000</v>
      </c>
      <c r="D359" s="113"/>
      <c r="E359" s="116"/>
      <c r="F359" s="124"/>
      <c r="G359" s="116"/>
      <c r="H359" s="116"/>
      <c r="I359" s="116"/>
      <c r="J359" s="124"/>
      <c r="K359" s="116"/>
      <c r="L359" s="113">
        <v>55000</v>
      </c>
      <c r="M359" s="155">
        <f t="shared" si="100"/>
        <v>55000</v>
      </c>
    </row>
    <row r="360" spans="1:13">
      <c r="A360" s="24" t="s">
        <v>46</v>
      </c>
      <c r="B360" s="24"/>
      <c r="C360" s="24"/>
      <c r="D360" s="132"/>
      <c r="E360" s="129"/>
      <c r="F360" s="130"/>
      <c r="G360" s="129"/>
      <c r="H360" s="129"/>
      <c r="I360" s="129"/>
      <c r="J360" s="131"/>
      <c r="K360" s="129"/>
      <c r="L360" s="132"/>
      <c r="M360" s="155">
        <f t="shared" si="100"/>
        <v>0</v>
      </c>
    </row>
    <row r="361" spans="1:13">
      <c r="A361" s="60" t="s">
        <v>410</v>
      </c>
      <c r="B361" s="24"/>
      <c r="C361" s="140">
        <f>SUM(C248,C255,C262,C266,C273,C279,C283,C287,C291,C297,C303,C309,C315,C319,C325,C331,C343,C347,C351,C357,C376)</f>
        <v>1009560</v>
      </c>
      <c r="D361" s="132">
        <f t="shared" ref="D361:L361" si="103">SUM(D376,D266,D273,D279,D283,D287,D291,D297,D303,D309,D315,D319,D325,D331,D343)</f>
        <v>90365</v>
      </c>
      <c r="E361" s="129">
        <f t="shared" si="103"/>
        <v>18716</v>
      </c>
      <c r="F361" s="129">
        <f t="shared" si="103"/>
        <v>358874</v>
      </c>
      <c r="G361" s="129">
        <f t="shared" si="103"/>
        <v>8834</v>
      </c>
      <c r="H361" s="132">
        <f t="shared" si="103"/>
        <v>236301</v>
      </c>
      <c r="I361" s="132">
        <f t="shared" si="103"/>
        <v>40455</v>
      </c>
      <c r="J361" s="132">
        <f t="shared" si="103"/>
        <v>228466</v>
      </c>
      <c r="K361" s="132">
        <f t="shared" si="103"/>
        <v>27549</v>
      </c>
      <c r="L361" s="132">
        <f t="shared" si="103"/>
        <v>0</v>
      </c>
      <c r="M361" s="155">
        <f t="shared" si="100"/>
        <v>1009560</v>
      </c>
    </row>
    <row r="362" spans="1:13">
      <c r="A362" s="60" t="s">
        <v>439</v>
      </c>
      <c r="B362" s="24"/>
      <c r="C362" s="140">
        <f>SUM(C249,C256,C263,C267,C274,C280,C284,C288,C292,C298,C304,C310,C316,C320,C326,C332,C344,C348,C352,C358,C377)</f>
        <v>1321136</v>
      </c>
      <c r="D362" s="132">
        <f>SUM(D377,D267,D274,D280,D284,D288,D292,D298,D304,D310,D316,D320,D326,D332,D344,D348,D352,)</f>
        <v>120866</v>
      </c>
      <c r="E362" s="132">
        <f>SUM(E377,E267,E274,E280,E284,E288,E292,E298,E304,E310,E316,E320,E326,E332,E344,E348,E352,)</f>
        <v>23711</v>
      </c>
      <c r="F362" s="129">
        <v>404997</v>
      </c>
      <c r="G362" s="132">
        <f t="shared" ref="G362:K362" si="104">SUM(G377,G267,G274,G280,G284,G288,G292,G298,G304,G310,G316,G320,G326,G332,G344,G348,G352,)</f>
        <v>7710</v>
      </c>
      <c r="H362" s="510">
        <f t="shared" si="104"/>
        <v>165047</v>
      </c>
      <c r="I362" s="510">
        <f t="shared" si="104"/>
        <v>175909</v>
      </c>
      <c r="J362" s="132">
        <f t="shared" si="104"/>
        <v>305861</v>
      </c>
      <c r="K362" s="132">
        <f t="shared" si="104"/>
        <v>45247</v>
      </c>
      <c r="L362" s="132">
        <v>71788</v>
      </c>
      <c r="M362" s="155">
        <f t="shared" si="100"/>
        <v>1321136</v>
      </c>
    </row>
    <row r="363" spans="1:13">
      <c r="A363" s="60" t="s">
        <v>413</v>
      </c>
      <c r="B363" s="24"/>
      <c r="C363" s="140">
        <f>SUM(C252,C259,C270,C276,C294,C300,C312,C322,C328,C354,C378,C306,C340,C334,)</f>
        <v>87714</v>
      </c>
      <c r="D363" s="140">
        <f t="shared" ref="D363:L363" si="105">SUM(D252,D259,D270,D276,D294,D300,D312,D322,D328,D354,D378,D306,D340,D334,)</f>
        <v>12282</v>
      </c>
      <c r="E363" s="140">
        <f t="shared" si="105"/>
        <v>2701</v>
      </c>
      <c r="F363" s="140">
        <f t="shared" si="105"/>
        <v>-11712</v>
      </c>
      <c r="G363" s="140">
        <f t="shared" si="105"/>
        <v>2994</v>
      </c>
      <c r="H363" s="140">
        <f t="shared" si="105"/>
        <v>145795</v>
      </c>
      <c r="I363" s="140">
        <f t="shared" si="105"/>
        <v>-44260</v>
      </c>
      <c r="J363" s="140">
        <f t="shared" si="105"/>
        <v>-8112</v>
      </c>
      <c r="K363" s="140">
        <f t="shared" si="105"/>
        <v>-25954</v>
      </c>
      <c r="L363" s="140">
        <f t="shared" si="105"/>
        <v>13980</v>
      </c>
      <c r="M363" s="155">
        <f t="shared" si="100"/>
        <v>87714</v>
      </c>
    </row>
    <row r="364" spans="1:13">
      <c r="A364" s="49" t="s">
        <v>641</v>
      </c>
      <c r="B364" s="14"/>
      <c r="C364" s="134">
        <f>SUM(C362,C363)</f>
        <v>1408850</v>
      </c>
      <c r="D364" s="134">
        <f>SUM(D362:D363)</f>
        <v>133148</v>
      </c>
      <c r="E364" s="134">
        <f t="shared" ref="E364:L364" si="106">SUM(E362:E363)</f>
        <v>26412</v>
      </c>
      <c r="F364" s="134">
        <f t="shared" si="106"/>
        <v>393285</v>
      </c>
      <c r="G364" s="134">
        <f t="shared" si="106"/>
        <v>10704</v>
      </c>
      <c r="H364" s="134">
        <f t="shared" si="106"/>
        <v>310842</v>
      </c>
      <c r="I364" s="134">
        <f t="shared" si="106"/>
        <v>131649</v>
      </c>
      <c r="J364" s="134">
        <f t="shared" si="106"/>
        <v>297749</v>
      </c>
      <c r="K364" s="134">
        <f t="shared" si="106"/>
        <v>19293</v>
      </c>
      <c r="L364" s="134">
        <f t="shared" si="106"/>
        <v>85768</v>
      </c>
      <c r="M364" s="155">
        <f t="shared" si="100"/>
        <v>1408850</v>
      </c>
    </row>
    <row r="365" spans="1:13" ht="13.5" customHeight="1">
      <c r="A365" s="184" t="s">
        <v>405</v>
      </c>
      <c r="B365" s="184"/>
      <c r="C365" s="402">
        <f t="shared" ref="C365:C373" si="107">SUM(D365:L365)</f>
        <v>950884</v>
      </c>
      <c r="D365" s="402">
        <v>64356</v>
      </c>
      <c r="E365" s="402">
        <v>11871</v>
      </c>
      <c r="F365" s="402">
        <v>353262</v>
      </c>
      <c r="G365" s="402">
        <v>1624</v>
      </c>
      <c r="H365" s="402">
        <v>223301</v>
      </c>
      <c r="I365" s="402">
        <v>40455</v>
      </c>
      <c r="J365" s="402">
        <v>228466</v>
      </c>
      <c r="K365" s="402">
        <v>27549</v>
      </c>
      <c r="L365" s="402">
        <v>0</v>
      </c>
      <c r="M365" s="155">
        <f t="shared" si="100"/>
        <v>950884</v>
      </c>
    </row>
    <row r="366" spans="1:13" ht="13.5" customHeight="1">
      <c r="A366" s="268" t="s">
        <v>404</v>
      </c>
      <c r="B366" s="268"/>
      <c r="C366" s="405">
        <f t="shared" si="107"/>
        <v>1197809</v>
      </c>
      <c r="D366" s="405">
        <v>87202</v>
      </c>
      <c r="E366" s="405">
        <v>14352</v>
      </c>
      <c r="F366" s="405">
        <v>398985</v>
      </c>
      <c r="G366" s="405">
        <v>0</v>
      </c>
      <c r="H366" s="405">
        <v>161789</v>
      </c>
      <c r="I366" s="405">
        <v>175585</v>
      </c>
      <c r="J366" s="405">
        <v>305861</v>
      </c>
      <c r="K366" s="405">
        <v>37247</v>
      </c>
      <c r="L366" s="405">
        <v>16788</v>
      </c>
      <c r="M366" s="155">
        <f t="shared" si="100"/>
        <v>1197809</v>
      </c>
    </row>
    <row r="367" spans="1:13" ht="13.5" customHeight="1">
      <c r="A367" s="400" t="s">
        <v>645</v>
      </c>
      <c r="B367" s="400"/>
      <c r="C367" s="405">
        <f t="shared" si="107"/>
        <v>1285933</v>
      </c>
      <c r="D367" s="401">
        <f>D364-(D370+D373)</f>
        <v>99678</v>
      </c>
      <c r="E367" s="401">
        <f t="shared" ref="E367:L367" si="108">E364-(E370+E373)</f>
        <v>18012</v>
      </c>
      <c r="F367" s="401">
        <f t="shared" si="108"/>
        <v>386782</v>
      </c>
      <c r="G367" s="401">
        <f t="shared" si="108"/>
        <v>2994</v>
      </c>
      <c r="H367" s="401">
        <f t="shared" si="108"/>
        <v>307819</v>
      </c>
      <c r="I367" s="401">
        <f t="shared" si="108"/>
        <v>130838</v>
      </c>
      <c r="J367" s="401">
        <f t="shared" si="108"/>
        <v>297749</v>
      </c>
      <c r="K367" s="401">
        <f t="shared" si="108"/>
        <v>11293</v>
      </c>
      <c r="L367" s="401">
        <f t="shared" si="108"/>
        <v>30768</v>
      </c>
      <c r="M367" s="155">
        <f t="shared" si="100"/>
        <v>1285933</v>
      </c>
    </row>
    <row r="368" spans="1:13" s="237" customFormat="1" ht="13.5" customHeight="1">
      <c r="A368" s="184" t="s">
        <v>411</v>
      </c>
      <c r="B368" s="184"/>
      <c r="C368" s="402">
        <f t="shared" si="107"/>
        <v>26309</v>
      </c>
      <c r="D368" s="406">
        <f>SUM(D213,D229,D277,D281,D284,D288,D317,)</f>
        <v>0</v>
      </c>
      <c r="E368" s="404">
        <f>SUM(E213,E229,E277,E281,E284,E288,E317,)</f>
        <v>0</v>
      </c>
      <c r="F368" s="404">
        <v>5612</v>
      </c>
      <c r="G368" s="404">
        <v>7210</v>
      </c>
      <c r="H368" s="404">
        <v>13000</v>
      </c>
      <c r="I368" s="404">
        <f>SUM(I213,I229,I277,I281,I284,I288,I317,)</f>
        <v>487</v>
      </c>
      <c r="J368" s="404">
        <f>SUM(J213,J229,J277,J281,J284,J288,J317,)</f>
        <v>0</v>
      </c>
      <c r="K368" s="404">
        <f>SUM(K213,K229,K277,K281,K284,K288,K317,)</f>
        <v>0</v>
      </c>
      <c r="L368" s="404">
        <f>SUM(L213,L229,L277,L281,L284,L288,L317,)</f>
        <v>0</v>
      </c>
      <c r="M368" s="155">
        <f t="shared" si="100"/>
        <v>26309</v>
      </c>
    </row>
    <row r="369" spans="1:13" s="237" customFormat="1" ht="13.5" customHeight="1">
      <c r="A369" s="268" t="s">
        <v>506</v>
      </c>
      <c r="B369" s="508"/>
      <c r="C369" s="405">
        <f t="shared" si="107"/>
        <v>79580</v>
      </c>
      <c r="D369" s="406"/>
      <c r="E369" s="406"/>
      <c r="F369" s="406">
        <v>5612</v>
      </c>
      <c r="G369" s="406">
        <v>7710</v>
      </c>
      <c r="H369" s="406">
        <v>3258</v>
      </c>
      <c r="I369" s="406"/>
      <c r="J369" s="406"/>
      <c r="K369" s="406">
        <v>8000</v>
      </c>
      <c r="L369" s="406">
        <v>55000</v>
      </c>
      <c r="M369" s="155">
        <f t="shared" si="100"/>
        <v>79580</v>
      </c>
    </row>
    <row r="370" spans="1:13" s="237" customFormat="1" ht="12.75" customHeight="1">
      <c r="A370" s="400" t="s">
        <v>646</v>
      </c>
      <c r="B370" s="400"/>
      <c r="C370" s="401">
        <f>SUM(D370:L370)</f>
        <v>79832</v>
      </c>
      <c r="D370" s="403">
        <f>SUM(D359,D317,D289,D285,D281,D277,D229,D214,D204,)</f>
        <v>0</v>
      </c>
      <c r="E370" s="403">
        <f t="shared" ref="E370:L370" si="109">SUM(E359,E317,E289,E285,E281,E277,E229,E214,E204,)</f>
        <v>0</v>
      </c>
      <c r="F370" s="403">
        <f t="shared" si="109"/>
        <v>5612</v>
      </c>
      <c r="G370" s="403">
        <f t="shared" si="109"/>
        <v>7710</v>
      </c>
      <c r="H370" s="403">
        <f t="shared" si="109"/>
        <v>3023</v>
      </c>
      <c r="I370" s="403">
        <f t="shared" si="109"/>
        <v>487</v>
      </c>
      <c r="J370" s="403">
        <f t="shared" si="109"/>
        <v>0</v>
      </c>
      <c r="K370" s="403">
        <f t="shared" si="109"/>
        <v>8000</v>
      </c>
      <c r="L370" s="403">
        <f t="shared" si="109"/>
        <v>55000</v>
      </c>
      <c r="M370" s="155">
        <f t="shared" si="100"/>
        <v>79832</v>
      </c>
    </row>
    <row r="371" spans="1:13" s="237" customFormat="1" ht="12" customHeight="1">
      <c r="A371" s="184" t="s">
        <v>406</v>
      </c>
      <c r="B371" s="184"/>
      <c r="C371" s="402">
        <f t="shared" si="107"/>
        <v>32854</v>
      </c>
      <c r="D371" s="404">
        <v>26009</v>
      </c>
      <c r="E371" s="404">
        <v>6845</v>
      </c>
      <c r="F371" s="404"/>
      <c r="G371" s="404"/>
      <c r="H371" s="404"/>
      <c r="I371" s="404"/>
      <c r="J371" s="404"/>
      <c r="K371" s="404"/>
      <c r="L371" s="404"/>
      <c r="M371" s="155">
        <f t="shared" si="100"/>
        <v>32854</v>
      </c>
    </row>
    <row r="372" spans="1:13" s="237" customFormat="1" ht="12" customHeight="1">
      <c r="A372" s="268" t="s">
        <v>407</v>
      </c>
      <c r="B372" s="268"/>
      <c r="C372" s="405">
        <f t="shared" si="107"/>
        <v>43747</v>
      </c>
      <c r="D372" s="406">
        <v>33664</v>
      </c>
      <c r="E372" s="406">
        <v>9359</v>
      </c>
      <c r="F372" s="406">
        <v>400</v>
      </c>
      <c r="G372" s="406"/>
      <c r="H372" s="406"/>
      <c r="I372" s="406">
        <v>324</v>
      </c>
      <c r="J372" s="406"/>
      <c r="K372" s="406"/>
      <c r="L372" s="406"/>
      <c r="M372" s="155">
        <f t="shared" si="100"/>
        <v>43747</v>
      </c>
    </row>
    <row r="373" spans="1:13" s="237" customFormat="1" ht="12.75" customHeight="1">
      <c r="A373" s="400" t="s">
        <v>647</v>
      </c>
      <c r="B373" s="400"/>
      <c r="C373" s="401">
        <f t="shared" si="107"/>
        <v>43085</v>
      </c>
      <c r="D373" s="403">
        <f>SUM(D24)</f>
        <v>33470</v>
      </c>
      <c r="E373" s="403">
        <f t="shared" ref="E373:L373" si="110">SUM(E24)</f>
        <v>8400</v>
      </c>
      <c r="F373" s="403">
        <f t="shared" si="110"/>
        <v>891</v>
      </c>
      <c r="G373" s="403">
        <f t="shared" si="110"/>
        <v>0</v>
      </c>
      <c r="H373" s="403">
        <f t="shared" si="110"/>
        <v>0</v>
      </c>
      <c r="I373" s="403">
        <f t="shared" si="110"/>
        <v>324</v>
      </c>
      <c r="J373" s="403">
        <f t="shared" si="110"/>
        <v>0</v>
      </c>
      <c r="K373" s="403">
        <f t="shared" si="110"/>
        <v>0</v>
      </c>
      <c r="L373" s="403">
        <f t="shared" si="110"/>
        <v>0</v>
      </c>
      <c r="M373" s="155">
        <f t="shared" si="100"/>
        <v>43085</v>
      </c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3">
      <c r="A375" s="1" t="s">
        <v>129</v>
      </c>
      <c r="B375" s="1"/>
      <c r="C375" s="398"/>
      <c r="D375" s="1"/>
      <c r="E375" s="1"/>
      <c r="F375" s="1"/>
      <c r="G375" s="1"/>
      <c r="H375" s="1"/>
      <c r="I375" s="1"/>
      <c r="J375" s="1"/>
      <c r="K375" s="1"/>
      <c r="L375" s="1"/>
    </row>
    <row r="376" spans="1:13">
      <c r="A376" s="250" t="s">
        <v>412</v>
      </c>
      <c r="B376" s="250"/>
      <c r="C376" s="547">
        <f>SUM(C13,C26,C32,C42,C57,C64,C70,C74,C85,C91,C98,C108,C118,C128,C136,C142,C152,C161,C183,C192,C202,C206,C212,C216,C225,C231,C237)</f>
        <v>879580</v>
      </c>
      <c r="D376" s="162">
        <f t="shared" ref="D376:L376" si="111">SUM(D13,D32,D42,D57,D64,D70,D74,D85,D91,D98,D118,D128,D136,D142,D152,D161,D183,D192,D206,D212,D216,D225,D231,D237,D248,D255,D262)</f>
        <v>90365</v>
      </c>
      <c r="E376" s="162">
        <f t="shared" si="111"/>
        <v>18716</v>
      </c>
      <c r="F376" s="162">
        <f t="shared" si="111"/>
        <v>352651</v>
      </c>
      <c r="G376" s="162">
        <f t="shared" si="111"/>
        <v>0</v>
      </c>
      <c r="H376" s="162">
        <f t="shared" si="111"/>
        <v>127231</v>
      </c>
      <c r="I376" s="162">
        <f t="shared" si="111"/>
        <v>40455</v>
      </c>
      <c r="J376" s="162">
        <f t="shared" si="111"/>
        <v>228466</v>
      </c>
      <c r="K376" s="162">
        <f t="shared" si="111"/>
        <v>27549</v>
      </c>
      <c r="L376" s="162">
        <f t="shared" si="111"/>
        <v>0</v>
      </c>
    </row>
    <row r="377" spans="1:13">
      <c r="A377" s="398" t="s">
        <v>414</v>
      </c>
      <c r="B377" s="1"/>
      <c r="C377" s="162">
        <f>SUM(C14,C27,C33,C43,C58,C65,C71,C75,C86,C92,C99,C109,C119,C129,C137,C143,C153,C162,C184,C193,C203,C207,C213,C217,C226,C232,C238)</f>
        <v>1227137</v>
      </c>
      <c r="D377" s="162">
        <f>SUM(D14,D33,D43,D58,D65,D71,D75,D86,D92,D99,D119,D129,D137,D143,D153,D162,D184,D193,D207,D213,D217,D226,D232,D238,D249,D256,D263,D203,D99)</f>
        <v>120866</v>
      </c>
      <c r="E377" s="162">
        <f>SUM(E14,E33,E43,E58,E65,E71,E75,E86,E92,E99,E119,E129,E137,E143,E153,E162,E184,E193,E207,E213,E217,E226,E232,E238,E249,E256,E263,E203,E99)</f>
        <v>23711</v>
      </c>
      <c r="F377" s="162">
        <f t="shared" ref="F377:L377" si="112">SUM(F14,F33,F43,F58,F65,F71,F75,F86,F92,F99,F119,F129,F137,F143,F153,F162,F184,F193,F207,F213,F217,F226,F232,F238,F249,F256,F263,F203,F99,F109)</f>
        <v>430274</v>
      </c>
      <c r="G377" s="162">
        <f t="shared" si="112"/>
        <v>0</v>
      </c>
      <c r="H377" s="162">
        <f t="shared" si="112"/>
        <v>154147</v>
      </c>
      <c r="I377" s="162">
        <f t="shared" si="112"/>
        <v>175909</v>
      </c>
      <c r="J377" s="162">
        <f t="shared" si="112"/>
        <v>303212</v>
      </c>
      <c r="K377" s="162">
        <f t="shared" si="112"/>
        <v>45247</v>
      </c>
      <c r="L377" s="162">
        <f t="shared" si="112"/>
        <v>16788</v>
      </c>
    </row>
    <row r="378" spans="1:13">
      <c r="A378" s="398" t="s">
        <v>752</v>
      </c>
      <c r="B378" s="1"/>
      <c r="C378" s="548">
        <f t="shared" ref="C378:L378" si="113">SUM(C23,C29,C39,C54,C61,C67,C82,C88,C95,C105,C115,C125,C133,C139,C149,C158,C180,C189,C199,C209,C222,C228,C234,C245)</f>
        <v>84222</v>
      </c>
      <c r="D378" s="162">
        <f t="shared" si="113"/>
        <v>12282</v>
      </c>
      <c r="E378" s="162">
        <f t="shared" si="113"/>
        <v>2701</v>
      </c>
      <c r="F378" s="162">
        <f t="shared" si="113"/>
        <v>-11673</v>
      </c>
      <c r="G378" s="162">
        <f t="shared" si="113"/>
        <v>0</v>
      </c>
      <c r="H378" s="162">
        <f t="shared" si="113"/>
        <v>145795</v>
      </c>
      <c r="I378" s="162">
        <f t="shared" si="113"/>
        <v>-44797</v>
      </c>
      <c r="J378" s="162">
        <f t="shared" si="113"/>
        <v>-8112</v>
      </c>
      <c r="K378" s="162">
        <f t="shared" si="113"/>
        <v>-25954</v>
      </c>
      <c r="L378" s="162">
        <f t="shared" si="113"/>
        <v>13980</v>
      </c>
    </row>
    <row r="379" spans="1:13">
      <c r="A379" s="1" t="s">
        <v>753</v>
      </c>
      <c r="B379" s="1"/>
      <c r="C379" s="162"/>
      <c r="D379" s="162">
        <f t="shared" ref="D379:L379" si="114">SUM(D24,D30,D40,D55,D62,D68,D89,D96,D106,D116,D126,D134,D140,D150,D159,D181,D190,D200,D204,D210,D214,D223,D229,D235,D246)</f>
        <v>46042</v>
      </c>
      <c r="E379" s="162">
        <f t="shared" si="114"/>
        <v>14512</v>
      </c>
      <c r="F379" s="162">
        <f t="shared" si="114"/>
        <v>372795</v>
      </c>
      <c r="G379" s="162">
        <f t="shared" si="114"/>
        <v>0</v>
      </c>
      <c r="H379" s="162">
        <f t="shared" si="114"/>
        <v>299942</v>
      </c>
      <c r="I379" s="162">
        <f t="shared" si="114"/>
        <v>118070</v>
      </c>
      <c r="J379" s="162">
        <f t="shared" si="114"/>
        <v>295100</v>
      </c>
      <c r="K379" s="162">
        <f t="shared" si="114"/>
        <v>19293</v>
      </c>
      <c r="L379" s="162">
        <f t="shared" si="114"/>
        <v>30768</v>
      </c>
    </row>
    <row r="380" spans="1:13">
      <c r="A380" s="398"/>
      <c r="B380" s="1"/>
      <c r="C380" s="1"/>
      <c r="D380" s="162"/>
      <c r="E380" s="1"/>
      <c r="F380" s="1"/>
      <c r="G380" s="1"/>
      <c r="H380" s="1"/>
      <c r="I380" s="1"/>
      <c r="J380" s="1"/>
      <c r="K380" s="1"/>
      <c r="L380" s="1"/>
    </row>
    <row r="381" spans="1:13">
      <c r="A381" s="1"/>
      <c r="B381" s="1"/>
      <c r="C381" s="1"/>
      <c r="D381" s="162"/>
      <c r="E381" s="1"/>
      <c r="F381" s="1"/>
      <c r="G381" s="1"/>
      <c r="H381" s="1"/>
      <c r="I381" s="1"/>
      <c r="J381" s="1"/>
      <c r="K381" s="1"/>
      <c r="L381" s="1"/>
    </row>
    <row r="382" spans="1:13">
      <c r="A382" s="1"/>
      <c r="B382" s="1"/>
      <c r="C382" s="1"/>
      <c r="D382" s="162"/>
      <c r="E382" s="1"/>
      <c r="F382" s="1"/>
      <c r="G382" s="1"/>
      <c r="H382" s="1"/>
      <c r="I382" s="1"/>
      <c r="J382" s="1"/>
      <c r="K382" s="1"/>
      <c r="L382" s="1"/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</sheetData>
  <mergeCells count="14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58" firstPageNumber="10" orientation="landscape" horizontalDpi="300" verticalDpi="300" r:id="rId1"/>
  <headerFooter alignWithMargins="0">
    <oddFooter>&amp;P. oldal</oddFooter>
  </headerFooter>
  <rowBreaks count="6" manualBreakCount="6">
    <brk id="62" max="11" man="1"/>
    <brk id="116" max="11" man="1"/>
    <brk id="159" max="11" man="1"/>
    <brk id="214" max="11" man="1"/>
    <brk id="264" max="11" man="1"/>
    <brk id="323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225"/>
  <sheetViews>
    <sheetView view="pageBreakPreview" zoomScaleNormal="100" workbookViewId="0">
      <selection activeCell="A15" sqref="A15"/>
    </sheetView>
  </sheetViews>
  <sheetFormatPr defaultRowHeight="12.75"/>
  <cols>
    <col min="1" max="1" width="60.42578125" customWidth="1"/>
    <col min="2" max="2" width="11.5703125" customWidth="1"/>
    <col min="3" max="3" width="13" customWidth="1"/>
    <col min="4" max="4" width="12.28515625" customWidth="1"/>
    <col min="5" max="6" width="11" customWidth="1"/>
    <col min="7" max="7" width="10.28515625" customWidth="1"/>
    <col min="8" max="8" width="13.140625" customWidth="1"/>
    <col min="9" max="9" width="10.5703125" customWidth="1"/>
    <col min="10" max="10" width="10.42578125" customWidth="1"/>
    <col min="11" max="11" width="10.7109375" customWidth="1"/>
    <col min="12" max="12" width="14" customWidth="1"/>
    <col min="13" max="13" width="9.85546875" bestFit="1" customWidth="1"/>
  </cols>
  <sheetData>
    <row r="1" spans="1:16" ht="15.75">
      <c r="A1" s="4" t="s">
        <v>826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6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6" ht="15.75">
      <c r="A3" s="597" t="s">
        <v>35</v>
      </c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</row>
    <row r="4" spans="1:16" ht="15.75">
      <c r="A4" s="597" t="s">
        <v>627</v>
      </c>
      <c r="B4" s="628"/>
      <c r="C4" s="628"/>
      <c r="D4" s="628"/>
      <c r="E4" s="628"/>
      <c r="F4" s="628"/>
      <c r="G4" s="628"/>
      <c r="H4" s="628"/>
      <c r="I4" s="628"/>
      <c r="J4" s="628"/>
      <c r="K4" s="628"/>
      <c r="L4" s="628"/>
    </row>
    <row r="5" spans="1:16" ht="15.75">
      <c r="A5" s="597" t="s">
        <v>20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</row>
    <row r="6" spans="1:16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6" ht="12.75" customHeight="1">
      <c r="A7" s="7" t="s">
        <v>38</v>
      </c>
      <c r="B7" s="7"/>
      <c r="C7" s="16" t="s">
        <v>30</v>
      </c>
      <c r="D7" s="603" t="s">
        <v>39</v>
      </c>
      <c r="E7" s="619"/>
      <c r="F7" s="619"/>
      <c r="G7" s="619"/>
      <c r="H7" s="619"/>
      <c r="I7" s="631" t="s">
        <v>40</v>
      </c>
      <c r="J7" s="620"/>
      <c r="K7" s="620"/>
      <c r="L7" s="600" t="s">
        <v>210</v>
      </c>
    </row>
    <row r="8" spans="1:16" ht="12.75" customHeight="1">
      <c r="A8" s="19" t="s">
        <v>41</v>
      </c>
      <c r="B8" s="19"/>
      <c r="C8" s="20" t="s">
        <v>47</v>
      </c>
      <c r="D8" s="600" t="s">
        <v>80</v>
      </c>
      <c r="E8" s="600" t="s">
        <v>81</v>
      </c>
      <c r="F8" s="600" t="s">
        <v>103</v>
      </c>
      <c r="G8" s="622" t="s">
        <v>231</v>
      </c>
      <c r="H8" s="605" t="s">
        <v>205</v>
      </c>
      <c r="I8" s="600" t="s">
        <v>43</v>
      </c>
      <c r="J8" s="600" t="s">
        <v>42</v>
      </c>
      <c r="K8" s="625" t="s">
        <v>240</v>
      </c>
      <c r="L8" s="601"/>
      <c r="N8" s="544" t="s">
        <v>659</v>
      </c>
    </row>
    <row r="9" spans="1:16">
      <c r="A9" s="19"/>
      <c r="B9" s="19"/>
      <c r="C9" s="20" t="s">
        <v>33</v>
      </c>
      <c r="D9" s="601"/>
      <c r="E9" s="601"/>
      <c r="F9" s="601"/>
      <c r="G9" s="623"/>
      <c r="H9" s="629"/>
      <c r="I9" s="601"/>
      <c r="J9" s="601"/>
      <c r="K9" s="626"/>
      <c r="L9" s="601"/>
      <c r="N9" s="544" t="s">
        <v>658</v>
      </c>
    </row>
    <row r="10" spans="1:16">
      <c r="A10" s="8"/>
      <c r="B10" s="8"/>
      <c r="C10" s="21"/>
      <c r="D10" s="602"/>
      <c r="E10" s="602"/>
      <c r="F10" s="602"/>
      <c r="G10" s="624"/>
      <c r="H10" s="630"/>
      <c r="I10" s="602"/>
      <c r="J10" s="602"/>
      <c r="K10" s="627"/>
      <c r="L10" s="602"/>
      <c r="N10" s="544">
        <v>1779</v>
      </c>
      <c r="P10" s="68"/>
    </row>
    <row r="11" spans="1:16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6">
      <c r="A12" s="13" t="s">
        <v>241</v>
      </c>
      <c r="B12" s="13"/>
      <c r="C12" s="7"/>
      <c r="D12" s="118"/>
      <c r="E12" s="118"/>
      <c r="F12" s="122"/>
      <c r="G12" s="118"/>
      <c r="H12" s="122"/>
      <c r="I12" s="118"/>
      <c r="J12" s="121"/>
      <c r="K12" s="118"/>
      <c r="L12" s="122"/>
    </row>
    <row r="13" spans="1:16">
      <c r="A13" s="46" t="s">
        <v>45</v>
      </c>
      <c r="B13" s="24"/>
      <c r="C13" s="341">
        <f>SUM(D13:L13)</f>
        <v>237805</v>
      </c>
      <c r="D13" s="92">
        <v>149117</v>
      </c>
      <c r="E13" s="92">
        <v>40887</v>
      </c>
      <c r="F13" s="126">
        <v>43797</v>
      </c>
      <c r="G13" s="92"/>
      <c r="H13" s="126"/>
      <c r="I13" s="92">
        <v>4004</v>
      </c>
      <c r="J13" s="136"/>
      <c r="K13" s="92"/>
      <c r="L13" s="126"/>
      <c r="M13" s="155">
        <f>SUM(D13:L13)</f>
        <v>237805</v>
      </c>
    </row>
    <row r="14" spans="1:16">
      <c r="A14" s="46" t="s">
        <v>488</v>
      </c>
      <c r="B14" s="24"/>
      <c r="C14" s="341">
        <f t="shared" ref="C14:C35" si="0">SUM(D14:L14)</f>
        <v>239826</v>
      </c>
      <c r="D14" s="92">
        <v>145251</v>
      </c>
      <c r="E14" s="92">
        <v>39724</v>
      </c>
      <c r="F14" s="126">
        <v>47277</v>
      </c>
      <c r="G14" s="92"/>
      <c r="H14" s="126"/>
      <c r="I14" s="92">
        <v>7574</v>
      </c>
      <c r="J14" s="136"/>
      <c r="K14" s="92"/>
      <c r="L14" s="126"/>
      <c r="M14" s="155">
        <f t="shared" ref="M14:M73" si="1">SUM(D14:L14)</f>
        <v>239826</v>
      </c>
    </row>
    <row r="15" spans="1:16">
      <c r="A15" s="512" t="s">
        <v>657</v>
      </c>
      <c r="B15" s="24"/>
      <c r="C15" s="199">
        <f t="shared" si="0"/>
        <v>681</v>
      </c>
      <c r="D15" s="92">
        <v>681</v>
      </c>
      <c r="E15" s="92"/>
      <c r="F15" s="126"/>
      <c r="G15" s="92"/>
      <c r="H15" s="126"/>
      <c r="I15" s="92"/>
      <c r="J15" s="136"/>
      <c r="K15" s="92"/>
      <c r="L15" s="126"/>
      <c r="M15" s="155">
        <f t="shared" si="1"/>
        <v>681</v>
      </c>
    </row>
    <row r="16" spans="1:16">
      <c r="A16" s="46" t="s">
        <v>664</v>
      </c>
      <c r="B16" s="24"/>
      <c r="C16" s="199">
        <f t="shared" si="0"/>
        <v>3310</v>
      </c>
      <c r="D16" s="92">
        <v>3310</v>
      </c>
      <c r="E16" s="92"/>
      <c r="F16" s="126"/>
      <c r="G16" s="92"/>
      <c r="H16" s="126"/>
      <c r="I16" s="92"/>
      <c r="J16" s="136"/>
      <c r="K16" s="92"/>
      <c r="L16" s="126"/>
      <c r="M16" s="155">
        <f t="shared" si="1"/>
        <v>3310</v>
      </c>
    </row>
    <row r="17" spans="1:13">
      <c r="A17" s="46" t="s">
        <v>669</v>
      </c>
      <c r="B17" s="24"/>
      <c r="C17" s="199">
        <f t="shared" si="0"/>
        <v>-184</v>
      </c>
      <c r="D17" s="92">
        <v>-184</v>
      </c>
      <c r="E17" s="92"/>
      <c r="F17" s="126"/>
      <c r="G17" s="92"/>
      <c r="H17" s="126"/>
      <c r="I17" s="92"/>
      <c r="J17" s="136"/>
      <c r="K17" s="92"/>
      <c r="L17" s="126"/>
      <c r="M17" s="155">
        <f t="shared" si="1"/>
        <v>-184</v>
      </c>
    </row>
    <row r="18" spans="1:13">
      <c r="A18" s="46" t="s">
        <v>670</v>
      </c>
      <c r="B18" s="24"/>
      <c r="C18" s="199">
        <f t="shared" si="0"/>
        <v>-1714</v>
      </c>
      <c r="D18" s="92">
        <v>-1714</v>
      </c>
      <c r="E18" s="92"/>
      <c r="F18" s="126"/>
      <c r="G18" s="92"/>
      <c r="H18" s="126"/>
      <c r="I18" s="92"/>
      <c r="J18" s="136"/>
      <c r="K18" s="92"/>
      <c r="L18" s="126"/>
      <c r="M18" s="155">
        <f t="shared" si="1"/>
        <v>-1714</v>
      </c>
    </row>
    <row r="19" spans="1:13">
      <c r="A19" s="46" t="s">
        <v>671</v>
      </c>
      <c r="B19" s="24"/>
      <c r="C19" s="199">
        <f t="shared" si="0"/>
        <v>-156</v>
      </c>
      <c r="D19" s="92">
        <v>-156</v>
      </c>
      <c r="E19" s="92"/>
      <c r="F19" s="126"/>
      <c r="G19" s="92"/>
      <c r="H19" s="126"/>
      <c r="I19" s="92"/>
      <c r="J19" s="136"/>
      <c r="K19" s="92"/>
      <c r="L19" s="126"/>
      <c r="M19" s="155">
        <f t="shared" si="1"/>
        <v>-156</v>
      </c>
    </row>
    <row r="20" spans="1:13">
      <c r="A20" s="46" t="s">
        <v>672</v>
      </c>
      <c r="B20" s="24"/>
      <c r="C20" s="199">
        <f t="shared" si="0"/>
        <v>75</v>
      </c>
      <c r="D20" s="92">
        <v>75</v>
      </c>
      <c r="E20" s="92"/>
      <c r="F20" s="126"/>
      <c r="G20" s="92"/>
      <c r="H20" s="126"/>
      <c r="I20" s="92"/>
      <c r="J20" s="136"/>
      <c r="K20" s="92"/>
      <c r="L20" s="126"/>
      <c r="M20" s="155">
        <f t="shared" si="1"/>
        <v>75</v>
      </c>
    </row>
    <row r="21" spans="1:13">
      <c r="A21" s="46" t="s">
        <v>673</v>
      </c>
      <c r="B21" s="24"/>
      <c r="C21" s="199">
        <f t="shared" si="0"/>
        <v>315</v>
      </c>
      <c r="D21" s="92"/>
      <c r="E21" s="92"/>
      <c r="F21" s="126">
        <v>315</v>
      </c>
      <c r="G21" s="92"/>
      <c r="H21" s="126"/>
      <c r="I21" s="92"/>
      <c r="J21" s="136"/>
      <c r="K21" s="92"/>
      <c r="L21" s="126"/>
      <c r="M21" s="155"/>
    </row>
    <row r="22" spans="1:13">
      <c r="A22" s="46" t="s">
        <v>674</v>
      </c>
      <c r="B22" s="24"/>
      <c r="C22" s="199">
        <f t="shared" si="0"/>
        <v>-2443</v>
      </c>
      <c r="D22" s="92"/>
      <c r="E22" s="92"/>
      <c r="F22" s="126">
        <v>-2443</v>
      </c>
      <c r="G22" s="92"/>
      <c r="H22" s="126"/>
      <c r="I22" s="92"/>
      <c r="J22" s="136"/>
      <c r="K22" s="92"/>
      <c r="L22" s="126"/>
      <c r="M22" s="155"/>
    </row>
    <row r="23" spans="1:13">
      <c r="A23" s="46" t="s">
        <v>675</v>
      </c>
      <c r="B23" s="24"/>
      <c r="C23" s="199">
        <f t="shared" si="0"/>
        <v>-269</v>
      </c>
      <c r="D23" s="92"/>
      <c r="E23" s="92"/>
      <c r="F23" s="126">
        <v>-269</v>
      </c>
      <c r="G23" s="92"/>
      <c r="H23" s="126"/>
      <c r="I23" s="92"/>
      <c r="J23" s="136"/>
      <c r="K23" s="92"/>
      <c r="L23" s="126"/>
      <c r="M23" s="155"/>
    </row>
    <row r="24" spans="1:13">
      <c r="A24" s="46" t="s">
        <v>767</v>
      </c>
      <c r="B24" s="24"/>
      <c r="C24" s="199">
        <f t="shared" si="0"/>
        <v>175</v>
      </c>
      <c r="D24" s="92"/>
      <c r="E24" s="92"/>
      <c r="F24" s="126">
        <v>175</v>
      </c>
      <c r="G24" s="92"/>
      <c r="H24" s="126"/>
      <c r="I24" s="92"/>
      <c r="J24" s="136"/>
      <c r="K24" s="92"/>
      <c r="L24" s="126"/>
      <c r="M24" s="155"/>
    </row>
    <row r="25" spans="1:13">
      <c r="A25" s="46" t="s">
        <v>676</v>
      </c>
      <c r="B25" s="24"/>
      <c r="C25" s="199">
        <f t="shared" si="0"/>
        <v>-1678</v>
      </c>
      <c r="D25" s="92"/>
      <c r="E25" s="92"/>
      <c r="F25" s="126">
        <v>-1678</v>
      </c>
      <c r="G25" s="92"/>
      <c r="H25" s="126"/>
      <c r="I25" s="92"/>
      <c r="J25" s="136"/>
      <c r="K25" s="92"/>
      <c r="L25" s="126"/>
      <c r="M25" s="155"/>
    </row>
    <row r="26" spans="1:13">
      <c r="A26" s="46" t="s">
        <v>677</v>
      </c>
      <c r="B26" s="24"/>
      <c r="C26" s="199">
        <f t="shared" si="0"/>
        <v>-291</v>
      </c>
      <c r="D26" s="92"/>
      <c r="E26" s="92"/>
      <c r="F26" s="126">
        <v>-291</v>
      </c>
      <c r="G26" s="92"/>
      <c r="H26" s="126"/>
      <c r="I26" s="92"/>
      <c r="J26" s="136"/>
      <c r="K26" s="92"/>
      <c r="L26" s="126"/>
      <c r="M26" s="155"/>
    </row>
    <row r="27" spans="1:13">
      <c r="A27" s="46" t="s">
        <v>678</v>
      </c>
      <c r="B27" s="24"/>
      <c r="C27" s="199">
        <f t="shared" si="0"/>
        <v>256</v>
      </c>
      <c r="D27" s="92"/>
      <c r="E27" s="92"/>
      <c r="F27" s="126">
        <v>256</v>
      </c>
      <c r="G27" s="92"/>
      <c r="H27" s="126"/>
      <c r="I27" s="92"/>
      <c r="J27" s="136"/>
      <c r="K27" s="92"/>
      <c r="L27" s="126"/>
      <c r="M27" s="155"/>
    </row>
    <row r="28" spans="1:13">
      <c r="A28" s="46" t="s">
        <v>679</v>
      </c>
      <c r="B28" s="24"/>
      <c r="C28" s="199">
        <f t="shared" si="0"/>
        <v>-386</v>
      </c>
      <c r="D28" s="92"/>
      <c r="E28" s="92"/>
      <c r="F28" s="126">
        <v>-386</v>
      </c>
      <c r="G28" s="92"/>
      <c r="H28" s="126"/>
      <c r="I28" s="92"/>
      <c r="J28" s="136"/>
      <c r="K28" s="92"/>
      <c r="L28" s="126"/>
      <c r="M28" s="155"/>
    </row>
    <row r="29" spans="1:13">
      <c r="A29" s="46" t="s">
        <v>680</v>
      </c>
      <c r="B29" s="24"/>
      <c r="C29" s="199">
        <f t="shared" si="0"/>
        <v>91</v>
      </c>
      <c r="D29" s="92"/>
      <c r="E29" s="92"/>
      <c r="F29" s="126">
        <v>91</v>
      </c>
      <c r="G29" s="92"/>
      <c r="H29" s="126"/>
      <c r="I29" s="92"/>
      <c r="J29" s="136"/>
      <c r="K29" s="92"/>
      <c r="L29" s="126"/>
      <c r="M29" s="155"/>
    </row>
    <row r="30" spans="1:13">
      <c r="A30" s="46" t="s">
        <v>681</v>
      </c>
      <c r="B30" s="24"/>
      <c r="C30" s="199">
        <f t="shared" si="0"/>
        <v>-599</v>
      </c>
      <c r="D30" s="92"/>
      <c r="E30" s="92"/>
      <c r="F30" s="126"/>
      <c r="G30" s="92"/>
      <c r="H30" s="126"/>
      <c r="I30" s="92">
        <v>-599</v>
      </c>
      <c r="J30" s="136"/>
      <c r="K30" s="92"/>
      <c r="L30" s="126"/>
      <c r="M30" s="155"/>
    </row>
    <row r="31" spans="1:13">
      <c r="A31" s="46" t="s">
        <v>660</v>
      </c>
      <c r="B31" s="24"/>
      <c r="C31" s="199">
        <f t="shared" si="0"/>
        <v>985</v>
      </c>
      <c r="D31" s="92"/>
      <c r="E31" s="92">
        <v>985</v>
      </c>
      <c r="F31" s="126"/>
      <c r="G31" s="92"/>
      <c r="H31" s="126"/>
      <c r="I31" s="92"/>
      <c r="J31" s="136"/>
      <c r="K31" s="92"/>
      <c r="L31" s="126"/>
      <c r="M31" s="155">
        <f t="shared" si="1"/>
        <v>985</v>
      </c>
    </row>
    <row r="32" spans="1:13">
      <c r="A32" s="46" t="s">
        <v>661</v>
      </c>
      <c r="B32" s="24"/>
      <c r="C32" s="199">
        <f t="shared" si="0"/>
        <v>-465</v>
      </c>
      <c r="D32" s="92"/>
      <c r="E32" s="92">
        <v>-465</v>
      </c>
      <c r="F32" s="126"/>
      <c r="G32" s="92"/>
      <c r="H32" s="126"/>
      <c r="I32" s="92"/>
      <c r="J32" s="136"/>
      <c r="K32" s="92"/>
      <c r="L32" s="126"/>
      <c r="M32" s="155">
        <f t="shared" si="1"/>
        <v>-465</v>
      </c>
    </row>
    <row r="33" spans="1:13">
      <c r="A33" s="46" t="s">
        <v>662</v>
      </c>
      <c r="B33" s="24"/>
      <c r="C33" s="199">
        <f t="shared" si="0"/>
        <v>-24</v>
      </c>
      <c r="D33" s="92"/>
      <c r="E33" s="92">
        <v>-24</v>
      </c>
      <c r="F33" s="126"/>
      <c r="G33" s="92"/>
      <c r="H33" s="126"/>
      <c r="I33" s="92"/>
      <c r="J33" s="136"/>
      <c r="K33" s="92"/>
      <c r="L33" s="126"/>
      <c r="M33" s="155">
        <f t="shared" si="1"/>
        <v>-24</v>
      </c>
    </row>
    <row r="34" spans="1:13">
      <c r="A34" s="46" t="s">
        <v>663</v>
      </c>
      <c r="B34" s="24"/>
      <c r="C34" s="199">
        <f t="shared" si="0"/>
        <v>-333</v>
      </c>
      <c r="D34" s="92"/>
      <c r="E34" s="92">
        <v>-333</v>
      </c>
      <c r="F34" s="126"/>
      <c r="G34" s="92"/>
      <c r="H34" s="126"/>
      <c r="I34" s="92"/>
      <c r="J34" s="136"/>
      <c r="K34" s="92"/>
      <c r="L34" s="126"/>
      <c r="M34" s="155">
        <f t="shared" si="1"/>
        <v>-333</v>
      </c>
    </row>
    <row r="35" spans="1:13">
      <c r="A35" s="46" t="s">
        <v>666</v>
      </c>
      <c r="B35" s="24"/>
      <c r="C35" s="199">
        <f t="shared" si="0"/>
        <v>200</v>
      </c>
      <c r="D35" s="92"/>
      <c r="E35" s="92"/>
      <c r="F35" s="126">
        <v>200</v>
      </c>
      <c r="G35" s="92"/>
      <c r="H35" s="126"/>
      <c r="I35" s="92"/>
      <c r="J35" s="136"/>
      <c r="K35" s="92"/>
      <c r="L35" s="126"/>
      <c r="M35" s="155">
        <f t="shared" si="1"/>
        <v>200</v>
      </c>
    </row>
    <row r="36" spans="1:13">
      <c r="A36" s="46" t="s">
        <v>413</v>
      </c>
      <c r="B36" s="24"/>
      <c r="C36" s="92">
        <f t="shared" ref="C36:L36" si="2">SUM(C15:C35)</f>
        <v>-2454</v>
      </c>
      <c r="D36" s="92">
        <f t="shared" si="2"/>
        <v>2012</v>
      </c>
      <c r="E36" s="92">
        <f t="shared" si="2"/>
        <v>163</v>
      </c>
      <c r="F36" s="92">
        <f t="shared" si="2"/>
        <v>-4030</v>
      </c>
      <c r="G36" s="92">
        <f t="shared" si="2"/>
        <v>0</v>
      </c>
      <c r="H36" s="92">
        <f t="shared" si="2"/>
        <v>0</v>
      </c>
      <c r="I36" s="92">
        <f t="shared" si="2"/>
        <v>-599</v>
      </c>
      <c r="J36" s="92">
        <f t="shared" si="2"/>
        <v>0</v>
      </c>
      <c r="K36" s="92">
        <f t="shared" si="2"/>
        <v>0</v>
      </c>
      <c r="L36" s="92">
        <f t="shared" si="2"/>
        <v>0</v>
      </c>
      <c r="M36" s="155">
        <f t="shared" si="1"/>
        <v>-2454</v>
      </c>
    </row>
    <row r="37" spans="1:13">
      <c r="A37" s="15" t="s">
        <v>640</v>
      </c>
      <c r="B37" s="317" t="s">
        <v>184</v>
      </c>
      <c r="C37" s="290">
        <f t="shared" ref="C37:L37" si="3">SUM(C14,C36)</f>
        <v>237372</v>
      </c>
      <c r="D37" s="290">
        <f t="shared" si="3"/>
        <v>147263</v>
      </c>
      <c r="E37" s="290">
        <f t="shared" si="3"/>
        <v>39887</v>
      </c>
      <c r="F37" s="290">
        <f t="shared" si="3"/>
        <v>43247</v>
      </c>
      <c r="G37" s="290">
        <f t="shared" si="3"/>
        <v>0</v>
      </c>
      <c r="H37" s="290">
        <f t="shared" si="3"/>
        <v>0</v>
      </c>
      <c r="I37" s="290">
        <f t="shared" si="3"/>
        <v>6975</v>
      </c>
      <c r="J37" s="290">
        <f t="shared" si="3"/>
        <v>0</v>
      </c>
      <c r="K37" s="290">
        <f t="shared" si="3"/>
        <v>0</v>
      </c>
      <c r="L37" s="290">
        <f t="shared" si="3"/>
        <v>0</v>
      </c>
      <c r="M37" s="155">
        <f t="shared" si="1"/>
        <v>237372</v>
      </c>
    </row>
    <row r="38" spans="1:13">
      <c r="A38" s="13" t="s">
        <v>242</v>
      </c>
      <c r="B38" s="7"/>
      <c r="C38" s="291"/>
      <c r="D38" s="127"/>
      <c r="E38" s="118"/>
      <c r="F38" s="122"/>
      <c r="G38" s="118"/>
      <c r="H38" s="122"/>
      <c r="I38" s="128"/>
      <c r="J38" s="121"/>
      <c r="K38" s="118"/>
      <c r="L38" s="122"/>
      <c r="M38" s="155">
        <f t="shared" si="1"/>
        <v>0</v>
      </c>
    </row>
    <row r="39" spans="1:13">
      <c r="A39" s="46" t="s">
        <v>45</v>
      </c>
      <c r="B39" s="19"/>
      <c r="C39" s="341">
        <f>SUM(D39:L39)</f>
        <v>0</v>
      </c>
      <c r="D39" s="399"/>
      <c r="E39" s="92"/>
      <c r="F39" s="126"/>
      <c r="G39" s="92"/>
      <c r="H39" s="126"/>
      <c r="I39" s="107"/>
      <c r="J39" s="136"/>
      <c r="K39" s="92"/>
      <c r="L39" s="126"/>
      <c r="M39" s="155">
        <f t="shared" si="1"/>
        <v>0</v>
      </c>
    </row>
    <row r="40" spans="1:13">
      <c r="A40" s="11" t="s">
        <v>401</v>
      </c>
      <c r="B40" s="318" t="s">
        <v>184</v>
      </c>
      <c r="C40" s="341">
        <f>SUM(D40:L40)</f>
        <v>0</v>
      </c>
      <c r="D40" s="114">
        <v>0</v>
      </c>
      <c r="E40" s="92">
        <v>0</v>
      </c>
      <c r="F40" s="126">
        <v>0</v>
      </c>
      <c r="G40" s="92">
        <v>0</v>
      </c>
      <c r="H40" s="126">
        <v>0</v>
      </c>
      <c r="I40" s="107">
        <v>0</v>
      </c>
      <c r="J40" s="136">
        <v>0</v>
      </c>
      <c r="K40" s="92">
        <v>0</v>
      </c>
      <c r="L40" s="126">
        <v>0</v>
      </c>
      <c r="M40" s="155">
        <f t="shared" si="1"/>
        <v>0</v>
      </c>
    </row>
    <row r="41" spans="1:13">
      <c r="A41" s="15" t="s">
        <v>639</v>
      </c>
      <c r="B41" s="318"/>
      <c r="C41" s="341">
        <f>SUM(D41:L41)</f>
        <v>0</v>
      </c>
      <c r="D41" s="114"/>
      <c r="E41" s="92"/>
      <c r="F41" s="126"/>
      <c r="G41" s="92"/>
      <c r="H41" s="126"/>
      <c r="I41" s="107"/>
      <c r="J41" s="136"/>
      <c r="K41" s="92"/>
      <c r="L41" s="126"/>
      <c r="M41" s="155">
        <f t="shared" si="1"/>
        <v>0</v>
      </c>
    </row>
    <row r="42" spans="1:13">
      <c r="A42" s="60" t="s">
        <v>335</v>
      </c>
      <c r="B42" s="340"/>
      <c r="C42" s="425"/>
      <c r="D42" s="120"/>
      <c r="E42" s="118"/>
      <c r="F42" s="122"/>
      <c r="G42" s="118"/>
      <c r="H42" s="122"/>
      <c r="I42" s="128"/>
      <c r="J42" s="121"/>
      <c r="K42" s="118"/>
      <c r="L42" s="120"/>
      <c r="M42" s="155">
        <f t="shared" si="1"/>
        <v>0</v>
      </c>
    </row>
    <row r="43" spans="1:13">
      <c r="A43" s="46" t="s">
        <v>45</v>
      </c>
      <c r="B43" s="318"/>
      <c r="C43" s="341">
        <f>SUM(D43:L43)</f>
        <v>0</v>
      </c>
      <c r="D43" s="114"/>
      <c r="E43" s="92"/>
      <c r="F43" s="126"/>
      <c r="G43" s="92"/>
      <c r="H43" s="126"/>
      <c r="I43" s="107"/>
      <c r="J43" s="136"/>
      <c r="K43" s="92"/>
      <c r="L43" s="114"/>
      <c r="M43" s="155">
        <f t="shared" si="1"/>
        <v>0</v>
      </c>
    </row>
    <row r="44" spans="1:13">
      <c r="A44" s="11" t="s">
        <v>401</v>
      </c>
      <c r="B44" s="318" t="s">
        <v>184</v>
      </c>
      <c r="C44" s="341">
        <f>SUM(D44:L44)</f>
        <v>1687</v>
      </c>
      <c r="D44" s="114">
        <v>1040</v>
      </c>
      <c r="E44" s="92">
        <v>321</v>
      </c>
      <c r="F44" s="126">
        <v>326</v>
      </c>
      <c r="G44" s="92">
        <v>0</v>
      </c>
      <c r="H44" s="126">
        <v>0</v>
      </c>
      <c r="I44" s="107">
        <v>0</v>
      </c>
      <c r="J44" s="136">
        <v>0</v>
      </c>
      <c r="K44" s="92">
        <v>0</v>
      </c>
      <c r="L44" s="114">
        <v>0</v>
      </c>
      <c r="M44" s="155">
        <f t="shared" si="1"/>
        <v>1687</v>
      </c>
    </row>
    <row r="45" spans="1:13">
      <c r="A45" s="545" t="s">
        <v>665</v>
      </c>
      <c r="B45" s="318"/>
      <c r="C45" s="199">
        <f>SUM(D45:L45)</f>
        <v>299</v>
      </c>
      <c r="D45" s="114">
        <v>240</v>
      </c>
      <c r="E45" s="92">
        <v>59</v>
      </c>
      <c r="F45" s="126"/>
      <c r="G45" s="92"/>
      <c r="H45" s="126"/>
      <c r="I45" s="107"/>
      <c r="J45" s="136"/>
      <c r="K45" s="92"/>
      <c r="L45" s="114"/>
      <c r="M45" s="155">
        <f t="shared" si="1"/>
        <v>299</v>
      </c>
    </row>
    <row r="46" spans="1:13">
      <c r="A46" s="11" t="s">
        <v>436</v>
      </c>
      <c r="B46" s="318"/>
      <c r="C46" s="114">
        <f>SUM(C45)</f>
        <v>299</v>
      </c>
      <c r="D46" s="114">
        <f>SUM(D45)</f>
        <v>240</v>
      </c>
      <c r="E46" s="114">
        <f t="shared" ref="E46:L46" si="4">SUM(E45)</f>
        <v>59</v>
      </c>
      <c r="F46" s="114">
        <f t="shared" si="4"/>
        <v>0</v>
      </c>
      <c r="G46" s="114">
        <f t="shared" si="4"/>
        <v>0</v>
      </c>
      <c r="H46" s="114">
        <f t="shared" si="4"/>
        <v>0</v>
      </c>
      <c r="I46" s="114">
        <f t="shared" si="4"/>
        <v>0</v>
      </c>
      <c r="J46" s="114">
        <f t="shared" si="4"/>
        <v>0</v>
      </c>
      <c r="K46" s="114">
        <f t="shared" si="4"/>
        <v>0</v>
      </c>
      <c r="L46" s="114">
        <f t="shared" si="4"/>
        <v>0</v>
      </c>
      <c r="M46" s="155">
        <f t="shared" si="1"/>
        <v>299</v>
      </c>
    </row>
    <row r="47" spans="1:13">
      <c r="A47" s="11" t="s">
        <v>639</v>
      </c>
      <c r="B47" s="317"/>
      <c r="C47" s="113">
        <f t="shared" ref="C47" si="5">SUM(C44,C46)</f>
        <v>1986</v>
      </c>
      <c r="D47" s="113">
        <f t="shared" ref="D47:L47" si="6">SUM(D44,D46)</f>
        <v>1280</v>
      </c>
      <c r="E47" s="113">
        <f t="shared" si="6"/>
        <v>380</v>
      </c>
      <c r="F47" s="113">
        <f t="shared" si="6"/>
        <v>326</v>
      </c>
      <c r="G47" s="113">
        <f t="shared" si="6"/>
        <v>0</v>
      </c>
      <c r="H47" s="113">
        <f t="shared" si="6"/>
        <v>0</v>
      </c>
      <c r="I47" s="113">
        <f t="shared" si="6"/>
        <v>0</v>
      </c>
      <c r="J47" s="113">
        <f t="shared" si="6"/>
        <v>0</v>
      </c>
      <c r="K47" s="113">
        <f t="shared" si="6"/>
        <v>0</v>
      </c>
      <c r="L47" s="113">
        <f t="shared" si="6"/>
        <v>0</v>
      </c>
      <c r="M47" s="155">
        <f t="shared" si="1"/>
        <v>1986</v>
      </c>
    </row>
    <row r="48" spans="1:13">
      <c r="A48" s="13" t="s">
        <v>336</v>
      </c>
      <c r="B48" s="340"/>
      <c r="C48" s="425"/>
      <c r="D48" s="120"/>
      <c r="E48" s="118"/>
      <c r="F48" s="122"/>
      <c r="G48" s="118"/>
      <c r="H48" s="122"/>
      <c r="I48" s="128"/>
      <c r="J48" s="121"/>
      <c r="K48" s="118"/>
      <c r="L48" s="122"/>
      <c r="M48" s="155">
        <f t="shared" si="1"/>
        <v>0</v>
      </c>
    </row>
    <row r="49" spans="1:13">
      <c r="A49" s="46" t="s">
        <v>45</v>
      </c>
      <c r="B49" s="19"/>
      <c r="C49" s="293">
        <v>0</v>
      </c>
      <c r="D49" s="92"/>
      <c r="E49" s="92"/>
      <c r="F49" s="126"/>
      <c r="G49" s="92"/>
      <c r="H49" s="126"/>
      <c r="I49" s="92"/>
      <c r="J49" s="136"/>
      <c r="K49" s="92"/>
      <c r="L49" s="126"/>
      <c r="M49" s="155">
        <f t="shared" si="1"/>
        <v>0</v>
      </c>
    </row>
    <row r="50" spans="1:13">
      <c r="A50" s="11" t="s">
        <v>401</v>
      </c>
      <c r="B50" s="19"/>
      <c r="C50" s="341">
        <v>0</v>
      </c>
      <c r="D50" s="92"/>
      <c r="E50" s="92"/>
      <c r="F50" s="126"/>
      <c r="G50" s="92"/>
      <c r="H50" s="126"/>
      <c r="I50" s="92"/>
      <c r="J50" s="136"/>
      <c r="K50" s="92"/>
      <c r="L50" s="126"/>
      <c r="M50" s="155">
        <f t="shared" si="1"/>
        <v>0</v>
      </c>
    </row>
    <row r="51" spans="1:13" ht="11.25" customHeight="1">
      <c r="A51" s="11" t="s">
        <v>639</v>
      </c>
      <c r="B51" s="317"/>
      <c r="C51" s="290">
        <v>0</v>
      </c>
      <c r="D51" s="116"/>
      <c r="E51" s="116"/>
      <c r="F51" s="124"/>
      <c r="G51" s="116"/>
      <c r="H51" s="124"/>
      <c r="I51" s="116"/>
      <c r="J51" s="123"/>
      <c r="K51" s="116"/>
      <c r="L51" s="124"/>
      <c r="M51" s="155">
        <f t="shared" si="1"/>
        <v>0</v>
      </c>
    </row>
    <row r="52" spans="1:13" ht="11.25" customHeight="1">
      <c r="A52" s="13" t="s">
        <v>504</v>
      </c>
      <c r="B52" s="318"/>
      <c r="C52" s="341"/>
      <c r="D52" s="114"/>
      <c r="E52" s="92"/>
      <c r="F52" s="126"/>
      <c r="G52" s="92"/>
      <c r="H52" s="126"/>
      <c r="I52" s="107"/>
      <c r="J52" s="136"/>
      <c r="K52" s="92"/>
      <c r="L52" s="126"/>
      <c r="M52" s="155">
        <f t="shared" si="1"/>
        <v>0</v>
      </c>
    </row>
    <row r="53" spans="1:13" ht="11.25" customHeight="1">
      <c r="A53" s="46" t="s">
        <v>45</v>
      </c>
      <c r="B53" s="19"/>
      <c r="C53" s="293">
        <v>0</v>
      </c>
      <c r="D53" s="92"/>
      <c r="E53" s="92"/>
      <c r="F53" s="126"/>
      <c r="G53" s="92"/>
      <c r="H53" s="126"/>
      <c r="I53" s="92"/>
      <c r="J53" s="136"/>
      <c r="K53" s="92"/>
      <c r="L53" s="126"/>
      <c r="M53" s="155">
        <f t="shared" si="1"/>
        <v>0</v>
      </c>
    </row>
    <row r="54" spans="1:13" ht="11.25" customHeight="1">
      <c r="A54" s="11" t="s">
        <v>401</v>
      </c>
      <c r="B54" s="19"/>
      <c r="C54" s="341">
        <f>SUM(D54:L54)</f>
        <v>500</v>
      </c>
      <c r="D54" s="92"/>
      <c r="E54" s="92"/>
      <c r="F54" s="126">
        <v>500</v>
      </c>
      <c r="G54" s="92"/>
      <c r="H54" s="126"/>
      <c r="I54" s="92"/>
      <c r="J54" s="136"/>
      <c r="K54" s="92"/>
      <c r="L54" s="126"/>
      <c r="M54" s="155">
        <f t="shared" si="1"/>
        <v>500</v>
      </c>
    </row>
    <row r="55" spans="1:13" ht="11.25" customHeight="1">
      <c r="A55" s="11" t="s">
        <v>639</v>
      </c>
      <c r="B55" s="318" t="s">
        <v>182</v>
      </c>
      <c r="C55" s="341">
        <f t="shared" ref="C55" si="7">SUM(D55:L55)</f>
        <v>500</v>
      </c>
      <c r="D55" s="92"/>
      <c r="E55" s="92"/>
      <c r="F55" s="126">
        <v>500</v>
      </c>
      <c r="G55" s="92"/>
      <c r="H55" s="126"/>
      <c r="I55" s="92"/>
      <c r="J55" s="136"/>
      <c r="K55" s="92"/>
      <c r="L55" s="126"/>
      <c r="M55" s="155">
        <f t="shared" si="1"/>
        <v>500</v>
      </c>
    </row>
    <row r="56" spans="1:13">
      <c r="A56" s="13" t="s">
        <v>503</v>
      </c>
      <c r="B56" s="7"/>
      <c r="C56" s="291"/>
      <c r="D56" s="118"/>
      <c r="E56" s="118"/>
      <c r="F56" s="122"/>
      <c r="G56" s="118"/>
      <c r="H56" s="122"/>
      <c r="I56" s="118"/>
      <c r="J56" s="121"/>
      <c r="K56" s="118"/>
      <c r="L56" s="122"/>
      <c r="M56" s="155">
        <f t="shared" si="1"/>
        <v>0</v>
      </c>
    </row>
    <row r="57" spans="1:13">
      <c r="A57" s="46" t="s">
        <v>45</v>
      </c>
      <c r="B57" s="19"/>
      <c r="C57" s="341">
        <f>SUM(D57:L57)</f>
        <v>20</v>
      </c>
      <c r="D57" s="92"/>
      <c r="E57" s="92"/>
      <c r="F57" s="126"/>
      <c r="G57" s="92">
        <v>20</v>
      </c>
      <c r="H57" s="126"/>
      <c r="I57" s="92"/>
      <c r="J57" s="136"/>
      <c r="K57" s="92"/>
      <c r="L57" s="126"/>
      <c r="M57" s="155">
        <f t="shared" si="1"/>
        <v>20</v>
      </c>
    </row>
    <row r="58" spans="1:13">
      <c r="A58" s="46" t="s">
        <v>401</v>
      </c>
      <c r="B58" s="19"/>
      <c r="C58" s="341">
        <f t="shared" ref="C58" si="8">SUM(D58:L58)</f>
        <v>0</v>
      </c>
      <c r="D58" s="92"/>
      <c r="E58" s="92"/>
      <c r="F58" s="126"/>
      <c r="G58" s="92">
        <v>0</v>
      </c>
      <c r="H58" s="126"/>
      <c r="I58" s="92"/>
      <c r="J58" s="136"/>
      <c r="K58" s="92"/>
      <c r="L58" s="126"/>
      <c r="M58" s="155">
        <f t="shared" si="1"/>
        <v>0</v>
      </c>
    </row>
    <row r="59" spans="1:13">
      <c r="A59" s="15" t="s">
        <v>639</v>
      </c>
      <c r="B59" s="317" t="s">
        <v>182</v>
      </c>
      <c r="C59" s="290">
        <f>SUM(D59:L59)</f>
        <v>0</v>
      </c>
      <c r="D59" s="116"/>
      <c r="E59" s="116">
        <v>0</v>
      </c>
      <c r="F59" s="124">
        <v>0</v>
      </c>
      <c r="G59" s="116">
        <v>0</v>
      </c>
      <c r="H59" s="124">
        <v>0</v>
      </c>
      <c r="I59" s="116"/>
      <c r="J59" s="123">
        <v>0</v>
      </c>
      <c r="K59" s="116">
        <v>0</v>
      </c>
      <c r="L59" s="124">
        <v>0</v>
      </c>
      <c r="M59" s="155">
        <f t="shared" si="1"/>
        <v>0</v>
      </c>
    </row>
    <row r="60" spans="1:13">
      <c r="A60" s="13" t="s">
        <v>50</v>
      </c>
      <c r="B60" s="13"/>
      <c r="C60" s="291"/>
      <c r="D60" s="118"/>
      <c r="E60" s="122"/>
      <c r="F60" s="118"/>
      <c r="G60" s="122"/>
      <c r="H60" s="118"/>
      <c r="I60" s="122"/>
      <c r="J60" s="118"/>
      <c r="K60" s="122"/>
      <c r="L60" s="118"/>
      <c r="M60" s="155">
        <f t="shared" si="1"/>
        <v>0</v>
      </c>
    </row>
    <row r="61" spans="1:13">
      <c r="A61" s="60" t="s">
        <v>45</v>
      </c>
      <c r="B61" s="24"/>
      <c r="C61" s="341">
        <f>SUM(D61:L61)</f>
        <v>237825</v>
      </c>
      <c r="D61" s="92">
        <f t="shared" ref="D61:L61" si="9">SUM(D13,D39,D43,D50,D57)</f>
        <v>149117</v>
      </c>
      <c r="E61" s="126">
        <f t="shared" si="9"/>
        <v>40887</v>
      </c>
      <c r="F61" s="92">
        <f t="shared" si="9"/>
        <v>43797</v>
      </c>
      <c r="G61" s="126">
        <f t="shared" si="9"/>
        <v>20</v>
      </c>
      <c r="H61" s="92">
        <f t="shared" si="9"/>
        <v>0</v>
      </c>
      <c r="I61" s="126">
        <f t="shared" si="9"/>
        <v>4004</v>
      </c>
      <c r="J61" s="92">
        <f t="shared" si="9"/>
        <v>0</v>
      </c>
      <c r="K61" s="126">
        <f t="shared" si="9"/>
        <v>0</v>
      </c>
      <c r="L61" s="92">
        <f t="shared" si="9"/>
        <v>0</v>
      </c>
      <c r="M61" s="155">
        <f t="shared" si="1"/>
        <v>237825</v>
      </c>
    </row>
    <row r="62" spans="1:13">
      <c r="A62" s="60" t="s">
        <v>401</v>
      </c>
      <c r="B62" s="24"/>
      <c r="C62" s="341">
        <f>SUM(D62:L62)</f>
        <v>241513</v>
      </c>
      <c r="D62" s="92">
        <f t="shared" ref="D62:L62" si="10">SUM(D14,D40,D44,D51,D58)</f>
        <v>146291</v>
      </c>
      <c r="E62" s="92">
        <f t="shared" si="10"/>
        <v>40045</v>
      </c>
      <c r="F62" s="92">
        <f t="shared" si="10"/>
        <v>47603</v>
      </c>
      <c r="G62" s="92">
        <f t="shared" si="10"/>
        <v>0</v>
      </c>
      <c r="H62" s="92">
        <f t="shared" si="10"/>
        <v>0</v>
      </c>
      <c r="I62" s="92">
        <f t="shared" si="10"/>
        <v>7574</v>
      </c>
      <c r="J62" s="92">
        <f t="shared" si="10"/>
        <v>0</v>
      </c>
      <c r="K62" s="92">
        <f t="shared" si="10"/>
        <v>0</v>
      </c>
      <c r="L62" s="92">
        <f t="shared" si="10"/>
        <v>0</v>
      </c>
      <c r="M62" s="155">
        <f t="shared" si="1"/>
        <v>241513</v>
      </c>
    </row>
    <row r="63" spans="1:13">
      <c r="A63" s="60" t="s">
        <v>413</v>
      </c>
      <c r="B63" s="24"/>
      <c r="C63" s="92">
        <f>SUM(C36,C46,)</f>
        <v>-2155</v>
      </c>
      <c r="D63" s="92">
        <f>SUM(D36,D46,)</f>
        <v>2252</v>
      </c>
      <c r="E63" s="92">
        <f t="shared" ref="E63:L63" si="11">SUM(E36,E46,)</f>
        <v>222</v>
      </c>
      <c r="F63" s="92">
        <f t="shared" si="11"/>
        <v>-4030</v>
      </c>
      <c r="G63" s="92">
        <f t="shared" si="11"/>
        <v>0</v>
      </c>
      <c r="H63" s="92">
        <f t="shared" si="11"/>
        <v>0</v>
      </c>
      <c r="I63" s="92">
        <f t="shared" si="11"/>
        <v>-599</v>
      </c>
      <c r="J63" s="92">
        <f t="shared" si="11"/>
        <v>0</v>
      </c>
      <c r="K63" s="92">
        <f t="shared" si="11"/>
        <v>0</v>
      </c>
      <c r="L63" s="92">
        <f t="shared" si="11"/>
        <v>0</v>
      </c>
      <c r="M63" s="155">
        <f t="shared" si="1"/>
        <v>-2155</v>
      </c>
    </row>
    <row r="64" spans="1:13" s="163" customFormat="1">
      <c r="A64" s="49" t="s">
        <v>641</v>
      </c>
      <c r="B64" s="14"/>
      <c r="C64" s="134">
        <f>SUM(C62:C63)</f>
        <v>239358</v>
      </c>
      <c r="D64" s="134">
        <f>SUM(D62:D63)</f>
        <v>148543</v>
      </c>
      <c r="E64" s="134">
        <f t="shared" ref="E64:L64" si="12">SUM(E62:E63)</f>
        <v>40267</v>
      </c>
      <c r="F64" s="134">
        <f t="shared" si="12"/>
        <v>43573</v>
      </c>
      <c r="G64" s="134">
        <f t="shared" si="12"/>
        <v>0</v>
      </c>
      <c r="H64" s="134">
        <f t="shared" si="12"/>
        <v>0</v>
      </c>
      <c r="I64" s="134">
        <f t="shared" si="12"/>
        <v>6975</v>
      </c>
      <c r="J64" s="134">
        <f t="shared" si="12"/>
        <v>0</v>
      </c>
      <c r="K64" s="134">
        <f t="shared" si="12"/>
        <v>0</v>
      </c>
      <c r="L64" s="134">
        <f t="shared" si="12"/>
        <v>0</v>
      </c>
      <c r="M64" s="155">
        <f t="shared" si="1"/>
        <v>239358</v>
      </c>
    </row>
    <row r="65" spans="1:13" ht="15" customHeight="1">
      <c r="A65" s="408" t="s">
        <v>415</v>
      </c>
      <c r="B65" s="408"/>
      <c r="C65" s="411">
        <f>SUM(D65:L65)</f>
        <v>20</v>
      </c>
      <c r="D65" s="409">
        <v>0</v>
      </c>
      <c r="E65" s="409">
        <v>0</v>
      </c>
      <c r="F65" s="409">
        <v>0</v>
      </c>
      <c r="G65" s="409">
        <v>20</v>
      </c>
      <c r="H65" s="409"/>
      <c r="I65" s="409">
        <v>0</v>
      </c>
      <c r="J65" s="409">
        <v>0</v>
      </c>
      <c r="K65" s="409">
        <v>0</v>
      </c>
      <c r="L65" s="409">
        <v>0</v>
      </c>
      <c r="M65" s="155">
        <f t="shared" si="1"/>
        <v>20</v>
      </c>
    </row>
    <row r="66" spans="1:13" ht="13.5" customHeight="1">
      <c r="A66" s="497" t="s">
        <v>416</v>
      </c>
      <c r="B66" s="497"/>
      <c r="C66" s="498">
        <f t="shared" ref="C66:C67" si="13">SUM(D66:L66)</f>
        <v>500</v>
      </c>
      <c r="D66" s="499"/>
      <c r="E66" s="499"/>
      <c r="F66" s="499">
        <v>500</v>
      </c>
      <c r="G66" s="499">
        <v>0</v>
      </c>
      <c r="H66" s="499"/>
      <c r="I66" s="499"/>
      <c r="J66" s="499"/>
      <c r="K66" s="499"/>
      <c r="L66" s="499"/>
      <c r="M66" s="155">
        <f t="shared" si="1"/>
        <v>500</v>
      </c>
    </row>
    <row r="67" spans="1:13" ht="13.5" customHeight="1">
      <c r="A67" s="497" t="s">
        <v>499</v>
      </c>
      <c r="B67" s="497"/>
      <c r="C67" s="516">
        <f t="shared" si="13"/>
        <v>500</v>
      </c>
      <c r="D67" s="499"/>
      <c r="E67" s="499"/>
      <c r="F67" s="499">
        <v>500</v>
      </c>
      <c r="G67" s="499"/>
      <c r="H67" s="499"/>
      <c r="I67" s="499"/>
      <c r="J67" s="499"/>
      <c r="K67" s="499"/>
      <c r="L67" s="499"/>
      <c r="M67" s="155">
        <f t="shared" si="1"/>
        <v>500</v>
      </c>
    </row>
    <row r="68" spans="1:13" ht="14.25" customHeight="1">
      <c r="A68" s="408" t="s">
        <v>417</v>
      </c>
      <c r="B68" s="503"/>
      <c r="C68" s="411">
        <f>SUM(D68:L68)</f>
        <v>0</v>
      </c>
      <c r="D68" s="410">
        <v>0</v>
      </c>
      <c r="E68" s="410">
        <v>0</v>
      </c>
      <c r="F68" s="410">
        <v>0</v>
      </c>
      <c r="G68" s="410">
        <v>0</v>
      </c>
      <c r="H68" s="410">
        <v>0</v>
      </c>
      <c r="I68" s="410">
        <v>0</v>
      </c>
      <c r="J68" s="410">
        <v>0</v>
      </c>
      <c r="K68" s="410">
        <v>0</v>
      </c>
      <c r="L68" s="410">
        <v>0</v>
      </c>
      <c r="M68" s="155">
        <f t="shared" si="1"/>
        <v>0</v>
      </c>
    </row>
    <row r="69" spans="1:13" ht="13.5" customHeight="1">
      <c r="A69" s="497" t="s">
        <v>418</v>
      </c>
      <c r="B69" s="501"/>
      <c r="C69" s="498">
        <f t="shared" ref="C69:C70" si="14">SUM(D69:L69)</f>
        <v>0</v>
      </c>
      <c r="D69" s="500"/>
      <c r="E69" s="500"/>
      <c r="F69" s="500"/>
      <c r="G69" s="500"/>
      <c r="H69" s="500"/>
      <c r="I69" s="500"/>
      <c r="J69" s="500"/>
      <c r="K69" s="500"/>
      <c r="L69" s="500"/>
      <c r="M69" s="155">
        <f t="shared" si="1"/>
        <v>0</v>
      </c>
    </row>
    <row r="70" spans="1:13" ht="13.5" customHeight="1">
      <c r="A70" s="407" t="s">
        <v>500</v>
      </c>
      <c r="B70" s="501"/>
      <c r="C70" s="516">
        <f t="shared" si="14"/>
        <v>0</v>
      </c>
      <c r="D70" s="500"/>
      <c r="E70" s="500"/>
      <c r="F70" s="500"/>
      <c r="G70" s="500"/>
      <c r="H70" s="500"/>
      <c r="I70" s="500"/>
      <c r="J70" s="500"/>
      <c r="K70" s="500"/>
      <c r="L70" s="500"/>
      <c r="M70" s="155">
        <f t="shared" si="1"/>
        <v>0</v>
      </c>
    </row>
    <row r="71" spans="1:13" ht="13.5" customHeight="1">
      <c r="A71" s="408" t="s">
        <v>419</v>
      </c>
      <c r="B71" s="506"/>
      <c r="C71" s="411">
        <f>SUM(D71:L71)</f>
        <v>237805</v>
      </c>
      <c r="D71" s="507">
        <v>149117</v>
      </c>
      <c r="E71" s="409">
        <v>40887</v>
      </c>
      <c r="F71" s="507">
        <v>43797</v>
      </c>
      <c r="G71" s="409">
        <f>SUM(G37,G40)</f>
        <v>0</v>
      </c>
      <c r="H71" s="507">
        <f>SUM(H37,H40)</f>
        <v>0</v>
      </c>
      <c r="I71" s="409">
        <v>4004</v>
      </c>
      <c r="J71" s="507">
        <f>SUM(J37,J40)</f>
        <v>0</v>
      </c>
      <c r="K71" s="409">
        <f>SUM(K37,K40)</f>
        <v>0</v>
      </c>
      <c r="L71" s="409">
        <f>SUM(L37,L40)</f>
        <v>0</v>
      </c>
      <c r="M71" s="155">
        <f t="shared" si="1"/>
        <v>237805</v>
      </c>
    </row>
    <row r="72" spans="1:13">
      <c r="A72" s="497" t="s">
        <v>420</v>
      </c>
      <c r="B72" s="504"/>
      <c r="C72" s="498">
        <f>SUM(D72:L72)</f>
        <v>241513</v>
      </c>
      <c r="D72" s="502">
        <v>146291</v>
      </c>
      <c r="E72" s="499">
        <v>40045</v>
      </c>
      <c r="F72" s="502">
        <v>47603</v>
      </c>
      <c r="G72" s="499">
        <f>SUM(G38,G42)</f>
        <v>0</v>
      </c>
      <c r="H72" s="502">
        <f>SUM(H38,H42)</f>
        <v>0</v>
      </c>
      <c r="I72" s="499">
        <v>7574</v>
      </c>
      <c r="J72" s="502">
        <f>SUM(J38,J42)</f>
        <v>0</v>
      </c>
      <c r="K72" s="499">
        <f>SUM(K38,K42)</f>
        <v>0</v>
      </c>
      <c r="L72" s="499">
        <f>SUM(L38,L42)</f>
        <v>0</v>
      </c>
      <c r="M72" s="155">
        <f t="shared" si="1"/>
        <v>241513</v>
      </c>
    </row>
    <row r="73" spans="1:13">
      <c r="A73" s="407" t="s">
        <v>501</v>
      </c>
      <c r="B73" s="505"/>
      <c r="C73" s="498">
        <f>SUM(D73:L73)</f>
        <v>238858</v>
      </c>
      <c r="D73" s="514">
        <v>148543</v>
      </c>
      <c r="E73" s="515">
        <v>40267</v>
      </c>
      <c r="F73" s="514">
        <v>43073</v>
      </c>
      <c r="G73" s="515"/>
      <c r="H73" s="514"/>
      <c r="I73" s="515">
        <v>6975</v>
      </c>
      <c r="J73" s="514"/>
      <c r="K73" s="515"/>
      <c r="L73" s="515"/>
      <c r="M73" s="155">
        <f t="shared" si="1"/>
        <v>238858</v>
      </c>
    </row>
    <row r="74" spans="1:13">
      <c r="A74" s="1"/>
      <c r="B74" s="1"/>
      <c r="C74" s="1"/>
      <c r="D74" s="162"/>
      <c r="E74" s="162"/>
      <c r="F74" s="162"/>
      <c r="G74" s="162"/>
      <c r="H74" s="162"/>
      <c r="I74" s="162"/>
      <c r="J74" s="162"/>
      <c r="K74" s="162"/>
      <c r="L74" s="162"/>
    </row>
    <row r="75" spans="1:13">
      <c r="A75" s="1"/>
      <c r="B75" s="398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3">
      <c r="A77" s="398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3">
      <c r="A79" s="39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</sheetData>
  <mergeCells count="14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6" firstPageNumber="13" orientation="landscape" horizontalDpi="300" verticalDpi="300" r:id="rId1"/>
  <headerFooter alignWithMargins="0">
    <oddFooter>&amp;P. oldal</oddFooter>
  </headerFooter>
  <rowBreaks count="1" manualBreakCount="1">
    <brk id="59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P285"/>
  <sheetViews>
    <sheetView view="pageBreakPreview" topLeftCell="A8" zoomScaleNormal="100" zoomScaleSheetLayoutView="100" workbookViewId="0">
      <pane ySplit="1140" topLeftCell="A13" activePane="bottomLeft"/>
      <selection activeCell="A6" sqref="A6:L6"/>
      <selection pane="bottomLeft" activeCell="C15" sqref="C15"/>
    </sheetView>
  </sheetViews>
  <sheetFormatPr defaultRowHeight="12.75"/>
  <cols>
    <col min="1" max="1" width="36.7109375" style="237" customWidth="1"/>
    <col min="2" max="2" width="8.5703125" style="237" customWidth="1"/>
    <col min="3" max="3" width="10.140625" style="237" customWidth="1"/>
    <col min="4" max="4" width="11" style="237" customWidth="1"/>
    <col min="5" max="5" width="10.5703125" style="237" customWidth="1"/>
    <col min="6" max="7" width="11.42578125" style="237" bestFit="1" customWidth="1"/>
    <col min="8" max="8" width="12" style="237" customWidth="1"/>
    <col min="9" max="9" width="10.28515625" style="237" customWidth="1"/>
    <col min="10" max="10" width="11.140625" style="237" customWidth="1"/>
    <col min="11" max="11" width="13.5703125" style="237" customWidth="1"/>
    <col min="12" max="12" width="10.140625" style="237" customWidth="1"/>
    <col min="13" max="13" width="9.7109375" style="237" hidden="1" customWidth="1"/>
    <col min="14" max="14" width="9.28515625" style="358" bestFit="1" customWidth="1"/>
    <col min="15" max="16384" width="9.140625" style="237"/>
  </cols>
  <sheetData>
    <row r="1" spans="1:16" ht="15.75">
      <c r="A1" s="559" t="s">
        <v>827</v>
      </c>
      <c r="B1" s="559"/>
      <c r="C1" s="559"/>
      <c r="D1" s="559"/>
      <c r="E1" s="559"/>
      <c r="F1" s="559"/>
      <c r="G1" s="559"/>
      <c r="H1" s="559"/>
      <c r="I1" s="238"/>
      <c r="J1" s="239"/>
      <c r="K1" s="239"/>
      <c r="L1" s="238"/>
      <c r="M1" s="236"/>
    </row>
    <row r="2" spans="1:16" ht="15.75">
      <c r="A2" s="559"/>
      <c r="B2" s="559"/>
      <c r="C2" s="559"/>
      <c r="D2" s="559"/>
      <c r="E2" s="559"/>
      <c r="F2" s="559"/>
      <c r="G2" s="559"/>
      <c r="H2" s="559"/>
      <c r="I2" s="238"/>
      <c r="J2" s="239"/>
      <c r="K2" s="239"/>
      <c r="L2" s="238"/>
      <c r="M2" s="236"/>
    </row>
    <row r="3" spans="1:16" ht="15.75">
      <c r="A3" s="617" t="s">
        <v>44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236"/>
    </row>
    <row r="4" spans="1:16" ht="15.75">
      <c r="A4" s="617" t="s">
        <v>330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236"/>
    </row>
    <row r="5" spans="1:16" ht="15.75">
      <c r="A5" s="617" t="s">
        <v>775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236"/>
    </row>
    <row r="6" spans="1:16" ht="15.75">
      <c r="A6" s="617" t="s">
        <v>20</v>
      </c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236"/>
    </row>
    <row r="7" spans="1:16">
      <c r="A7" s="238"/>
      <c r="B7" s="238"/>
      <c r="C7" s="238"/>
      <c r="D7" s="240"/>
      <c r="E7" s="238"/>
      <c r="F7" s="238"/>
      <c r="G7" s="238"/>
      <c r="H7" s="238"/>
      <c r="I7" s="643" t="s">
        <v>28</v>
      </c>
      <c r="J7" s="643"/>
      <c r="K7" s="643"/>
      <c r="L7" s="643"/>
      <c r="M7" s="643"/>
    </row>
    <row r="8" spans="1:16">
      <c r="A8" s="262" t="s">
        <v>38</v>
      </c>
      <c r="B8" s="611" t="s">
        <v>258</v>
      </c>
      <c r="C8" s="632" t="s">
        <v>271</v>
      </c>
      <c r="D8" s="635" t="s">
        <v>39</v>
      </c>
      <c r="E8" s="636"/>
      <c r="F8" s="636"/>
      <c r="G8" s="636"/>
      <c r="H8" s="637"/>
      <c r="I8" s="638" t="s">
        <v>40</v>
      </c>
      <c r="J8" s="639"/>
      <c r="K8" s="639"/>
      <c r="L8" s="640" t="s">
        <v>210</v>
      </c>
      <c r="M8" s="644" t="s">
        <v>370</v>
      </c>
    </row>
    <row r="9" spans="1:16" ht="12.75" customHeight="1">
      <c r="A9" s="263" t="s">
        <v>41</v>
      </c>
      <c r="B9" s="612"/>
      <c r="C9" s="633"/>
      <c r="D9" s="640" t="s">
        <v>80</v>
      </c>
      <c r="E9" s="640" t="s">
        <v>81</v>
      </c>
      <c r="F9" s="640" t="s">
        <v>103</v>
      </c>
      <c r="G9" s="611" t="s">
        <v>231</v>
      </c>
      <c r="H9" s="611" t="s">
        <v>205</v>
      </c>
      <c r="I9" s="649" t="s">
        <v>43</v>
      </c>
      <c r="J9" s="640" t="s">
        <v>42</v>
      </c>
      <c r="K9" s="652" t="s">
        <v>239</v>
      </c>
      <c r="L9" s="641"/>
      <c r="M9" s="645"/>
    </row>
    <row r="10" spans="1:16">
      <c r="A10" s="263"/>
      <c r="B10" s="612"/>
      <c r="C10" s="633"/>
      <c r="D10" s="641"/>
      <c r="E10" s="641"/>
      <c r="F10" s="641"/>
      <c r="G10" s="647"/>
      <c r="H10" s="647"/>
      <c r="I10" s="650"/>
      <c r="J10" s="641"/>
      <c r="K10" s="653"/>
      <c r="L10" s="641"/>
      <c r="M10" s="645"/>
    </row>
    <row r="11" spans="1:16">
      <c r="A11" s="560"/>
      <c r="B11" s="613"/>
      <c r="C11" s="634"/>
      <c r="D11" s="642"/>
      <c r="E11" s="642"/>
      <c r="F11" s="642"/>
      <c r="G11" s="648"/>
      <c r="H11" s="648"/>
      <c r="I11" s="651"/>
      <c r="J11" s="642"/>
      <c r="K11" s="654"/>
      <c r="L11" s="642"/>
      <c r="M11" s="646"/>
    </row>
    <row r="12" spans="1:16">
      <c r="A12" s="262" t="s">
        <v>8</v>
      </c>
      <c r="B12" s="561" t="s">
        <v>9</v>
      </c>
      <c r="C12" s="562" t="s">
        <v>9</v>
      </c>
      <c r="D12" s="561" t="s">
        <v>10</v>
      </c>
      <c r="E12" s="562" t="s">
        <v>11</v>
      </c>
      <c r="F12" s="561" t="s">
        <v>12</v>
      </c>
      <c r="G12" s="562" t="s">
        <v>13</v>
      </c>
      <c r="H12" s="561" t="s">
        <v>14</v>
      </c>
      <c r="I12" s="562" t="s">
        <v>16</v>
      </c>
      <c r="J12" s="561" t="s">
        <v>17</v>
      </c>
      <c r="K12" s="562" t="s">
        <v>18</v>
      </c>
      <c r="L12" s="561" t="s">
        <v>19</v>
      </c>
      <c r="M12" s="371" t="s">
        <v>371</v>
      </c>
    </row>
    <row r="13" spans="1:16">
      <c r="A13" s="231" t="s">
        <v>251</v>
      </c>
      <c r="B13" s="231"/>
      <c r="C13" s="231"/>
      <c r="D13" s="223"/>
      <c r="E13" s="224"/>
      <c r="F13" s="223"/>
      <c r="G13" s="224"/>
      <c r="H13" s="224"/>
      <c r="I13" s="223"/>
      <c r="J13" s="224"/>
      <c r="K13" s="223"/>
      <c r="L13" s="224"/>
      <c r="M13" s="208"/>
      <c r="N13" s="229"/>
      <c r="O13" s="358"/>
    </row>
    <row r="14" spans="1:16" s="362" customFormat="1">
      <c r="A14" s="242" t="s">
        <v>36</v>
      </c>
      <c r="B14" s="242" t="s">
        <v>182</v>
      </c>
      <c r="C14" s="229">
        <f>SUM(D14:I14)</f>
        <v>143553</v>
      </c>
      <c r="D14" s="228">
        <v>78079</v>
      </c>
      <c r="E14" s="229">
        <v>22344</v>
      </c>
      <c r="F14" s="228">
        <v>26086</v>
      </c>
      <c r="G14" s="229">
        <v>16390</v>
      </c>
      <c r="H14" s="229"/>
      <c r="I14" s="228">
        <v>654</v>
      </c>
      <c r="J14" s="229"/>
      <c r="K14" s="228"/>
      <c r="L14" s="229"/>
      <c r="M14" s="208"/>
      <c r="N14" s="229">
        <f>SUM(D14:L14)</f>
        <v>143553</v>
      </c>
      <c r="O14" s="271">
        <f>N14-C14</f>
        <v>0</v>
      </c>
      <c r="P14" s="271">
        <f>C14-'[2]4.3-7'!C14</f>
        <v>0</v>
      </c>
    </row>
    <row r="15" spans="1:16">
      <c r="A15" s="207" t="s">
        <v>476</v>
      </c>
      <c r="B15" s="242"/>
      <c r="C15" s="208">
        <v>129797</v>
      </c>
      <c r="D15" s="228">
        <v>78461</v>
      </c>
      <c r="E15" s="229">
        <v>22447</v>
      </c>
      <c r="F15" s="228">
        <v>27096</v>
      </c>
      <c r="G15" s="229">
        <v>0</v>
      </c>
      <c r="H15" s="229">
        <v>0</v>
      </c>
      <c r="I15" s="228">
        <v>1793</v>
      </c>
      <c r="J15" s="229">
        <v>0</v>
      </c>
      <c r="K15" s="228">
        <v>0</v>
      </c>
      <c r="L15" s="229">
        <v>0</v>
      </c>
      <c r="M15" s="208">
        <v>0</v>
      </c>
      <c r="N15" s="229">
        <f t="shared" ref="N15:N82" si="0">SUM(D15:L15)</f>
        <v>129797</v>
      </c>
      <c r="O15" s="271">
        <f t="shared" ref="O15:O82" si="1">N15-C15</f>
        <v>0</v>
      </c>
      <c r="P15" s="271">
        <v>0</v>
      </c>
    </row>
    <row r="16" spans="1:16">
      <c r="A16" s="207" t="s">
        <v>475</v>
      </c>
      <c r="B16" s="242"/>
      <c r="C16" s="229">
        <v>0</v>
      </c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 t="e">
        <f>SUM(#REF!)</f>
        <v>#REF!</v>
      </c>
      <c r="N16" s="229">
        <f t="shared" si="0"/>
        <v>0</v>
      </c>
      <c r="O16" s="271">
        <f t="shared" si="1"/>
        <v>0</v>
      </c>
      <c r="P16" s="271">
        <f>C16-'[2]4.3-7'!C16</f>
        <v>0</v>
      </c>
    </row>
    <row r="17" spans="1:16" s="363" customFormat="1">
      <c r="A17" s="453" t="s">
        <v>476</v>
      </c>
      <c r="B17" s="225"/>
      <c r="C17" s="226">
        <f t="shared" ref="C17:M17" si="2">C15+C16</f>
        <v>129797</v>
      </c>
      <c r="D17" s="226">
        <f t="shared" si="2"/>
        <v>78461</v>
      </c>
      <c r="E17" s="226">
        <f t="shared" si="2"/>
        <v>22447</v>
      </c>
      <c r="F17" s="226">
        <f t="shared" si="2"/>
        <v>27096</v>
      </c>
      <c r="G17" s="226">
        <f t="shared" si="2"/>
        <v>0</v>
      </c>
      <c r="H17" s="226">
        <f t="shared" si="2"/>
        <v>0</v>
      </c>
      <c r="I17" s="226">
        <f t="shared" si="2"/>
        <v>1793</v>
      </c>
      <c r="J17" s="226">
        <f t="shared" si="2"/>
        <v>0</v>
      </c>
      <c r="K17" s="226">
        <f t="shared" si="2"/>
        <v>0</v>
      </c>
      <c r="L17" s="226">
        <f t="shared" si="2"/>
        <v>0</v>
      </c>
      <c r="M17" s="226" t="e">
        <f t="shared" si="2"/>
        <v>#REF!</v>
      </c>
      <c r="N17" s="229">
        <f t="shared" si="0"/>
        <v>129797</v>
      </c>
      <c r="O17" s="271">
        <f t="shared" si="1"/>
        <v>0</v>
      </c>
      <c r="P17" s="271">
        <f>C17-'[2]4.3-7'!C17</f>
        <v>0</v>
      </c>
    </row>
    <row r="18" spans="1:16">
      <c r="A18" s="230" t="s">
        <v>252</v>
      </c>
      <c r="B18" s="230"/>
      <c r="C18" s="229"/>
      <c r="D18" s="228"/>
      <c r="E18" s="229"/>
      <c r="F18" s="228"/>
      <c r="G18" s="229"/>
      <c r="H18" s="229"/>
      <c r="I18" s="228"/>
      <c r="J18" s="229"/>
      <c r="K18" s="228"/>
      <c r="L18" s="229"/>
      <c r="M18" s="208"/>
      <c r="N18" s="229">
        <f t="shared" si="0"/>
        <v>0</v>
      </c>
      <c r="O18" s="271">
        <f t="shared" si="1"/>
        <v>0</v>
      </c>
      <c r="P18" s="271">
        <f>C18-'[2]4.3-7'!C18</f>
        <v>0</v>
      </c>
    </row>
    <row r="19" spans="1:16">
      <c r="A19" s="242" t="s">
        <v>36</v>
      </c>
      <c r="B19" s="242" t="s">
        <v>182</v>
      </c>
      <c r="C19" s="229">
        <f>SUM(D19:I19)</f>
        <v>120402</v>
      </c>
      <c r="D19" s="364">
        <v>65878</v>
      </c>
      <c r="E19" s="229">
        <v>17500</v>
      </c>
      <c r="F19" s="228">
        <v>22502</v>
      </c>
      <c r="G19" s="229">
        <v>12760</v>
      </c>
      <c r="H19" s="229"/>
      <c r="I19" s="228">
        <v>1762</v>
      </c>
      <c r="J19" s="229"/>
      <c r="K19" s="228"/>
      <c r="L19" s="229"/>
      <c r="M19" s="208"/>
      <c r="N19" s="229">
        <f t="shared" si="0"/>
        <v>120402</v>
      </c>
      <c r="O19" s="271">
        <f t="shared" si="1"/>
        <v>0</v>
      </c>
      <c r="P19" s="271">
        <f>C19-'[2]4.3-7'!C19</f>
        <v>0</v>
      </c>
    </row>
    <row r="20" spans="1:16">
      <c r="A20" s="207" t="s">
        <v>476</v>
      </c>
      <c r="B20" s="242"/>
      <c r="C20" s="208">
        <v>110393</v>
      </c>
      <c r="D20" s="228">
        <v>66221</v>
      </c>
      <c r="E20" s="229">
        <v>17593</v>
      </c>
      <c r="F20" s="228">
        <v>24817</v>
      </c>
      <c r="G20" s="229">
        <v>0</v>
      </c>
      <c r="H20" s="229">
        <v>0</v>
      </c>
      <c r="I20" s="228">
        <v>1762</v>
      </c>
      <c r="J20" s="229">
        <v>0</v>
      </c>
      <c r="K20" s="228">
        <v>0</v>
      </c>
      <c r="L20" s="229">
        <v>0</v>
      </c>
      <c r="M20" s="208">
        <v>0</v>
      </c>
      <c r="N20" s="229">
        <f t="shared" si="0"/>
        <v>110393</v>
      </c>
      <c r="O20" s="271">
        <f t="shared" si="1"/>
        <v>0</v>
      </c>
      <c r="P20" s="271">
        <v>0</v>
      </c>
    </row>
    <row r="21" spans="1:16">
      <c r="A21" s="207" t="s">
        <v>475</v>
      </c>
      <c r="B21" s="242"/>
      <c r="C21" s="229">
        <v>0</v>
      </c>
      <c r="D21" s="229">
        <v>0</v>
      </c>
      <c r="E21" s="229">
        <v>0</v>
      </c>
      <c r="F21" s="229">
        <v>0</v>
      </c>
      <c r="G21" s="229">
        <v>0</v>
      </c>
      <c r="H21" s="229">
        <v>0</v>
      </c>
      <c r="I21" s="229">
        <v>0</v>
      </c>
      <c r="J21" s="229">
        <v>0</v>
      </c>
      <c r="K21" s="229">
        <v>0</v>
      </c>
      <c r="L21" s="229">
        <v>0</v>
      </c>
      <c r="M21" s="229">
        <v>0</v>
      </c>
      <c r="N21" s="229">
        <f t="shared" si="0"/>
        <v>0</v>
      </c>
      <c r="O21" s="271">
        <f t="shared" si="1"/>
        <v>0</v>
      </c>
      <c r="P21" s="271">
        <f>C21-'[2]4.3-7'!C21</f>
        <v>0</v>
      </c>
    </row>
    <row r="22" spans="1:16" s="363" customFormat="1">
      <c r="A22" s="453" t="s">
        <v>476</v>
      </c>
      <c r="B22" s="225"/>
      <c r="C22" s="226">
        <f t="shared" ref="C22:M22" si="3">C20+C21</f>
        <v>110393</v>
      </c>
      <c r="D22" s="226">
        <f t="shared" si="3"/>
        <v>66221</v>
      </c>
      <c r="E22" s="226">
        <f t="shared" si="3"/>
        <v>17593</v>
      </c>
      <c r="F22" s="226">
        <f t="shared" si="3"/>
        <v>24817</v>
      </c>
      <c r="G22" s="226">
        <f t="shared" si="3"/>
        <v>0</v>
      </c>
      <c r="H22" s="226">
        <f t="shared" si="3"/>
        <v>0</v>
      </c>
      <c r="I22" s="226">
        <f t="shared" si="3"/>
        <v>1762</v>
      </c>
      <c r="J22" s="226">
        <f t="shared" si="3"/>
        <v>0</v>
      </c>
      <c r="K22" s="226">
        <f t="shared" si="3"/>
        <v>0</v>
      </c>
      <c r="L22" s="226">
        <f t="shared" si="3"/>
        <v>0</v>
      </c>
      <c r="M22" s="226">
        <f t="shared" si="3"/>
        <v>0</v>
      </c>
      <c r="N22" s="229">
        <f t="shared" si="0"/>
        <v>110393</v>
      </c>
      <c r="O22" s="271">
        <f t="shared" si="1"/>
        <v>0</v>
      </c>
      <c r="P22" s="271">
        <f>C22-'[2]4.3-7'!C22</f>
        <v>0</v>
      </c>
    </row>
    <row r="23" spans="1:16">
      <c r="A23" s="231" t="s">
        <v>253</v>
      </c>
      <c r="B23" s="231"/>
      <c r="C23" s="229"/>
      <c r="D23" s="228"/>
      <c r="E23" s="224"/>
      <c r="F23" s="223"/>
      <c r="G23" s="224"/>
      <c r="H23" s="224"/>
      <c r="I23" s="223"/>
      <c r="J23" s="224"/>
      <c r="K23" s="223"/>
      <c r="L23" s="224"/>
      <c r="M23" s="208"/>
      <c r="N23" s="229">
        <f t="shared" si="0"/>
        <v>0</v>
      </c>
      <c r="O23" s="271">
        <f t="shared" si="1"/>
        <v>0</v>
      </c>
      <c r="P23" s="271">
        <f>C23-'[2]4.3-7'!C23</f>
        <v>0</v>
      </c>
    </row>
    <row r="24" spans="1:16">
      <c r="A24" s="242" t="s">
        <v>36</v>
      </c>
      <c r="B24" s="242" t="s">
        <v>182</v>
      </c>
      <c r="C24" s="229">
        <f>SUM(D24:I24)</f>
        <v>61529</v>
      </c>
      <c r="D24" s="364">
        <v>34290</v>
      </c>
      <c r="E24" s="229">
        <v>9234</v>
      </c>
      <c r="F24" s="228">
        <v>11677</v>
      </c>
      <c r="G24" s="229">
        <v>5636</v>
      </c>
      <c r="H24" s="229"/>
      <c r="I24" s="228">
        <v>692</v>
      </c>
      <c r="J24" s="229"/>
      <c r="K24" s="228"/>
      <c r="L24" s="229"/>
      <c r="M24" s="208"/>
      <c r="N24" s="229">
        <f t="shared" si="0"/>
        <v>61529</v>
      </c>
      <c r="O24" s="271">
        <f t="shared" si="1"/>
        <v>0</v>
      </c>
      <c r="P24" s="271">
        <f>C24-'[2]4.3-7'!C24</f>
        <v>0</v>
      </c>
    </row>
    <row r="25" spans="1:16">
      <c r="A25" s="207" t="s">
        <v>476</v>
      </c>
      <c r="B25" s="242"/>
      <c r="C25" s="208">
        <v>57998</v>
      </c>
      <c r="D25" s="228">
        <v>34481</v>
      </c>
      <c r="E25" s="229">
        <v>9285</v>
      </c>
      <c r="F25" s="228">
        <v>13540</v>
      </c>
      <c r="G25" s="229">
        <v>0</v>
      </c>
      <c r="H25" s="229">
        <v>0</v>
      </c>
      <c r="I25" s="228">
        <v>692</v>
      </c>
      <c r="J25" s="229">
        <v>0</v>
      </c>
      <c r="K25" s="228">
        <v>0</v>
      </c>
      <c r="L25" s="229">
        <v>0</v>
      </c>
      <c r="M25" s="208">
        <v>0</v>
      </c>
      <c r="N25" s="229">
        <f t="shared" si="0"/>
        <v>57998</v>
      </c>
      <c r="O25" s="271">
        <f t="shared" si="1"/>
        <v>0</v>
      </c>
      <c r="P25" s="271">
        <v>0</v>
      </c>
    </row>
    <row r="26" spans="1:16">
      <c r="A26" s="207" t="s">
        <v>776</v>
      </c>
      <c r="B26" s="242"/>
      <c r="C26" s="208">
        <v>50</v>
      </c>
      <c r="D26" s="228"/>
      <c r="E26" s="229"/>
      <c r="F26" s="228">
        <v>50</v>
      </c>
      <c r="G26" s="229"/>
      <c r="H26" s="229"/>
      <c r="I26" s="228"/>
      <c r="J26" s="229"/>
      <c r="K26" s="228"/>
      <c r="L26" s="229"/>
      <c r="M26" s="208"/>
      <c r="N26" s="229">
        <f t="shared" si="0"/>
        <v>50</v>
      </c>
      <c r="O26" s="271">
        <f t="shared" si="1"/>
        <v>0</v>
      </c>
      <c r="P26" s="271"/>
    </row>
    <row r="27" spans="1:16">
      <c r="A27" s="207" t="s">
        <v>475</v>
      </c>
      <c r="B27" s="242"/>
      <c r="C27" s="229">
        <f t="shared" ref="C27:L27" si="4">SUM(C26:C26)</f>
        <v>50</v>
      </c>
      <c r="D27" s="229">
        <f t="shared" si="4"/>
        <v>0</v>
      </c>
      <c r="E27" s="229">
        <f t="shared" si="4"/>
        <v>0</v>
      </c>
      <c r="F27" s="229">
        <f t="shared" si="4"/>
        <v>50</v>
      </c>
      <c r="G27" s="229">
        <f t="shared" si="4"/>
        <v>0</v>
      </c>
      <c r="H27" s="229">
        <f t="shared" si="4"/>
        <v>0</v>
      </c>
      <c r="I27" s="229">
        <f t="shared" si="4"/>
        <v>0</v>
      </c>
      <c r="J27" s="229">
        <f t="shared" si="4"/>
        <v>0</v>
      </c>
      <c r="K27" s="229">
        <f t="shared" si="4"/>
        <v>0</v>
      </c>
      <c r="L27" s="229">
        <f t="shared" si="4"/>
        <v>0</v>
      </c>
      <c r="M27" s="229" t="e">
        <f>SUM(#REF!)</f>
        <v>#REF!</v>
      </c>
      <c r="N27" s="229">
        <f t="shared" si="0"/>
        <v>50</v>
      </c>
      <c r="O27" s="271">
        <f t="shared" si="1"/>
        <v>0</v>
      </c>
      <c r="P27" s="271">
        <f>C27-'[2]4.3-7'!C27</f>
        <v>0</v>
      </c>
    </row>
    <row r="28" spans="1:16" s="363" customFormat="1">
      <c r="A28" s="453" t="s">
        <v>476</v>
      </c>
      <c r="B28" s="225"/>
      <c r="C28" s="226">
        <f t="shared" ref="C28:M28" si="5">C25+C27</f>
        <v>58048</v>
      </c>
      <c r="D28" s="226">
        <f t="shared" si="5"/>
        <v>34481</v>
      </c>
      <c r="E28" s="226">
        <f t="shared" si="5"/>
        <v>9285</v>
      </c>
      <c r="F28" s="226">
        <f t="shared" si="5"/>
        <v>13590</v>
      </c>
      <c r="G28" s="226">
        <f t="shared" si="5"/>
        <v>0</v>
      </c>
      <c r="H28" s="226">
        <f t="shared" si="5"/>
        <v>0</v>
      </c>
      <c r="I28" s="226">
        <f t="shared" si="5"/>
        <v>692</v>
      </c>
      <c r="J28" s="226">
        <f t="shared" si="5"/>
        <v>0</v>
      </c>
      <c r="K28" s="226">
        <f t="shared" si="5"/>
        <v>0</v>
      </c>
      <c r="L28" s="226">
        <f t="shared" si="5"/>
        <v>0</v>
      </c>
      <c r="M28" s="226" t="e">
        <f t="shared" si="5"/>
        <v>#REF!</v>
      </c>
      <c r="N28" s="229">
        <f t="shared" si="0"/>
        <v>58048</v>
      </c>
      <c r="O28" s="271">
        <f t="shared" si="1"/>
        <v>0</v>
      </c>
      <c r="P28" s="271">
        <f>C28-'[2]4.3-7'!C28</f>
        <v>0</v>
      </c>
    </row>
    <row r="29" spans="1:16">
      <c r="A29" s="204" t="s">
        <v>272</v>
      </c>
      <c r="B29" s="204"/>
      <c r="C29" s="229"/>
      <c r="D29" s="228"/>
      <c r="E29" s="224"/>
      <c r="F29" s="223"/>
      <c r="G29" s="224"/>
      <c r="H29" s="224"/>
      <c r="I29" s="223"/>
      <c r="J29" s="224"/>
      <c r="K29" s="223"/>
      <c r="L29" s="224"/>
      <c r="M29" s="208"/>
      <c r="N29" s="229">
        <f t="shared" si="0"/>
        <v>0</v>
      </c>
      <c r="O29" s="271">
        <f t="shared" si="1"/>
        <v>0</v>
      </c>
      <c r="P29" s="271">
        <f>C29-'[2]4.3-7'!C29</f>
        <v>0</v>
      </c>
    </row>
    <row r="30" spans="1:16">
      <c r="A30" s="242" t="s">
        <v>36</v>
      </c>
      <c r="B30" s="242" t="s">
        <v>182</v>
      </c>
      <c r="C30" s="229">
        <f>SUM(D30:I30)</f>
        <v>28009</v>
      </c>
      <c r="D30" s="228">
        <v>16978</v>
      </c>
      <c r="E30" s="229">
        <v>4584</v>
      </c>
      <c r="F30" s="228">
        <v>2408</v>
      </c>
      <c r="G30" s="229"/>
      <c r="H30" s="229"/>
      <c r="I30" s="228">
        <v>4039</v>
      </c>
      <c r="J30" s="229"/>
      <c r="K30" s="228"/>
      <c r="L30" s="229"/>
      <c r="M30" s="208"/>
      <c r="N30" s="229">
        <f t="shared" si="0"/>
        <v>28009</v>
      </c>
      <c r="O30" s="271">
        <f t="shared" si="1"/>
        <v>0</v>
      </c>
      <c r="P30" s="271">
        <f>C30-'[2]4.3-7'!C30</f>
        <v>0</v>
      </c>
    </row>
    <row r="31" spans="1:16">
      <c r="A31" s="207" t="s">
        <v>476</v>
      </c>
      <c r="B31" s="258"/>
      <c r="C31" s="208">
        <v>29224</v>
      </c>
      <c r="D31" s="228">
        <v>16978</v>
      </c>
      <c r="E31" s="229">
        <v>4584</v>
      </c>
      <c r="F31" s="228">
        <v>3623</v>
      </c>
      <c r="G31" s="229">
        <v>0</v>
      </c>
      <c r="H31" s="229">
        <v>0</v>
      </c>
      <c r="I31" s="228">
        <v>4039</v>
      </c>
      <c r="J31" s="229">
        <v>0</v>
      </c>
      <c r="K31" s="228">
        <v>0</v>
      </c>
      <c r="L31" s="229">
        <v>0</v>
      </c>
      <c r="M31" s="208"/>
      <c r="N31" s="229">
        <f t="shared" si="0"/>
        <v>29224</v>
      </c>
      <c r="O31" s="271">
        <f t="shared" si="1"/>
        <v>0</v>
      </c>
      <c r="P31" s="271">
        <v>0</v>
      </c>
    </row>
    <row r="32" spans="1:16">
      <c r="A32" s="207" t="s">
        <v>778</v>
      </c>
      <c r="B32" s="242"/>
      <c r="C32" s="208"/>
      <c r="D32" s="228"/>
      <c r="E32" s="229"/>
      <c r="F32" s="228">
        <v>402</v>
      </c>
      <c r="G32" s="229"/>
      <c r="H32" s="229"/>
      <c r="I32" s="228">
        <v>-402</v>
      </c>
      <c r="J32" s="229"/>
      <c r="K32" s="228"/>
      <c r="L32" s="229"/>
      <c r="M32" s="208"/>
      <c r="N32" s="229">
        <f t="shared" si="0"/>
        <v>0</v>
      </c>
      <c r="O32" s="271">
        <f t="shared" si="1"/>
        <v>0</v>
      </c>
      <c r="P32" s="271"/>
    </row>
    <row r="33" spans="1:16">
      <c r="A33" s="207" t="s">
        <v>475</v>
      </c>
      <c r="B33" s="242"/>
      <c r="C33" s="229">
        <f>SUM(C32)</f>
        <v>0</v>
      </c>
      <c r="D33" s="229">
        <f t="shared" ref="D33:L33" si="6">SUM(D32)</f>
        <v>0</v>
      </c>
      <c r="E33" s="229">
        <f t="shared" si="6"/>
        <v>0</v>
      </c>
      <c r="F33" s="229">
        <f t="shared" si="6"/>
        <v>402</v>
      </c>
      <c r="G33" s="229">
        <f t="shared" si="6"/>
        <v>0</v>
      </c>
      <c r="H33" s="229">
        <f t="shared" si="6"/>
        <v>0</v>
      </c>
      <c r="I33" s="229">
        <f t="shared" si="6"/>
        <v>-402</v>
      </c>
      <c r="J33" s="229">
        <f t="shared" si="6"/>
        <v>0</v>
      </c>
      <c r="K33" s="229">
        <f t="shared" si="6"/>
        <v>0</v>
      </c>
      <c r="L33" s="229">
        <f t="shared" si="6"/>
        <v>0</v>
      </c>
      <c r="M33" s="208"/>
      <c r="N33" s="229">
        <f t="shared" si="0"/>
        <v>0</v>
      </c>
      <c r="O33" s="271">
        <f t="shared" si="1"/>
        <v>0</v>
      </c>
      <c r="P33" s="271">
        <f>C33-'[2]4.3-7'!C32</f>
        <v>0</v>
      </c>
    </row>
    <row r="34" spans="1:16" s="363" customFormat="1">
      <c r="A34" s="453" t="s">
        <v>476</v>
      </c>
      <c r="B34" s="225"/>
      <c r="C34" s="226">
        <f>C31+C33</f>
        <v>29224</v>
      </c>
      <c r="D34" s="226">
        <f t="shared" ref="D34:L34" si="7">D31+D33</f>
        <v>16978</v>
      </c>
      <c r="E34" s="226">
        <f t="shared" si="7"/>
        <v>4584</v>
      </c>
      <c r="F34" s="226">
        <f t="shared" si="7"/>
        <v>4025</v>
      </c>
      <c r="G34" s="226">
        <f t="shared" si="7"/>
        <v>0</v>
      </c>
      <c r="H34" s="226">
        <f t="shared" si="7"/>
        <v>0</v>
      </c>
      <c r="I34" s="226">
        <f t="shared" si="7"/>
        <v>3637</v>
      </c>
      <c r="J34" s="226">
        <f t="shared" si="7"/>
        <v>0</v>
      </c>
      <c r="K34" s="226">
        <f t="shared" si="7"/>
        <v>0</v>
      </c>
      <c r="L34" s="226">
        <f t="shared" si="7"/>
        <v>0</v>
      </c>
      <c r="M34" s="210"/>
      <c r="N34" s="229">
        <f t="shared" si="0"/>
        <v>29224</v>
      </c>
      <c r="O34" s="271">
        <f t="shared" si="1"/>
        <v>0</v>
      </c>
      <c r="P34" s="271">
        <f>C34-'[2]4.3-7'!C33</f>
        <v>0</v>
      </c>
    </row>
    <row r="35" spans="1:16">
      <c r="A35" s="204" t="s">
        <v>247</v>
      </c>
      <c r="B35" s="204"/>
      <c r="C35" s="229"/>
      <c r="D35" s="224"/>
      <c r="E35" s="224"/>
      <c r="F35" s="223"/>
      <c r="G35" s="224"/>
      <c r="H35" s="224"/>
      <c r="I35" s="223"/>
      <c r="J35" s="224"/>
      <c r="K35" s="223"/>
      <c r="L35" s="224"/>
      <c r="M35" s="208"/>
      <c r="N35" s="229">
        <f t="shared" si="0"/>
        <v>0</v>
      </c>
      <c r="O35" s="271">
        <f t="shared" si="1"/>
        <v>0</v>
      </c>
      <c r="P35" s="271">
        <f>C35-'[2]4.3-7'!C34</f>
        <v>0</v>
      </c>
    </row>
    <row r="36" spans="1:16">
      <c r="A36" s="207" t="s">
        <v>36</v>
      </c>
      <c r="B36" s="207"/>
      <c r="C36" s="229">
        <f t="shared" ref="C36:L37" si="8">C41+C47</f>
        <v>165361</v>
      </c>
      <c r="D36" s="229">
        <f t="shared" si="8"/>
        <v>76905</v>
      </c>
      <c r="E36" s="229">
        <f t="shared" si="8"/>
        <v>21397</v>
      </c>
      <c r="F36" s="229">
        <f t="shared" si="8"/>
        <v>63069</v>
      </c>
      <c r="G36" s="229">
        <f t="shared" si="8"/>
        <v>0</v>
      </c>
      <c r="H36" s="229">
        <f t="shared" si="8"/>
        <v>0</v>
      </c>
      <c r="I36" s="364">
        <f t="shared" si="8"/>
        <v>3990</v>
      </c>
      <c r="J36" s="229">
        <f t="shared" si="8"/>
        <v>0</v>
      </c>
      <c r="K36" s="229">
        <f t="shared" si="8"/>
        <v>0</v>
      </c>
      <c r="L36" s="229">
        <f t="shared" si="8"/>
        <v>0</v>
      </c>
      <c r="M36" s="372"/>
      <c r="N36" s="229">
        <f t="shared" si="0"/>
        <v>165361</v>
      </c>
      <c r="O36" s="271">
        <f t="shared" si="1"/>
        <v>0</v>
      </c>
      <c r="P36" s="271">
        <f>C36-'[2]4.3-7'!C35</f>
        <v>0</v>
      </c>
    </row>
    <row r="37" spans="1:16">
      <c r="A37" s="207" t="s">
        <v>476</v>
      </c>
      <c r="B37" s="207"/>
      <c r="C37" s="229">
        <f t="shared" si="8"/>
        <v>169829</v>
      </c>
      <c r="D37" s="229">
        <f t="shared" si="8"/>
        <v>76905</v>
      </c>
      <c r="E37" s="229">
        <f t="shared" si="8"/>
        <v>21397</v>
      </c>
      <c r="F37" s="229">
        <f t="shared" si="8"/>
        <v>67537</v>
      </c>
      <c r="G37" s="229">
        <f t="shared" si="8"/>
        <v>0</v>
      </c>
      <c r="H37" s="229">
        <f t="shared" si="8"/>
        <v>0</v>
      </c>
      <c r="I37" s="229">
        <f t="shared" si="8"/>
        <v>3990</v>
      </c>
      <c r="J37" s="229">
        <f t="shared" si="8"/>
        <v>0</v>
      </c>
      <c r="K37" s="229">
        <f t="shared" si="8"/>
        <v>0</v>
      </c>
      <c r="L37" s="229">
        <f t="shared" si="8"/>
        <v>0</v>
      </c>
      <c r="M37" s="229">
        <f>M42+M48</f>
        <v>0</v>
      </c>
      <c r="N37" s="229">
        <f t="shared" si="0"/>
        <v>169829</v>
      </c>
      <c r="O37" s="271">
        <f t="shared" si="1"/>
        <v>0</v>
      </c>
      <c r="P37" s="271">
        <f>C37-'[2]4.3-7'!C36</f>
        <v>0</v>
      </c>
    </row>
    <row r="38" spans="1:16">
      <c r="A38" s="207" t="s">
        <v>475</v>
      </c>
      <c r="B38" s="207"/>
      <c r="C38" s="229">
        <f>C44+C50</f>
        <v>0</v>
      </c>
      <c r="D38" s="229">
        <f t="shared" ref="D38:L39" si="9">D44+D50</f>
        <v>2773</v>
      </c>
      <c r="E38" s="229">
        <f t="shared" si="9"/>
        <v>0</v>
      </c>
      <c r="F38" s="229">
        <f t="shared" si="9"/>
        <v>-1333</v>
      </c>
      <c r="G38" s="229">
        <f t="shared" si="9"/>
        <v>120</v>
      </c>
      <c r="H38" s="229">
        <f t="shared" si="9"/>
        <v>0</v>
      </c>
      <c r="I38" s="229">
        <f t="shared" si="9"/>
        <v>-1560</v>
      </c>
      <c r="J38" s="229">
        <f t="shared" si="9"/>
        <v>0</v>
      </c>
      <c r="K38" s="229">
        <f t="shared" si="9"/>
        <v>0</v>
      </c>
      <c r="L38" s="229">
        <f t="shared" si="9"/>
        <v>0</v>
      </c>
      <c r="M38" s="372"/>
      <c r="N38" s="229">
        <f t="shared" si="0"/>
        <v>0</v>
      </c>
      <c r="O38" s="271">
        <f t="shared" si="1"/>
        <v>0</v>
      </c>
      <c r="P38" s="271">
        <f>C38-'[2]4.3-7'!C37</f>
        <v>0</v>
      </c>
    </row>
    <row r="39" spans="1:16">
      <c r="A39" s="453" t="s">
        <v>476</v>
      </c>
      <c r="B39" s="207"/>
      <c r="C39" s="226">
        <f>C45+C51</f>
        <v>169829</v>
      </c>
      <c r="D39" s="229">
        <f t="shared" si="9"/>
        <v>79678</v>
      </c>
      <c r="E39" s="229">
        <f t="shared" si="9"/>
        <v>21397</v>
      </c>
      <c r="F39" s="229">
        <f t="shared" si="9"/>
        <v>66204</v>
      </c>
      <c r="G39" s="229">
        <f t="shared" si="9"/>
        <v>120</v>
      </c>
      <c r="H39" s="229">
        <f t="shared" si="9"/>
        <v>0</v>
      </c>
      <c r="I39" s="229">
        <f t="shared" si="9"/>
        <v>2430</v>
      </c>
      <c r="J39" s="229">
        <f t="shared" si="9"/>
        <v>0</v>
      </c>
      <c r="K39" s="229">
        <f t="shared" si="9"/>
        <v>0</v>
      </c>
      <c r="L39" s="229">
        <f t="shared" si="9"/>
        <v>0</v>
      </c>
      <c r="M39" s="372"/>
      <c r="N39" s="229">
        <f t="shared" si="0"/>
        <v>169829</v>
      </c>
      <c r="O39" s="271">
        <f t="shared" si="1"/>
        <v>0</v>
      </c>
      <c r="P39" s="271">
        <f>C39-'[2]4.3-7'!C38</f>
        <v>0</v>
      </c>
    </row>
    <row r="40" spans="1:16">
      <c r="A40" s="231" t="s">
        <v>161</v>
      </c>
      <c r="B40" s="231"/>
      <c r="C40" s="229"/>
      <c r="D40" s="223"/>
      <c r="E40" s="224"/>
      <c r="F40" s="223"/>
      <c r="G40" s="224"/>
      <c r="H40" s="224"/>
      <c r="I40" s="223"/>
      <c r="J40" s="224"/>
      <c r="K40" s="223"/>
      <c r="L40" s="224"/>
      <c r="M40" s="208"/>
      <c r="N40" s="229">
        <f t="shared" si="0"/>
        <v>0</v>
      </c>
      <c r="O40" s="271">
        <f t="shared" si="1"/>
        <v>0</v>
      </c>
      <c r="P40" s="271">
        <f>C40-'[2]4.3-7'!C39</f>
        <v>0</v>
      </c>
    </row>
    <row r="41" spans="1:16">
      <c r="A41" s="242" t="s">
        <v>36</v>
      </c>
      <c r="B41" s="242" t="s">
        <v>183</v>
      </c>
      <c r="C41" s="229">
        <f>SUM(D41:I41)</f>
        <v>99887</v>
      </c>
      <c r="D41" s="364">
        <v>42553</v>
      </c>
      <c r="E41" s="229">
        <v>12176</v>
      </c>
      <c r="F41" s="228">
        <v>41761</v>
      </c>
      <c r="G41" s="229"/>
      <c r="H41" s="229"/>
      <c r="I41" s="228">
        <v>3397</v>
      </c>
      <c r="J41" s="229"/>
      <c r="K41" s="228"/>
      <c r="L41" s="229"/>
      <c r="M41" s="208"/>
      <c r="N41" s="229">
        <f t="shared" si="0"/>
        <v>99887</v>
      </c>
      <c r="O41" s="271">
        <f t="shared" si="1"/>
        <v>0</v>
      </c>
      <c r="P41" s="271">
        <f>C41-'[2]4.3-7'!C40</f>
        <v>0</v>
      </c>
    </row>
    <row r="42" spans="1:16">
      <c r="A42" s="207" t="s">
        <v>476</v>
      </c>
      <c r="B42" s="242"/>
      <c r="C42" s="229">
        <v>102585</v>
      </c>
      <c r="D42" s="228">
        <v>42553</v>
      </c>
      <c r="E42" s="229">
        <v>12176</v>
      </c>
      <c r="F42" s="228">
        <v>44459</v>
      </c>
      <c r="G42" s="229">
        <v>0</v>
      </c>
      <c r="H42" s="229">
        <v>0</v>
      </c>
      <c r="I42" s="228">
        <v>3397</v>
      </c>
      <c r="J42" s="229">
        <v>0</v>
      </c>
      <c r="K42" s="228">
        <v>0</v>
      </c>
      <c r="L42" s="229">
        <v>0</v>
      </c>
      <c r="M42" s="208"/>
      <c r="N42" s="229">
        <f t="shared" si="0"/>
        <v>102585</v>
      </c>
      <c r="O42" s="271">
        <f t="shared" si="1"/>
        <v>0</v>
      </c>
      <c r="P42" s="271">
        <f>C42-'[2]4.3-7'!C41</f>
        <v>0</v>
      </c>
    </row>
    <row r="43" spans="1:16">
      <c r="A43" s="207" t="s">
        <v>778</v>
      </c>
      <c r="B43" s="242"/>
      <c r="C43" s="229"/>
      <c r="D43" s="228">
        <v>2125</v>
      </c>
      <c r="E43" s="229">
        <v>-49</v>
      </c>
      <c r="F43" s="228">
        <v>-1020</v>
      </c>
      <c r="G43" s="229">
        <v>120</v>
      </c>
      <c r="H43" s="229"/>
      <c r="I43" s="228">
        <v>-1176</v>
      </c>
      <c r="J43" s="229"/>
      <c r="K43" s="228"/>
      <c r="L43" s="229"/>
      <c r="M43" s="208"/>
      <c r="N43" s="229">
        <f t="shared" si="0"/>
        <v>0</v>
      </c>
      <c r="O43" s="271">
        <f t="shared" si="1"/>
        <v>0</v>
      </c>
      <c r="P43" s="271">
        <f>C43-'[2]4.3-7'!C42</f>
        <v>0</v>
      </c>
    </row>
    <row r="44" spans="1:16">
      <c r="A44" s="207" t="s">
        <v>475</v>
      </c>
      <c r="B44" s="242"/>
      <c r="C44" s="229">
        <f>SUM(C43)</f>
        <v>0</v>
      </c>
      <c r="D44" s="229">
        <f t="shared" ref="D44:M44" si="10">SUM(D43)</f>
        <v>2125</v>
      </c>
      <c r="E44" s="229">
        <f t="shared" si="10"/>
        <v>-49</v>
      </c>
      <c r="F44" s="229">
        <f t="shared" si="10"/>
        <v>-1020</v>
      </c>
      <c r="G44" s="229">
        <f t="shared" si="10"/>
        <v>120</v>
      </c>
      <c r="H44" s="229">
        <f t="shared" si="10"/>
        <v>0</v>
      </c>
      <c r="I44" s="229">
        <f t="shared" si="10"/>
        <v>-1176</v>
      </c>
      <c r="J44" s="229">
        <f t="shared" si="10"/>
        <v>0</v>
      </c>
      <c r="K44" s="229">
        <f t="shared" si="10"/>
        <v>0</v>
      </c>
      <c r="L44" s="229">
        <f t="shared" si="10"/>
        <v>0</v>
      </c>
      <c r="M44" s="229">
        <f t="shared" si="10"/>
        <v>0</v>
      </c>
      <c r="N44" s="229">
        <f t="shared" si="0"/>
        <v>0</v>
      </c>
      <c r="O44" s="271">
        <f t="shared" si="1"/>
        <v>0</v>
      </c>
      <c r="P44" s="271">
        <f>C44-'[2]4.3-7'!C43</f>
        <v>0</v>
      </c>
    </row>
    <row r="45" spans="1:16" s="363" customFormat="1">
      <c r="A45" s="453" t="s">
        <v>476</v>
      </c>
      <c r="B45" s="225"/>
      <c r="C45" s="226">
        <f t="shared" ref="C45:L45" si="11">C42+C44</f>
        <v>102585</v>
      </c>
      <c r="D45" s="226">
        <f t="shared" si="11"/>
        <v>44678</v>
      </c>
      <c r="E45" s="226">
        <f t="shared" si="11"/>
        <v>12127</v>
      </c>
      <c r="F45" s="226">
        <f t="shared" si="11"/>
        <v>43439</v>
      </c>
      <c r="G45" s="226">
        <f t="shared" si="11"/>
        <v>120</v>
      </c>
      <c r="H45" s="226">
        <f t="shared" si="11"/>
        <v>0</v>
      </c>
      <c r="I45" s="226">
        <f t="shared" si="11"/>
        <v>2221</v>
      </c>
      <c r="J45" s="226">
        <f t="shared" si="11"/>
        <v>0</v>
      </c>
      <c r="K45" s="226">
        <f t="shared" si="11"/>
        <v>0</v>
      </c>
      <c r="L45" s="226">
        <f t="shared" si="11"/>
        <v>0</v>
      </c>
      <c r="M45" s="210"/>
      <c r="N45" s="229">
        <f t="shared" si="0"/>
        <v>102585</v>
      </c>
      <c r="O45" s="271">
        <f t="shared" si="1"/>
        <v>0</v>
      </c>
      <c r="P45" s="271">
        <f>C45-'[2]4.3-7'!C44</f>
        <v>0</v>
      </c>
    </row>
    <row r="46" spans="1:16">
      <c r="A46" s="231" t="s">
        <v>162</v>
      </c>
      <c r="B46" s="231"/>
      <c r="C46" s="229"/>
      <c r="D46" s="228"/>
      <c r="E46" s="224"/>
      <c r="F46" s="223"/>
      <c r="G46" s="224"/>
      <c r="H46" s="224"/>
      <c r="I46" s="223"/>
      <c r="J46" s="224"/>
      <c r="K46" s="223"/>
      <c r="L46" s="224"/>
      <c r="M46" s="208"/>
      <c r="N46" s="229">
        <f t="shared" si="0"/>
        <v>0</v>
      </c>
      <c r="O46" s="271">
        <f t="shared" si="1"/>
        <v>0</v>
      </c>
      <c r="P46" s="271">
        <f>C46-'[2]4.3-7'!C45</f>
        <v>0</v>
      </c>
    </row>
    <row r="47" spans="1:16">
      <c r="A47" s="242" t="s">
        <v>36</v>
      </c>
      <c r="B47" s="242" t="s">
        <v>183</v>
      </c>
      <c r="C47" s="229">
        <f>SUM(D47:I47)</f>
        <v>65474</v>
      </c>
      <c r="D47" s="228">
        <v>34352</v>
      </c>
      <c r="E47" s="229">
        <v>9221</v>
      </c>
      <c r="F47" s="228">
        <v>21308</v>
      </c>
      <c r="G47" s="229"/>
      <c r="H47" s="229"/>
      <c r="I47" s="228">
        <v>593</v>
      </c>
      <c r="J47" s="229"/>
      <c r="K47" s="228"/>
      <c r="L47" s="229"/>
      <c r="M47" s="208"/>
      <c r="N47" s="229">
        <f t="shared" si="0"/>
        <v>65474</v>
      </c>
      <c r="O47" s="271">
        <f t="shared" si="1"/>
        <v>0</v>
      </c>
      <c r="P47" s="271">
        <f>C47-'[2]4.3-7'!C46</f>
        <v>0</v>
      </c>
    </row>
    <row r="48" spans="1:16">
      <c r="A48" s="207" t="s">
        <v>476</v>
      </c>
      <c r="B48" s="242"/>
      <c r="C48" s="229">
        <v>67244</v>
      </c>
      <c r="D48" s="228">
        <v>34352</v>
      </c>
      <c r="E48" s="229">
        <v>9221</v>
      </c>
      <c r="F48" s="228">
        <v>23078</v>
      </c>
      <c r="G48" s="229">
        <v>0</v>
      </c>
      <c r="H48" s="229">
        <v>0</v>
      </c>
      <c r="I48" s="228">
        <v>593</v>
      </c>
      <c r="J48" s="229">
        <v>0</v>
      </c>
      <c r="K48" s="228">
        <v>0</v>
      </c>
      <c r="L48" s="229">
        <v>0</v>
      </c>
      <c r="M48" s="208"/>
      <c r="N48" s="229">
        <f t="shared" si="0"/>
        <v>67244</v>
      </c>
      <c r="O48" s="271">
        <f t="shared" si="1"/>
        <v>0</v>
      </c>
      <c r="P48" s="271">
        <f>C48-'[2]4.3-7'!C47</f>
        <v>0</v>
      </c>
    </row>
    <row r="49" spans="1:16">
      <c r="A49" s="207" t="s">
        <v>778</v>
      </c>
      <c r="B49" s="242"/>
      <c r="C49" s="229"/>
      <c r="D49" s="228">
        <v>648</v>
      </c>
      <c r="E49" s="229">
        <v>49</v>
      </c>
      <c r="F49" s="228">
        <v>-313</v>
      </c>
      <c r="G49" s="229"/>
      <c r="H49" s="229"/>
      <c r="I49" s="228">
        <v>-384</v>
      </c>
      <c r="J49" s="229"/>
      <c r="K49" s="228"/>
      <c r="L49" s="229"/>
      <c r="M49" s="208"/>
      <c r="N49" s="229">
        <f t="shared" si="0"/>
        <v>0</v>
      </c>
      <c r="O49" s="271">
        <f t="shared" si="1"/>
        <v>0</v>
      </c>
      <c r="P49" s="271">
        <f>C49-'[2]4.3-7'!C48</f>
        <v>0</v>
      </c>
    </row>
    <row r="50" spans="1:16">
      <c r="A50" s="207" t="s">
        <v>475</v>
      </c>
      <c r="B50" s="242"/>
      <c r="C50" s="229">
        <f>SUM(C49)</f>
        <v>0</v>
      </c>
      <c r="D50" s="229">
        <f t="shared" ref="D50:M50" si="12">SUM(D49)</f>
        <v>648</v>
      </c>
      <c r="E50" s="229">
        <f t="shared" si="12"/>
        <v>49</v>
      </c>
      <c r="F50" s="229">
        <f t="shared" si="12"/>
        <v>-313</v>
      </c>
      <c r="G50" s="229">
        <f t="shared" si="12"/>
        <v>0</v>
      </c>
      <c r="H50" s="229">
        <f t="shared" si="12"/>
        <v>0</v>
      </c>
      <c r="I50" s="229">
        <f t="shared" si="12"/>
        <v>-384</v>
      </c>
      <c r="J50" s="229">
        <f t="shared" si="12"/>
        <v>0</v>
      </c>
      <c r="K50" s="229">
        <f t="shared" si="12"/>
        <v>0</v>
      </c>
      <c r="L50" s="229">
        <f t="shared" si="12"/>
        <v>0</v>
      </c>
      <c r="M50" s="229">
        <f t="shared" si="12"/>
        <v>0</v>
      </c>
      <c r="N50" s="229">
        <f t="shared" si="0"/>
        <v>0</v>
      </c>
      <c r="O50" s="271">
        <f t="shared" si="1"/>
        <v>0</v>
      </c>
      <c r="P50" s="271">
        <f>C50-'[2]4.3-7'!C49</f>
        <v>0</v>
      </c>
    </row>
    <row r="51" spans="1:16" s="363" customFormat="1">
      <c r="A51" s="453" t="s">
        <v>476</v>
      </c>
      <c r="B51" s="225"/>
      <c r="C51" s="226">
        <f>C48+C50</f>
        <v>67244</v>
      </c>
      <c r="D51" s="226">
        <f t="shared" ref="D51:L51" si="13">D48+D50</f>
        <v>35000</v>
      </c>
      <c r="E51" s="226">
        <f t="shared" si="13"/>
        <v>9270</v>
      </c>
      <c r="F51" s="226">
        <f t="shared" si="13"/>
        <v>22765</v>
      </c>
      <c r="G51" s="226">
        <f t="shared" si="13"/>
        <v>0</v>
      </c>
      <c r="H51" s="226">
        <f t="shared" si="13"/>
        <v>0</v>
      </c>
      <c r="I51" s="226">
        <f t="shared" si="13"/>
        <v>209</v>
      </c>
      <c r="J51" s="226">
        <f t="shared" si="13"/>
        <v>0</v>
      </c>
      <c r="K51" s="226">
        <f t="shared" si="13"/>
        <v>0</v>
      </c>
      <c r="L51" s="226">
        <f t="shared" si="13"/>
        <v>0</v>
      </c>
      <c r="M51" s="210"/>
      <c r="N51" s="229">
        <f t="shared" si="0"/>
        <v>67244</v>
      </c>
      <c r="O51" s="271">
        <f t="shared" si="1"/>
        <v>0</v>
      </c>
      <c r="P51" s="271">
        <f>C51-'[2]4.3-7'!C50</f>
        <v>0</v>
      </c>
    </row>
    <row r="52" spans="1:16">
      <c r="A52" s="204" t="s">
        <v>254</v>
      </c>
      <c r="B52" s="204"/>
      <c r="C52" s="229"/>
      <c r="D52" s="223"/>
      <c r="E52" s="224"/>
      <c r="F52" s="223"/>
      <c r="G52" s="224"/>
      <c r="H52" s="224"/>
      <c r="I52" s="223"/>
      <c r="J52" s="224"/>
      <c r="K52" s="223"/>
      <c r="L52" s="224"/>
      <c r="M52" s="208"/>
      <c r="N52" s="229">
        <f t="shared" si="0"/>
        <v>0</v>
      </c>
      <c r="O52" s="271">
        <f t="shared" si="1"/>
        <v>0</v>
      </c>
      <c r="P52" s="271">
        <f>C52-'[2]4.3-7'!C51</f>
        <v>0</v>
      </c>
    </row>
    <row r="53" spans="1:16" s="362" customFormat="1">
      <c r="A53" s="242" t="s">
        <v>36</v>
      </c>
      <c r="B53" s="242" t="s">
        <v>182</v>
      </c>
      <c r="C53" s="229">
        <f>SUM(D53:I53)</f>
        <v>49853</v>
      </c>
      <c r="D53" s="228">
        <v>26961</v>
      </c>
      <c r="E53" s="229">
        <v>7029</v>
      </c>
      <c r="F53" s="228">
        <v>11712</v>
      </c>
      <c r="G53" s="229">
        <v>3745</v>
      </c>
      <c r="H53" s="229"/>
      <c r="I53" s="228">
        <v>406</v>
      </c>
      <c r="J53" s="229"/>
      <c r="K53" s="228"/>
      <c r="L53" s="229"/>
      <c r="M53" s="373"/>
      <c r="N53" s="229">
        <f t="shared" si="0"/>
        <v>49853</v>
      </c>
      <c r="O53" s="271">
        <f t="shared" si="1"/>
        <v>0</v>
      </c>
      <c r="P53" s="271">
        <f>C53-'[2]4.3-7'!C52</f>
        <v>0</v>
      </c>
    </row>
    <row r="54" spans="1:16">
      <c r="A54" s="207" t="s">
        <v>476</v>
      </c>
      <c r="B54" s="258"/>
      <c r="C54" s="208">
        <v>47679</v>
      </c>
      <c r="D54" s="228">
        <v>26961</v>
      </c>
      <c r="E54" s="229">
        <v>7029</v>
      </c>
      <c r="F54" s="228">
        <v>12700</v>
      </c>
      <c r="G54" s="229">
        <v>0</v>
      </c>
      <c r="H54" s="229">
        <v>0</v>
      </c>
      <c r="I54" s="228">
        <v>989</v>
      </c>
      <c r="J54" s="229">
        <v>0</v>
      </c>
      <c r="K54" s="228">
        <v>0</v>
      </c>
      <c r="L54" s="229">
        <v>0</v>
      </c>
      <c r="M54" s="208"/>
      <c r="N54" s="229">
        <f t="shared" si="0"/>
        <v>47679</v>
      </c>
      <c r="O54" s="271">
        <f t="shared" si="1"/>
        <v>0</v>
      </c>
      <c r="P54" s="271">
        <v>0</v>
      </c>
    </row>
    <row r="55" spans="1:16">
      <c r="A55" s="207" t="s">
        <v>477</v>
      </c>
      <c r="B55" s="258"/>
      <c r="C55" s="208">
        <v>372</v>
      </c>
      <c r="D55" s="228"/>
      <c r="E55" s="229"/>
      <c r="F55" s="228">
        <v>372</v>
      </c>
      <c r="G55" s="229"/>
      <c r="H55" s="229"/>
      <c r="I55" s="228"/>
      <c r="J55" s="229"/>
      <c r="K55" s="228"/>
      <c r="L55" s="229"/>
      <c r="M55" s="208"/>
      <c r="N55" s="229">
        <f t="shared" si="0"/>
        <v>372</v>
      </c>
      <c r="O55" s="271">
        <f t="shared" si="1"/>
        <v>0</v>
      </c>
      <c r="P55" s="271"/>
    </row>
    <row r="56" spans="1:16">
      <c r="A56" s="207" t="s">
        <v>475</v>
      </c>
      <c r="B56" s="242"/>
      <c r="C56" s="229">
        <f>SUM(C55)</f>
        <v>372</v>
      </c>
      <c r="D56" s="229">
        <f t="shared" ref="D56:L56" si="14">SUM(D55)</f>
        <v>0</v>
      </c>
      <c r="E56" s="229">
        <f t="shared" si="14"/>
        <v>0</v>
      </c>
      <c r="F56" s="229">
        <f t="shared" si="14"/>
        <v>372</v>
      </c>
      <c r="G56" s="229">
        <f t="shared" si="14"/>
        <v>0</v>
      </c>
      <c r="H56" s="229">
        <f t="shared" si="14"/>
        <v>0</v>
      </c>
      <c r="I56" s="229">
        <f t="shared" si="14"/>
        <v>0</v>
      </c>
      <c r="J56" s="229">
        <f t="shared" si="14"/>
        <v>0</v>
      </c>
      <c r="K56" s="229">
        <f t="shared" si="14"/>
        <v>0</v>
      </c>
      <c r="L56" s="229">
        <f t="shared" si="14"/>
        <v>0</v>
      </c>
      <c r="M56" s="208"/>
      <c r="N56" s="229">
        <f t="shared" si="0"/>
        <v>372</v>
      </c>
      <c r="O56" s="271">
        <f t="shared" si="1"/>
        <v>0</v>
      </c>
      <c r="P56" s="271">
        <f>C56-'[2]4.3-7'!C55</f>
        <v>0</v>
      </c>
    </row>
    <row r="57" spans="1:16" s="363" customFormat="1">
      <c r="A57" s="453" t="s">
        <v>476</v>
      </c>
      <c r="B57" s="225"/>
      <c r="C57" s="226">
        <f>C54+C56</f>
        <v>48051</v>
      </c>
      <c r="D57" s="226">
        <f t="shared" ref="D57:L57" si="15">D54+D56</f>
        <v>26961</v>
      </c>
      <c r="E57" s="226">
        <f t="shared" si="15"/>
        <v>7029</v>
      </c>
      <c r="F57" s="226">
        <f t="shared" si="15"/>
        <v>13072</v>
      </c>
      <c r="G57" s="226">
        <f t="shared" si="15"/>
        <v>0</v>
      </c>
      <c r="H57" s="226">
        <f t="shared" si="15"/>
        <v>0</v>
      </c>
      <c r="I57" s="226">
        <f t="shared" si="15"/>
        <v>989</v>
      </c>
      <c r="J57" s="226">
        <f t="shared" si="15"/>
        <v>0</v>
      </c>
      <c r="K57" s="226">
        <f t="shared" si="15"/>
        <v>0</v>
      </c>
      <c r="L57" s="226">
        <f t="shared" si="15"/>
        <v>0</v>
      </c>
      <c r="M57" s="210"/>
      <c r="N57" s="229">
        <f t="shared" si="0"/>
        <v>48051</v>
      </c>
      <c r="O57" s="271">
        <f t="shared" si="1"/>
        <v>0</v>
      </c>
      <c r="P57" s="271">
        <f>C57-'[2]4.3-7'!C56</f>
        <v>0</v>
      </c>
    </row>
    <row r="58" spans="1:16" s="376" customFormat="1">
      <c r="A58" s="267" t="s">
        <v>249</v>
      </c>
      <c r="B58" s="213"/>
      <c r="C58" s="229"/>
      <c r="D58" s="193"/>
      <c r="E58" s="215"/>
      <c r="F58" s="214"/>
      <c r="G58" s="215"/>
      <c r="H58" s="215"/>
      <c r="I58" s="359"/>
      <c r="J58" s="214"/>
      <c r="K58" s="215"/>
      <c r="L58" s="374"/>
      <c r="M58" s="375"/>
      <c r="N58" s="229">
        <f t="shared" si="0"/>
        <v>0</v>
      </c>
      <c r="O58" s="271">
        <f t="shared" si="1"/>
        <v>0</v>
      </c>
      <c r="P58" s="271">
        <f>C58-'[2]4.3-7'!C57</f>
        <v>0</v>
      </c>
    </row>
    <row r="59" spans="1:16" s="381" customFormat="1">
      <c r="A59" s="269" t="s">
        <v>36</v>
      </c>
      <c r="B59" s="217"/>
      <c r="C59" s="229">
        <f>C64+C70+C76+C82</f>
        <v>127571</v>
      </c>
      <c r="D59" s="229">
        <f t="shared" ref="D59:L60" si="16">D64+D70+D76+D82</f>
        <v>37384</v>
      </c>
      <c r="E59" s="229">
        <f t="shared" si="16"/>
        <v>10204</v>
      </c>
      <c r="F59" s="229">
        <f t="shared" si="16"/>
        <v>56889</v>
      </c>
      <c r="G59" s="229">
        <f t="shared" si="16"/>
        <v>0</v>
      </c>
      <c r="H59" s="229">
        <f t="shared" si="16"/>
        <v>21000</v>
      </c>
      <c r="I59" s="229">
        <f t="shared" si="16"/>
        <v>2094</v>
      </c>
      <c r="J59" s="229">
        <f t="shared" si="16"/>
        <v>0</v>
      </c>
      <c r="K59" s="229">
        <f t="shared" si="16"/>
        <v>0</v>
      </c>
      <c r="L59" s="229">
        <f t="shared" si="16"/>
        <v>0</v>
      </c>
      <c r="M59" s="183" t="e">
        <f>SUM(M64,M70,#REF!,M76,M82)</f>
        <v>#REF!</v>
      </c>
      <c r="N59" s="229">
        <f t="shared" si="0"/>
        <v>127571</v>
      </c>
      <c r="O59" s="271">
        <f t="shared" si="1"/>
        <v>0</v>
      </c>
      <c r="P59" s="271">
        <f>C59-'[2]4.3-7'!C58</f>
        <v>0</v>
      </c>
    </row>
    <row r="60" spans="1:16" s="381" customFormat="1">
      <c r="A60" s="207" t="s">
        <v>476</v>
      </c>
      <c r="B60" s="217"/>
      <c r="C60" s="229">
        <f>C65+C71+C77+C83</f>
        <v>133522</v>
      </c>
      <c r="D60" s="229">
        <f t="shared" si="16"/>
        <v>37384</v>
      </c>
      <c r="E60" s="229">
        <f t="shared" si="16"/>
        <v>10204</v>
      </c>
      <c r="F60" s="229">
        <f t="shared" si="16"/>
        <v>60840</v>
      </c>
      <c r="G60" s="229">
        <f t="shared" si="16"/>
        <v>0</v>
      </c>
      <c r="H60" s="229">
        <f t="shared" si="16"/>
        <v>23000</v>
      </c>
      <c r="I60" s="229">
        <f t="shared" si="16"/>
        <v>2094</v>
      </c>
      <c r="J60" s="229">
        <f t="shared" si="16"/>
        <v>0</v>
      </c>
      <c r="K60" s="229">
        <f t="shared" si="16"/>
        <v>0</v>
      </c>
      <c r="L60" s="229">
        <f t="shared" si="16"/>
        <v>0</v>
      </c>
      <c r="M60" s="183"/>
      <c r="N60" s="229">
        <f t="shared" si="0"/>
        <v>133522</v>
      </c>
      <c r="O60" s="271">
        <f t="shared" si="1"/>
        <v>0</v>
      </c>
      <c r="P60" s="271">
        <f>C60-'[2]4.3-7'!C59</f>
        <v>0</v>
      </c>
    </row>
    <row r="61" spans="1:16" s="376" customFormat="1">
      <c r="A61" s="207" t="s">
        <v>475</v>
      </c>
      <c r="B61" s="217"/>
      <c r="C61" s="229">
        <f>C67+C73+C79+C84</f>
        <v>5674</v>
      </c>
      <c r="D61" s="229">
        <f t="shared" ref="D61:L61" si="17">D67+D73+D79+D84</f>
        <v>-2291</v>
      </c>
      <c r="E61" s="229">
        <f t="shared" si="17"/>
        <v>-439</v>
      </c>
      <c r="F61" s="229">
        <f t="shared" si="17"/>
        <v>3390</v>
      </c>
      <c r="G61" s="229">
        <f t="shared" si="17"/>
        <v>0</v>
      </c>
      <c r="H61" s="229">
        <f t="shared" si="17"/>
        <v>3819</v>
      </c>
      <c r="I61" s="229">
        <f t="shared" si="17"/>
        <v>1195</v>
      </c>
      <c r="J61" s="229">
        <f t="shared" si="17"/>
        <v>0</v>
      </c>
      <c r="K61" s="229">
        <f t="shared" si="17"/>
        <v>0</v>
      </c>
      <c r="L61" s="229">
        <f t="shared" si="17"/>
        <v>0</v>
      </c>
      <c r="M61" s="183"/>
      <c r="N61" s="229">
        <f t="shared" si="0"/>
        <v>5674</v>
      </c>
      <c r="O61" s="271">
        <f t="shared" si="1"/>
        <v>0</v>
      </c>
      <c r="P61" s="271">
        <f>C61-'[2]4.3-7'!C60</f>
        <v>0</v>
      </c>
    </row>
    <row r="62" spans="1:16" s="467" customFormat="1">
      <c r="A62" s="453" t="s">
        <v>476</v>
      </c>
      <c r="B62" s="243"/>
      <c r="C62" s="226">
        <f>C68+C74+C80+C86</f>
        <v>139196</v>
      </c>
      <c r="D62" s="226">
        <f t="shared" ref="D62:L62" si="18">D68+D74+D80+D86</f>
        <v>35093</v>
      </c>
      <c r="E62" s="226">
        <f t="shared" si="18"/>
        <v>9765</v>
      </c>
      <c r="F62" s="226">
        <f t="shared" si="18"/>
        <v>64230</v>
      </c>
      <c r="G62" s="226">
        <f t="shared" si="18"/>
        <v>0</v>
      </c>
      <c r="H62" s="226">
        <f t="shared" si="18"/>
        <v>26819</v>
      </c>
      <c r="I62" s="226">
        <f t="shared" si="18"/>
        <v>3289</v>
      </c>
      <c r="J62" s="226">
        <f t="shared" si="18"/>
        <v>0</v>
      </c>
      <c r="K62" s="226">
        <f t="shared" si="18"/>
        <v>0</v>
      </c>
      <c r="L62" s="226">
        <f t="shared" si="18"/>
        <v>0</v>
      </c>
      <c r="M62" s="182"/>
      <c r="N62" s="229">
        <f t="shared" ref="N62:N69" si="19">SUM(D62:L62)</f>
        <v>139196</v>
      </c>
      <c r="O62" s="271">
        <f t="shared" si="1"/>
        <v>0</v>
      </c>
      <c r="P62" s="271">
        <f>C62-'[2]4.3-7'!C61</f>
        <v>0</v>
      </c>
    </row>
    <row r="63" spans="1:16">
      <c r="A63" s="268" t="s">
        <v>142</v>
      </c>
      <c r="B63" s="244"/>
      <c r="C63" s="229"/>
      <c r="D63" s="183"/>
      <c r="E63" s="220"/>
      <c r="F63" s="219"/>
      <c r="G63" s="220"/>
      <c r="H63" s="220"/>
      <c r="I63" s="298"/>
      <c r="J63" s="219"/>
      <c r="K63" s="220"/>
      <c r="L63" s="362"/>
      <c r="M63" s="221"/>
      <c r="N63" s="229">
        <f t="shared" si="19"/>
        <v>0</v>
      </c>
      <c r="O63" s="271">
        <f t="shared" si="1"/>
        <v>0</v>
      </c>
      <c r="P63" s="271">
        <f>C63-'[2]4.3-7'!C62</f>
        <v>0</v>
      </c>
    </row>
    <row r="64" spans="1:16">
      <c r="A64" s="269" t="s">
        <v>36</v>
      </c>
      <c r="B64" s="217" t="s">
        <v>183</v>
      </c>
      <c r="C64" s="229">
        <f>SUM(D64:I64)</f>
        <v>60553</v>
      </c>
      <c r="D64" s="183">
        <v>14084</v>
      </c>
      <c r="E64" s="220">
        <v>3983</v>
      </c>
      <c r="F64" s="219">
        <v>41597</v>
      </c>
      <c r="G64" s="220"/>
      <c r="H64" s="220"/>
      <c r="I64" s="298">
        <v>889</v>
      </c>
      <c r="J64" s="219"/>
      <c r="K64" s="220"/>
      <c r="L64" s="362"/>
      <c r="M64" s="221"/>
      <c r="N64" s="229">
        <f t="shared" si="19"/>
        <v>60553</v>
      </c>
      <c r="O64" s="271">
        <f t="shared" si="1"/>
        <v>0</v>
      </c>
      <c r="P64" s="271">
        <f>C64-'[2]4.3-7'!C63</f>
        <v>0</v>
      </c>
    </row>
    <row r="65" spans="1:16">
      <c r="A65" s="207" t="s">
        <v>476</v>
      </c>
      <c r="B65" s="242"/>
      <c r="C65" s="229">
        <v>63000</v>
      </c>
      <c r="D65" s="228">
        <v>14084</v>
      </c>
      <c r="E65" s="229">
        <v>3983</v>
      </c>
      <c r="F65" s="228">
        <v>44044</v>
      </c>
      <c r="G65" s="229">
        <v>0</v>
      </c>
      <c r="H65" s="229">
        <v>0</v>
      </c>
      <c r="I65" s="228">
        <v>889</v>
      </c>
      <c r="J65" s="229">
        <v>0</v>
      </c>
      <c r="K65" s="228">
        <v>0</v>
      </c>
      <c r="L65" s="229">
        <v>0</v>
      </c>
      <c r="M65" s="208"/>
      <c r="N65" s="229">
        <f t="shared" si="19"/>
        <v>63000</v>
      </c>
      <c r="O65" s="271">
        <f t="shared" si="1"/>
        <v>0</v>
      </c>
      <c r="P65" s="271">
        <f>C65-'[2]4.3-7'!C64</f>
        <v>0</v>
      </c>
    </row>
    <row r="66" spans="1:16">
      <c r="A66" s="207" t="s">
        <v>778</v>
      </c>
      <c r="B66" s="242"/>
      <c r="C66" s="229">
        <v>367</v>
      </c>
      <c r="D66" s="228">
        <v>-2016</v>
      </c>
      <c r="E66" s="229">
        <v>-538</v>
      </c>
      <c r="F66" s="228">
        <v>2186</v>
      </c>
      <c r="G66" s="229"/>
      <c r="H66" s="229"/>
      <c r="I66" s="228">
        <v>735</v>
      </c>
      <c r="J66" s="229"/>
      <c r="K66" s="228"/>
      <c r="L66" s="229"/>
      <c r="M66" s="208"/>
      <c r="N66" s="229">
        <f t="shared" si="19"/>
        <v>367</v>
      </c>
      <c r="O66" s="271">
        <f t="shared" si="1"/>
        <v>0</v>
      </c>
      <c r="P66" s="271">
        <f>C66-'[2]4.3-7'!C65</f>
        <v>0</v>
      </c>
    </row>
    <row r="67" spans="1:16">
      <c r="A67" s="207" t="s">
        <v>475</v>
      </c>
      <c r="B67" s="242"/>
      <c r="C67" s="229">
        <f>SUM(C66)</f>
        <v>367</v>
      </c>
      <c r="D67" s="229">
        <f t="shared" ref="D67:L67" si="20">SUM(D66)</f>
        <v>-2016</v>
      </c>
      <c r="E67" s="229">
        <f t="shared" si="20"/>
        <v>-538</v>
      </c>
      <c r="F67" s="229">
        <f t="shared" si="20"/>
        <v>2186</v>
      </c>
      <c r="G67" s="229">
        <f t="shared" si="20"/>
        <v>0</v>
      </c>
      <c r="H67" s="229">
        <f t="shared" si="20"/>
        <v>0</v>
      </c>
      <c r="I67" s="229">
        <f t="shared" si="20"/>
        <v>735</v>
      </c>
      <c r="J67" s="229">
        <f t="shared" si="20"/>
        <v>0</v>
      </c>
      <c r="K67" s="229">
        <f t="shared" si="20"/>
        <v>0</v>
      </c>
      <c r="L67" s="229">
        <f t="shared" si="20"/>
        <v>0</v>
      </c>
      <c r="M67" s="208"/>
      <c r="N67" s="229">
        <f t="shared" si="19"/>
        <v>367</v>
      </c>
      <c r="O67" s="271">
        <f t="shared" si="1"/>
        <v>0</v>
      </c>
      <c r="P67" s="271">
        <f>C67-'[2]4.3-7'!C66</f>
        <v>0</v>
      </c>
    </row>
    <row r="68" spans="1:16" s="363" customFormat="1">
      <c r="A68" s="453" t="s">
        <v>476</v>
      </c>
      <c r="B68" s="225"/>
      <c r="C68" s="226">
        <f>C65+C67</f>
        <v>63367</v>
      </c>
      <c r="D68" s="226">
        <f t="shared" ref="D68:M68" si="21">D65+D67</f>
        <v>12068</v>
      </c>
      <c r="E68" s="226">
        <f t="shared" si="21"/>
        <v>3445</v>
      </c>
      <c r="F68" s="226">
        <f t="shared" si="21"/>
        <v>46230</v>
      </c>
      <c r="G68" s="226">
        <f t="shared" si="21"/>
        <v>0</v>
      </c>
      <c r="H68" s="226">
        <f t="shared" si="21"/>
        <v>0</v>
      </c>
      <c r="I68" s="226">
        <f t="shared" si="21"/>
        <v>1624</v>
      </c>
      <c r="J68" s="226">
        <f t="shared" si="21"/>
        <v>0</v>
      </c>
      <c r="K68" s="226">
        <f t="shared" si="21"/>
        <v>0</v>
      </c>
      <c r="L68" s="226">
        <f t="shared" si="21"/>
        <v>0</v>
      </c>
      <c r="M68" s="226">
        <f t="shared" si="21"/>
        <v>0</v>
      </c>
      <c r="N68" s="229">
        <f t="shared" si="19"/>
        <v>63367</v>
      </c>
      <c r="O68" s="271">
        <f t="shared" si="1"/>
        <v>0</v>
      </c>
      <c r="P68" s="271">
        <f>C68-'[2]4.3-7'!C67</f>
        <v>0</v>
      </c>
    </row>
    <row r="69" spans="1:16">
      <c r="A69" s="184" t="s">
        <v>143</v>
      </c>
      <c r="B69" s="184"/>
      <c r="C69" s="229"/>
      <c r="D69" s="193"/>
      <c r="E69" s="215"/>
      <c r="F69" s="214"/>
      <c r="G69" s="215"/>
      <c r="H69" s="215"/>
      <c r="I69" s="359"/>
      <c r="J69" s="214"/>
      <c r="K69" s="215"/>
      <c r="L69" s="377"/>
      <c r="M69" s="221"/>
      <c r="N69" s="229">
        <f t="shared" si="19"/>
        <v>0</v>
      </c>
      <c r="O69" s="271">
        <f t="shared" si="1"/>
        <v>0</v>
      </c>
      <c r="P69" s="271">
        <f>C69-'[2]4.3-7'!C68</f>
        <v>0</v>
      </c>
    </row>
    <row r="70" spans="1:16">
      <c r="A70" s="269" t="s">
        <v>36</v>
      </c>
      <c r="B70" s="269" t="s">
        <v>182</v>
      </c>
      <c r="C70" s="229">
        <f>SUM(D70:I70)</f>
        <v>11346</v>
      </c>
      <c r="D70" s="183">
        <v>6092</v>
      </c>
      <c r="E70" s="220">
        <v>1634</v>
      </c>
      <c r="F70" s="219">
        <v>3239</v>
      </c>
      <c r="G70" s="220"/>
      <c r="H70" s="220"/>
      <c r="I70" s="298">
        <v>381</v>
      </c>
      <c r="J70" s="219"/>
      <c r="K70" s="220"/>
      <c r="L70" s="378"/>
      <c r="M70" s="221"/>
      <c r="N70" s="229">
        <f t="shared" si="0"/>
        <v>11346</v>
      </c>
      <c r="O70" s="271">
        <f t="shared" si="1"/>
        <v>0</v>
      </c>
      <c r="P70" s="271">
        <f>C70-'[2]4.3-7'!C69</f>
        <v>0</v>
      </c>
    </row>
    <row r="71" spans="1:16">
      <c r="A71" s="269" t="s">
        <v>476</v>
      </c>
      <c r="B71" s="269"/>
      <c r="C71" s="229">
        <v>11346</v>
      </c>
      <c r="D71" s="183">
        <v>6092</v>
      </c>
      <c r="E71" s="220">
        <v>1634</v>
      </c>
      <c r="F71" s="219">
        <v>3239</v>
      </c>
      <c r="G71" s="220">
        <v>0</v>
      </c>
      <c r="H71" s="220">
        <v>0</v>
      </c>
      <c r="I71" s="298">
        <v>381</v>
      </c>
      <c r="J71" s="219">
        <v>0</v>
      </c>
      <c r="K71" s="220">
        <v>0</v>
      </c>
      <c r="L71" s="378">
        <v>0</v>
      </c>
      <c r="M71" s="221"/>
      <c r="N71" s="229">
        <f t="shared" si="0"/>
        <v>11346</v>
      </c>
      <c r="O71" s="271">
        <f t="shared" si="1"/>
        <v>0</v>
      </c>
      <c r="P71" s="271">
        <f>C71-'[2]4.3-7'!C70</f>
        <v>0</v>
      </c>
    </row>
    <row r="72" spans="1:16">
      <c r="A72" s="207" t="s">
        <v>778</v>
      </c>
      <c r="B72" s="269"/>
      <c r="C72" s="229">
        <v>-2324</v>
      </c>
      <c r="D72" s="183">
        <v>-737</v>
      </c>
      <c r="E72" s="220">
        <v>-34</v>
      </c>
      <c r="F72" s="219">
        <v>-1569</v>
      </c>
      <c r="G72" s="220"/>
      <c r="H72" s="220"/>
      <c r="I72" s="298">
        <v>16</v>
      </c>
      <c r="J72" s="219"/>
      <c r="K72" s="220"/>
      <c r="L72" s="378"/>
      <c r="M72" s="221"/>
      <c r="N72" s="229">
        <f t="shared" si="0"/>
        <v>-2324</v>
      </c>
      <c r="O72" s="271">
        <f t="shared" si="1"/>
        <v>0</v>
      </c>
      <c r="P72" s="271">
        <f>C72-'[2]4.3-7'!C71</f>
        <v>0</v>
      </c>
    </row>
    <row r="73" spans="1:16">
      <c r="A73" s="207" t="s">
        <v>475</v>
      </c>
      <c r="B73" s="242"/>
      <c r="C73" s="229">
        <f>SUM(C72)</f>
        <v>-2324</v>
      </c>
      <c r="D73" s="229">
        <f t="shared" ref="D73:L73" si="22">SUM(D72)</f>
        <v>-737</v>
      </c>
      <c r="E73" s="229">
        <f t="shared" si="22"/>
        <v>-34</v>
      </c>
      <c r="F73" s="229">
        <f t="shared" si="22"/>
        <v>-1569</v>
      </c>
      <c r="G73" s="229">
        <f t="shared" si="22"/>
        <v>0</v>
      </c>
      <c r="H73" s="229">
        <f t="shared" si="22"/>
        <v>0</v>
      </c>
      <c r="I73" s="229">
        <f t="shared" si="22"/>
        <v>16</v>
      </c>
      <c r="J73" s="229">
        <f t="shared" si="22"/>
        <v>0</v>
      </c>
      <c r="K73" s="229">
        <f t="shared" si="22"/>
        <v>0</v>
      </c>
      <c r="L73" s="229">
        <f t="shared" si="22"/>
        <v>0</v>
      </c>
      <c r="M73" s="208"/>
      <c r="N73" s="229">
        <f t="shared" si="0"/>
        <v>-2324</v>
      </c>
      <c r="O73" s="271">
        <f t="shared" si="1"/>
        <v>0</v>
      </c>
      <c r="P73" s="271">
        <f>C73-'[2]4.3-7'!C72</f>
        <v>0</v>
      </c>
    </row>
    <row r="74" spans="1:16" s="363" customFormat="1">
      <c r="A74" s="453" t="s">
        <v>476</v>
      </c>
      <c r="B74" s="225"/>
      <c r="C74" s="226">
        <f>C71+C72</f>
        <v>9022</v>
      </c>
      <c r="D74" s="226">
        <f t="shared" ref="D74:L74" si="23">D71+D73</f>
        <v>5355</v>
      </c>
      <c r="E74" s="226">
        <f t="shared" si="23"/>
        <v>1600</v>
      </c>
      <c r="F74" s="226">
        <f t="shared" si="23"/>
        <v>1670</v>
      </c>
      <c r="G74" s="226">
        <f t="shared" si="23"/>
        <v>0</v>
      </c>
      <c r="H74" s="226">
        <f t="shared" si="23"/>
        <v>0</v>
      </c>
      <c r="I74" s="226">
        <f t="shared" si="23"/>
        <v>397</v>
      </c>
      <c r="J74" s="226">
        <f t="shared" si="23"/>
        <v>0</v>
      </c>
      <c r="K74" s="226">
        <f t="shared" si="23"/>
        <v>0</v>
      </c>
      <c r="L74" s="226">
        <f t="shared" si="23"/>
        <v>0</v>
      </c>
      <c r="M74" s="210"/>
      <c r="N74" s="229">
        <f t="shared" si="0"/>
        <v>9022</v>
      </c>
      <c r="O74" s="271">
        <f t="shared" si="1"/>
        <v>0</v>
      </c>
      <c r="P74" s="271">
        <f>C74-'[2]4.3-7'!C73</f>
        <v>0</v>
      </c>
    </row>
    <row r="75" spans="1:16">
      <c r="A75" s="184" t="s">
        <v>145</v>
      </c>
      <c r="B75" s="184"/>
      <c r="C75" s="229"/>
      <c r="D75" s="183"/>
      <c r="E75" s="215"/>
      <c r="F75" s="214"/>
      <c r="G75" s="215"/>
      <c r="H75" s="215"/>
      <c r="I75" s="359"/>
      <c r="J75" s="214"/>
      <c r="K75" s="215"/>
      <c r="L75" s="377"/>
      <c r="M75" s="221"/>
      <c r="N75" s="229">
        <f t="shared" si="0"/>
        <v>0</v>
      </c>
      <c r="O75" s="271">
        <f t="shared" si="1"/>
        <v>0</v>
      </c>
      <c r="P75" s="271">
        <f>C75-'[2]4.3-7'!C74</f>
        <v>0</v>
      </c>
    </row>
    <row r="76" spans="1:16">
      <c r="A76" s="269" t="s">
        <v>36</v>
      </c>
      <c r="B76" s="269" t="s">
        <v>182</v>
      </c>
      <c r="C76" s="229">
        <f>SUM(D76:I76)</f>
        <v>8630</v>
      </c>
      <c r="D76" s="183">
        <v>5141</v>
      </c>
      <c r="E76" s="220">
        <v>1378</v>
      </c>
      <c r="F76" s="219">
        <v>1541</v>
      </c>
      <c r="G76" s="220"/>
      <c r="H76" s="220"/>
      <c r="I76" s="298">
        <v>570</v>
      </c>
      <c r="J76" s="219"/>
      <c r="K76" s="220"/>
      <c r="L76" s="378"/>
      <c r="M76" s="221"/>
      <c r="N76" s="229">
        <f t="shared" si="0"/>
        <v>8630</v>
      </c>
      <c r="O76" s="271">
        <f t="shared" si="1"/>
        <v>0</v>
      </c>
      <c r="P76" s="271">
        <f>C76-'[2]4.3-7'!C75</f>
        <v>0</v>
      </c>
    </row>
    <row r="77" spans="1:16">
      <c r="A77" s="269" t="s">
        <v>476</v>
      </c>
      <c r="B77" s="269"/>
      <c r="C77" s="229">
        <v>8630</v>
      </c>
      <c r="D77" s="183">
        <v>5141</v>
      </c>
      <c r="E77" s="220">
        <v>1378</v>
      </c>
      <c r="F77" s="219">
        <v>1541</v>
      </c>
      <c r="G77" s="220">
        <v>0</v>
      </c>
      <c r="H77" s="220">
        <v>0</v>
      </c>
      <c r="I77" s="298">
        <v>570</v>
      </c>
      <c r="J77" s="219">
        <v>0</v>
      </c>
      <c r="K77" s="220">
        <v>0</v>
      </c>
      <c r="L77" s="378">
        <v>0</v>
      </c>
      <c r="M77" s="221"/>
      <c r="N77" s="229">
        <f t="shared" si="0"/>
        <v>8630</v>
      </c>
      <c r="O77" s="271">
        <f t="shared" si="1"/>
        <v>0</v>
      </c>
      <c r="P77" s="271">
        <f>C77-'[2]4.3-7'!C76</f>
        <v>0</v>
      </c>
    </row>
    <row r="78" spans="1:16">
      <c r="A78" s="207" t="s">
        <v>778</v>
      </c>
      <c r="B78" s="269"/>
      <c r="C78" s="229">
        <v>574</v>
      </c>
      <c r="D78" s="183">
        <v>479</v>
      </c>
      <c r="E78" s="220">
        <v>142</v>
      </c>
      <c r="F78" s="219">
        <v>289</v>
      </c>
      <c r="G78" s="220"/>
      <c r="H78" s="220"/>
      <c r="I78" s="298">
        <v>-336</v>
      </c>
      <c r="J78" s="219"/>
      <c r="K78" s="220"/>
      <c r="L78" s="378"/>
      <c r="M78" s="221"/>
      <c r="N78" s="229">
        <f t="shared" si="0"/>
        <v>574</v>
      </c>
      <c r="O78" s="271">
        <f t="shared" si="1"/>
        <v>0</v>
      </c>
      <c r="P78" s="271">
        <f>C78-'[2]4.3-7'!C77</f>
        <v>0</v>
      </c>
    </row>
    <row r="79" spans="1:16">
      <c r="A79" s="207" t="s">
        <v>475</v>
      </c>
      <c r="B79" s="242"/>
      <c r="C79" s="229">
        <f>SUM(C78)</f>
        <v>574</v>
      </c>
      <c r="D79" s="229">
        <f t="shared" ref="D79:L79" si="24">SUM(D78)</f>
        <v>479</v>
      </c>
      <c r="E79" s="229">
        <f t="shared" si="24"/>
        <v>142</v>
      </c>
      <c r="F79" s="229">
        <f t="shared" si="24"/>
        <v>289</v>
      </c>
      <c r="G79" s="229">
        <f t="shared" si="24"/>
        <v>0</v>
      </c>
      <c r="H79" s="229">
        <f t="shared" si="24"/>
        <v>0</v>
      </c>
      <c r="I79" s="229">
        <f t="shared" si="24"/>
        <v>-336</v>
      </c>
      <c r="J79" s="229">
        <f t="shared" si="24"/>
        <v>0</v>
      </c>
      <c r="K79" s="229">
        <f t="shared" si="24"/>
        <v>0</v>
      </c>
      <c r="L79" s="229">
        <f t="shared" si="24"/>
        <v>0</v>
      </c>
      <c r="M79" s="208"/>
      <c r="N79" s="229">
        <f t="shared" si="0"/>
        <v>574</v>
      </c>
      <c r="O79" s="271">
        <f t="shared" si="1"/>
        <v>0</v>
      </c>
      <c r="P79" s="271">
        <f>C79-'[2]4.3-7'!C78</f>
        <v>0</v>
      </c>
    </row>
    <row r="80" spans="1:16" s="363" customFormat="1">
      <c r="A80" s="453" t="s">
        <v>476</v>
      </c>
      <c r="B80" s="225"/>
      <c r="C80" s="226">
        <f>C77+C79</f>
        <v>9204</v>
      </c>
      <c r="D80" s="226">
        <f t="shared" ref="D80:M80" si="25">D77+D79</f>
        <v>5620</v>
      </c>
      <c r="E80" s="226">
        <f t="shared" si="25"/>
        <v>1520</v>
      </c>
      <c r="F80" s="226">
        <f t="shared" si="25"/>
        <v>1830</v>
      </c>
      <c r="G80" s="226">
        <f t="shared" si="25"/>
        <v>0</v>
      </c>
      <c r="H80" s="226">
        <f t="shared" si="25"/>
        <v>0</v>
      </c>
      <c r="I80" s="226">
        <f t="shared" si="25"/>
        <v>234</v>
      </c>
      <c r="J80" s="226">
        <f t="shared" si="25"/>
        <v>0</v>
      </c>
      <c r="K80" s="226">
        <f t="shared" si="25"/>
        <v>0</v>
      </c>
      <c r="L80" s="226">
        <f t="shared" si="25"/>
        <v>0</v>
      </c>
      <c r="M80" s="226">
        <f t="shared" si="25"/>
        <v>0</v>
      </c>
      <c r="N80" s="229">
        <f t="shared" si="0"/>
        <v>9204</v>
      </c>
      <c r="O80" s="271">
        <f t="shared" si="1"/>
        <v>0</v>
      </c>
      <c r="P80" s="271">
        <f>C80-'[2]4.3-7'!C79</f>
        <v>0</v>
      </c>
    </row>
    <row r="81" spans="1:16">
      <c r="A81" s="184" t="s">
        <v>144</v>
      </c>
      <c r="B81" s="184"/>
      <c r="C81" s="229"/>
      <c r="D81" s="183"/>
      <c r="E81" s="215"/>
      <c r="F81" s="214"/>
      <c r="G81" s="215"/>
      <c r="H81" s="215"/>
      <c r="I81" s="359"/>
      <c r="J81" s="214"/>
      <c r="K81" s="215"/>
      <c r="L81" s="377"/>
      <c r="M81" s="221"/>
      <c r="N81" s="229">
        <f t="shared" si="0"/>
        <v>0</v>
      </c>
      <c r="O81" s="271">
        <f t="shared" si="1"/>
        <v>0</v>
      </c>
      <c r="P81" s="271">
        <f>C81-'[2]4.3-7'!C80</f>
        <v>0</v>
      </c>
    </row>
    <row r="82" spans="1:16">
      <c r="A82" s="269" t="s">
        <v>36</v>
      </c>
      <c r="B82" s="269" t="s">
        <v>182</v>
      </c>
      <c r="C82" s="229">
        <f>SUM(D82:M82)</f>
        <v>47042</v>
      </c>
      <c r="D82" s="183">
        <v>12067</v>
      </c>
      <c r="E82" s="220">
        <v>3209</v>
      </c>
      <c r="F82" s="219">
        <v>10512</v>
      </c>
      <c r="G82" s="220"/>
      <c r="H82" s="220">
        <v>21000</v>
      </c>
      <c r="I82" s="298">
        <v>254</v>
      </c>
      <c r="J82" s="220"/>
      <c r="K82" s="298"/>
      <c r="L82" s="378"/>
      <c r="M82" s="221"/>
      <c r="N82" s="229">
        <f t="shared" si="0"/>
        <v>47042</v>
      </c>
      <c r="O82" s="271">
        <f t="shared" si="1"/>
        <v>0</v>
      </c>
      <c r="P82" s="271">
        <f>C82-'[2]4.3-7'!C81</f>
        <v>0</v>
      </c>
    </row>
    <row r="83" spans="1:16">
      <c r="A83" s="207" t="s">
        <v>476</v>
      </c>
      <c r="B83" s="242"/>
      <c r="C83" s="229">
        <v>50546</v>
      </c>
      <c r="D83" s="228">
        <v>12067</v>
      </c>
      <c r="E83" s="229">
        <v>3209</v>
      </c>
      <c r="F83" s="228">
        <v>12016</v>
      </c>
      <c r="G83" s="229">
        <v>0</v>
      </c>
      <c r="H83" s="229">
        <v>23000</v>
      </c>
      <c r="I83" s="228">
        <v>254</v>
      </c>
      <c r="J83" s="229">
        <v>0</v>
      </c>
      <c r="K83" s="228">
        <v>0</v>
      </c>
      <c r="L83" s="229">
        <v>0</v>
      </c>
      <c r="M83" s="208"/>
      <c r="N83" s="229">
        <f t="shared" ref="N83:N146" si="26">SUM(D83:L83)</f>
        <v>50546</v>
      </c>
      <c r="O83" s="271">
        <f t="shared" ref="O83:O146" si="27">N83-C83</f>
        <v>0</v>
      </c>
      <c r="P83" s="271">
        <f>C83-'[2]4.3-7'!C82</f>
        <v>0</v>
      </c>
    </row>
    <row r="84" spans="1:16">
      <c r="A84" s="207" t="s">
        <v>778</v>
      </c>
      <c r="B84" s="258"/>
      <c r="C84" s="208">
        <v>7057</v>
      </c>
      <c r="D84" s="228">
        <v>-17</v>
      </c>
      <c r="E84" s="229">
        <v>-9</v>
      </c>
      <c r="F84" s="228">
        <v>2484</v>
      </c>
      <c r="G84" s="229"/>
      <c r="H84" s="229">
        <v>3819</v>
      </c>
      <c r="I84" s="228">
        <v>780</v>
      </c>
      <c r="J84" s="229"/>
      <c r="K84" s="228"/>
      <c r="L84" s="229"/>
      <c r="M84" s="208"/>
      <c r="N84" s="229">
        <f t="shared" si="26"/>
        <v>7057</v>
      </c>
      <c r="O84" s="271">
        <f t="shared" si="27"/>
        <v>0</v>
      </c>
      <c r="P84" s="271">
        <f>C84-'[2]4.3-7'!C83</f>
        <v>0</v>
      </c>
    </row>
    <row r="85" spans="1:16">
      <c r="A85" s="207" t="s">
        <v>475</v>
      </c>
      <c r="B85" s="242"/>
      <c r="C85" s="229">
        <f>SUM(C84)</f>
        <v>7057</v>
      </c>
      <c r="D85" s="229">
        <f t="shared" ref="D85:L85" si="28">SUM(D84)</f>
        <v>-17</v>
      </c>
      <c r="E85" s="229">
        <f t="shared" si="28"/>
        <v>-9</v>
      </c>
      <c r="F85" s="229">
        <f t="shared" si="28"/>
        <v>2484</v>
      </c>
      <c r="G85" s="229">
        <f t="shared" si="28"/>
        <v>0</v>
      </c>
      <c r="H85" s="229">
        <f t="shared" si="28"/>
        <v>3819</v>
      </c>
      <c r="I85" s="229">
        <f t="shared" si="28"/>
        <v>780</v>
      </c>
      <c r="J85" s="229">
        <f t="shared" si="28"/>
        <v>0</v>
      </c>
      <c r="K85" s="229">
        <f t="shared" si="28"/>
        <v>0</v>
      </c>
      <c r="L85" s="229">
        <f t="shared" si="28"/>
        <v>0</v>
      </c>
      <c r="M85" s="208"/>
      <c r="N85" s="229">
        <f t="shared" si="26"/>
        <v>7057</v>
      </c>
      <c r="O85" s="271">
        <f t="shared" si="27"/>
        <v>0</v>
      </c>
      <c r="P85" s="271">
        <f>C85-'[2]4.3-7'!C84</f>
        <v>0</v>
      </c>
    </row>
    <row r="86" spans="1:16" s="363" customFormat="1">
      <c r="A86" s="453" t="s">
        <v>476</v>
      </c>
      <c r="B86" s="225"/>
      <c r="C86" s="226">
        <f>C83+C85</f>
        <v>57603</v>
      </c>
      <c r="D86" s="226">
        <f t="shared" ref="D86:L86" si="29">D83+D85</f>
        <v>12050</v>
      </c>
      <c r="E86" s="226">
        <f t="shared" si="29"/>
        <v>3200</v>
      </c>
      <c r="F86" s="226">
        <f t="shared" si="29"/>
        <v>14500</v>
      </c>
      <c r="G86" s="226">
        <f t="shared" si="29"/>
        <v>0</v>
      </c>
      <c r="H86" s="226">
        <f t="shared" si="29"/>
        <v>26819</v>
      </c>
      <c r="I86" s="226">
        <f t="shared" si="29"/>
        <v>1034</v>
      </c>
      <c r="J86" s="226">
        <f t="shared" si="29"/>
        <v>0</v>
      </c>
      <c r="K86" s="226">
        <f t="shared" si="29"/>
        <v>0</v>
      </c>
      <c r="L86" s="226">
        <f t="shared" si="29"/>
        <v>0</v>
      </c>
      <c r="M86" s="210"/>
      <c r="N86" s="229">
        <f t="shared" si="26"/>
        <v>57603</v>
      </c>
      <c r="O86" s="271">
        <f t="shared" si="27"/>
        <v>0</v>
      </c>
      <c r="P86" s="271">
        <f>C86-'[2]4.3-7'!C85</f>
        <v>0</v>
      </c>
    </row>
    <row r="87" spans="1:16">
      <c r="A87" s="288" t="s">
        <v>255</v>
      </c>
      <c r="B87" s="299"/>
      <c r="C87" s="229"/>
      <c r="D87" s="287"/>
      <c r="E87" s="215"/>
      <c r="F87" s="214"/>
      <c r="G87" s="215"/>
      <c r="H87" s="215"/>
      <c r="I87" s="359"/>
      <c r="J87" s="215"/>
      <c r="K87" s="214"/>
      <c r="L87" s="193"/>
      <c r="M87" s="221"/>
      <c r="N87" s="229">
        <f t="shared" si="26"/>
        <v>0</v>
      </c>
      <c r="O87" s="271">
        <f t="shared" si="27"/>
        <v>0</v>
      </c>
      <c r="P87" s="271">
        <f>C87-'[2]4.3-7'!C86</f>
        <v>0</v>
      </c>
    </row>
    <row r="88" spans="1:16" s="362" customFormat="1">
      <c r="A88" s="269" t="s">
        <v>36</v>
      </c>
      <c r="B88" s="269" t="s">
        <v>182</v>
      </c>
      <c r="C88" s="229">
        <f>SUM(D88:I88)</f>
        <v>52652</v>
      </c>
      <c r="D88" s="509">
        <v>16132</v>
      </c>
      <c r="E88" s="220">
        <v>4330</v>
      </c>
      <c r="F88" s="219">
        <v>30285</v>
      </c>
      <c r="G88" s="220"/>
      <c r="H88" s="220"/>
      <c r="I88" s="298">
        <v>1905</v>
      </c>
      <c r="J88" s="220"/>
      <c r="K88" s="219"/>
      <c r="L88" s="183"/>
      <c r="M88" s="221"/>
      <c r="N88" s="229">
        <f t="shared" si="26"/>
        <v>52652</v>
      </c>
      <c r="O88" s="271">
        <f t="shared" si="27"/>
        <v>0</v>
      </c>
      <c r="P88" s="271">
        <f>C88-'[2]4.3-7'!C87</f>
        <v>0</v>
      </c>
    </row>
    <row r="89" spans="1:16">
      <c r="A89" s="207" t="s">
        <v>476</v>
      </c>
      <c r="B89" s="258"/>
      <c r="C89" s="208">
        <v>53354</v>
      </c>
      <c r="D89" s="228">
        <v>16132</v>
      </c>
      <c r="E89" s="229">
        <v>4330</v>
      </c>
      <c r="F89" s="228">
        <v>30987</v>
      </c>
      <c r="G89" s="229">
        <v>0</v>
      </c>
      <c r="H89" s="229">
        <v>0</v>
      </c>
      <c r="I89" s="228">
        <v>1905</v>
      </c>
      <c r="J89" s="229">
        <v>0</v>
      </c>
      <c r="K89" s="228">
        <v>0</v>
      </c>
      <c r="L89" s="229">
        <v>0</v>
      </c>
      <c r="M89" s="208"/>
      <c r="N89" s="229">
        <f t="shared" si="26"/>
        <v>53354</v>
      </c>
      <c r="O89" s="271">
        <f t="shared" si="27"/>
        <v>0</v>
      </c>
      <c r="P89" s="271">
        <f>C89-'[2]4.3-7'!C88</f>
        <v>0</v>
      </c>
    </row>
    <row r="90" spans="1:16">
      <c r="A90" s="207" t="s">
        <v>477</v>
      </c>
      <c r="B90" s="258"/>
      <c r="C90" s="208">
        <v>1590</v>
      </c>
      <c r="D90" s="228"/>
      <c r="E90" s="229"/>
      <c r="F90" s="228">
        <v>1590</v>
      </c>
      <c r="G90" s="229"/>
      <c r="H90" s="229"/>
      <c r="I90" s="228"/>
      <c r="J90" s="229"/>
      <c r="K90" s="228"/>
      <c r="L90" s="229"/>
      <c r="M90" s="208"/>
      <c r="N90" s="229">
        <f t="shared" si="26"/>
        <v>1590</v>
      </c>
      <c r="O90" s="271">
        <f t="shared" si="27"/>
        <v>0</v>
      </c>
      <c r="P90" s="271">
        <f>C90-'[2]4.3-7'!C89</f>
        <v>0</v>
      </c>
    </row>
    <row r="91" spans="1:16">
      <c r="A91" s="207" t="s">
        <v>475</v>
      </c>
      <c r="B91" s="242"/>
      <c r="C91" s="229">
        <f>SUM(C90)</f>
        <v>1590</v>
      </c>
      <c r="D91" s="229">
        <f t="shared" ref="D91:L91" si="30">SUM(D90)</f>
        <v>0</v>
      </c>
      <c r="E91" s="229">
        <f t="shared" si="30"/>
        <v>0</v>
      </c>
      <c r="F91" s="229">
        <f t="shared" si="30"/>
        <v>1590</v>
      </c>
      <c r="G91" s="229">
        <f t="shared" si="30"/>
        <v>0</v>
      </c>
      <c r="H91" s="229">
        <f t="shared" si="30"/>
        <v>0</v>
      </c>
      <c r="I91" s="229">
        <f t="shared" si="30"/>
        <v>0</v>
      </c>
      <c r="J91" s="229">
        <f t="shared" si="30"/>
        <v>0</v>
      </c>
      <c r="K91" s="229">
        <f t="shared" si="30"/>
        <v>0</v>
      </c>
      <c r="L91" s="229">
        <f t="shared" si="30"/>
        <v>0</v>
      </c>
      <c r="M91" s="208"/>
      <c r="N91" s="229">
        <f t="shared" si="26"/>
        <v>1590</v>
      </c>
      <c r="O91" s="271">
        <f t="shared" si="27"/>
        <v>0</v>
      </c>
      <c r="P91" s="271">
        <f>C91-'[2]4.3-7'!C90</f>
        <v>0</v>
      </c>
    </row>
    <row r="92" spans="1:16" s="363" customFormat="1">
      <c r="A92" s="453" t="s">
        <v>476</v>
      </c>
      <c r="B92" s="225"/>
      <c r="C92" s="226">
        <f>C89+C91</f>
        <v>54944</v>
      </c>
      <c r="D92" s="226">
        <f t="shared" ref="D92:L92" si="31">D89+D91</f>
        <v>16132</v>
      </c>
      <c r="E92" s="226">
        <f t="shared" si="31"/>
        <v>4330</v>
      </c>
      <c r="F92" s="226">
        <f t="shared" si="31"/>
        <v>32577</v>
      </c>
      <c r="G92" s="226">
        <f t="shared" si="31"/>
        <v>0</v>
      </c>
      <c r="H92" s="226">
        <f t="shared" si="31"/>
        <v>0</v>
      </c>
      <c r="I92" s="226">
        <f t="shared" si="31"/>
        <v>1905</v>
      </c>
      <c r="J92" s="226">
        <f t="shared" si="31"/>
        <v>0</v>
      </c>
      <c r="K92" s="226">
        <f t="shared" si="31"/>
        <v>0</v>
      </c>
      <c r="L92" s="226">
        <f t="shared" si="31"/>
        <v>0</v>
      </c>
      <c r="M92" s="210"/>
      <c r="N92" s="229">
        <f t="shared" si="26"/>
        <v>54944</v>
      </c>
      <c r="O92" s="271">
        <f t="shared" si="27"/>
        <v>0</v>
      </c>
      <c r="P92" s="271">
        <f>C92-'[2]4.3-7'!C91</f>
        <v>0</v>
      </c>
    </row>
    <row r="93" spans="1:16" s="367" customFormat="1">
      <c r="A93" s="204" t="s">
        <v>256</v>
      </c>
      <c r="B93" s="204"/>
      <c r="C93" s="229"/>
      <c r="D93" s="245"/>
      <c r="E93" s="246"/>
      <c r="F93" s="245"/>
      <c r="G93" s="246"/>
      <c r="H93" s="246"/>
      <c r="I93" s="245"/>
      <c r="J93" s="246"/>
      <c r="K93" s="245"/>
      <c r="L93" s="246"/>
      <c r="M93" s="365"/>
      <c r="N93" s="229">
        <f t="shared" si="26"/>
        <v>0</v>
      </c>
      <c r="O93" s="271">
        <f t="shared" si="27"/>
        <v>0</v>
      </c>
      <c r="P93" s="271">
        <f>C93-'[2]4.3-7'!C92</f>
        <v>0</v>
      </c>
    </row>
    <row r="94" spans="1:16">
      <c r="A94" s="242" t="s">
        <v>36</v>
      </c>
      <c r="B94" s="242"/>
      <c r="C94" s="229">
        <f t="shared" ref="C94:L95" si="32">C99+C105+C113</f>
        <v>498609</v>
      </c>
      <c r="D94" s="229">
        <f t="shared" si="32"/>
        <v>132491</v>
      </c>
      <c r="E94" s="229">
        <f t="shared" si="32"/>
        <v>35720</v>
      </c>
      <c r="F94" s="229">
        <f t="shared" si="32"/>
        <v>309615</v>
      </c>
      <c r="G94" s="229">
        <f t="shared" si="32"/>
        <v>14251</v>
      </c>
      <c r="H94" s="229">
        <f t="shared" si="32"/>
        <v>1105</v>
      </c>
      <c r="I94" s="229">
        <f t="shared" si="32"/>
        <v>5427</v>
      </c>
      <c r="J94" s="229">
        <f t="shared" si="32"/>
        <v>0</v>
      </c>
      <c r="K94" s="229">
        <f t="shared" si="32"/>
        <v>0</v>
      </c>
      <c r="L94" s="229">
        <f t="shared" si="32"/>
        <v>0</v>
      </c>
      <c r="M94" s="229">
        <f>SUM(M99,M105,M113)</f>
        <v>0</v>
      </c>
      <c r="N94" s="229">
        <f t="shared" si="26"/>
        <v>498609</v>
      </c>
      <c r="O94" s="271">
        <f t="shared" si="27"/>
        <v>0</v>
      </c>
      <c r="P94" s="271">
        <f>C94-'[2]4.3-7'!C93</f>
        <v>0</v>
      </c>
    </row>
    <row r="95" spans="1:16">
      <c r="A95" s="207" t="s">
        <v>476</v>
      </c>
      <c r="B95" s="242"/>
      <c r="C95" s="229">
        <f t="shared" si="32"/>
        <v>504532</v>
      </c>
      <c r="D95" s="229">
        <f t="shared" si="32"/>
        <v>139534</v>
      </c>
      <c r="E95" s="229">
        <f t="shared" si="32"/>
        <v>37621</v>
      </c>
      <c r="F95" s="229">
        <f t="shared" si="32"/>
        <v>319245</v>
      </c>
      <c r="G95" s="229">
        <f t="shared" si="32"/>
        <v>0</v>
      </c>
      <c r="H95" s="229">
        <f t="shared" si="32"/>
        <v>1105</v>
      </c>
      <c r="I95" s="229">
        <f t="shared" si="32"/>
        <v>7027</v>
      </c>
      <c r="J95" s="229">
        <f t="shared" si="32"/>
        <v>0</v>
      </c>
      <c r="K95" s="229">
        <f t="shared" si="32"/>
        <v>0</v>
      </c>
      <c r="L95" s="229">
        <f t="shared" si="32"/>
        <v>0</v>
      </c>
      <c r="M95" s="229"/>
      <c r="N95" s="229">
        <f t="shared" si="26"/>
        <v>504532</v>
      </c>
      <c r="O95" s="271">
        <f t="shared" si="27"/>
        <v>0</v>
      </c>
      <c r="P95" s="271">
        <f>C95-'[2]4.3-7'!C94</f>
        <v>0</v>
      </c>
    </row>
    <row r="96" spans="1:16">
      <c r="A96" s="207" t="s">
        <v>475</v>
      </c>
      <c r="B96" s="242"/>
      <c r="C96" s="229">
        <f t="shared" ref="C96:L97" si="33">C102+C110+C115</f>
        <v>677</v>
      </c>
      <c r="D96" s="229">
        <f t="shared" si="33"/>
        <v>-5486</v>
      </c>
      <c r="E96" s="229">
        <f t="shared" si="33"/>
        <v>77</v>
      </c>
      <c r="F96" s="229">
        <f t="shared" si="33"/>
        <v>8118</v>
      </c>
      <c r="G96" s="229">
        <f t="shared" si="33"/>
        <v>0</v>
      </c>
      <c r="H96" s="229">
        <f t="shared" si="33"/>
        <v>-1105</v>
      </c>
      <c r="I96" s="229">
        <f t="shared" si="33"/>
        <v>-927</v>
      </c>
      <c r="J96" s="229">
        <f t="shared" si="33"/>
        <v>0</v>
      </c>
      <c r="K96" s="229">
        <f t="shared" si="33"/>
        <v>0</v>
      </c>
      <c r="L96" s="229">
        <f t="shared" si="33"/>
        <v>0</v>
      </c>
      <c r="M96" s="229"/>
      <c r="N96" s="229">
        <f t="shared" si="26"/>
        <v>677</v>
      </c>
      <c r="O96" s="271">
        <f t="shared" si="27"/>
        <v>0</v>
      </c>
      <c r="P96" s="271">
        <f>C96-'[2]4.3-7'!C95</f>
        <v>0</v>
      </c>
    </row>
    <row r="97" spans="1:16">
      <c r="A97" s="453" t="s">
        <v>476</v>
      </c>
      <c r="B97" s="242"/>
      <c r="C97" s="226">
        <f t="shared" si="33"/>
        <v>505209</v>
      </c>
      <c r="D97" s="229">
        <f t="shared" si="33"/>
        <v>134048</v>
      </c>
      <c r="E97" s="229">
        <f t="shared" si="33"/>
        <v>37698</v>
      </c>
      <c r="F97" s="229">
        <f t="shared" si="33"/>
        <v>327363</v>
      </c>
      <c r="G97" s="229">
        <f t="shared" si="33"/>
        <v>0</v>
      </c>
      <c r="H97" s="229">
        <f t="shared" si="33"/>
        <v>0</v>
      </c>
      <c r="I97" s="229">
        <f t="shared" si="33"/>
        <v>6100</v>
      </c>
      <c r="J97" s="229">
        <f t="shared" si="33"/>
        <v>0</v>
      </c>
      <c r="K97" s="229">
        <f t="shared" si="33"/>
        <v>0</v>
      </c>
      <c r="L97" s="229">
        <f t="shared" si="33"/>
        <v>0</v>
      </c>
      <c r="M97" s="229"/>
      <c r="N97" s="229">
        <f t="shared" si="26"/>
        <v>505209</v>
      </c>
      <c r="O97" s="271">
        <f t="shared" si="27"/>
        <v>0</v>
      </c>
      <c r="P97" s="271">
        <f>C97-'[2]4.3-7'!C96</f>
        <v>0</v>
      </c>
    </row>
    <row r="98" spans="1:16">
      <c r="A98" s="247" t="s">
        <v>273</v>
      </c>
      <c r="B98" s="247"/>
      <c r="C98" s="229"/>
      <c r="D98" s="245"/>
      <c r="E98" s="246"/>
      <c r="F98" s="245"/>
      <c r="G98" s="246"/>
      <c r="H98" s="246"/>
      <c r="I98" s="245"/>
      <c r="J98" s="246"/>
      <c r="K98" s="245"/>
      <c r="L98" s="246"/>
      <c r="M98" s="365"/>
      <c r="N98" s="229">
        <f t="shared" si="26"/>
        <v>0</v>
      </c>
      <c r="O98" s="271">
        <f t="shared" si="27"/>
        <v>0</v>
      </c>
      <c r="P98" s="271">
        <f>C98-'[2]4.3-7'!C97</f>
        <v>0</v>
      </c>
    </row>
    <row r="99" spans="1:16">
      <c r="A99" s="242" t="s">
        <v>36</v>
      </c>
      <c r="B99" s="242" t="s">
        <v>182</v>
      </c>
      <c r="C99" s="229">
        <f>SUM(D99:I99)</f>
        <v>35638</v>
      </c>
      <c r="D99" s="364">
        <v>22264</v>
      </c>
      <c r="E99" s="229">
        <v>6055</v>
      </c>
      <c r="F99" s="228">
        <v>7063</v>
      </c>
      <c r="G99" s="229"/>
      <c r="H99" s="229"/>
      <c r="I99" s="228">
        <v>256</v>
      </c>
      <c r="J99" s="229"/>
      <c r="K99" s="228"/>
      <c r="L99" s="229"/>
      <c r="M99" s="365"/>
      <c r="N99" s="229">
        <f t="shared" si="26"/>
        <v>35638</v>
      </c>
      <c r="O99" s="271">
        <f t="shared" si="27"/>
        <v>0</v>
      </c>
      <c r="P99" s="271">
        <f>C99-'[2]4.3-7'!C98</f>
        <v>0</v>
      </c>
    </row>
    <row r="100" spans="1:16">
      <c r="A100" s="207" t="s">
        <v>476</v>
      </c>
      <c r="B100" s="258"/>
      <c r="C100" s="208">
        <v>41242</v>
      </c>
      <c r="D100" s="228">
        <v>23824</v>
      </c>
      <c r="E100" s="229">
        <v>6475</v>
      </c>
      <c r="F100" s="228">
        <v>9187</v>
      </c>
      <c r="G100" s="229">
        <v>0</v>
      </c>
      <c r="H100" s="229">
        <v>0</v>
      </c>
      <c r="I100" s="228">
        <v>1756</v>
      </c>
      <c r="J100" s="229">
        <v>0</v>
      </c>
      <c r="K100" s="228">
        <v>0</v>
      </c>
      <c r="L100" s="229">
        <v>0</v>
      </c>
      <c r="M100" s="208">
        <v>0</v>
      </c>
      <c r="N100" s="229">
        <f t="shared" si="26"/>
        <v>41242</v>
      </c>
      <c r="O100" s="271">
        <f t="shared" si="27"/>
        <v>0</v>
      </c>
      <c r="P100" s="271">
        <f>C100-'[2]4.3-7'!C99</f>
        <v>0</v>
      </c>
    </row>
    <row r="101" spans="1:16">
      <c r="A101" s="207" t="s">
        <v>778</v>
      </c>
      <c r="B101" s="258"/>
      <c r="C101" s="208"/>
      <c r="D101" s="228"/>
      <c r="E101" s="229"/>
      <c r="F101" s="228">
        <v>-78</v>
      </c>
      <c r="G101" s="229"/>
      <c r="H101" s="229"/>
      <c r="I101" s="228">
        <v>78</v>
      </c>
      <c r="J101" s="229"/>
      <c r="K101" s="228"/>
      <c r="L101" s="229"/>
      <c r="M101" s="208"/>
      <c r="N101" s="229">
        <f t="shared" si="26"/>
        <v>0</v>
      </c>
      <c r="O101" s="271">
        <f t="shared" si="27"/>
        <v>0</v>
      </c>
      <c r="P101" s="271">
        <f>C101-'[2]4.3-7'!C100</f>
        <v>0</v>
      </c>
    </row>
    <row r="102" spans="1:16">
      <c r="A102" s="207" t="s">
        <v>475</v>
      </c>
      <c r="B102" s="242"/>
      <c r="C102" s="229">
        <f>SUM(C101)</f>
        <v>0</v>
      </c>
      <c r="D102" s="229">
        <f t="shared" ref="D102:L102" si="34">SUM(D101)</f>
        <v>0</v>
      </c>
      <c r="E102" s="229">
        <f t="shared" si="34"/>
        <v>0</v>
      </c>
      <c r="F102" s="229">
        <f t="shared" si="34"/>
        <v>-78</v>
      </c>
      <c r="G102" s="229">
        <f t="shared" si="34"/>
        <v>0</v>
      </c>
      <c r="H102" s="229">
        <f t="shared" si="34"/>
        <v>0</v>
      </c>
      <c r="I102" s="229">
        <f t="shared" si="34"/>
        <v>78</v>
      </c>
      <c r="J102" s="229">
        <f t="shared" si="34"/>
        <v>0</v>
      </c>
      <c r="K102" s="229">
        <f t="shared" si="34"/>
        <v>0</v>
      </c>
      <c r="L102" s="229">
        <f t="shared" si="34"/>
        <v>0</v>
      </c>
      <c r="M102" s="229" t="e">
        <f>SUM(#REF!)</f>
        <v>#REF!</v>
      </c>
      <c r="N102" s="229">
        <f t="shared" si="26"/>
        <v>0</v>
      </c>
      <c r="O102" s="271">
        <f t="shared" si="27"/>
        <v>0</v>
      </c>
      <c r="P102" s="271">
        <f>C102-'[2]4.3-7'!C101</f>
        <v>-41242</v>
      </c>
    </row>
    <row r="103" spans="1:16" s="363" customFormat="1">
      <c r="A103" s="453" t="s">
        <v>476</v>
      </c>
      <c r="B103" s="225"/>
      <c r="C103" s="226">
        <f t="shared" ref="C103:M103" si="35">C100+C102</f>
        <v>41242</v>
      </c>
      <c r="D103" s="226">
        <f t="shared" si="35"/>
        <v>23824</v>
      </c>
      <c r="E103" s="226">
        <f t="shared" si="35"/>
        <v>6475</v>
      </c>
      <c r="F103" s="226">
        <f t="shared" si="35"/>
        <v>9109</v>
      </c>
      <c r="G103" s="226">
        <f t="shared" si="35"/>
        <v>0</v>
      </c>
      <c r="H103" s="226">
        <f t="shared" si="35"/>
        <v>0</v>
      </c>
      <c r="I103" s="226">
        <f t="shared" si="35"/>
        <v>1834</v>
      </c>
      <c r="J103" s="226">
        <f t="shared" si="35"/>
        <v>0</v>
      </c>
      <c r="K103" s="226">
        <f t="shared" si="35"/>
        <v>0</v>
      </c>
      <c r="L103" s="226">
        <f t="shared" si="35"/>
        <v>0</v>
      </c>
      <c r="M103" s="226" t="e">
        <f t="shared" si="35"/>
        <v>#REF!</v>
      </c>
      <c r="N103" s="229">
        <f t="shared" si="26"/>
        <v>41242</v>
      </c>
      <c r="O103" s="271">
        <f t="shared" si="27"/>
        <v>0</v>
      </c>
      <c r="P103" s="271">
        <f>C103-'[2]4.3-7'!C102</f>
        <v>41242</v>
      </c>
    </row>
    <row r="104" spans="1:16">
      <c r="A104" s="231" t="s">
        <v>274</v>
      </c>
      <c r="B104" s="231"/>
      <c r="C104" s="229"/>
      <c r="D104" s="228"/>
      <c r="E104" s="224"/>
      <c r="F104" s="223"/>
      <c r="G104" s="224"/>
      <c r="H104" s="224"/>
      <c r="I104" s="223"/>
      <c r="J104" s="224"/>
      <c r="K104" s="223"/>
      <c r="L104" s="224"/>
      <c r="M104" s="208"/>
      <c r="N104" s="229">
        <f t="shared" si="26"/>
        <v>0</v>
      </c>
      <c r="O104" s="271">
        <f t="shared" si="27"/>
        <v>0</v>
      </c>
      <c r="P104" s="271">
        <f>C104-'[2]4.3-7'!C103</f>
        <v>-24905</v>
      </c>
    </row>
    <row r="105" spans="1:16">
      <c r="A105" s="242" t="s">
        <v>36</v>
      </c>
      <c r="B105" s="242" t="s">
        <v>182</v>
      </c>
      <c r="C105" s="229">
        <f>SUM(D105:H105)</f>
        <v>24905</v>
      </c>
      <c r="D105" s="364">
        <v>17571</v>
      </c>
      <c r="E105" s="229">
        <v>4837</v>
      </c>
      <c r="F105" s="228">
        <v>1392</v>
      </c>
      <c r="G105" s="229"/>
      <c r="H105" s="229">
        <v>1105</v>
      </c>
      <c r="I105" s="228"/>
      <c r="J105" s="229"/>
      <c r="K105" s="228"/>
      <c r="L105" s="229"/>
      <c r="M105" s="373"/>
      <c r="N105" s="229">
        <f t="shared" si="26"/>
        <v>24905</v>
      </c>
      <c r="O105" s="271">
        <f t="shared" si="27"/>
        <v>0</v>
      </c>
      <c r="P105" s="271">
        <f>C105-'[2]4.3-7'!C104</f>
        <v>-4044</v>
      </c>
    </row>
    <row r="106" spans="1:16">
      <c r="A106" s="207" t="s">
        <v>476</v>
      </c>
      <c r="B106" s="258"/>
      <c r="C106" s="208">
        <v>28949</v>
      </c>
      <c r="D106" s="228">
        <v>19549</v>
      </c>
      <c r="E106" s="229">
        <v>5371</v>
      </c>
      <c r="F106" s="228">
        <v>2824</v>
      </c>
      <c r="G106" s="229">
        <v>0</v>
      </c>
      <c r="H106" s="229">
        <v>1105</v>
      </c>
      <c r="I106" s="228">
        <v>100</v>
      </c>
      <c r="J106" s="229">
        <v>0</v>
      </c>
      <c r="K106" s="228">
        <v>0</v>
      </c>
      <c r="L106" s="229">
        <v>0</v>
      </c>
      <c r="M106" s="208"/>
      <c r="N106" s="229">
        <f t="shared" si="26"/>
        <v>28949</v>
      </c>
      <c r="O106" s="271">
        <f t="shared" si="27"/>
        <v>0</v>
      </c>
      <c r="P106" s="271">
        <f>C106-'[2]4.3-7'!C105</f>
        <v>29160</v>
      </c>
    </row>
    <row r="107" spans="1:16">
      <c r="A107" s="207" t="s">
        <v>781</v>
      </c>
      <c r="B107" s="258"/>
      <c r="C107" s="208">
        <v>-211</v>
      </c>
      <c r="D107" s="228"/>
      <c r="E107" s="229"/>
      <c r="F107" s="228">
        <v>-211</v>
      </c>
      <c r="G107" s="229"/>
      <c r="H107" s="229"/>
      <c r="I107" s="228"/>
      <c r="J107" s="229"/>
      <c r="K107" s="228"/>
      <c r="L107" s="229"/>
      <c r="M107" s="208"/>
      <c r="N107" s="229">
        <f t="shared" si="26"/>
        <v>-211</v>
      </c>
      <c r="O107" s="271">
        <f t="shared" si="27"/>
        <v>0</v>
      </c>
      <c r="P107" s="271">
        <f>C107-'[2]4.3-7'!C106</f>
        <v>-311</v>
      </c>
    </row>
    <row r="108" spans="1:16">
      <c r="A108" s="207" t="s">
        <v>782</v>
      </c>
      <c r="B108" s="258"/>
      <c r="C108" s="208">
        <v>100</v>
      </c>
      <c r="D108" s="228"/>
      <c r="E108" s="229"/>
      <c r="F108" s="228">
        <v>100</v>
      </c>
      <c r="G108" s="229"/>
      <c r="H108" s="229"/>
      <c r="I108" s="228"/>
      <c r="J108" s="229"/>
      <c r="K108" s="228"/>
      <c r="L108" s="229"/>
      <c r="M108" s="208"/>
      <c r="N108" s="229">
        <f t="shared" si="26"/>
        <v>100</v>
      </c>
      <c r="O108" s="271">
        <f t="shared" si="27"/>
        <v>0</v>
      </c>
      <c r="P108" s="271">
        <f>C108-'[2]4.3-7'!C107</f>
        <v>211</v>
      </c>
    </row>
    <row r="109" spans="1:16">
      <c r="A109" s="207" t="s">
        <v>778</v>
      </c>
      <c r="B109" s="258"/>
      <c r="C109" s="208"/>
      <c r="D109" s="228"/>
      <c r="E109" s="229"/>
      <c r="F109" s="228">
        <v>1105</v>
      </c>
      <c r="G109" s="229"/>
      <c r="H109" s="229">
        <v>-1105</v>
      </c>
      <c r="I109" s="228"/>
      <c r="J109" s="229"/>
      <c r="K109" s="228"/>
      <c r="L109" s="229"/>
      <c r="M109" s="208"/>
      <c r="N109" s="229">
        <f t="shared" si="26"/>
        <v>0</v>
      </c>
      <c r="O109" s="271">
        <f t="shared" si="27"/>
        <v>0</v>
      </c>
      <c r="P109" s="271">
        <f>C109-'[2]4.3-7'!C108</f>
        <v>-28838</v>
      </c>
    </row>
    <row r="110" spans="1:16">
      <c r="A110" s="207" t="s">
        <v>475</v>
      </c>
      <c r="B110" s="242"/>
      <c r="C110" s="229">
        <f>SUM(C107:C109)</f>
        <v>-111</v>
      </c>
      <c r="D110" s="229">
        <f t="shared" ref="D110:L110" si="36">SUM(D107:D109)</f>
        <v>0</v>
      </c>
      <c r="E110" s="229">
        <f t="shared" si="36"/>
        <v>0</v>
      </c>
      <c r="F110" s="229">
        <f t="shared" si="36"/>
        <v>994</v>
      </c>
      <c r="G110" s="229">
        <f t="shared" si="36"/>
        <v>0</v>
      </c>
      <c r="H110" s="229">
        <f t="shared" si="36"/>
        <v>-1105</v>
      </c>
      <c r="I110" s="229">
        <f t="shared" si="36"/>
        <v>0</v>
      </c>
      <c r="J110" s="229">
        <f t="shared" si="36"/>
        <v>0</v>
      </c>
      <c r="K110" s="229">
        <f t="shared" si="36"/>
        <v>0</v>
      </c>
      <c r="L110" s="229">
        <f t="shared" si="36"/>
        <v>0</v>
      </c>
      <c r="M110" s="208"/>
      <c r="N110" s="229">
        <f t="shared" si="26"/>
        <v>-111</v>
      </c>
      <c r="O110" s="271">
        <f t="shared" si="27"/>
        <v>0</v>
      </c>
      <c r="P110" s="271">
        <f>C110-'[2]4.3-7'!C109</f>
        <v>-111</v>
      </c>
    </row>
    <row r="111" spans="1:16" s="363" customFormat="1">
      <c r="A111" s="453" t="s">
        <v>476</v>
      </c>
      <c r="B111" s="225"/>
      <c r="C111" s="226">
        <f t="shared" ref="C111:L111" si="37">C106+C110</f>
        <v>28838</v>
      </c>
      <c r="D111" s="226">
        <f t="shared" si="37"/>
        <v>19549</v>
      </c>
      <c r="E111" s="226">
        <f t="shared" si="37"/>
        <v>5371</v>
      </c>
      <c r="F111" s="226">
        <f t="shared" si="37"/>
        <v>3818</v>
      </c>
      <c r="G111" s="226">
        <f t="shared" si="37"/>
        <v>0</v>
      </c>
      <c r="H111" s="226">
        <f t="shared" si="37"/>
        <v>0</v>
      </c>
      <c r="I111" s="226">
        <f t="shared" si="37"/>
        <v>100</v>
      </c>
      <c r="J111" s="226">
        <f t="shared" si="37"/>
        <v>0</v>
      </c>
      <c r="K111" s="226">
        <f t="shared" si="37"/>
        <v>0</v>
      </c>
      <c r="L111" s="226">
        <f t="shared" si="37"/>
        <v>0</v>
      </c>
      <c r="M111" s="210"/>
      <c r="N111" s="229">
        <f t="shared" si="26"/>
        <v>28838</v>
      </c>
      <c r="O111" s="271">
        <f t="shared" si="27"/>
        <v>0</v>
      </c>
      <c r="P111" s="271">
        <f>C111-'[2]4.3-7'!C110</f>
        <v>-409228</v>
      </c>
    </row>
    <row r="112" spans="1:16">
      <c r="A112" s="265" t="s">
        <v>275</v>
      </c>
      <c r="B112" s="248"/>
      <c r="C112" s="229"/>
      <c r="D112" s="228"/>
      <c r="E112" s="224"/>
      <c r="F112" s="223"/>
      <c r="G112" s="224"/>
      <c r="H112" s="224"/>
      <c r="I112" s="223"/>
      <c r="J112" s="224"/>
      <c r="K112" s="223"/>
      <c r="L112" s="224"/>
      <c r="M112" s="208"/>
      <c r="N112" s="229">
        <f t="shared" si="26"/>
        <v>0</v>
      </c>
      <c r="O112" s="271">
        <f t="shared" si="27"/>
        <v>0</v>
      </c>
      <c r="P112" s="271">
        <f>C112-'[2]4.3-7'!C111</f>
        <v>-434341</v>
      </c>
    </row>
    <row r="113" spans="1:16" s="362" customFormat="1">
      <c r="A113" s="242" t="s">
        <v>36</v>
      </c>
      <c r="B113" s="242"/>
      <c r="C113" s="229">
        <f t="shared" ref="C113:L114" si="38">C118+C124+C130+C135+C142+C148+C154+C161+C167+C173+C179+C185+C191+C198+C204+C210+C217+C224+C230+C235+C241+C246+C252</f>
        <v>438066</v>
      </c>
      <c r="D113" s="229">
        <f t="shared" si="38"/>
        <v>92656</v>
      </c>
      <c r="E113" s="229">
        <f t="shared" si="38"/>
        <v>24828</v>
      </c>
      <c r="F113" s="229">
        <f t="shared" si="38"/>
        <v>301160</v>
      </c>
      <c r="G113" s="229">
        <f t="shared" si="38"/>
        <v>14251</v>
      </c>
      <c r="H113" s="229">
        <f t="shared" si="38"/>
        <v>0</v>
      </c>
      <c r="I113" s="229">
        <f t="shared" si="38"/>
        <v>5171</v>
      </c>
      <c r="J113" s="229">
        <f t="shared" si="38"/>
        <v>0</v>
      </c>
      <c r="K113" s="229">
        <f t="shared" si="38"/>
        <v>0</v>
      </c>
      <c r="L113" s="229">
        <f t="shared" si="38"/>
        <v>0</v>
      </c>
      <c r="M113" s="229">
        <f>SUM(M117:M252)</f>
        <v>0</v>
      </c>
      <c r="N113" s="229">
        <f t="shared" si="26"/>
        <v>438066</v>
      </c>
      <c r="O113" s="271">
        <f t="shared" si="27"/>
        <v>0</v>
      </c>
      <c r="P113" s="271">
        <f>C113-'[2]4.3-7'!C112</f>
        <v>437278</v>
      </c>
    </row>
    <row r="114" spans="1:16" s="362" customFormat="1">
      <c r="A114" s="207" t="s">
        <v>476</v>
      </c>
      <c r="B114" s="242"/>
      <c r="C114" s="229">
        <f t="shared" si="38"/>
        <v>434341</v>
      </c>
      <c r="D114" s="229">
        <f t="shared" si="38"/>
        <v>96161</v>
      </c>
      <c r="E114" s="229">
        <f t="shared" si="38"/>
        <v>25775</v>
      </c>
      <c r="F114" s="229">
        <f t="shared" si="38"/>
        <v>307234</v>
      </c>
      <c r="G114" s="229">
        <f t="shared" si="38"/>
        <v>0</v>
      </c>
      <c r="H114" s="229">
        <f t="shared" si="38"/>
        <v>0</v>
      </c>
      <c r="I114" s="229">
        <f t="shared" si="38"/>
        <v>5171</v>
      </c>
      <c r="J114" s="229">
        <f t="shared" si="38"/>
        <v>0</v>
      </c>
      <c r="K114" s="229">
        <f t="shared" si="38"/>
        <v>0</v>
      </c>
      <c r="L114" s="229">
        <f t="shared" si="38"/>
        <v>0</v>
      </c>
      <c r="M114" s="229"/>
      <c r="N114" s="229">
        <f t="shared" si="26"/>
        <v>434341</v>
      </c>
      <c r="O114" s="271">
        <f t="shared" si="27"/>
        <v>0</v>
      </c>
      <c r="P114" s="271">
        <f>C114-'[2]4.3-7'!C113</f>
        <v>-788</v>
      </c>
    </row>
    <row r="115" spans="1:16" s="362" customFormat="1">
      <c r="A115" s="207" t="s">
        <v>475</v>
      </c>
      <c r="B115" s="242"/>
      <c r="C115" s="229">
        <f t="shared" ref="C115:L116" si="39">C121+C127+C132+C139+C145+C151+C158+C164+C170+C176+C182+C188+C195+C201+C207+C214+C221+C227+C232+C238+C243+C249+C254</f>
        <v>788</v>
      </c>
      <c r="D115" s="229">
        <f t="shared" si="39"/>
        <v>-5486</v>
      </c>
      <c r="E115" s="229">
        <f t="shared" si="39"/>
        <v>77</v>
      </c>
      <c r="F115" s="229">
        <f t="shared" si="39"/>
        <v>7202</v>
      </c>
      <c r="G115" s="229">
        <f t="shared" si="39"/>
        <v>0</v>
      </c>
      <c r="H115" s="229">
        <f t="shared" si="39"/>
        <v>0</v>
      </c>
      <c r="I115" s="229">
        <f t="shared" si="39"/>
        <v>-1005</v>
      </c>
      <c r="J115" s="229">
        <f t="shared" si="39"/>
        <v>0</v>
      </c>
      <c r="K115" s="229">
        <f t="shared" si="39"/>
        <v>0</v>
      </c>
      <c r="L115" s="229">
        <f t="shared" si="39"/>
        <v>0</v>
      </c>
      <c r="M115" s="229"/>
      <c r="N115" s="229">
        <f t="shared" si="26"/>
        <v>788</v>
      </c>
      <c r="O115" s="271">
        <f t="shared" si="27"/>
        <v>0</v>
      </c>
      <c r="P115" s="271">
        <f>C115-'[2]4.3-7'!C114</f>
        <v>788</v>
      </c>
    </row>
    <row r="116" spans="1:16" s="363" customFormat="1">
      <c r="A116" s="453" t="s">
        <v>476</v>
      </c>
      <c r="B116" s="225"/>
      <c r="C116" s="226">
        <f t="shared" si="39"/>
        <v>435129</v>
      </c>
      <c r="D116" s="226">
        <f t="shared" si="39"/>
        <v>90675</v>
      </c>
      <c r="E116" s="226">
        <f t="shared" si="39"/>
        <v>25852</v>
      </c>
      <c r="F116" s="226">
        <f t="shared" si="39"/>
        <v>314436</v>
      </c>
      <c r="G116" s="226">
        <f t="shared" si="39"/>
        <v>0</v>
      </c>
      <c r="H116" s="226">
        <f t="shared" si="39"/>
        <v>0</v>
      </c>
      <c r="I116" s="226">
        <f t="shared" si="39"/>
        <v>4166</v>
      </c>
      <c r="J116" s="226">
        <f t="shared" si="39"/>
        <v>0</v>
      </c>
      <c r="K116" s="226">
        <f t="shared" si="39"/>
        <v>0</v>
      </c>
      <c r="L116" s="226">
        <f t="shared" si="39"/>
        <v>0</v>
      </c>
      <c r="M116" s="226"/>
      <c r="N116" s="229">
        <f t="shared" si="26"/>
        <v>435129</v>
      </c>
      <c r="O116" s="271">
        <f t="shared" si="27"/>
        <v>0</v>
      </c>
      <c r="P116" s="271">
        <f>C116-'[2]4.3-7'!C115</f>
        <v>409911</v>
      </c>
    </row>
    <row r="117" spans="1:16">
      <c r="A117" s="227" t="s">
        <v>163</v>
      </c>
      <c r="B117" s="227"/>
      <c r="C117" s="229"/>
      <c r="D117" s="228"/>
      <c r="E117" s="229"/>
      <c r="F117" s="228"/>
      <c r="G117" s="229"/>
      <c r="H117" s="229"/>
      <c r="I117" s="228"/>
      <c r="J117" s="229"/>
      <c r="K117" s="228"/>
      <c r="L117" s="229"/>
      <c r="M117" s="208"/>
      <c r="N117" s="229">
        <f t="shared" si="26"/>
        <v>0</v>
      </c>
      <c r="O117" s="271">
        <f t="shared" si="27"/>
        <v>0</v>
      </c>
      <c r="P117" s="271">
        <f>C117-'[2]4.3-7'!C116</f>
        <v>-25218</v>
      </c>
    </row>
    <row r="118" spans="1:16" s="362" customFormat="1">
      <c r="A118" s="242" t="s">
        <v>36</v>
      </c>
      <c r="B118" s="242" t="s">
        <v>182</v>
      </c>
      <c r="C118" s="229">
        <f>SUM(D118:I118)</f>
        <v>25218</v>
      </c>
      <c r="D118" s="228">
        <v>16130</v>
      </c>
      <c r="E118" s="229">
        <v>4431</v>
      </c>
      <c r="F118" s="228">
        <v>1609</v>
      </c>
      <c r="G118" s="229"/>
      <c r="H118" s="229"/>
      <c r="I118" s="228">
        <v>3048</v>
      </c>
      <c r="J118" s="229"/>
      <c r="K118" s="228"/>
      <c r="L118" s="229"/>
      <c r="M118" s="208"/>
      <c r="N118" s="229">
        <f t="shared" si="26"/>
        <v>25218</v>
      </c>
      <c r="O118" s="271">
        <f t="shared" si="27"/>
        <v>0</v>
      </c>
      <c r="P118" s="271" t="e">
        <f>C118-'[2]4.3-7'!#REF!</f>
        <v>#REF!</v>
      </c>
    </row>
    <row r="119" spans="1:16" s="362" customFormat="1">
      <c r="A119" s="242" t="s">
        <v>476</v>
      </c>
      <c r="B119" s="242"/>
      <c r="C119" s="229">
        <v>25218</v>
      </c>
      <c r="D119" s="228">
        <v>16130</v>
      </c>
      <c r="E119" s="229">
        <v>4431</v>
      </c>
      <c r="F119" s="228">
        <v>1609</v>
      </c>
      <c r="G119" s="229">
        <v>0</v>
      </c>
      <c r="H119" s="229">
        <v>0</v>
      </c>
      <c r="I119" s="228">
        <v>3048</v>
      </c>
      <c r="J119" s="229">
        <v>0</v>
      </c>
      <c r="K119" s="228">
        <v>0</v>
      </c>
      <c r="L119" s="229">
        <v>0</v>
      </c>
      <c r="M119" s="208"/>
      <c r="N119" s="229">
        <f t="shared" si="26"/>
        <v>25218</v>
      </c>
      <c r="O119" s="271">
        <f t="shared" si="27"/>
        <v>0</v>
      </c>
      <c r="P119" s="271">
        <f>C119-'[2]4.3-7'!C117</f>
        <v>25218</v>
      </c>
    </row>
    <row r="120" spans="1:16" s="362" customFormat="1">
      <c r="A120" s="207" t="s">
        <v>778</v>
      </c>
      <c r="B120" s="242"/>
      <c r="C120" s="229"/>
      <c r="D120" s="228">
        <v>-2000</v>
      </c>
      <c r="E120" s="229">
        <v>-400</v>
      </c>
      <c r="F120" s="228">
        <v>2315</v>
      </c>
      <c r="G120" s="229"/>
      <c r="H120" s="229"/>
      <c r="I120" s="228">
        <v>85</v>
      </c>
      <c r="J120" s="229"/>
      <c r="K120" s="228"/>
      <c r="L120" s="229"/>
      <c r="M120" s="208"/>
      <c r="N120" s="229">
        <f t="shared" si="26"/>
        <v>0</v>
      </c>
      <c r="O120" s="271">
        <f t="shared" si="27"/>
        <v>0</v>
      </c>
      <c r="P120" s="271">
        <f>C120-'[2]4.3-7'!C119</f>
        <v>0</v>
      </c>
    </row>
    <row r="121" spans="1:16">
      <c r="A121" s="207" t="s">
        <v>475</v>
      </c>
      <c r="B121" s="242"/>
      <c r="C121" s="229">
        <f t="shared" ref="C121:I121" si="40">SUM(C120:C120)</f>
        <v>0</v>
      </c>
      <c r="D121" s="229">
        <f t="shared" si="40"/>
        <v>-2000</v>
      </c>
      <c r="E121" s="229">
        <f t="shared" si="40"/>
        <v>-400</v>
      </c>
      <c r="F121" s="229">
        <f t="shared" si="40"/>
        <v>2315</v>
      </c>
      <c r="G121" s="229">
        <f t="shared" si="40"/>
        <v>0</v>
      </c>
      <c r="H121" s="229">
        <f t="shared" si="40"/>
        <v>0</v>
      </c>
      <c r="I121" s="229">
        <f t="shared" si="40"/>
        <v>85</v>
      </c>
      <c r="J121" s="229">
        <v>0</v>
      </c>
      <c r="K121" s="229">
        <v>0</v>
      </c>
      <c r="L121" s="229">
        <v>0</v>
      </c>
      <c r="M121" s="208"/>
      <c r="N121" s="229">
        <f t="shared" si="26"/>
        <v>0</v>
      </c>
      <c r="O121" s="271">
        <f t="shared" si="27"/>
        <v>0</v>
      </c>
      <c r="P121" s="271">
        <f>C121-'[2]4.3-7'!C120</f>
        <v>-4457</v>
      </c>
    </row>
    <row r="122" spans="1:16" s="363" customFormat="1">
      <c r="A122" s="453" t="s">
        <v>476</v>
      </c>
      <c r="B122" s="225"/>
      <c r="C122" s="226">
        <f t="shared" ref="C122:L122" si="41">C118+C121</f>
        <v>25218</v>
      </c>
      <c r="D122" s="226">
        <f t="shared" si="41"/>
        <v>14130</v>
      </c>
      <c r="E122" s="226">
        <f t="shared" si="41"/>
        <v>4031</v>
      </c>
      <c r="F122" s="226">
        <f t="shared" si="41"/>
        <v>3924</v>
      </c>
      <c r="G122" s="226">
        <f t="shared" si="41"/>
        <v>0</v>
      </c>
      <c r="H122" s="226">
        <f t="shared" si="41"/>
        <v>0</v>
      </c>
      <c r="I122" s="226">
        <f t="shared" si="41"/>
        <v>3133</v>
      </c>
      <c r="J122" s="226">
        <f t="shared" si="41"/>
        <v>0</v>
      </c>
      <c r="K122" s="226">
        <f t="shared" si="41"/>
        <v>0</v>
      </c>
      <c r="L122" s="226">
        <f t="shared" si="41"/>
        <v>0</v>
      </c>
      <c r="M122" s="210"/>
      <c r="N122" s="229">
        <f t="shared" si="26"/>
        <v>25218</v>
      </c>
      <c r="O122" s="271">
        <f t="shared" si="27"/>
        <v>0</v>
      </c>
      <c r="P122" s="271">
        <f>C122-'[2]4.3-7'!C118</f>
        <v>0</v>
      </c>
    </row>
    <row r="123" spans="1:16">
      <c r="A123" s="230" t="s">
        <v>164</v>
      </c>
      <c r="B123" s="231"/>
      <c r="C123" s="229"/>
      <c r="D123" s="228"/>
      <c r="E123" s="229"/>
      <c r="F123" s="228"/>
      <c r="G123" s="229"/>
      <c r="H123" s="229"/>
      <c r="I123" s="228"/>
      <c r="J123" s="229"/>
      <c r="K123" s="228"/>
      <c r="L123" s="229"/>
      <c r="M123" s="208"/>
      <c r="N123" s="229">
        <f t="shared" si="26"/>
        <v>0</v>
      </c>
      <c r="O123" s="271">
        <f t="shared" si="27"/>
        <v>0</v>
      </c>
      <c r="P123" s="271">
        <f>C123-'[2]4.3-7'!C119</f>
        <v>0</v>
      </c>
    </row>
    <row r="124" spans="1:16" s="362" customFormat="1">
      <c r="A124" s="242" t="s">
        <v>36</v>
      </c>
      <c r="B124" s="242" t="s">
        <v>182</v>
      </c>
      <c r="C124" s="229">
        <f>SUM(D124:I124)</f>
        <v>4457</v>
      </c>
      <c r="D124" s="228">
        <v>3091</v>
      </c>
      <c r="E124" s="229">
        <v>845</v>
      </c>
      <c r="F124" s="228">
        <v>457</v>
      </c>
      <c r="G124" s="229"/>
      <c r="H124" s="229"/>
      <c r="I124" s="228">
        <v>64</v>
      </c>
      <c r="J124" s="229"/>
      <c r="K124" s="228"/>
      <c r="L124" s="229"/>
      <c r="M124" s="208"/>
      <c r="N124" s="229">
        <f t="shared" si="26"/>
        <v>4457</v>
      </c>
      <c r="O124" s="271">
        <f t="shared" si="27"/>
        <v>0</v>
      </c>
      <c r="P124" s="271">
        <f>C124-'[2]4.3-7'!C120</f>
        <v>0</v>
      </c>
    </row>
    <row r="125" spans="1:16" s="362" customFormat="1">
      <c r="A125" s="242" t="s">
        <v>476</v>
      </c>
      <c r="B125" s="242"/>
      <c r="C125" s="229">
        <v>5603</v>
      </c>
      <c r="D125" s="228">
        <v>3993</v>
      </c>
      <c r="E125" s="229">
        <v>1089</v>
      </c>
      <c r="F125" s="228">
        <v>457</v>
      </c>
      <c r="G125" s="229">
        <v>0</v>
      </c>
      <c r="H125" s="229">
        <v>0</v>
      </c>
      <c r="I125" s="228">
        <v>64</v>
      </c>
      <c r="J125" s="229">
        <v>0</v>
      </c>
      <c r="K125" s="228">
        <v>0</v>
      </c>
      <c r="L125" s="229">
        <v>0</v>
      </c>
      <c r="M125" s="208"/>
      <c r="N125" s="229">
        <f t="shared" si="26"/>
        <v>5603</v>
      </c>
      <c r="O125" s="271">
        <f t="shared" si="27"/>
        <v>0</v>
      </c>
      <c r="P125" s="271">
        <v>960</v>
      </c>
    </row>
    <row r="126" spans="1:16" s="362" customFormat="1">
      <c r="A126" s="242" t="s">
        <v>622</v>
      </c>
      <c r="B126" s="458"/>
      <c r="C126" s="208">
        <v>-960</v>
      </c>
      <c r="D126" s="228">
        <v>-756</v>
      </c>
      <c r="E126" s="229">
        <v>-204</v>
      </c>
      <c r="F126" s="228"/>
      <c r="G126" s="229"/>
      <c r="H126" s="229"/>
      <c r="I126" s="228"/>
      <c r="J126" s="229"/>
      <c r="K126" s="228"/>
      <c r="L126" s="229"/>
      <c r="M126" s="208"/>
      <c r="N126" s="229">
        <f t="shared" si="26"/>
        <v>-960</v>
      </c>
      <c r="O126" s="271">
        <f t="shared" si="27"/>
        <v>0</v>
      </c>
      <c r="P126" s="271"/>
    </row>
    <row r="127" spans="1:16">
      <c r="A127" s="207" t="s">
        <v>475</v>
      </c>
      <c r="B127" s="242"/>
      <c r="C127" s="229">
        <f>SUM(C126)</f>
        <v>-960</v>
      </c>
      <c r="D127" s="229">
        <f t="shared" ref="D127:L127" si="42">SUM(D126)</f>
        <v>-756</v>
      </c>
      <c r="E127" s="229">
        <f t="shared" si="42"/>
        <v>-204</v>
      </c>
      <c r="F127" s="229">
        <f t="shared" si="42"/>
        <v>0</v>
      </c>
      <c r="G127" s="229">
        <f t="shared" si="42"/>
        <v>0</v>
      </c>
      <c r="H127" s="229">
        <f t="shared" si="42"/>
        <v>0</v>
      </c>
      <c r="I127" s="229">
        <f t="shared" si="42"/>
        <v>0</v>
      </c>
      <c r="J127" s="229">
        <f t="shared" si="42"/>
        <v>0</v>
      </c>
      <c r="K127" s="229">
        <f t="shared" si="42"/>
        <v>0</v>
      </c>
      <c r="L127" s="229">
        <f t="shared" si="42"/>
        <v>0</v>
      </c>
      <c r="M127" s="208"/>
      <c r="N127" s="229">
        <f t="shared" si="26"/>
        <v>-960</v>
      </c>
      <c r="O127" s="271">
        <f t="shared" si="27"/>
        <v>0</v>
      </c>
      <c r="P127" s="271">
        <f>C127-'[2]4.3-7'!C123</f>
        <v>0</v>
      </c>
    </row>
    <row r="128" spans="1:16" s="363" customFormat="1">
      <c r="A128" s="453" t="s">
        <v>476</v>
      </c>
      <c r="B128" s="225"/>
      <c r="C128" s="226">
        <f>C125+C127</f>
        <v>4643</v>
      </c>
      <c r="D128" s="226">
        <f t="shared" ref="D128:L128" si="43">D125+D127</f>
        <v>3237</v>
      </c>
      <c r="E128" s="226">
        <f t="shared" si="43"/>
        <v>885</v>
      </c>
      <c r="F128" s="226">
        <f t="shared" si="43"/>
        <v>457</v>
      </c>
      <c r="G128" s="226">
        <f t="shared" si="43"/>
        <v>0</v>
      </c>
      <c r="H128" s="226">
        <f t="shared" si="43"/>
        <v>0</v>
      </c>
      <c r="I128" s="226">
        <f t="shared" si="43"/>
        <v>64</v>
      </c>
      <c r="J128" s="226">
        <f t="shared" si="43"/>
        <v>0</v>
      </c>
      <c r="K128" s="226">
        <f t="shared" si="43"/>
        <v>0</v>
      </c>
      <c r="L128" s="226">
        <f t="shared" si="43"/>
        <v>0</v>
      </c>
      <c r="M128" s="210"/>
      <c r="N128" s="229">
        <f t="shared" si="26"/>
        <v>4643</v>
      </c>
      <c r="O128" s="271">
        <f t="shared" si="27"/>
        <v>0</v>
      </c>
      <c r="P128" s="271">
        <f>C128-'[2]4.3-7'!C124</f>
        <v>0</v>
      </c>
    </row>
    <row r="129" spans="1:16">
      <c r="A129" s="230" t="s">
        <v>165</v>
      </c>
      <c r="B129" s="231"/>
      <c r="C129" s="229"/>
      <c r="D129" s="228"/>
      <c r="E129" s="229"/>
      <c r="F129" s="228"/>
      <c r="G129" s="229"/>
      <c r="H129" s="229"/>
      <c r="I129" s="228"/>
      <c r="J129" s="229"/>
      <c r="K129" s="228"/>
      <c r="L129" s="229"/>
      <c r="M129" s="208"/>
      <c r="N129" s="229">
        <f t="shared" si="26"/>
        <v>0</v>
      </c>
      <c r="O129" s="271">
        <f t="shared" si="27"/>
        <v>0</v>
      </c>
      <c r="P129" s="271">
        <f>C129-'[2]4.3-7'!C125</f>
        <v>0</v>
      </c>
    </row>
    <row r="130" spans="1:16" s="362" customFormat="1">
      <c r="A130" s="242" t="s">
        <v>36</v>
      </c>
      <c r="B130" s="242" t="s">
        <v>182</v>
      </c>
      <c r="C130" s="229">
        <f>SUM(D130:I130)</f>
        <v>6436</v>
      </c>
      <c r="D130" s="228">
        <v>1279</v>
      </c>
      <c r="E130" s="229">
        <v>360</v>
      </c>
      <c r="F130" s="228">
        <v>4670</v>
      </c>
      <c r="G130" s="229"/>
      <c r="H130" s="229"/>
      <c r="I130" s="228">
        <v>127</v>
      </c>
      <c r="J130" s="229"/>
      <c r="K130" s="228"/>
      <c r="L130" s="229"/>
      <c r="M130" s="208"/>
      <c r="N130" s="229">
        <f t="shared" si="26"/>
        <v>6436</v>
      </c>
      <c r="O130" s="271">
        <f t="shared" si="27"/>
        <v>0</v>
      </c>
      <c r="P130" s="271">
        <f>C130-'[2]4.3-7'!C126</f>
        <v>0</v>
      </c>
    </row>
    <row r="131" spans="1:16" s="362" customFormat="1">
      <c r="A131" s="242" t="s">
        <v>476</v>
      </c>
      <c r="B131" s="242"/>
      <c r="C131" s="229">
        <v>6436</v>
      </c>
      <c r="D131" s="228">
        <v>1279</v>
      </c>
      <c r="E131" s="229">
        <v>360</v>
      </c>
      <c r="F131" s="228">
        <v>4670</v>
      </c>
      <c r="G131" s="229">
        <v>0</v>
      </c>
      <c r="H131" s="229">
        <v>0</v>
      </c>
      <c r="I131" s="228">
        <v>127</v>
      </c>
      <c r="J131" s="229">
        <v>0</v>
      </c>
      <c r="K131" s="228">
        <v>0</v>
      </c>
      <c r="L131" s="229">
        <v>0</v>
      </c>
      <c r="M131" s="208"/>
      <c r="N131" s="229">
        <f t="shared" si="26"/>
        <v>6436</v>
      </c>
      <c r="O131" s="271">
        <f t="shared" si="27"/>
        <v>0</v>
      </c>
      <c r="P131" s="271">
        <f>C131-'[2]4.3-7'!C127</f>
        <v>0</v>
      </c>
    </row>
    <row r="132" spans="1:16" s="362" customFormat="1">
      <c r="A132" s="207" t="s">
        <v>475</v>
      </c>
      <c r="B132" s="242"/>
      <c r="C132" s="229">
        <v>0</v>
      </c>
      <c r="D132" s="229">
        <v>0</v>
      </c>
      <c r="E132" s="229">
        <v>0</v>
      </c>
      <c r="F132" s="229">
        <v>0</v>
      </c>
      <c r="G132" s="229">
        <v>0</v>
      </c>
      <c r="H132" s="229">
        <v>0</v>
      </c>
      <c r="I132" s="229">
        <v>0</v>
      </c>
      <c r="J132" s="229">
        <v>0</v>
      </c>
      <c r="K132" s="229">
        <v>0</v>
      </c>
      <c r="L132" s="229">
        <v>0</v>
      </c>
      <c r="M132" s="208"/>
      <c r="N132" s="229">
        <f t="shared" si="26"/>
        <v>0</v>
      </c>
      <c r="O132" s="271">
        <f t="shared" si="27"/>
        <v>0</v>
      </c>
      <c r="P132" s="271">
        <f>C132-'[2]4.3-7'!C128</f>
        <v>0</v>
      </c>
    </row>
    <row r="133" spans="1:16" s="363" customFormat="1">
      <c r="A133" s="453" t="s">
        <v>476</v>
      </c>
      <c r="B133" s="225"/>
      <c r="C133" s="226">
        <f t="shared" ref="C133:L133" si="44">C130+C132</f>
        <v>6436</v>
      </c>
      <c r="D133" s="226">
        <f t="shared" si="44"/>
        <v>1279</v>
      </c>
      <c r="E133" s="226">
        <f t="shared" si="44"/>
        <v>360</v>
      </c>
      <c r="F133" s="226">
        <f t="shared" si="44"/>
        <v>4670</v>
      </c>
      <c r="G133" s="226">
        <f t="shared" si="44"/>
        <v>0</v>
      </c>
      <c r="H133" s="226">
        <f t="shared" si="44"/>
        <v>0</v>
      </c>
      <c r="I133" s="226">
        <f t="shared" si="44"/>
        <v>127</v>
      </c>
      <c r="J133" s="226">
        <f t="shared" si="44"/>
        <v>0</v>
      </c>
      <c r="K133" s="226">
        <f t="shared" si="44"/>
        <v>0</v>
      </c>
      <c r="L133" s="226">
        <f t="shared" si="44"/>
        <v>0</v>
      </c>
      <c r="M133" s="210"/>
      <c r="N133" s="229">
        <f t="shared" si="26"/>
        <v>6436</v>
      </c>
      <c r="O133" s="271">
        <f t="shared" si="27"/>
        <v>0</v>
      </c>
      <c r="P133" s="271">
        <f>C133-'[2]4.3-7'!C129</f>
        <v>0</v>
      </c>
    </row>
    <row r="134" spans="1:16">
      <c r="A134" s="230" t="s">
        <v>166</v>
      </c>
      <c r="B134" s="230"/>
      <c r="C134" s="229"/>
      <c r="D134" s="228"/>
      <c r="E134" s="229"/>
      <c r="F134" s="228"/>
      <c r="G134" s="229"/>
      <c r="H134" s="229"/>
      <c r="I134" s="228"/>
      <c r="J134" s="229"/>
      <c r="K134" s="228"/>
      <c r="L134" s="229"/>
      <c r="M134" s="208"/>
      <c r="N134" s="229">
        <f t="shared" si="26"/>
        <v>0</v>
      </c>
      <c r="O134" s="271">
        <f t="shared" si="27"/>
        <v>0</v>
      </c>
      <c r="P134" s="271">
        <f>C134-'[2]4.3-7'!C130</f>
        <v>0</v>
      </c>
    </row>
    <row r="135" spans="1:16" s="362" customFormat="1">
      <c r="A135" s="242" t="s">
        <v>36</v>
      </c>
      <c r="B135" s="242" t="s">
        <v>182</v>
      </c>
      <c r="C135" s="229">
        <f>SUM(D135:I135)</f>
        <v>7754</v>
      </c>
      <c r="D135" s="228">
        <v>2692</v>
      </c>
      <c r="E135" s="229">
        <v>747</v>
      </c>
      <c r="F135" s="228">
        <v>4213</v>
      </c>
      <c r="G135" s="229"/>
      <c r="H135" s="229"/>
      <c r="I135" s="228">
        <v>102</v>
      </c>
      <c r="J135" s="229"/>
      <c r="K135" s="228"/>
      <c r="L135" s="229"/>
      <c r="M135" s="208"/>
      <c r="N135" s="229">
        <f t="shared" si="26"/>
        <v>7754</v>
      </c>
      <c r="O135" s="271">
        <f t="shared" si="27"/>
        <v>0</v>
      </c>
      <c r="P135" s="271">
        <f>C135-'[2]4.3-7'!C131</f>
        <v>0</v>
      </c>
    </row>
    <row r="136" spans="1:16" s="362" customFormat="1">
      <c r="A136" s="242" t="s">
        <v>476</v>
      </c>
      <c r="B136" s="242"/>
      <c r="C136" s="229">
        <v>8554</v>
      </c>
      <c r="D136" s="228">
        <v>3322</v>
      </c>
      <c r="E136" s="229">
        <v>917</v>
      </c>
      <c r="F136" s="228">
        <v>4213</v>
      </c>
      <c r="G136" s="229">
        <v>0</v>
      </c>
      <c r="H136" s="229">
        <v>0</v>
      </c>
      <c r="I136" s="228">
        <v>102</v>
      </c>
      <c r="J136" s="229">
        <v>0</v>
      </c>
      <c r="K136" s="228">
        <v>0</v>
      </c>
      <c r="L136" s="229">
        <v>0</v>
      </c>
      <c r="M136" s="208"/>
      <c r="N136" s="229">
        <f t="shared" si="26"/>
        <v>8554</v>
      </c>
      <c r="O136" s="271">
        <f t="shared" si="27"/>
        <v>0</v>
      </c>
      <c r="P136" s="271">
        <f>C136-'[2]4.3-7'!C132</f>
        <v>0</v>
      </c>
    </row>
    <row r="137" spans="1:16" s="362" customFormat="1">
      <c r="A137" s="207" t="s">
        <v>778</v>
      </c>
      <c r="B137" s="242"/>
      <c r="C137" s="229">
        <v>-586</v>
      </c>
      <c r="D137" s="228">
        <v>-586</v>
      </c>
      <c r="E137" s="229"/>
      <c r="F137" s="228"/>
      <c r="G137" s="229"/>
      <c r="H137" s="229"/>
      <c r="I137" s="228"/>
      <c r="J137" s="229"/>
      <c r="K137" s="228"/>
      <c r="L137" s="229"/>
      <c r="M137" s="208"/>
      <c r="N137" s="229">
        <f t="shared" si="26"/>
        <v>-586</v>
      </c>
      <c r="O137" s="271">
        <f t="shared" si="27"/>
        <v>0</v>
      </c>
      <c r="P137" s="271">
        <f>C137-'[2]4.3-7'!C134</f>
        <v>-87</v>
      </c>
    </row>
    <row r="138" spans="1:16" s="362" customFormat="1">
      <c r="A138" s="242" t="s">
        <v>622</v>
      </c>
      <c r="B138" s="458"/>
      <c r="C138" s="208">
        <v>-499</v>
      </c>
      <c r="D138" s="228">
        <v>-393</v>
      </c>
      <c r="E138" s="229">
        <v>-106</v>
      </c>
      <c r="F138" s="228"/>
      <c r="G138" s="229"/>
      <c r="H138" s="229"/>
      <c r="I138" s="228"/>
      <c r="J138" s="229"/>
      <c r="K138" s="228"/>
      <c r="L138" s="229"/>
      <c r="M138" s="208"/>
      <c r="N138" s="229">
        <f t="shared" si="26"/>
        <v>-499</v>
      </c>
      <c r="O138" s="271">
        <f t="shared" si="27"/>
        <v>0</v>
      </c>
      <c r="P138" s="271">
        <f>C138-'[2]4.3-7'!C135</f>
        <v>586</v>
      </c>
    </row>
    <row r="139" spans="1:16" s="362" customFormat="1">
      <c r="A139" s="207" t="s">
        <v>475</v>
      </c>
      <c r="B139" s="242"/>
      <c r="C139" s="229">
        <f>SUM(C137:C138)</f>
        <v>-1085</v>
      </c>
      <c r="D139" s="229">
        <f t="shared" ref="D139:L139" si="45">SUM(D137:D138)</f>
        <v>-979</v>
      </c>
      <c r="E139" s="229">
        <f t="shared" si="45"/>
        <v>-106</v>
      </c>
      <c r="F139" s="229">
        <f t="shared" si="45"/>
        <v>0</v>
      </c>
      <c r="G139" s="229">
        <f t="shared" si="45"/>
        <v>0</v>
      </c>
      <c r="H139" s="229">
        <f t="shared" si="45"/>
        <v>0</v>
      </c>
      <c r="I139" s="229">
        <f t="shared" si="45"/>
        <v>0</v>
      </c>
      <c r="J139" s="229">
        <f t="shared" si="45"/>
        <v>0</v>
      </c>
      <c r="K139" s="229">
        <f t="shared" si="45"/>
        <v>0</v>
      </c>
      <c r="L139" s="229">
        <f t="shared" si="45"/>
        <v>0</v>
      </c>
      <c r="M139" s="208"/>
      <c r="N139" s="229">
        <f t="shared" si="26"/>
        <v>-1085</v>
      </c>
      <c r="O139" s="271">
        <f t="shared" si="27"/>
        <v>0</v>
      </c>
      <c r="P139" s="271">
        <f>C139-'[2]4.3-7'!C136</f>
        <v>-8554</v>
      </c>
    </row>
    <row r="140" spans="1:16" s="363" customFormat="1">
      <c r="A140" s="453" t="s">
        <v>476</v>
      </c>
      <c r="B140" s="225"/>
      <c r="C140" s="226">
        <f t="shared" ref="C140:L140" si="46">C136+C139</f>
        <v>7469</v>
      </c>
      <c r="D140" s="226">
        <f t="shared" si="46"/>
        <v>2343</v>
      </c>
      <c r="E140" s="226">
        <f t="shared" si="46"/>
        <v>811</v>
      </c>
      <c r="F140" s="226">
        <f t="shared" si="46"/>
        <v>4213</v>
      </c>
      <c r="G140" s="226">
        <f t="shared" si="46"/>
        <v>0</v>
      </c>
      <c r="H140" s="226">
        <f t="shared" si="46"/>
        <v>0</v>
      </c>
      <c r="I140" s="226">
        <f t="shared" si="46"/>
        <v>102</v>
      </c>
      <c r="J140" s="226">
        <f t="shared" si="46"/>
        <v>0</v>
      </c>
      <c r="K140" s="226">
        <f t="shared" si="46"/>
        <v>0</v>
      </c>
      <c r="L140" s="226">
        <f t="shared" si="46"/>
        <v>0</v>
      </c>
      <c r="M140" s="210"/>
      <c r="N140" s="229">
        <f t="shared" si="26"/>
        <v>7469</v>
      </c>
      <c r="O140" s="271">
        <f t="shared" si="27"/>
        <v>0</v>
      </c>
      <c r="P140" s="271">
        <f>C140-'[2]4.3-7'!C137</f>
        <v>7469</v>
      </c>
    </row>
    <row r="141" spans="1:16">
      <c r="A141" s="231" t="s">
        <v>167</v>
      </c>
      <c r="B141" s="230"/>
      <c r="C141" s="229"/>
      <c r="D141" s="228"/>
      <c r="E141" s="229"/>
      <c r="F141" s="228"/>
      <c r="G141" s="229"/>
      <c r="H141" s="229"/>
      <c r="I141" s="228"/>
      <c r="J141" s="229"/>
      <c r="K141" s="228"/>
      <c r="L141" s="229"/>
      <c r="M141" s="208"/>
      <c r="N141" s="229">
        <f t="shared" si="26"/>
        <v>0</v>
      </c>
      <c r="O141" s="271">
        <f t="shared" si="27"/>
        <v>0</v>
      </c>
      <c r="P141" s="271">
        <f>C141-'[2]4.3-7'!C138</f>
        <v>-9656</v>
      </c>
    </row>
    <row r="142" spans="1:16" s="362" customFormat="1">
      <c r="A142" s="242" t="s">
        <v>36</v>
      </c>
      <c r="B142" s="242" t="s">
        <v>182</v>
      </c>
      <c r="C142" s="229">
        <f>SUM(D142:I142)</f>
        <v>9656</v>
      </c>
      <c r="D142" s="228">
        <v>2692</v>
      </c>
      <c r="E142" s="229">
        <v>757</v>
      </c>
      <c r="F142" s="228">
        <v>6080</v>
      </c>
      <c r="G142" s="229"/>
      <c r="H142" s="229"/>
      <c r="I142" s="228">
        <v>127</v>
      </c>
      <c r="J142" s="229"/>
      <c r="K142" s="228"/>
      <c r="L142" s="229"/>
      <c r="M142" s="208"/>
      <c r="N142" s="229">
        <f t="shared" si="26"/>
        <v>9656</v>
      </c>
      <c r="O142" s="271">
        <f t="shared" si="27"/>
        <v>0</v>
      </c>
      <c r="P142" s="271">
        <f>C142-'[2]4.3-7'!C139</f>
        <v>0</v>
      </c>
    </row>
    <row r="143" spans="1:16" s="362" customFormat="1">
      <c r="A143" s="242" t="s">
        <v>476</v>
      </c>
      <c r="B143" s="242"/>
      <c r="C143" s="229">
        <v>9656</v>
      </c>
      <c r="D143" s="228">
        <v>2692</v>
      </c>
      <c r="E143" s="229">
        <v>757</v>
      </c>
      <c r="F143" s="228">
        <v>6080</v>
      </c>
      <c r="G143" s="229">
        <v>0</v>
      </c>
      <c r="H143" s="229">
        <v>0</v>
      </c>
      <c r="I143" s="228">
        <v>127</v>
      </c>
      <c r="J143" s="229">
        <v>0</v>
      </c>
      <c r="K143" s="228">
        <v>0</v>
      </c>
      <c r="L143" s="229">
        <v>0</v>
      </c>
      <c r="M143" s="208"/>
      <c r="N143" s="229">
        <f t="shared" si="26"/>
        <v>9656</v>
      </c>
      <c r="O143" s="271">
        <f t="shared" si="27"/>
        <v>0</v>
      </c>
      <c r="P143" s="271">
        <f>C143-'[2]4.3-7'!C141</f>
        <v>9070</v>
      </c>
    </row>
    <row r="144" spans="1:16" s="362" customFormat="1">
      <c r="A144" s="207" t="s">
        <v>778</v>
      </c>
      <c r="B144" s="242"/>
      <c r="C144" s="229">
        <v>586</v>
      </c>
      <c r="D144" s="228">
        <v>293</v>
      </c>
      <c r="E144" s="229"/>
      <c r="F144" s="228">
        <v>330</v>
      </c>
      <c r="G144" s="229"/>
      <c r="H144" s="229"/>
      <c r="I144" s="228">
        <v>-37</v>
      </c>
      <c r="J144" s="229"/>
      <c r="K144" s="228"/>
      <c r="L144" s="229"/>
      <c r="M144" s="208"/>
      <c r="N144" s="229">
        <f t="shared" si="26"/>
        <v>586</v>
      </c>
      <c r="O144" s="271">
        <f t="shared" si="27"/>
        <v>0</v>
      </c>
      <c r="P144" s="271">
        <f>C144-'[2]4.3-7'!C142</f>
        <v>-9656</v>
      </c>
    </row>
    <row r="145" spans="1:16" s="362" customFormat="1">
      <c r="A145" s="207" t="s">
        <v>475</v>
      </c>
      <c r="B145" s="242"/>
      <c r="C145" s="229">
        <f>SUM(C144)</f>
        <v>586</v>
      </c>
      <c r="D145" s="229">
        <f t="shared" ref="D145:L145" si="47">SUM(D144)</f>
        <v>293</v>
      </c>
      <c r="E145" s="229">
        <f t="shared" si="47"/>
        <v>0</v>
      </c>
      <c r="F145" s="229">
        <f t="shared" si="47"/>
        <v>330</v>
      </c>
      <c r="G145" s="229">
        <f t="shared" si="47"/>
        <v>0</v>
      </c>
      <c r="H145" s="229">
        <f t="shared" si="47"/>
        <v>0</v>
      </c>
      <c r="I145" s="229">
        <f t="shared" si="47"/>
        <v>-37</v>
      </c>
      <c r="J145" s="229">
        <f t="shared" si="47"/>
        <v>0</v>
      </c>
      <c r="K145" s="229">
        <f t="shared" si="47"/>
        <v>0</v>
      </c>
      <c r="L145" s="229">
        <f t="shared" si="47"/>
        <v>0</v>
      </c>
      <c r="M145" s="208"/>
      <c r="N145" s="229">
        <f t="shared" si="26"/>
        <v>586</v>
      </c>
      <c r="O145" s="271">
        <f t="shared" si="27"/>
        <v>0</v>
      </c>
      <c r="P145" s="271">
        <f>C145-'[2]4.3-7'!C143</f>
        <v>586</v>
      </c>
    </row>
    <row r="146" spans="1:16" s="363" customFormat="1">
      <c r="A146" s="453" t="s">
        <v>476</v>
      </c>
      <c r="B146" s="225"/>
      <c r="C146" s="226">
        <f t="shared" ref="C146:L146" si="48">C142+C145</f>
        <v>10242</v>
      </c>
      <c r="D146" s="226">
        <f t="shared" si="48"/>
        <v>2985</v>
      </c>
      <c r="E146" s="226">
        <f t="shared" si="48"/>
        <v>757</v>
      </c>
      <c r="F146" s="226">
        <f t="shared" si="48"/>
        <v>6410</v>
      </c>
      <c r="G146" s="226">
        <f t="shared" si="48"/>
        <v>0</v>
      </c>
      <c r="H146" s="226">
        <f t="shared" si="48"/>
        <v>0</v>
      </c>
      <c r="I146" s="226">
        <f t="shared" si="48"/>
        <v>90</v>
      </c>
      <c r="J146" s="226">
        <f t="shared" si="48"/>
        <v>0</v>
      </c>
      <c r="K146" s="226">
        <f t="shared" si="48"/>
        <v>0</v>
      </c>
      <c r="L146" s="226">
        <f t="shared" si="48"/>
        <v>0</v>
      </c>
      <c r="M146" s="210"/>
      <c r="N146" s="229">
        <f t="shared" si="26"/>
        <v>10242</v>
      </c>
      <c r="O146" s="271">
        <f t="shared" si="27"/>
        <v>0</v>
      </c>
      <c r="P146" s="271">
        <f>C146-'[2]4.3-7'!C144</f>
        <v>-36409</v>
      </c>
    </row>
    <row r="147" spans="1:16">
      <c r="A147" s="230" t="s">
        <v>168</v>
      </c>
      <c r="B147" s="230"/>
      <c r="C147" s="229"/>
      <c r="D147" s="228"/>
      <c r="E147" s="229"/>
      <c r="F147" s="228"/>
      <c r="G147" s="229"/>
      <c r="H147" s="229"/>
      <c r="I147" s="228"/>
      <c r="J147" s="229"/>
      <c r="K147" s="228"/>
      <c r="L147" s="229"/>
      <c r="M147" s="208"/>
      <c r="N147" s="229">
        <f t="shared" ref="N147:N210" si="49">SUM(D147:L147)</f>
        <v>0</v>
      </c>
      <c r="O147" s="271">
        <f t="shared" ref="O147:O210" si="50">N147-C147</f>
        <v>0</v>
      </c>
      <c r="P147" s="271">
        <f>C147-'[2]4.3-7'!C145</f>
        <v>-41604</v>
      </c>
    </row>
    <row r="148" spans="1:16" s="362" customFormat="1">
      <c r="A148" s="242" t="s">
        <v>36</v>
      </c>
      <c r="B148" s="242" t="s">
        <v>182</v>
      </c>
      <c r="C148" s="229">
        <f>SUM(D148:I148)</f>
        <v>46651</v>
      </c>
      <c r="D148" s="228">
        <v>6498</v>
      </c>
      <c r="E148" s="229">
        <v>1784</v>
      </c>
      <c r="F148" s="228">
        <v>32532</v>
      </c>
      <c r="G148" s="229">
        <v>5710</v>
      </c>
      <c r="H148" s="229"/>
      <c r="I148" s="228">
        <v>127</v>
      </c>
      <c r="J148" s="229"/>
      <c r="K148" s="228"/>
      <c r="L148" s="229"/>
      <c r="M148" s="208"/>
      <c r="N148" s="229">
        <f t="shared" si="49"/>
        <v>46651</v>
      </c>
      <c r="O148" s="271">
        <f t="shared" si="50"/>
        <v>0</v>
      </c>
      <c r="P148" s="271">
        <f>C148-'[2]4.3-7'!C146</f>
        <v>47651</v>
      </c>
    </row>
    <row r="149" spans="1:16" s="362" customFormat="1">
      <c r="A149" s="207" t="s">
        <v>476</v>
      </c>
      <c r="B149" s="258"/>
      <c r="C149" s="208">
        <v>41604</v>
      </c>
      <c r="D149" s="228">
        <v>6498</v>
      </c>
      <c r="E149" s="229">
        <v>1784</v>
      </c>
      <c r="F149" s="228">
        <v>33195</v>
      </c>
      <c r="G149" s="229">
        <v>0</v>
      </c>
      <c r="H149" s="229">
        <v>0</v>
      </c>
      <c r="I149" s="228">
        <v>127</v>
      </c>
      <c r="J149" s="229">
        <v>0</v>
      </c>
      <c r="K149" s="228">
        <v>0</v>
      </c>
      <c r="L149" s="229">
        <v>0</v>
      </c>
      <c r="M149" s="208"/>
      <c r="N149" s="229">
        <f t="shared" si="49"/>
        <v>41604</v>
      </c>
      <c r="O149" s="271">
        <f t="shared" si="50"/>
        <v>0</v>
      </c>
      <c r="P149" s="271">
        <f>C149-'[2]4.3-7'!C147</f>
        <v>42604</v>
      </c>
    </row>
    <row r="150" spans="1:16" s="362" customFormat="1">
      <c r="A150" s="242" t="s">
        <v>779</v>
      </c>
      <c r="B150" s="458"/>
      <c r="C150" s="208">
        <v>-1000</v>
      </c>
      <c r="D150" s="228"/>
      <c r="E150" s="229"/>
      <c r="F150" s="228">
        <v>-878</v>
      </c>
      <c r="G150" s="229"/>
      <c r="H150" s="229"/>
      <c r="I150" s="228">
        <v>-122</v>
      </c>
      <c r="J150" s="229"/>
      <c r="K150" s="228"/>
      <c r="L150" s="229"/>
      <c r="M150" s="208"/>
      <c r="N150" s="229">
        <f t="shared" si="49"/>
        <v>-1000</v>
      </c>
      <c r="O150" s="271">
        <f t="shared" si="50"/>
        <v>0</v>
      </c>
      <c r="P150" s="271"/>
    </row>
    <row r="151" spans="1:16" s="362" customFormat="1">
      <c r="A151" s="207" t="s">
        <v>475</v>
      </c>
      <c r="B151" s="242"/>
      <c r="C151" s="229">
        <f>SUM(C150)</f>
        <v>-1000</v>
      </c>
      <c r="D151" s="229">
        <f t="shared" ref="D151:L151" si="51">SUM(D150)</f>
        <v>0</v>
      </c>
      <c r="E151" s="229">
        <f t="shared" si="51"/>
        <v>0</v>
      </c>
      <c r="F151" s="229">
        <f t="shared" si="51"/>
        <v>-878</v>
      </c>
      <c r="G151" s="229">
        <f t="shared" si="51"/>
        <v>0</v>
      </c>
      <c r="H151" s="229">
        <f t="shared" si="51"/>
        <v>0</v>
      </c>
      <c r="I151" s="229">
        <f t="shared" si="51"/>
        <v>-122</v>
      </c>
      <c r="J151" s="229">
        <f t="shared" si="51"/>
        <v>0</v>
      </c>
      <c r="K151" s="229">
        <f t="shared" si="51"/>
        <v>0</v>
      </c>
      <c r="L151" s="229">
        <f t="shared" si="51"/>
        <v>0</v>
      </c>
      <c r="M151" s="229">
        <v>0</v>
      </c>
      <c r="N151" s="229">
        <f t="shared" si="49"/>
        <v>-1000</v>
      </c>
      <c r="O151" s="271">
        <f t="shared" si="50"/>
        <v>0</v>
      </c>
      <c r="P151" s="271">
        <f>C151-'[2]4.3-7'!C148</f>
        <v>-41604</v>
      </c>
    </row>
    <row r="152" spans="1:16" s="363" customFormat="1">
      <c r="A152" s="453" t="s">
        <v>476</v>
      </c>
      <c r="B152" s="225"/>
      <c r="C152" s="226">
        <f>C149+C151</f>
        <v>40604</v>
      </c>
      <c r="D152" s="226">
        <f t="shared" ref="D152:L152" si="52">D149+D151</f>
        <v>6498</v>
      </c>
      <c r="E152" s="226">
        <f t="shared" si="52"/>
        <v>1784</v>
      </c>
      <c r="F152" s="226">
        <f t="shared" si="52"/>
        <v>32317</v>
      </c>
      <c r="G152" s="226">
        <f t="shared" si="52"/>
        <v>0</v>
      </c>
      <c r="H152" s="226">
        <f t="shared" si="52"/>
        <v>0</v>
      </c>
      <c r="I152" s="226">
        <f t="shared" si="52"/>
        <v>5</v>
      </c>
      <c r="J152" s="226">
        <f t="shared" si="52"/>
        <v>0</v>
      </c>
      <c r="K152" s="226">
        <f t="shared" si="52"/>
        <v>0</v>
      </c>
      <c r="L152" s="226">
        <f t="shared" si="52"/>
        <v>0</v>
      </c>
      <c r="M152" s="210"/>
      <c r="N152" s="229">
        <f t="shared" si="49"/>
        <v>40604</v>
      </c>
      <c r="O152" s="271">
        <f t="shared" si="50"/>
        <v>0</v>
      </c>
      <c r="P152" s="271">
        <f>C152-'[2]4.3-7'!C149</f>
        <v>40604</v>
      </c>
    </row>
    <row r="153" spans="1:16">
      <c r="A153" s="230" t="s">
        <v>169</v>
      </c>
      <c r="B153" s="230"/>
      <c r="C153" s="229"/>
      <c r="D153" s="228"/>
      <c r="E153" s="229"/>
      <c r="F153" s="228"/>
      <c r="G153" s="229"/>
      <c r="H153" s="229"/>
      <c r="I153" s="228"/>
      <c r="J153" s="229"/>
      <c r="K153" s="228"/>
      <c r="L153" s="229"/>
      <c r="M153" s="208"/>
      <c r="N153" s="229">
        <f t="shared" si="49"/>
        <v>0</v>
      </c>
      <c r="O153" s="271">
        <f t="shared" si="50"/>
        <v>0</v>
      </c>
      <c r="P153" s="271">
        <f>C153-'[2]4.3-7'!C149</f>
        <v>0</v>
      </c>
    </row>
    <row r="154" spans="1:16" s="362" customFormat="1">
      <c r="A154" s="242" t="s">
        <v>36</v>
      </c>
      <c r="B154" s="242" t="s">
        <v>182</v>
      </c>
      <c r="C154" s="229">
        <f>SUM(D154:I154)</f>
        <v>54210</v>
      </c>
      <c r="D154" s="228">
        <v>7503</v>
      </c>
      <c r="E154" s="229">
        <v>2056</v>
      </c>
      <c r="F154" s="228">
        <v>42024</v>
      </c>
      <c r="G154" s="229">
        <v>2500</v>
      </c>
      <c r="H154" s="229"/>
      <c r="I154" s="228">
        <v>127</v>
      </c>
      <c r="J154" s="229"/>
      <c r="K154" s="228"/>
      <c r="L154" s="229"/>
      <c r="M154" s="208"/>
      <c r="N154" s="229">
        <f t="shared" si="49"/>
        <v>54210</v>
      </c>
      <c r="O154" s="271">
        <f t="shared" si="50"/>
        <v>0</v>
      </c>
      <c r="P154" s="271">
        <f>C154-'[2]4.3-7'!C150</f>
        <v>0</v>
      </c>
    </row>
    <row r="155" spans="1:16" s="362" customFormat="1">
      <c r="A155" s="207" t="s">
        <v>476</v>
      </c>
      <c r="B155" s="258"/>
      <c r="C155" s="208">
        <v>52737</v>
      </c>
      <c r="D155" s="228">
        <v>7621</v>
      </c>
      <c r="E155" s="229">
        <v>2088</v>
      </c>
      <c r="F155" s="228">
        <v>42901</v>
      </c>
      <c r="G155" s="229">
        <v>0</v>
      </c>
      <c r="H155" s="229">
        <v>0</v>
      </c>
      <c r="I155" s="228">
        <v>127</v>
      </c>
      <c r="J155" s="229">
        <v>0</v>
      </c>
      <c r="K155" s="228">
        <v>0</v>
      </c>
      <c r="L155" s="229">
        <v>0</v>
      </c>
      <c r="M155" s="208"/>
      <c r="N155" s="229">
        <f t="shared" si="49"/>
        <v>52737</v>
      </c>
      <c r="O155" s="271">
        <f t="shared" si="50"/>
        <v>0</v>
      </c>
      <c r="P155" s="271">
        <f>C155-'[2]4.3-7'!C151</f>
        <v>0</v>
      </c>
    </row>
    <row r="156" spans="1:16" s="362" customFormat="1">
      <c r="A156" s="242" t="s">
        <v>622</v>
      </c>
      <c r="B156" s="458"/>
      <c r="C156" s="208">
        <v>740</v>
      </c>
      <c r="D156" s="228">
        <v>583</v>
      </c>
      <c r="E156" s="229">
        <v>157</v>
      </c>
      <c r="F156" s="228"/>
      <c r="G156" s="229"/>
      <c r="H156" s="229"/>
      <c r="I156" s="228"/>
      <c r="J156" s="229"/>
      <c r="K156" s="228"/>
      <c r="L156" s="229"/>
      <c r="M156" s="208"/>
      <c r="N156" s="229">
        <f t="shared" si="49"/>
        <v>740</v>
      </c>
      <c r="O156" s="271">
        <f t="shared" si="50"/>
        <v>0</v>
      </c>
      <c r="P156" s="271"/>
    </row>
    <row r="157" spans="1:16" s="362" customFormat="1">
      <c r="A157" s="242" t="s">
        <v>779</v>
      </c>
      <c r="B157" s="458"/>
      <c r="C157" s="208">
        <v>-1000</v>
      </c>
      <c r="D157" s="228"/>
      <c r="E157" s="229"/>
      <c r="F157" s="228">
        <v>-1000</v>
      </c>
      <c r="G157" s="229"/>
      <c r="H157" s="229"/>
      <c r="I157" s="228"/>
      <c r="J157" s="229"/>
      <c r="K157" s="228"/>
      <c r="L157" s="229"/>
      <c r="M157" s="208"/>
      <c r="N157" s="229">
        <f t="shared" si="49"/>
        <v>-1000</v>
      </c>
      <c r="O157" s="271">
        <f t="shared" si="50"/>
        <v>0</v>
      </c>
      <c r="P157" s="271"/>
    </row>
    <row r="158" spans="1:16" s="362" customFormat="1">
      <c r="A158" s="207" t="s">
        <v>475</v>
      </c>
      <c r="B158" s="242"/>
      <c r="C158" s="229">
        <f t="shared" ref="C158:I158" si="53">SUM(C156:C157)</f>
        <v>-260</v>
      </c>
      <c r="D158" s="229">
        <f t="shared" si="53"/>
        <v>583</v>
      </c>
      <c r="E158" s="229">
        <f t="shared" si="53"/>
        <v>157</v>
      </c>
      <c r="F158" s="229">
        <f t="shared" si="53"/>
        <v>-1000</v>
      </c>
      <c r="G158" s="229">
        <f t="shared" si="53"/>
        <v>0</v>
      </c>
      <c r="H158" s="229">
        <f t="shared" si="53"/>
        <v>0</v>
      </c>
      <c r="I158" s="229">
        <f t="shared" si="53"/>
        <v>0</v>
      </c>
      <c r="J158" s="229">
        <v>0</v>
      </c>
      <c r="K158" s="229">
        <v>0</v>
      </c>
      <c r="L158" s="229">
        <v>0</v>
      </c>
      <c r="M158" s="208"/>
      <c r="N158" s="229">
        <f t="shared" si="49"/>
        <v>-260</v>
      </c>
      <c r="O158" s="271">
        <f t="shared" si="50"/>
        <v>0</v>
      </c>
      <c r="P158" s="271">
        <f>C158-'[2]4.3-7'!C154</f>
        <v>0</v>
      </c>
    </row>
    <row r="159" spans="1:16" s="363" customFormat="1">
      <c r="A159" s="453" t="s">
        <v>476</v>
      </c>
      <c r="B159" s="225"/>
      <c r="C159" s="226">
        <f t="shared" ref="C159:L159" si="54">C155+C158</f>
        <v>52477</v>
      </c>
      <c r="D159" s="226">
        <f t="shared" si="54"/>
        <v>8204</v>
      </c>
      <c r="E159" s="226">
        <f t="shared" si="54"/>
        <v>2245</v>
      </c>
      <c r="F159" s="226">
        <f t="shared" si="54"/>
        <v>41901</v>
      </c>
      <c r="G159" s="226">
        <f t="shared" si="54"/>
        <v>0</v>
      </c>
      <c r="H159" s="226">
        <f t="shared" si="54"/>
        <v>0</v>
      </c>
      <c r="I159" s="226">
        <f t="shared" si="54"/>
        <v>127</v>
      </c>
      <c r="J159" s="226">
        <f t="shared" si="54"/>
        <v>0</v>
      </c>
      <c r="K159" s="226">
        <f t="shared" si="54"/>
        <v>0</v>
      </c>
      <c r="L159" s="226">
        <f t="shared" si="54"/>
        <v>0</v>
      </c>
      <c r="M159" s="210"/>
      <c r="N159" s="229">
        <f t="shared" si="49"/>
        <v>52477</v>
      </c>
      <c r="O159" s="271">
        <f t="shared" si="50"/>
        <v>0</v>
      </c>
      <c r="P159" s="271">
        <f>C159-'[2]4.3-7'!C155</f>
        <v>0</v>
      </c>
    </row>
    <row r="160" spans="1:16">
      <c r="A160" s="230" t="s">
        <v>170</v>
      </c>
      <c r="B160" s="230"/>
      <c r="C160" s="229"/>
      <c r="D160" s="228"/>
      <c r="E160" s="229"/>
      <c r="F160" s="228"/>
      <c r="G160" s="229"/>
      <c r="H160" s="229"/>
      <c r="I160" s="228"/>
      <c r="J160" s="229"/>
      <c r="K160" s="228"/>
      <c r="L160" s="229"/>
      <c r="M160" s="208"/>
      <c r="N160" s="229">
        <f t="shared" si="49"/>
        <v>0</v>
      </c>
      <c r="O160" s="271">
        <f t="shared" si="50"/>
        <v>0</v>
      </c>
      <c r="P160" s="271">
        <f>C160-'[2]4.3-7'!C156</f>
        <v>0</v>
      </c>
    </row>
    <row r="161" spans="1:16" s="362" customFormat="1">
      <c r="A161" s="242" t="s">
        <v>36</v>
      </c>
      <c r="B161" s="242" t="s">
        <v>182</v>
      </c>
      <c r="C161" s="229">
        <f>SUM(D161:I161)</f>
        <v>77159</v>
      </c>
      <c r="D161" s="228">
        <v>8827</v>
      </c>
      <c r="E161" s="229">
        <v>2433</v>
      </c>
      <c r="F161" s="228">
        <v>59667</v>
      </c>
      <c r="G161" s="229">
        <v>6041</v>
      </c>
      <c r="H161" s="229"/>
      <c r="I161" s="228">
        <v>191</v>
      </c>
      <c r="J161" s="229"/>
      <c r="K161" s="228"/>
      <c r="L161" s="229"/>
      <c r="M161" s="208"/>
      <c r="N161" s="229">
        <f t="shared" si="49"/>
        <v>77159</v>
      </c>
      <c r="O161" s="271">
        <f t="shared" si="50"/>
        <v>0</v>
      </c>
      <c r="P161" s="271">
        <f>C161-'[2]4.3-7'!C157</f>
        <v>0</v>
      </c>
    </row>
    <row r="162" spans="1:16" s="362" customFormat="1">
      <c r="A162" s="207" t="s">
        <v>476</v>
      </c>
      <c r="B162" s="258"/>
      <c r="C162" s="208">
        <v>75628</v>
      </c>
      <c r="D162" s="228">
        <v>10267</v>
      </c>
      <c r="E162" s="229">
        <v>2822</v>
      </c>
      <c r="F162" s="228">
        <v>62348</v>
      </c>
      <c r="G162" s="229">
        <v>0</v>
      </c>
      <c r="H162" s="229">
        <v>0</v>
      </c>
      <c r="I162" s="228">
        <v>191</v>
      </c>
      <c r="J162" s="229">
        <v>0</v>
      </c>
      <c r="K162" s="228">
        <v>0</v>
      </c>
      <c r="L162" s="229">
        <v>0</v>
      </c>
      <c r="M162" s="208"/>
      <c r="N162" s="229">
        <f t="shared" si="49"/>
        <v>75628</v>
      </c>
      <c r="O162" s="271">
        <f t="shared" si="50"/>
        <v>0</v>
      </c>
      <c r="P162" s="271">
        <f>C162-'[2]4.3-7'!C158</f>
        <v>0</v>
      </c>
    </row>
    <row r="163" spans="1:16" s="362" customFormat="1">
      <c r="A163" s="242" t="s">
        <v>779</v>
      </c>
      <c r="B163" s="258"/>
      <c r="C163" s="208">
        <v>-1000</v>
      </c>
      <c r="D163" s="228"/>
      <c r="E163" s="229"/>
      <c r="F163" s="228">
        <v>-814</v>
      </c>
      <c r="G163" s="229"/>
      <c r="H163" s="229"/>
      <c r="I163" s="228">
        <v>-186</v>
      </c>
      <c r="J163" s="229"/>
      <c r="K163" s="228"/>
      <c r="L163" s="229"/>
      <c r="M163" s="208"/>
      <c r="N163" s="229">
        <f t="shared" si="49"/>
        <v>-1000</v>
      </c>
      <c r="O163" s="271">
        <f t="shared" si="50"/>
        <v>0</v>
      </c>
      <c r="P163" s="271"/>
    </row>
    <row r="164" spans="1:16" s="362" customFormat="1">
      <c r="A164" s="207" t="s">
        <v>475</v>
      </c>
      <c r="B164" s="242"/>
      <c r="C164" s="229">
        <f>SUM(C163)</f>
        <v>-1000</v>
      </c>
      <c r="D164" s="229">
        <f t="shared" ref="D164:L164" si="55">SUM(D163)</f>
        <v>0</v>
      </c>
      <c r="E164" s="229">
        <f t="shared" si="55"/>
        <v>0</v>
      </c>
      <c r="F164" s="229">
        <f t="shared" si="55"/>
        <v>-814</v>
      </c>
      <c r="G164" s="229">
        <f t="shared" si="55"/>
        <v>0</v>
      </c>
      <c r="H164" s="229">
        <f t="shared" si="55"/>
        <v>0</v>
      </c>
      <c r="I164" s="229">
        <f t="shared" si="55"/>
        <v>-186</v>
      </c>
      <c r="J164" s="229">
        <f t="shared" si="55"/>
        <v>0</v>
      </c>
      <c r="K164" s="229">
        <f t="shared" si="55"/>
        <v>0</v>
      </c>
      <c r="L164" s="229">
        <f t="shared" si="55"/>
        <v>0</v>
      </c>
      <c r="M164" s="208"/>
      <c r="N164" s="229">
        <f t="shared" si="49"/>
        <v>-1000</v>
      </c>
      <c r="O164" s="271">
        <f t="shared" si="50"/>
        <v>0</v>
      </c>
      <c r="P164" s="271">
        <f>C164-'[2]4.3-7'!C160</f>
        <v>0</v>
      </c>
    </row>
    <row r="165" spans="1:16" s="363" customFormat="1">
      <c r="A165" s="453" t="s">
        <v>476</v>
      </c>
      <c r="B165" s="225"/>
      <c r="C165" s="226">
        <f>C162+C164</f>
        <v>74628</v>
      </c>
      <c r="D165" s="226">
        <f t="shared" ref="D165:L165" si="56">D162+D164</f>
        <v>10267</v>
      </c>
      <c r="E165" s="226">
        <f t="shared" si="56"/>
        <v>2822</v>
      </c>
      <c r="F165" s="226">
        <f t="shared" si="56"/>
        <v>61534</v>
      </c>
      <c r="G165" s="226">
        <f t="shared" si="56"/>
        <v>0</v>
      </c>
      <c r="H165" s="226">
        <f t="shared" si="56"/>
        <v>0</v>
      </c>
      <c r="I165" s="226">
        <f t="shared" si="56"/>
        <v>5</v>
      </c>
      <c r="J165" s="226">
        <f t="shared" si="56"/>
        <v>0</v>
      </c>
      <c r="K165" s="226">
        <f t="shared" si="56"/>
        <v>0</v>
      </c>
      <c r="L165" s="226">
        <f t="shared" si="56"/>
        <v>0</v>
      </c>
      <c r="M165" s="210"/>
      <c r="N165" s="229">
        <f t="shared" si="49"/>
        <v>74628</v>
      </c>
      <c r="O165" s="271">
        <f t="shared" si="50"/>
        <v>0</v>
      </c>
      <c r="P165" s="271">
        <f>C165-'[2]4.3-7'!C161</f>
        <v>0</v>
      </c>
    </row>
    <row r="166" spans="1:16">
      <c r="A166" s="231" t="s">
        <v>171</v>
      </c>
      <c r="B166" s="230"/>
      <c r="C166" s="229"/>
      <c r="D166" s="228"/>
      <c r="E166" s="229"/>
      <c r="F166" s="228"/>
      <c r="G166" s="229"/>
      <c r="H166" s="229"/>
      <c r="I166" s="228"/>
      <c r="J166" s="229"/>
      <c r="K166" s="228"/>
      <c r="L166" s="229"/>
      <c r="M166" s="208"/>
      <c r="N166" s="229">
        <f t="shared" si="49"/>
        <v>0</v>
      </c>
      <c r="O166" s="271">
        <f t="shared" si="50"/>
        <v>0</v>
      </c>
      <c r="P166" s="271">
        <f>C166-'[2]4.3-7'!C162</f>
        <v>0</v>
      </c>
    </row>
    <row r="167" spans="1:16" s="362" customFormat="1">
      <c r="A167" s="242" t="s">
        <v>36</v>
      </c>
      <c r="B167" s="242" t="s">
        <v>182</v>
      </c>
      <c r="C167" s="229">
        <f>SUM(D167:I167)</f>
        <v>4090</v>
      </c>
      <c r="D167" s="228">
        <v>1301</v>
      </c>
      <c r="E167" s="229">
        <v>351</v>
      </c>
      <c r="F167" s="228">
        <v>2336</v>
      </c>
      <c r="G167" s="229"/>
      <c r="H167" s="229"/>
      <c r="I167" s="228">
        <v>102</v>
      </c>
      <c r="J167" s="229"/>
      <c r="K167" s="228"/>
      <c r="L167" s="229"/>
      <c r="M167" s="208"/>
      <c r="N167" s="229">
        <f t="shared" si="49"/>
        <v>4090</v>
      </c>
      <c r="O167" s="271">
        <f t="shared" si="50"/>
        <v>0</v>
      </c>
      <c r="P167" s="271">
        <f>C167-'[2]4.3-7'!C163</f>
        <v>0</v>
      </c>
    </row>
    <row r="168" spans="1:16" s="362" customFormat="1">
      <c r="A168" s="242" t="s">
        <v>476</v>
      </c>
      <c r="B168" s="242"/>
      <c r="C168" s="229">
        <v>4090</v>
      </c>
      <c r="D168" s="228">
        <v>1301</v>
      </c>
      <c r="E168" s="229">
        <v>351</v>
      </c>
      <c r="F168" s="228">
        <v>2336</v>
      </c>
      <c r="G168" s="229">
        <v>0</v>
      </c>
      <c r="H168" s="229">
        <v>0</v>
      </c>
      <c r="I168" s="228">
        <v>102</v>
      </c>
      <c r="J168" s="229">
        <v>0</v>
      </c>
      <c r="K168" s="228">
        <v>0</v>
      </c>
      <c r="L168" s="229">
        <v>0</v>
      </c>
      <c r="M168" s="208"/>
      <c r="N168" s="229">
        <f t="shared" si="49"/>
        <v>4090</v>
      </c>
      <c r="O168" s="271">
        <f t="shared" si="50"/>
        <v>0</v>
      </c>
      <c r="P168" s="271">
        <f>C168-'[2]4.3-7'!C164</f>
        <v>0</v>
      </c>
    </row>
    <row r="169" spans="1:16" s="362" customFormat="1">
      <c r="A169" s="242" t="s">
        <v>783</v>
      </c>
      <c r="B169" s="458"/>
      <c r="C169" s="208">
        <v>20</v>
      </c>
      <c r="D169" s="228">
        <v>60</v>
      </c>
      <c r="E169" s="229">
        <v>19</v>
      </c>
      <c r="F169" s="228">
        <v>43</v>
      </c>
      <c r="G169" s="229"/>
      <c r="H169" s="229"/>
      <c r="I169" s="228">
        <v>-102</v>
      </c>
      <c r="J169" s="229"/>
      <c r="K169" s="228"/>
      <c r="L169" s="229"/>
      <c r="M169" s="208"/>
      <c r="N169" s="229">
        <f t="shared" si="49"/>
        <v>20</v>
      </c>
      <c r="O169" s="271">
        <f t="shared" si="50"/>
        <v>0</v>
      </c>
      <c r="P169" s="271"/>
    </row>
    <row r="170" spans="1:16" s="362" customFormat="1">
      <c r="A170" s="207" t="s">
        <v>475</v>
      </c>
      <c r="B170" s="242"/>
      <c r="C170" s="229">
        <f>SUM(C169)</f>
        <v>20</v>
      </c>
      <c r="D170" s="229">
        <f t="shared" ref="D170:M170" si="57">SUM(D169)</f>
        <v>60</v>
      </c>
      <c r="E170" s="229">
        <f t="shared" si="57"/>
        <v>19</v>
      </c>
      <c r="F170" s="229">
        <f t="shared" si="57"/>
        <v>43</v>
      </c>
      <c r="G170" s="229">
        <f t="shared" si="57"/>
        <v>0</v>
      </c>
      <c r="H170" s="229">
        <f t="shared" si="57"/>
        <v>0</v>
      </c>
      <c r="I170" s="229">
        <f t="shared" si="57"/>
        <v>-102</v>
      </c>
      <c r="J170" s="229">
        <f t="shared" si="57"/>
        <v>0</v>
      </c>
      <c r="K170" s="229">
        <f t="shared" si="57"/>
        <v>0</v>
      </c>
      <c r="L170" s="229">
        <f t="shared" si="57"/>
        <v>0</v>
      </c>
      <c r="M170" s="229">
        <f t="shared" si="57"/>
        <v>0</v>
      </c>
      <c r="N170" s="229">
        <f t="shared" si="49"/>
        <v>20</v>
      </c>
      <c r="O170" s="271">
        <f t="shared" si="50"/>
        <v>0</v>
      </c>
      <c r="P170" s="271">
        <f>C170-'[2]4.3-7'!C166</f>
        <v>0</v>
      </c>
    </row>
    <row r="171" spans="1:16" s="363" customFormat="1">
      <c r="A171" s="453" t="s">
        <v>476</v>
      </c>
      <c r="B171" s="225"/>
      <c r="C171" s="226">
        <f t="shared" ref="C171:L171" si="58">C167+C170</f>
        <v>4110</v>
      </c>
      <c r="D171" s="226">
        <f t="shared" si="58"/>
        <v>1361</v>
      </c>
      <c r="E171" s="226">
        <f t="shared" si="58"/>
        <v>370</v>
      </c>
      <c r="F171" s="226">
        <f t="shared" si="58"/>
        <v>2379</v>
      </c>
      <c r="G171" s="226">
        <f t="shared" si="58"/>
        <v>0</v>
      </c>
      <c r="H171" s="226">
        <f t="shared" si="58"/>
        <v>0</v>
      </c>
      <c r="I171" s="226">
        <f t="shared" si="58"/>
        <v>0</v>
      </c>
      <c r="J171" s="226">
        <f t="shared" si="58"/>
        <v>0</v>
      </c>
      <c r="K171" s="226">
        <f t="shared" si="58"/>
        <v>0</v>
      </c>
      <c r="L171" s="226">
        <f t="shared" si="58"/>
        <v>0</v>
      </c>
      <c r="M171" s="210"/>
      <c r="N171" s="229">
        <f t="shared" si="49"/>
        <v>4110</v>
      </c>
      <c r="O171" s="271">
        <f t="shared" si="50"/>
        <v>0</v>
      </c>
      <c r="P171" s="271">
        <f>C171-'[2]4.3-7'!C167</f>
        <v>0</v>
      </c>
    </row>
    <row r="172" spans="1:16">
      <c r="A172" s="230" t="s">
        <v>276</v>
      </c>
      <c r="B172" s="230"/>
      <c r="C172" s="229"/>
      <c r="D172" s="228"/>
      <c r="E172" s="229"/>
      <c r="F172" s="228"/>
      <c r="G172" s="229"/>
      <c r="H172" s="229"/>
      <c r="I172" s="228"/>
      <c r="J172" s="229"/>
      <c r="K172" s="228"/>
      <c r="L172" s="229"/>
      <c r="M172" s="208"/>
      <c r="N172" s="229">
        <f t="shared" si="49"/>
        <v>0</v>
      </c>
      <c r="O172" s="271">
        <f t="shared" si="50"/>
        <v>0</v>
      </c>
      <c r="P172" s="271">
        <f>C172-'[2]4.3-7'!C168</f>
        <v>0</v>
      </c>
    </row>
    <row r="173" spans="1:16" s="362" customFormat="1">
      <c r="A173" s="242" t="s">
        <v>36</v>
      </c>
      <c r="B173" s="242" t="s">
        <v>182</v>
      </c>
      <c r="C173" s="229">
        <f>SUM(D173:I173)</f>
        <v>7361</v>
      </c>
      <c r="D173" s="228">
        <v>2865</v>
      </c>
      <c r="E173" s="229">
        <v>789</v>
      </c>
      <c r="F173" s="228">
        <v>3643</v>
      </c>
      <c r="G173" s="229"/>
      <c r="H173" s="229"/>
      <c r="I173" s="228">
        <v>64</v>
      </c>
      <c r="J173" s="229"/>
      <c r="K173" s="228"/>
      <c r="L173" s="229"/>
      <c r="M173" s="208"/>
      <c r="N173" s="229">
        <f t="shared" si="49"/>
        <v>7361</v>
      </c>
      <c r="O173" s="271">
        <f t="shared" si="50"/>
        <v>0</v>
      </c>
      <c r="P173" s="271">
        <f>C173-'[2]4.3-7'!C169</f>
        <v>0</v>
      </c>
    </row>
    <row r="174" spans="1:16" s="362" customFormat="1">
      <c r="A174" s="242" t="s">
        <v>476</v>
      </c>
      <c r="B174" s="242"/>
      <c r="C174" s="229">
        <v>7361</v>
      </c>
      <c r="D174" s="228">
        <v>2865</v>
      </c>
      <c r="E174" s="229">
        <v>789</v>
      </c>
      <c r="F174" s="228">
        <v>3643</v>
      </c>
      <c r="G174" s="229">
        <v>0</v>
      </c>
      <c r="H174" s="229">
        <v>0</v>
      </c>
      <c r="I174" s="228">
        <v>64</v>
      </c>
      <c r="J174" s="229">
        <v>0</v>
      </c>
      <c r="K174" s="228">
        <v>0</v>
      </c>
      <c r="L174" s="229">
        <v>0</v>
      </c>
      <c r="M174" s="208"/>
      <c r="N174" s="229">
        <f t="shared" si="49"/>
        <v>7361</v>
      </c>
      <c r="O174" s="271">
        <f t="shared" si="50"/>
        <v>0</v>
      </c>
      <c r="P174" s="271">
        <f>C174-'[2]4.3-7'!C170</f>
        <v>0</v>
      </c>
    </row>
    <row r="175" spans="1:16" s="362" customFormat="1">
      <c r="A175" s="207" t="s">
        <v>778</v>
      </c>
      <c r="B175" s="242"/>
      <c r="C175" s="229"/>
      <c r="D175" s="228">
        <v>-940</v>
      </c>
      <c r="E175" s="229"/>
      <c r="F175" s="228">
        <v>1004</v>
      </c>
      <c r="G175" s="229"/>
      <c r="H175" s="229"/>
      <c r="I175" s="228">
        <v>-64</v>
      </c>
      <c r="J175" s="229"/>
      <c r="K175" s="228"/>
      <c r="L175" s="229"/>
      <c r="M175" s="208"/>
      <c r="N175" s="229">
        <f t="shared" si="49"/>
        <v>0</v>
      </c>
      <c r="O175" s="271">
        <f t="shared" si="50"/>
        <v>0</v>
      </c>
      <c r="P175" s="271"/>
    </row>
    <row r="176" spans="1:16" s="362" customFormat="1">
      <c r="A176" s="207" t="s">
        <v>475</v>
      </c>
      <c r="B176" s="242"/>
      <c r="C176" s="229">
        <f>SUM(C175)</f>
        <v>0</v>
      </c>
      <c r="D176" s="229">
        <f t="shared" ref="D176:M176" si="59">SUM(D175)</f>
        <v>-940</v>
      </c>
      <c r="E176" s="229">
        <f t="shared" si="59"/>
        <v>0</v>
      </c>
      <c r="F176" s="229">
        <f t="shared" si="59"/>
        <v>1004</v>
      </c>
      <c r="G176" s="229">
        <f t="shared" si="59"/>
        <v>0</v>
      </c>
      <c r="H176" s="229">
        <f t="shared" si="59"/>
        <v>0</v>
      </c>
      <c r="I176" s="229">
        <f t="shared" si="59"/>
        <v>-64</v>
      </c>
      <c r="J176" s="229">
        <f t="shared" si="59"/>
        <v>0</v>
      </c>
      <c r="K176" s="229">
        <f t="shared" si="59"/>
        <v>0</v>
      </c>
      <c r="L176" s="229">
        <f t="shared" si="59"/>
        <v>0</v>
      </c>
      <c r="M176" s="229">
        <f t="shared" si="59"/>
        <v>0</v>
      </c>
      <c r="N176" s="229">
        <f t="shared" si="49"/>
        <v>0</v>
      </c>
      <c r="O176" s="271">
        <f t="shared" si="50"/>
        <v>0</v>
      </c>
      <c r="P176" s="271">
        <f>C176-'[2]4.3-7'!C171</f>
        <v>0</v>
      </c>
    </row>
    <row r="177" spans="1:16" s="363" customFormat="1">
      <c r="A177" s="453" t="s">
        <v>476</v>
      </c>
      <c r="B177" s="225"/>
      <c r="C177" s="226">
        <f t="shared" ref="C177:L177" si="60">C173+C176</f>
        <v>7361</v>
      </c>
      <c r="D177" s="226">
        <f t="shared" si="60"/>
        <v>1925</v>
      </c>
      <c r="E177" s="226">
        <f t="shared" si="60"/>
        <v>789</v>
      </c>
      <c r="F177" s="226">
        <f t="shared" si="60"/>
        <v>4647</v>
      </c>
      <c r="G177" s="226">
        <f t="shared" si="60"/>
        <v>0</v>
      </c>
      <c r="H177" s="226">
        <f t="shared" si="60"/>
        <v>0</v>
      </c>
      <c r="I177" s="226">
        <f t="shared" si="60"/>
        <v>0</v>
      </c>
      <c r="J177" s="226">
        <f t="shared" si="60"/>
        <v>0</v>
      </c>
      <c r="K177" s="226">
        <f t="shared" si="60"/>
        <v>0</v>
      </c>
      <c r="L177" s="226">
        <f t="shared" si="60"/>
        <v>0</v>
      </c>
      <c r="M177" s="210"/>
      <c r="N177" s="229">
        <f t="shared" si="49"/>
        <v>7361</v>
      </c>
      <c r="O177" s="271">
        <f t="shared" si="50"/>
        <v>0</v>
      </c>
      <c r="P177" s="271">
        <f>C177-'[2]4.3-7'!C172</f>
        <v>0</v>
      </c>
    </row>
    <row r="178" spans="1:16">
      <c r="A178" s="230" t="s">
        <v>172</v>
      </c>
      <c r="B178" s="230"/>
      <c r="C178" s="229"/>
      <c r="D178" s="228"/>
      <c r="E178" s="229"/>
      <c r="F178" s="228"/>
      <c r="G178" s="229"/>
      <c r="H178" s="229"/>
      <c r="I178" s="228"/>
      <c r="J178" s="229"/>
      <c r="K178" s="228"/>
      <c r="L178" s="229"/>
      <c r="M178" s="208"/>
      <c r="N178" s="229">
        <f t="shared" si="49"/>
        <v>0</v>
      </c>
      <c r="O178" s="271">
        <f t="shared" si="50"/>
        <v>0</v>
      </c>
      <c r="P178" s="271">
        <f>C178-'[2]4.3-7'!C173</f>
        <v>0</v>
      </c>
    </row>
    <row r="179" spans="1:16" s="362" customFormat="1">
      <c r="A179" s="242" t="s">
        <v>36</v>
      </c>
      <c r="B179" s="242" t="s">
        <v>182</v>
      </c>
      <c r="C179" s="229">
        <f>SUM(D179:I179)</f>
        <v>12316</v>
      </c>
      <c r="D179" s="228">
        <v>6706</v>
      </c>
      <c r="E179" s="229">
        <v>1787</v>
      </c>
      <c r="F179" s="228">
        <v>3721</v>
      </c>
      <c r="G179" s="229"/>
      <c r="H179" s="229"/>
      <c r="I179" s="228">
        <v>102</v>
      </c>
      <c r="J179" s="229"/>
      <c r="K179" s="228"/>
      <c r="L179" s="229"/>
      <c r="M179" s="208"/>
      <c r="N179" s="229">
        <f t="shared" si="49"/>
        <v>12316</v>
      </c>
      <c r="O179" s="271">
        <f t="shared" si="50"/>
        <v>0</v>
      </c>
      <c r="P179" s="271">
        <f>C179-'[2]4.3-7'!C174</f>
        <v>0</v>
      </c>
    </row>
    <row r="180" spans="1:16" s="362" customFormat="1">
      <c r="A180" s="242" t="s">
        <v>476</v>
      </c>
      <c r="B180" s="242"/>
      <c r="C180" s="229">
        <v>12316</v>
      </c>
      <c r="D180" s="228">
        <v>6706</v>
      </c>
      <c r="E180" s="229">
        <v>1787</v>
      </c>
      <c r="F180" s="228">
        <v>3721</v>
      </c>
      <c r="G180" s="229">
        <v>0</v>
      </c>
      <c r="H180" s="229">
        <v>0</v>
      </c>
      <c r="I180" s="228">
        <v>102</v>
      </c>
      <c r="J180" s="229">
        <v>0</v>
      </c>
      <c r="K180" s="228">
        <v>0</v>
      </c>
      <c r="L180" s="229">
        <v>0</v>
      </c>
      <c r="M180" s="208"/>
      <c r="N180" s="229">
        <f t="shared" si="49"/>
        <v>12316</v>
      </c>
      <c r="O180" s="271">
        <f t="shared" si="50"/>
        <v>0</v>
      </c>
      <c r="P180" s="271">
        <f>C180-'[2]4.3-7'!C175</f>
        <v>0</v>
      </c>
    </row>
    <row r="181" spans="1:16" s="362" customFormat="1">
      <c r="A181" s="207" t="s">
        <v>778</v>
      </c>
      <c r="B181" s="242"/>
      <c r="C181" s="229"/>
      <c r="D181" s="228">
        <v>-1500</v>
      </c>
      <c r="E181" s="229"/>
      <c r="F181" s="228">
        <v>1602</v>
      </c>
      <c r="G181" s="229"/>
      <c r="H181" s="229"/>
      <c r="I181" s="228">
        <v>-102</v>
      </c>
      <c r="J181" s="229"/>
      <c r="K181" s="228"/>
      <c r="L181" s="229"/>
      <c r="M181" s="208"/>
      <c r="N181" s="229">
        <f t="shared" si="49"/>
        <v>0</v>
      </c>
      <c r="O181" s="271">
        <f t="shared" si="50"/>
        <v>0</v>
      </c>
      <c r="P181" s="271"/>
    </row>
    <row r="182" spans="1:16" s="362" customFormat="1">
      <c r="A182" s="207" t="s">
        <v>475</v>
      </c>
      <c r="B182" s="242"/>
      <c r="C182" s="229">
        <f>SUM(C181)</f>
        <v>0</v>
      </c>
      <c r="D182" s="229">
        <f t="shared" ref="D182:L182" si="61">SUM(D181)</f>
        <v>-1500</v>
      </c>
      <c r="E182" s="229">
        <f t="shared" si="61"/>
        <v>0</v>
      </c>
      <c r="F182" s="229">
        <f t="shared" si="61"/>
        <v>1602</v>
      </c>
      <c r="G182" s="229">
        <f t="shared" si="61"/>
        <v>0</v>
      </c>
      <c r="H182" s="229">
        <f t="shared" si="61"/>
        <v>0</v>
      </c>
      <c r="I182" s="229">
        <f t="shared" si="61"/>
        <v>-102</v>
      </c>
      <c r="J182" s="229">
        <f t="shared" si="61"/>
        <v>0</v>
      </c>
      <c r="K182" s="229">
        <f t="shared" si="61"/>
        <v>0</v>
      </c>
      <c r="L182" s="229">
        <f t="shared" si="61"/>
        <v>0</v>
      </c>
      <c r="M182" s="208"/>
      <c r="N182" s="229">
        <f t="shared" si="49"/>
        <v>0</v>
      </c>
      <c r="O182" s="271">
        <f t="shared" si="50"/>
        <v>0</v>
      </c>
      <c r="P182" s="271">
        <f>C182-'[2]4.3-7'!C176</f>
        <v>0</v>
      </c>
    </row>
    <row r="183" spans="1:16" s="363" customFormat="1">
      <c r="A183" s="453" t="s">
        <v>476</v>
      </c>
      <c r="B183" s="225"/>
      <c r="C183" s="226">
        <f t="shared" ref="C183:L183" si="62">C179+C182</f>
        <v>12316</v>
      </c>
      <c r="D183" s="226">
        <f t="shared" si="62"/>
        <v>5206</v>
      </c>
      <c r="E183" s="226">
        <f t="shared" si="62"/>
        <v>1787</v>
      </c>
      <c r="F183" s="226">
        <f t="shared" si="62"/>
        <v>5323</v>
      </c>
      <c r="G183" s="226">
        <f t="shared" si="62"/>
        <v>0</v>
      </c>
      <c r="H183" s="226">
        <f t="shared" si="62"/>
        <v>0</v>
      </c>
      <c r="I183" s="226">
        <f t="shared" si="62"/>
        <v>0</v>
      </c>
      <c r="J183" s="226">
        <f t="shared" si="62"/>
        <v>0</v>
      </c>
      <c r="K183" s="226">
        <f t="shared" si="62"/>
        <v>0</v>
      </c>
      <c r="L183" s="226">
        <f t="shared" si="62"/>
        <v>0</v>
      </c>
      <c r="M183" s="210"/>
      <c r="N183" s="229">
        <f t="shared" si="49"/>
        <v>12316</v>
      </c>
      <c r="O183" s="271">
        <f t="shared" si="50"/>
        <v>0</v>
      </c>
      <c r="P183" s="271">
        <f>C183-'[2]4.3-7'!C177</f>
        <v>0</v>
      </c>
    </row>
    <row r="184" spans="1:16">
      <c r="A184" s="230" t="s">
        <v>173</v>
      </c>
      <c r="B184" s="230"/>
      <c r="C184" s="229"/>
      <c r="D184" s="228"/>
      <c r="E184" s="229"/>
      <c r="F184" s="228"/>
      <c r="G184" s="229"/>
      <c r="H184" s="229"/>
      <c r="I184" s="228"/>
      <c r="J184" s="229"/>
      <c r="K184" s="228"/>
      <c r="L184" s="229"/>
      <c r="M184" s="208"/>
      <c r="N184" s="229">
        <f t="shared" si="49"/>
        <v>0</v>
      </c>
      <c r="O184" s="271">
        <f t="shared" si="50"/>
        <v>0</v>
      </c>
      <c r="P184" s="271">
        <f>C184-'[2]4.3-7'!C178</f>
        <v>0</v>
      </c>
    </row>
    <row r="185" spans="1:16" s="362" customFormat="1">
      <c r="A185" s="242" t="s">
        <v>36</v>
      </c>
      <c r="B185" s="242" t="s">
        <v>183</v>
      </c>
      <c r="C185" s="229">
        <f>SUM(D185:I185)</f>
        <v>28236</v>
      </c>
      <c r="D185" s="228">
        <v>14951</v>
      </c>
      <c r="E185" s="229">
        <v>3734</v>
      </c>
      <c r="F185" s="228">
        <v>9424</v>
      </c>
      <c r="G185" s="229"/>
      <c r="H185" s="229"/>
      <c r="I185" s="228">
        <v>127</v>
      </c>
      <c r="J185" s="229"/>
      <c r="K185" s="228"/>
      <c r="L185" s="229"/>
      <c r="M185" s="208"/>
      <c r="N185" s="229">
        <f t="shared" si="49"/>
        <v>28236</v>
      </c>
      <c r="O185" s="271">
        <f t="shared" si="50"/>
        <v>0</v>
      </c>
      <c r="P185" s="271">
        <f>C185-'[2]4.3-7'!C179</f>
        <v>0</v>
      </c>
    </row>
    <row r="186" spans="1:16" s="362" customFormat="1">
      <c r="A186" s="242" t="s">
        <v>476</v>
      </c>
      <c r="B186" s="242"/>
      <c r="C186" s="229">
        <v>28236</v>
      </c>
      <c r="D186" s="228">
        <v>14951</v>
      </c>
      <c r="E186" s="229">
        <v>3734</v>
      </c>
      <c r="F186" s="228">
        <v>9424</v>
      </c>
      <c r="G186" s="229">
        <v>0</v>
      </c>
      <c r="H186" s="229">
        <v>0</v>
      </c>
      <c r="I186" s="228">
        <v>127</v>
      </c>
      <c r="J186" s="229">
        <v>0</v>
      </c>
      <c r="K186" s="228">
        <v>0</v>
      </c>
      <c r="L186" s="229">
        <v>0</v>
      </c>
      <c r="M186" s="208"/>
      <c r="N186" s="229">
        <f t="shared" si="49"/>
        <v>28236</v>
      </c>
      <c r="O186" s="271">
        <f t="shared" si="50"/>
        <v>0</v>
      </c>
      <c r="P186" s="271">
        <f>C186-'[2]4.3-7'!C180</f>
        <v>0</v>
      </c>
    </row>
    <row r="187" spans="1:16" s="362" customFormat="1">
      <c r="A187" s="207" t="s">
        <v>778</v>
      </c>
      <c r="B187" s="242"/>
      <c r="C187" s="229">
        <v>566</v>
      </c>
      <c r="D187" s="228">
        <v>121</v>
      </c>
      <c r="E187" s="229">
        <v>566</v>
      </c>
      <c r="F187" s="228"/>
      <c r="G187" s="229"/>
      <c r="H187" s="229"/>
      <c r="I187" s="228">
        <v>-121</v>
      </c>
      <c r="J187" s="229"/>
      <c r="K187" s="228"/>
      <c r="L187" s="229"/>
      <c r="M187" s="208"/>
      <c r="N187" s="229">
        <f t="shared" si="49"/>
        <v>566</v>
      </c>
      <c r="O187" s="271">
        <f t="shared" si="50"/>
        <v>0</v>
      </c>
      <c r="P187" s="271">
        <f>C187-'[2]4.3-7'!C181</f>
        <v>566</v>
      </c>
    </row>
    <row r="188" spans="1:16" s="362" customFormat="1">
      <c r="A188" s="207" t="s">
        <v>475</v>
      </c>
      <c r="B188" s="242"/>
      <c r="C188" s="229">
        <f>SUM(C187)</f>
        <v>566</v>
      </c>
      <c r="D188" s="229">
        <f t="shared" ref="D188:L188" si="63">SUM(D187)</f>
        <v>121</v>
      </c>
      <c r="E188" s="229">
        <f t="shared" si="63"/>
        <v>566</v>
      </c>
      <c r="F188" s="229">
        <f t="shared" si="63"/>
        <v>0</v>
      </c>
      <c r="G188" s="229">
        <f t="shared" si="63"/>
        <v>0</v>
      </c>
      <c r="H188" s="229">
        <f t="shared" si="63"/>
        <v>0</v>
      </c>
      <c r="I188" s="229">
        <f t="shared" si="63"/>
        <v>-121</v>
      </c>
      <c r="J188" s="229">
        <f t="shared" si="63"/>
        <v>0</v>
      </c>
      <c r="K188" s="229">
        <f t="shared" si="63"/>
        <v>0</v>
      </c>
      <c r="L188" s="229">
        <f t="shared" si="63"/>
        <v>0</v>
      </c>
      <c r="M188" s="208"/>
      <c r="N188" s="229">
        <f t="shared" si="49"/>
        <v>566</v>
      </c>
      <c r="O188" s="271">
        <f t="shared" si="50"/>
        <v>0</v>
      </c>
      <c r="P188" s="271">
        <f>C188-'[2]4.3-7'!C182</f>
        <v>-27670</v>
      </c>
    </row>
    <row r="189" spans="1:16" s="363" customFormat="1">
      <c r="A189" s="453" t="s">
        <v>476</v>
      </c>
      <c r="B189" s="225"/>
      <c r="C189" s="226">
        <f t="shared" ref="C189:L189" si="64">C185+C188</f>
        <v>28802</v>
      </c>
      <c r="D189" s="226">
        <f t="shared" si="64"/>
        <v>15072</v>
      </c>
      <c r="E189" s="226">
        <f t="shared" si="64"/>
        <v>4300</v>
      </c>
      <c r="F189" s="226">
        <f t="shared" si="64"/>
        <v>9424</v>
      </c>
      <c r="G189" s="226">
        <f t="shared" si="64"/>
        <v>0</v>
      </c>
      <c r="H189" s="226">
        <f t="shared" si="64"/>
        <v>0</v>
      </c>
      <c r="I189" s="226">
        <f t="shared" si="64"/>
        <v>6</v>
      </c>
      <c r="J189" s="226">
        <f t="shared" si="64"/>
        <v>0</v>
      </c>
      <c r="K189" s="226">
        <f t="shared" si="64"/>
        <v>0</v>
      </c>
      <c r="L189" s="226">
        <f t="shared" si="64"/>
        <v>0</v>
      </c>
      <c r="M189" s="210"/>
      <c r="N189" s="229">
        <f t="shared" si="49"/>
        <v>28802</v>
      </c>
      <c r="O189" s="271">
        <f t="shared" si="50"/>
        <v>0</v>
      </c>
      <c r="P189" s="271">
        <f>C189-'[2]4.3-7'!C183</f>
        <v>28802</v>
      </c>
    </row>
    <row r="190" spans="1:16">
      <c r="A190" s="231" t="s">
        <v>174</v>
      </c>
      <c r="B190" s="231"/>
      <c r="C190" s="229"/>
      <c r="D190" s="228"/>
      <c r="E190" s="229"/>
      <c r="F190" s="228"/>
      <c r="G190" s="229"/>
      <c r="H190" s="229"/>
      <c r="I190" s="228"/>
      <c r="J190" s="229"/>
      <c r="K190" s="228"/>
      <c r="L190" s="229"/>
      <c r="M190" s="208"/>
      <c r="N190" s="229">
        <f t="shared" si="49"/>
        <v>0</v>
      </c>
      <c r="O190" s="271">
        <f t="shared" si="50"/>
        <v>0</v>
      </c>
      <c r="P190" s="271">
        <f>C190-'[2]4.3-7'!C183</f>
        <v>0</v>
      </c>
    </row>
    <row r="191" spans="1:16" s="362" customFormat="1">
      <c r="A191" s="242" t="s">
        <v>36</v>
      </c>
      <c r="B191" s="242" t="s">
        <v>183</v>
      </c>
      <c r="C191" s="229">
        <f>SUM(D191:I191)</f>
        <v>11734</v>
      </c>
      <c r="D191" s="228">
        <v>5467</v>
      </c>
      <c r="E191" s="229">
        <v>1345</v>
      </c>
      <c r="F191" s="228">
        <v>4795</v>
      </c>
      <c r="G191" s="229"/>
      <c r="H191" s="229"/>
      <c r="I191" s="228">
        <v>127</v>
      </c>
      <c r="J191" s="229"/>
      <c r="K191" s="228"/>
      <c r="L191" s="229"/>
      <c r="M191" s="208"/>
      <c r="N191" s="229">
        <f t="shared" si="49"/>
        <v>11734</v>
      </c>
      <c r="O191" s="271">
        <f t="shared" si="50"/>
        <v>0</v>
      </c>
      <c r="P191" s="271">
        <f>C191-'[2]4.3-7'!C184</f>
        <v>0</v>
      </c>
    </row>
    <row r="192" spans="1:16" s="362" customFormat="1">
      <c r="A192" s="242" t="s">
        <v>476</v>
      </c>
      <c r="B192" s="242"/>
      <c r="C192" s="229">
        <v>12261</v>
      </c>
      <c r="D192" s="228">
        <v>5882</v>
      </c>
      <c r="E192" s="229">
        <v>1457</v>
      </c>
      <c r="F192" s="228">
        <v>4795</v>
      </c>
      <c r="G192" s="229">
        <v>0</v>
      </c>
      <c r="H192" s="229">
        <v>0</v>
      </c>
      <c r="I192" s="228">
        <v>127</v>
      </c>
      <c r="J192" s="229">
        <v>0</v>
      </c>
      <c r="K192" s="228">
        <v>0</v>
      </c>
      <c r="L192" s="229">
        <v>0</v>
      </c>
      <c r="M192" s="208"/>
      <c r="N192" s="229">
        <f t="shared" si="49"/>
        <v>12261</v>
      </c>
      <c r="O192" s="271">
        <f t="shared" si="50"/>
        <v>0</v>
      </c>
      <c r="P192" s="271">
        <f>C192-'[2]4.3-7'!C185</f>
        <v>0</v>
      </c>
    </row>
    <row r="193" spans="1:16" s="362" customFormat="1">
      <c r="A193" s="242" t="s">
        <v>622</v>
      </c>
      <c r="B193" s="458"/>
      <c r="C193" s="208">
        <v>8</v>
      </c>
      <c r="D193" s="228">
        <v>8</v>
      </c>
      <c r="E193" s="229"/>
      <c r="F193" s="228"/>
      <c r="G193" s="229"/>
      <c r="H193" s="229"/>
      <c r="I193" s="228"/>
      <c r="J193" s="229"/>
      <c r="K193" s="228"/>
      <c r="L193" s="229"/>
      <c r="M193" s="208"/>
      <c r="N193" s="229">
        <f t="shared" si="49"/>
        <v>8</v>
      </c>
      <c r="O193" s="271">
        <f t="shared" si="50"/>
        <v>0</v>
      </c>
      <c r="P193" s="271">
        <f>C193-'[2]4.3-7'!C186</f>
        <v>0</v>
      </c>
    </row>
    <row r="194" spans="1:16" s="362" customFormat="1">
      <c r="A194" s="207" t="s">
        <v>778</v>
      </c>
      <c r="B194" s="458"/>
      <c r="C194" s="208">
        <v>-566</v>
      </c>
      <c r="D194" s="228">
        <v>-566</v>
      </c>
      <c r="E194" s="229"/>
      <c r="F194" s="228">
        <v>127</v>
      </c>
      <c r="G194" s="229"/>
      <c r="H194" s="229"/>
      <c r="I194" s="228">
        <v>-127</v>
      </c>
      <c r="J194" s="229"/>
      <c r="K194" s="228"/>
      <c r="L194" s="229"/>
      <c r="M194" s="208"/>
      <c r="N194" s="229">
        <f t="shared" si="49"/>
        <v>-566</v>
      </c>
      <c r="O194" s="271">
        <f t="shared" si="50"/>
        <v>0</v>
      </c>
      <c r="P194" s="271"/>
    </row>
    <row r="195" spans="1:16" s="362" customFormat="1">
      <c r="A195" s="207" t="s">
        <v>475</v>
      </c>
      <c r="B195" s="242"/>
      <c r="C195" s="229">
        <f>SUM(C193:C194)</f>
        <v>-558</v>
      </c>
      <c r="D195" s="229">
        <f t="shared" ref="D195:K195" si="65">SUM(D193:D194)</f>
        <v>-558</v>
      </c>
      <c r="E195" s="229">
        <f t="shared" si="65"/>
        <v>0</v>
      </c>
      <c r="F195" s="229">
        <f t="shared" si="65"/>
        <v>127</v>
      </c>
      <c r="G195" s="229">
        <f t="shared" si="65"/>
        <v>0</v>
      </c>
      <c r="H195" s="229">
        <f t="shared" si="65"/>
        <v>0</v>
      </c>
      <c r="I195" s="229">
        <f t="shared" si="65"/>
        <v>-127</v>
      </c>
      <c r="J195" s="229">
        <f t="shared" si="65"/>
        <v>0</v>
      </c>
      <c r="K195" s="229">
        <f t="shared" si="65"/>
        <v>0</v>
      </c>
      <c r="L195" s="229">
        <f t="shared" ref="L195" si="66">SUM(L193)</f>
        <v>0</v>
      </c>
      <c r="M195" s="208"/>
      <c r="N195" s="229">
        <f t="shared" si="49"/>
        <v>-558</v>
      </c>
      <c r="O195" s="271">
        <f t="shared" si="50"/>
        <v>0</v>
      </c>
      <c r="P195" s="271">
        <f>C195-'[2]4.3-7'!C187</f>
        <v>-566</v>
      </c>
    </row>
    <row r="196" spans="1:16" s="363" customFormat="1">
      <c r="A196" s="453" t="s">
        <v>476</v>
      </c>
      <c r="B196" s="225"/>
      <c r="C196" s="226">
        <f>C192+C195</f>
        <v>11703</v>
      </c>
      <c r="D196" s="226">
        <f t="shared" ref="D196:L196" si="67">D192+D195</f>
        <v>5324</v>
      </c>
      <c r="E196" s="226">
        <f t="shared" si="67"/>
        <v>1457</v>
      </c>
      <c r="F196" s="226">
        <f t="shared" si="67"/>
        <v>4922</v>
      </c>
      <c r="G196" s="226">
        <f t="shared" si="67"/>
        <v>0</v>
      </c>
      <c r="H196" s="226">
        <f t="shared" si="67"/>
        <v>0</v>
      </c>
      <c r="I196" s="226">
        <f t="shared" si="67"/>
        <v>0</v>
      </c>
      <c r="J196" s="226">
        <f t="shared" si="67"/>
        <v>0</v>
      </c>
      <c r="K196" s="226">
        <f t="shared" si="67"/>
        <v>0</v>
      </c>
      <c r="L196" s="226">
        <f t="shared" si="67"/>
        <v>0</v>
      </c>
      <c r="M196" s="210"/>
      <c r="N196" s="229">
        <f t="shared" si="49"/>
        <v>11703</v>
      </c>
      <c r="O196" s="271">
        <f t="shared" si="50"/>
        <v>0</v>
      </c>
      <c r="P196" s="271">
        <f>C196-'[2]4.3-7'!C188</f>
        <v>-566</v>
      </c>
    </row>
    <row r="197" spans="1:16">
      <c r="A197" s="230" t="s">
        <v>175</v>
      </c>
      <c r="B197" s="231"/>
      <c r="C197" s="229"/>
      <c r="D197" s="228"/>
      <c r="E197" s="229"/>
      <c r="F197" s="228"/>
      <c r="G197" s="229"/>
      <c r="H197" s="229"/>
      <c r="I197" s="228"/>
      <c r="J197" s="229"/>
      <c r="K197" s="228"/>
      <c r="L197" s="229"/>
      <c r="M197" s="208"/>
      <c r="N197" s="229">
        <f t="shared" si="49"/>
        <v>0</v>
      </c>
      <c r="O197" s="271">
        <f t="shared" si="50"/>
        <v>0</v>
      </c>
      <c r="P197" s="271">
        <f>C197-'[2]4.3-7'!C189</f>
        <v>0</v>
      </c>
    </row>
    <row r="198" spans="1:16" s="362" customFormat="1">
      <c r="A198" s="242" t="s">
        <v>36</v>
      </c>
      <c r="B198" s="242" t="s">
        <v>182</v>
      </c>
      <c r="C198" s="229">
        <f>SUM(D198:I198)</f>
        <v>6289</v>
      </c>
      <c r="D198" s="228">
        <v>3178</v>
      </c>
      <c r="E198" s="229">
        <v>831</v>
      </c>
      <c r="F198" s="228">
        <v>2178</v>
      </c>
      <c r="G198" s="229"/>
      <c r="H198" s="229"/>
      <c r="I198" s="228">
        <v>102</v>
      </c>
      <c r="J198" s="229"/>
      <c r="K198" s="228"/>
      <c r="L198" s="229"/>
      <c r="M198" s="208"/>
      <c r="N198" s="229">
        <f t="shared" si="49"/>
        <v>6289</v>
      </c>
      <c r="O198" s="271">
        <f t="shared" si="50"/>
        <v>0</v>
      </c>
      <c r="P198" s="271">
        <f>C198-'[2]4.3-7'!C190</f>
        <v>0</v>
      </c>
    </row>
    <row r="199" spans="1:16" s="362" customFormat="1">
      <c r="A199" s="242" t="s">
        <v>476</v>
      </c>
      <c r="B199" s="242"/>
      <c r="C199" s="229">
        <v>7999</v>
      </c>
      <c r="D199" s="228">
        <v>3178</v>
      </c>
      <c r="E199" s="229">
        <v>831</v>
      </c>
      <c r="F199" s="228">
        <v>3888</v>
      </c>
      <c r="G199" s="229">
        <v>0</v>
      </c>
      <c r="H199" s="229">
        <v>0</v>
      </c>
      <c r="I199" s="228">
        <v>102</v>
      </c>
      <c r="J199" s="229">
        <v>0</v>
      </c>
      <c r="K199" s="228">
        <v>0</v>
      </c>
      <c r="L199" s="229">
        <v>0</v>
      </c>
      <c r="M199" s="208"/>
      <c r="N199" s="229">
        <f t="shared" si="49"/>
        <v>7999</v>
      </c>
      <c r="O199" s="271">
        <f t="shared" si="50"/>
        <v>0</v>
      </c>
      <c r="P199" s="271">
        <v>-985</v>
      </c>
    </row>
    <row r="200" spans="1:16" s="362" customFormat="1">
      <c r="A200" s="242" t="s">
        <v>477</v>
      </c>
      <c r="B200" s="258"/>
      <c r="C200" s="208">
        <v>985</v>
      </c>
      <c r="D200" s="228"/>
      <c r="E200" s="229"/>
      <c r="F200" s="228">
        <v>1087</v>
      </c>
      <c r="G200" s="229"/>
      <c r="H200" s="229"/>
      <c r="I200" s="228">
        <v>-102</v>
      </c>
      <c r="J200" s="229"/>
      <c r="K200" s="228"/>
      <c r="L200" s="229"/>
      <c r="M200" s="208"/>
      <c r="N200" s="229">
        <f t="shared" si="49"/>
        <v>985</v>
      </c>
      <c r="O200" s="271">
        <f t="shared" si="50"/>
        <v>0</v>
      </c>
      <c r="P200" s="271">
        <v>-985</v>
      </c>
    </row>
    <row r="201" spans="1:16" s="362" customFormat="1">
      <c r="A201" s="207" t="s">
        <v>475</v>
      </c>
      <c r="B201" s="242"/>
      <c r="C201" s="229">
        <f t="shared" ref="C201:L201" si="68">SUM(C200:C200)</f>
        <v>985</v>
      </c>
      <c r="D201" s="229">
        <f t="shared" si="68"/>
        <v>0</v>
      </c>
      <c r="E201" s="229">
        <f t="shared" si="68"/>
        <v>0</v>
      </c>
      <c r="F201" s="229">
        <f t="shared" si="68"/>
        <v>1087</v>
      </c>
      <c r="G201" s="229">
        <f t="shared" si="68"/>
        <v>0</v>
      </c>
      <c r="H201" s="229">
        <f t="shared" si="68"/>
        <v>0</v>
      </c>
      <c r="I201" s="229">
        <f t="shared" si="68"/>
        <v>-102</v>
      </c>
      <c r="J201" s="229">
        <f t="shared" si="68"/>
        <v>0</v>
      </c>
      <c r="K201" s="229">
        <f t="shared" si="68"/>
        <v>0</v>
      </c>
      <c r="L201" s="229">
        <f t="shared" si="68"/>
        <v>0</v>
      </c>
      <c r="M201" s="208"/>
      <c r="N201" s="229">
        <f t="shared" si="49"/>
        <v>985</v>
      </c>
      <c r="O201" s="271">
        <f t="shared" si="50"/>
        <v>0</v>
      </c>
      <c r="P201" s="271">
        <v>-985</v>
      </c>
    </row>
    <row r="202" spans="1:16" s="363" customFormat="1">
      <c r="A202" s="453" t="s">
        <v>476</v>
      </c>
      <c r="B202" s="225"/>
      <c r="C202" s="226">
        <f>C199+C201</f>
        <v>8984</v>
      </c>
      <c r="D202" s="226">
        <f t="shared" ref="D202:L202" si="69">D199+D201</f>
        <v>3178</v>
      </c>
      <c r="E202" s="226">
        <f t="shared" si="69"/>
        <v>831</v>
      </c>
      <c r="F202" s="226">
        <f t="shared" si="69"/>
        <v>4975</v>
      </c>
      <c r="G202" s="226">
        <f t="shared" si="69"/>
        <v>0</v>
      </c>
      <c r="H202" s="226">
        <f t="shared" si="69"/>
        <v>0</v>
      </c>
      <c r="I202" s="226">
        <f t="shared" si="69"/>
        <v>0</v>
      </c>
      <c r="J202" s="226">
        <f t="shared" si="69"/>
        <v>0</v>
      </c>
      <c r="K202" s="226">
        <f t="shared" si="69"/>
        <v>0</v>
      </c>
      <c r="L202" s="226">
        <f t="shared" si="69"/>
        <v>0</v>
      </c>
      <c r="M202" s="210"/>
      <c r="N202" s="229">
        <f t="shared" si="49"/>
        <v>8984</v>
      </c>
      <c r="O202" s="271">
        <f t="shared" si="50"/>
        <v>0</v>
      </c>
      <c r="P202" s="271">
        <v>-985</v>
      </c>
    </row>
    <row r="203" spans="1:16">
      <c r="A203" s="230" t="s">
        <v>277</v>
      </c>
      <c r="B203" s="231"/>
      <c r="C203" s="229"/>
      <c r="D203" s="228"/>
      <c r="E203" s="229"/>
      <c r="F203" s="228"/>
      <c r="G203" s="229"/>
      <c r="H203" s="229"/>
      <c r="I203" s="228"/>
      <c r="J203" s="229"/>
      <c r="K203" s="228"/>
      <c r="L203" s="229"/>
      <c r="M203" s="208"/>
      <c r="N203" s="229">
        <f t="shared" si="49"/>
        <v>0</v>
      </c>
      <c r="O203" s="271">
        <f t="shared" si="50"/>
        <v>0</v>
      </c>
      <c r="P203" s="271">
        <v>-985</v>
      </c>
    </row>
    <row r="204" spans="1:16" s="362" customFormat="1">
      <c r="A204" s="242" t="s">
        <v>36</v>
      </c>
      <c r="B204" s="242" t="s">
        <v>182</v>
      </c>
      <c r="C204" s="229">
        <f>SUM(D204:I204)</f>
        <v>14745</v>
      </c>
      <c r="D204" s="228">
        <v>1868</v>
      </c>
      <c r="E204" s="229">
        <v>504</v>
      </c>
      <c r="F204" s="228">
        <v>12246</v>
      </c>
      <c r="G204" s="229"/>
      <c r="H204" s="229"/>
      <c r="I204" s="228">
        <v>127</v>
      </c>
      <c r="J204" s="229"/>
      <c r="K204" s="228"/>
      <c r="L204" s="229"/>
      <c r="M204" s="208"/>
      <c r="N204" s="229">
        <f t="shared" si="49"/>
        <v>14745</v>
      </c>
      <c r="O204" s="271">
        <f t="shared" si="50"/>
        <v>0</v>
      </c>
      <c r="P204" s="271">
        <v>-985</v>
      </c>
    </row>
    <row r="205" spans="1:16" s="362" customFormat="1">
      <c r="A205" s="242" t="s">
        <v>476</v>
      </c>
      <c r="B205" s="242"/>
      <c r="C205" s="229">
        <v>14745</v>
      </c>
      <c r="D205" s="228">
        <v>1868</v>
      </c>
      <c r="E205" s="229">
        <v>504</v>
      </c>
      <c r="F205" s="228">
        <v>12246</v>
      </c>
      <c r="G205" s="229">
        <v>0</v>
      </c>
      <c r="H205" s="229">
        <v>0</v>
      </c>
      <c r="I205" s="228">
        <v>127</v>
      </c>
      <c r="J205" s="229">
        <v>0</v>
      </c>
      <c r="K205" s="228">
        <v>0</v>
      </c>
      <c r="L205" s="229">
        <v>0</v>
      </c>
      <c r="M205" s="208"/>
      <c r="N205" s="229">
        <f t="shared" si="49"/>
        <v>14745</v>
      </c>
      <c r="O205" s="271">
        <f t="shared" si="50"/>
        <v>0</v>
      </c>
      <c r="P205" s="271">
        <v>-985</v>
      </c>
    </row>
    <row r="206" spans="1:16" s="362" customFormat="1">
      <c r="A206" s="207" t="s">
        <v>778</v>
      </c>
      <c r="B206" s="242"/>
      <c r="C206" s="229"/>
      <c r="D206" s="228"/>
      <c r="E206" s="229"/>
      <c r="F206" s="228">
        <v>127</v>
      </c>
      <c r="G206" s="229"/>
      <c r="H206" s="229"/>
      <c r="I206" s="228">
        <v>-127</v>
      </c>
      <c r="J206" s="229"/>
      <c r="K206" s="228"/>
      <c r="L206" s="229"/>
      <c r="M206" s="208"/>
      <c r="N206" s="229">
        <f t="shared" si="49"/>
        <v>0</v>
      </c>
      <c r="O206" s="271">
        <f t="shared" si="50"/>
        <v>0</v>
      </c>
      <c r="P206" s="271">
        <v>-985</v>
      </c>
    </row>
    <row r="207" spans="1:16" s="362" customFormat="1">
      <c r="A207" s="207" t="s">
        <v>475</v>
      </c>
      <c r="B207" s="242"/>
      <c r="C207" s="229">
        <f>SUM(C206)</f>
        <v>0</v>
      </c>
      <c r="D207" s="229">
        <f t="shared" ref="D207:L207" si="70">SUM(D206)</f>
        <v>0</v>
      </c>
      <c r="E207" s="229">
        <f t="shared" si="70"/>
        <v>0</v>
      </c>
      <c r="F207" s="229">
        <f t="shared" si="70"/>
        <v>127</v>
      </c>
      <c r="G207" s="229">
        <f t="shared" si="70"/>
        <v>0</v>
      </c>
      <c r="H207" s="229">
        <f t="shared" si="70"/>
        <v>0</v>
      </c>
      <c r="I207" s="229">
        <f t="shared" si="70"/>
        <v>-127</v>
      </c>
      <c r="J207" s="229">
        <f t="shared" si="70"/>
        <v>0</v>
      </c>
      <c r="K207" s="229">
        <f t="shared" si="70"/>
        <v>0</v>
      </c>
      <c r="L207" s="229">
        <f t="shared" si="70"/>
        <v>0</v>
      </c>
      <c r="M207" s="229">
        <v>0</v>
      </c>
      <c r="N207" s="229">
        <f t="shared" si="49"/>
        <v>0</v>
      </c>
      <c r="O207" s="271">
        <f t="shared" si="50"/>
        <v>0</v>
      </c>
      <c r="P207" s="271">
        <v>-985</v>
      </c>
    </row>
    <row r="208" spans="1:16" s="363" customFormat="1">
      <c r="A208" s="453" t="s">
        <v>476</v>
      </c>
      <c r="B208" s="225"/>
      <c r="C208" s="226">
        <f t="shared" ref="C208:L208" si="71">C204+C207</f>
        <v>14745</v>
      </c>
      <c r="D208" s="226">
        <f t="shared" si="71"/>
        <v>1868</v>
      </c>
      <c r="E208" s="226">
        <f t="shared" si="71"/>
        <v>504</v>
      </c>
      <c r="F208" s="226">
        <f t="shared" si="71"/>
        <v>12373</v>
      </c>
      <c r="G208" s="226">
        <f t="shared" si="71"/>
        <v>0</v>
      </c>
      <c r="H208" s="226">
        <f t="shared" si="71"/>
        <v>0</v>
      </c>
      <c r="I208" s="226">
        <f t="shared" si="71"/>
        <v>0</v>
      </c>
      <c r="J208" s="226">
        <f t="shared" si="71"/>
        <v>0</v>
      </c>
      <c r="K208" s="226">
        <f t="shared" si="71"/>
        <v>0</v>
      </c>
      <c r="L208" s="226">
        <f t="shared" si="71"/>
        <v>0</v>
      </c>
      <c r="M208" s="210"/>
      <c r="N208" s="229">
        <f t="shared" si="49"/>
        <v>14745</v>
      </c>
      <c r="O208" s="271">
        <f t="shared" si="50"/>
        <v>0</v>
      </c>
      <c r="P208" s="271">
        <v>-985</v>
      </c>
    </row>
    <row r="209" spans="1:16">
      <c r="A209" s="230" t="s">
        <v>176</v>
      </c>
      <c r="B209" s="230"/>
      <c r="C209" s="229"/>
      <c r="D209" s="228"/>
      <c r="E209" s="229"/>
      <c r="F209" s="228"/>
      <c r="G209" s="229"/>
      <c r="H209" s="229"/>
      <c r="I209" s="228"/>
      <c r="J209" s="229"/>
      <c r="K209" s="228"/>
      <c r="L209" s="229"/>
      <c r="M209" s="208"/>
      <c r="N209" s="229">
        <f t="shared" si="49"/>
        <v>0</v>
      </c>
      <c r="O209" s="271">
        <f t="shared" si="50"/>
        <v>0</v>
      </c>
      <c r="P209" s="271">
        <v>-985</v>
      </c>
    </row>
    <row r="210" spans="1:16" s="362" customFormat="1">
      <c r="A210" s="242" t="s">
        <v>36</v>
      </c>
      <c r="B210" s="242" t="s">
        <v>182</v>
      </c>
      <c r="C210" s="229">
        <f>SUM(D210:I210)</f>
        <v>27327</v>
      </c>
      <c r="D210" s="228">
        <v>7008</v>
      </c>
      <c r="E210" s="229">
        <v>1912</v>
      </c>
      <c r="F210" s="228">
        <v>17900</v>
      </c>
      <c r="G210" s="229"/>
      <c r="H210" s="229"/>
      <c r="I210" s="228">
        <v>507</v>
      </c>
      <c r="J210" s="229"/>
      <c r="K210" s="228"/>
      <c r="L210" s="229"/>
      <c r="M210" s="208"/>
      <c r="N210" s="229">
        <f t="shared" si="49"/>
        <v>27327</v>
      </c>
      <c r="O210" s="271">
        <f t="shared" si="50"/>
        <v>0</v>
      </c>
      <c r="P210" s="271">
        <v>-985</v>
      </c>
    </row>
    <row r="211" spans="1:16" s="362" customFormat="1">
      <c r="A211" s="207" t="s">
        <v>476</v>
      </c>
      <c r="B211" s="258"/>
      <c r="C211" s="208">
        <v>27470</v>
      </c>
      <c r="D211" s="228">
        <v>7008</v>
      </c>
      <c r="E211" s="229">
        <v>1912</v>
      </c>
      <c r="F211" s="228">
        <v>18043</v>
      </c>
      <c r="G211" s="229">
        <v>0</v>
      </c>
      <c r="H211" s="229">
        <v>0</v>
      </c>
      <c r="I211" s="228">
        <v>507</v>
      </c>
      <c r="J211" s="229">
        <v>0</v>
      </c>
      <c r="K211" s="228">
        <v>0</v>
      </c>
      <c r="L211" s="229">
        <v>0</v>
      </c>
      <c r="M211" s="208"/>
      <c r="N211" s="229">
        <f t="shared" ref="N211:N212" si="72">SUM(D211:L211)</f>
        <v>27470</v>
      </c>
      <c r="O211" s="271">
        <f t="shared" ref="O211:O272" si="73">N211-C211</f>
        <v>0</v>
      </c>
      <c r="P211" s="271">
        <v>-985</v>
      </c>
    </row>
    <row r="212" spans="1:16" s="362" customFormat="1">
      <c r="A212" s="242" t="s">
        <v>622</v>
      </c>
      <c r="B212" s="458"/>
      <c r="C212" s="208">
        <v>514</v>
      </c>
      <c r="D212" s="228"/>
      <c r="E212" s="229"/>
      <c r="F212" s="228">
        <v>514</v>
      </c>
      <c r="G212" s="229"/>
      <c r="H212" s="229"/>
      <c r="I212" s="228"/>
      <c r="J212" s="229"/>
      <c r="K212" s="228"/>
      <c r="L212" s="229"/>
      <c r="M212" s="208"/>
      <c r="N212" s="229">
        <f t="shared" si="72"/>
        <v>514</v>
      </c>
      <c r="O212" s="271">
        <f t="shared" si="73"/>
        <v>0</v>
      </c>
      <c r="P212" s="271">
        <v>-985</v>
      </c>
    </row>
    <row r="213" spans="1:16" s="362" customFormat="1">
      <c r="A213" s="242" t="s">
        <v>477</v>
      </c>
      <c r="B213" s="458"/>
      <c r="C213" s="208">
        <v>2746</v>
      </c>
      <c r="D213" s="228"/>
      <c r="E213" s="229"/>
      <c r="F213" s="228">
        <v>2746</v>
      </c>
      <c r="G213" s="229"/>
      <c r="H213" s="229"/>
      <c r="I213" s="228"/>
      <c r="J213" s="229"/>
      <c r="K213" s="228"/>
      <c r="L213" s="229"/>
      <c r="M213" s="208"/>
      <c r="N213" s="229">
        <f t="shared" ref="N213:N272" si="74">SUM(D213:L213)</f>
        <v>2746</v>
      </c>
      <c r="O213" s="271">
        <f t="shared" si="73"/>
        <v>0</v>
      </c>
      <c r="P213" s="271">
        <v>-985</v>
      </c>
    </row>
    <row r="214" spans="1:16" s="362" customFormat="1">
      <c r="A214" s="207" t="s">
        <v>475</v>
      </c>
      <c r="B214" s="242"/>
      <c r="C214" s="229">
        <f>SUM(C212:C213)</f>
        <v>3260</v>
      </c>
      <c r="D214" s="229">
        <f t="shared" ref="D214:L214" si="75">SUM(D212:D213)</f>
        <v>0</v>
      </c>
      <c r="E214" s="229">
        <f t="shared" si="75"/>
        <v>0</v>
      </c>
      <c r="F214" s="229">
        <f t="shared" si="75"/>
        <v>3260</v>
      </c>
      <c r="G214" s="229">
        <f t="shared" si="75"/>
        <v>0</v>
      </c>
      <c r="H214" s="229">
        <f t="shared" si="75"/>
        <v>0</v>
      </c>
      <c r="I214" s="229">
        <f t="shared" si="75"/>
        <v>0</v>
      </c>
      <c r="J214" s="229">
        <f t="shared" si="75"/>
        <v>0</v>
      </c>
      <c r="K214" s="229">
        <f t="shared" si="75"/>
        <v>0</v>
      </c>
      <c r="L214" s="229">
        <f t="shared" si="75"/>
        <v>0</v>
      </c>
      <c r="M214" s="229">
        <v>0</v>
      </c>
      <c r="N214" s="229">
        <f t="shared" si="74"/>
        <v>3260</v>
      </c>
      <c r="O214" s="271">
        <f t="shared" si="73"/>
        <v>0</v>
      </c>
      <c r="P214" s="271">
        <v>-985</v>
      </c>
    </row>
    <row r="215" spans="1:16" s="363" customFormat="1">
      <c r="A215" s="453" t="s">
        <v>476</v>
      </c>
      <c r="B215" s="225"/>
      <c r="C215" s="226">
        <f>C211+C214</f>
        <v>30730</v>
      </c>
      <c r="D215" s="226">
        <f t="shared" ref="D215:L215" si="76">D211+D214</f>
        <v>7008</v>
      </c>
      <c r="E215" s="226">
        <f t="shared" si="76"/>
        <v>1912</v>
      </c>
      <c r="F215" s="226">
        <f t="shared" si="76"/>
        <v>21303</v>
      </c>
      <c r="G215" s="226">
        <f t="shared" si="76"/>
        <v>0</v>
      </c>
      <c r="H215" s="226">
        <f t="shared" si="76"/>
        <v>0</v>
      </c>
      <c r="I215" s="226">
        <f t="shared" si="76"/>
        <v>507</v>
      </c>
      <c r="J215" s="226">
        <f t="shared" si="76"/>
        <v>0</v>
      </c>
      <c r="K215" s="226">
        <f t="shared" si="76"/>
        <v>0</v>
      </c>
      <c r="L215" s="226">
        <f t="shared" si="76"/>
        <v>0</v>
      </c>
      <c r="M215" s="210"/>
      <c r="N215" s="229">
        <f t="shared" si="74"/>
        <v>30730</v>
      </c>
      <c r="O215" s="271">
        <f t="shared" si="73"/>
        <v>0</v>
      </c>
      <c r="P215" s="271">
        <v>-985</v>
      </c>
    </row>
    <row r="216" spans="1:16">
      <c r="A216" s="230" t="s">
        <v>178</v>
      </c>
      <c r="B216" s="230"/>
      <c r="C216" s="229"/>
      <c r="D216" s="228"/>
      <c r="E216" s="229"/>
      <c r="F216" s="228"/>
      <c r="G216" s="229"/>
      <c r="H216" s="229"/>
      <c r="I216" s="228"/>
      <c r="J216" s="229"/>
      <c r="K216" s="228"/>
      <c r="L216" s="229"/>
      <c r="M216" s="208"/>
      <c r="N216" s="229">
        <f t="shared" si="74"/>
        <v>0</v>
      </c>
      <c r="O216" s="271">
        <f t="shared" si="73"/>
        <v>0</v>
      </c>
      <c r="P216" s="271">
        <v>-985</v>
      </c>
    </row>
    <row r="217" spans="1:16" s="362" customFormat="1">
      <c r="A217" s="242" t="s">
        <v>36</v>
      </c>
      <c r="B217" s="242" t="s">
        <v>183</v>
      </c>
      <c r="C217" s="229">
        <f t="shared" ref="C217:C252" si="77">SUM(D217:G217)</f>
        <v>62219</v>
      </c>
      <c r="D217" s="228"/>
      <c r="E217" s="229"/>
      <c r="F217" s="228">
        <v>62219</v>
      </c>
      <c r="G217" s="229"/>
      <c r="H217" s="229"/>
      <c r="I217" s="228"/>
      <c r="J217" s="229"/>
      <c r="K217" s="228"/>
      <c r="L217" s="229"/>
      <c r="M217" s="208"/>
      <c r="N217" s="229">
        <f t="shared" si="74"/>
        <v>62219</v>
      </c>
      <c r="O217" s="271">
        <f t="shared" si="73"/>
        <v>0</v>
      </c>
      <c r="P217" s="271">
        <v>-985</v>
      </c>
    </row>
    <row r="218" spans="1:16" s="362" customFormat="1">
      <c r="A218" s="242" t="s">
        <v>476</v>
      </c>
      <c r="B218" s="242"/>
      <c r="C218" s="229">
        <v>62219</v>
      </c>
      <c r="D218" s="228">
        <v>0</v>
      </c>
      <c r="E218" s="229">
        <v>0</v>
      </c>
      <c r="F218" s="228">
        <v>62219</v>
      </c>
      <c r="G218" s="229">
        <v>0</v>
      </c>
      <c r="H218" s="229">
        <v>0</v>
      </c>
      <c r="I218" s="228">
        <v>0</v>
      </c>
      <c r="J218" s="229">
        <v>0</v>
      </c>
      <c r="K218" s="228">
        <v>0</v>
      </c>
      <c r="L218" s="229">
        <v>0</v>
      </c>
      <c r="M218" s="208"/>
      <c r="N218" s="229">
        <f t="shared" si="74"/>
        <v>62219</v>
      </c>
      <c r="O218" s="271">
        <f t="shared" si="73"/>
        <v>0</v>
      </c>
      <c r="P218" s="271">
        <f>C218-'[2]4.3-7'!C209</f>
        <v>0</v>
      </c>
    </row>
    <row r="219" spans="1:16" s="362" customFormat="1">
      <c r="A219" s="242" t="s">
        <v>477</v>
      </c>
      <c r="B219" s="458"/>
      <c r="C219" s="208">
        <v>150</v>
      </c>
      <c r="D219" s="228"/>
      <c r="E219" s="229"/>
      <c r="F219" s="228">
        <v>150</v>
      </c>
      <c r="G219" s="229"/>
      <c r="H219" s="229"/>
      <c r="I219" s="228"/>
      <c r="J219" s="229"/>
      <c r="K219" s="228"/>
      <c r="L219" s="229"/>
      <c r="M219" s="208"/>
      <c r="N219" s="229">
        <f t="shared" si="74"/>
        <v>150</v>
      </c>
      <c r="O219" s="271">
        <f t="shared" si="73"/>
        <v>0</v>
      </c>
      <c r="P219" s="271">
        <f>C219-'[2]4.3-7'!C210</f>
        <v>0</v>
      </c>
    </row>
    <row r="220" spans="1:16" s="362" customFormat="1">
      <c r="A220" s="207" t="s">
        <v>778</v>
      </c>
      <c r="B220" s="458"/>
      <c r="C220" s="208">
        <v>-1423</v>
      </c>
      <c r="D220" s="228"/>
      <c r="E220" s="229"/>
      <c r="F220" s="228">
        <v>-1423</v>
      </c>
      <c r="G220" s="229"/>
      <c r="H220" s="229"/>
      <c r="I220" s="228"/>
      <c r="J220" s="229"/>
      <c r="K220" s="228"/>
      <c r="L220" s="229"/>
      <c r="M220" s="208"/>
      <c r="N220" s="229">
        <f t="shared" si="74"/>
        <v>-1423</v>
      </c>
      <c r="O220" s="271">
        <f t="shared" si="73"/>
        <v>0</v>
      </c>
      <c r="P220" s="271"/>
    </row>
    <row r="221" spans="1:16" s="362" customFormat="1">
      <c r="A221" s="207" t="s">
        <v>475</v>
      </c>
      <c r="B221" s="242"/>
      <c r="C221" s="229">
        <f>SUM(C219:C220)</f>
        <v>-1273</v>
      </c>
      <c r="D221" s="229">
        <f t="shared" ref="D221:L221" si="78">SUM(D219:D220)</f>
        <v>0</v>
      </c>
      <c r="E221" s="229">
        <f t="shared" si="78"/>
        <v>0</v>
      </c>
      <c r="F221" s="229">
        <f t="shared" si="78"/>
        <v>-1273</v>
      </c>
      <c r="G221" s="229">
        <f t="shared" si="78"/>
        <v>0</v>
      </c>
      <c r="H221" s="229">
        <f t="shared" si="78"/>
        <v>0</v>
      </c>
      <c r="I221" s="229">
        <f t="shared" si="78"/>
        <v>0</v>
      </c>
      <c r="J221" s="229">
        <f t="shared" si="78"/>
        <v>0</v>
      </c>
      <c r="K221" s="229">
        <f t="shared" si="78"/>
        <v>0</v>
      </c>
      <c r="L221" s="229">
        <f t="shared" si="78"/>
        <v>0</v>
      </c>
      <c r="M221" s="208"/>
      <c r="N221" s="229">
        <f t="shared" si="74"/>
        <v>-1273</v>
      </c>
      <c r="O221" s="271">
        <f t="shared" si="73"/>
        <v>0</v>
      </c>
      <c r="P221" s="271">
        <f>C221-'[2]4.3-7'!C212</f>
        <v>0</v>
      </c>
    </row>
    <row r="222" spans="1:16" s="363" customFormat="1">
      <c r="A222" s="453" t="s">
        <v>476</v>
      </c>
      <c r="B222" s="225"/>
      <c r="C222" s="226">
        <f t="shared" ref="C222:L222" si="79">C217+C221</f>
        <v>60946</v>
      </c>
      <c r="D222" s="226">
        <f t="shared" si="79"/>
        <v>0</v>
      </c>
      <c r="E222" s="226">
        <f t="shared" si="79"/>
        <v>0</v>
      </c>
      <c r="F222" s="226">
        <f t="shared" si="79"/>
        <v>60946</v>
      </c>
      <c r="G222" s="226">
        <f t="shared" si="79"/>
        <v>0</v>
      </c>
      <c r="H222" s="226">
        <f t="shared" si="79"/>
        <v>0</v>
      </c>
      <c r="I222" s="226">
        <f t="shared" si="79"/>
        <v>0</v>
      </c>
      <c r="J222" s="226">
        <f t="shared" si="79"/>
        <v>0</v>
      </c>
      <c r="K222" s="226">
        <f t="shared" si="79"/>
        <v>0</v>
      </c>
      <c r="L222" s="226">
        <f t="shared" si="79"/>
        <v>0</v>
      </c>
      <c r="M222" s="210"/>
      <c r="N222" s="229">
        <f t="shared" si="74"/>
        <v>60946</v>
      </c>
      <c r="O222" s="271">
        <f t="shared" si="73"/>
        <v>0</v>
      </c>
      <c r="P222" s="271">
        <f>C222-'[2]4.3-7'!C213</f>
        <v>0</v>
      </c>
    </row>
    <row r="223" spans="1:16">
      <c r="A223" s="230" t="s">
        <v>177</v>
      </c>
      <c r="B223" s="230"/>
      <c r="C223" s="229"/>
      <c r="D223" s="228"/>
      <c r="E223" s="229"/>
      <c r="F223" s="228"/>
      <c r="G223" s="229"/>
      <c r="H223" s="229"/>
      <c r="I223" s="228"/>
      <c r="J223" s="229"/>
      <c r="K223" s="228"/>
      <c r="L223" s="229"/>
      <c r="M223" s="208"/>
      <c r="N223" s="229">
        <f t="shared" si="74"/>
        <v>0</v>
      </c>
      <c r="O223" s="271">
        <f t="shared" si="73"/>
        <v>0</v>
      </c>
      <c r="P223" s="271">
        <f>C223-'[2]4.3-7'!C214</f>
        <v>0</v>
      </c>
    </row>
    <row r="224" spans="1:16" s="362" customFormat="1">
      <c r="A224" s="242" t="s">
        <v>36</v>
      </c>
      <c r="B224" s="242" t="s">
        <v>182</v>
      </c>
      <c r="C224" s="229">
        <f t="shared" si="77"/>
        <v>17772</v>
      </c>
      <c r="D224" s="228"/>
      <c r="E224" s="229"/>
      <c r="F224" s="228">
        <v>17772</v>
      </c>
      <c r="G224" s="229"/>
      <c r="H224" s="229"/>
      <c r="I224" s="228"/>
      <c r="J224" s="229"/>
      <c r="K224" s="228"/>
      <c r="L224" s="229"/>
      <c r="M224" s="208"/>
      <c r="N224" s="229">
        <f t="shared" si="74"/>
        <v>17772</v>
      </c>
      <c r="O224" s="271">
        <f t="shared" si="73"/>
        <v>0</v>
      </c>
      <c r="P224" s="271">
        <f>C224-'[2]4.3-7'!C215</f>
        <v>0</v>
      </c>
    </row>
    <row r="225" spans="1:16" s="362" customFormat="1">
      <c r="A225" s="242" t="s">
        <v>476</v>
      </c>
      <c r="B225" s="242"/>
      <c r="C225" s="229">
        <v>17772</v>
      </c>
      <c r="D225" s="228">
        <v>0</v>
      </c>
      <c r="E225" s="229">
        <v>0</v>
      </c>
      <c r="F225" s="228">
        <v>17772</v>
      </c>
      <c r="G225" s="229">
        <v>0</v>
      </c>
      <c r="H225" s="229">
        <v>0</v>
      </c>
      <c r="I225" s="228">
        <v>0</v>
      </c>
      <c r="J225" s="229">
        <v>0</v>
      </c>
      <c r="K225" s="228">
        <v>0</v>
      </c>
      <c r="L225" s="229">
        <v>0</v>
      </c>
      <c r="M225" s="208"/>
      <c r="N225" s="229">
        <f t="shared" si="74"/>
        <v>17772</v>
      </c>
      <c r="O225" s="271">
        <f t="shared" si="73"/>
        <v>0</v>
      </c>
      <c r="P225" s="271">
        <f>C225-'[2]4.3-7'!C216</f>
        <v>0</v>
      </c>
    </row>
    <row r="226" spans="1:16" s="362" customFormat="1">
      <c r="A226" s="242" t="s">
        <v>477</v>
      </c>
      <c r="B226" s="458"/>
      <c r="C226" s="208">
        <v>84</v>
      </c>
      <c r="D226" s="228"/>
      <c r="E226" s="229"/>
      <c r="F226" s="228">
        <v>84</v>
      </c>
      <c r="G226" s="229"/>
      <c r="H226" s="229"/>
      <c r="I226" s="228"/>
      <c r="J226" s="229"/>
      <c r="K226" s="228"/>
      <c r="L226" s="229"/>
      <c r="M226" s="208"/>
      <c r="N226" s="229">
        <f t="shared" si="74"/>
        <v>84</v>
      </c>
      <c r="O226" s="271">
        <f t="shared" si="73"/>
        <v>0</v>
      </c>
      <c r="P226" s="271"/>
    </row>
    <row r="227" spans="1:16" s="362" customFormat="1">
      <c r="A227" s="207" t="s">
        <v>475</v>
      </c>
      <c r="B227" s="242"/>
      <c r="C227" s="229">
        <f>SUM(C226)</f>
        <v>84</v>
      </c>
      <c r="D227" s="229">
        <f t="shared" ref="D227:L227" si="80">SUM(D226)</f>
        <v>0</v>
      </c>
      <c r="E227" s="229">
        <f t="shared" si="80"/>
        <v>0</v>
      </c>
      <c r="F227" s="229">
        <f t="shared" si="80"/>
        <v>84</v>
      </c>
      <c r="G227" s="229">
        <f t="shared" si="80"/>
        <v>0</v>
      </c>
      <c r="H227" s="229">
        <f t="shared" si="80"/>
        <v>0</v>
      </c>
      <c r="I227" s="229">
        <f t="shared" si="80"/>
        <v>0</v>
      </c>
      <c r="J227" s="229">
        <f t="shared" si="80"/>
        <v>0</v>
      </c>
      <c r="K227" s="229">
        <f t="shared" si="80"/>
        <v>0</v>
      </c>
      <c r="L227" s="229">
        <f t="shared" si="80"/>
        <v>0</v>
      </c>
      <c r="M227" s="208"/>
      <c r="N227" s="229">
        <f t="shared" si="74"/>
        <v>84</v>
      </c>
      <c r="O227" s="271">
        <f t="shared" si="73"/>
        <v>0</v>
      </c>
      <c r="P227" s="271">
        <f>C227-'[2]4.3-7'!C218</f>
        <v>0</v>
      </c>
    </row>
    <row r="228" spans="1:16" s="363" customFormat="1">
      <c r="A228" s="453" t="s">
        <v>476</v>
      </c>
      <c r="B228" s="225"/>
      <c r="C228" s="226">
        <f t="shared" ref="C228:L228" si="81">C224+C227</f>
        <v>17856</v>
      </c>
      <c r="D228" s="226">
        <f t="shared" si="81"/>
        <v>0</v>
      </c>
      <c r="E228" s="226">
        <f t="shared" si="81"/>
        <v>0</v>
      </c>
      <c r="F228" s="226">
        <f t="shared" si="81"/>
        <v>17856</v>
      </c>
      <c r="G228" s="226">
        <f t="shared" si="81"/>
        <v>0</v>
      </c>
      <c r="H228" s="226">
        <f t="shared" si="81"/>
        <v>0</v>
      </c>
      <c r="I228" s="226">
        <f t="shared" si="81"/>
        <v>0</v>
      </c>
      <c r="J228" s="226">
        <f t="shared" si="81"/>
        <v>0</v>
      </c>
      <c r="K228" s="226">
        <f t="shared" si="81"/>
        <v>0</v>
      </c>
      <c r="L228" s="226">
        <f t="shared" si="81"/>
        <v>0</v>
      </c>
      <c r="M228" s="210"/>
      <c r="N228" s="229">
        <f t="shared" si="74"/>
        <v>17856</v>
      </c>
      <c r="O228" s="271">
        <f t="shared" si="73"/>
        <v>0</v>
      </c>
      <c r="P228" s="271">
        <f>C228-'[2]4.3-7'!C219</f>
        <v>0</v>
      </c>
    </row>
    <row r="229" spans="1:16">
      <c r="A229" s="230" t="s">
        <v>179</v>
      </c>
      <c r="B229" s="230"/>
      <c r="C229" s="229"/>
      <c r="D229" s="228"/>
      <c r="E229" s="229"/>
      <c r="F229" s="228"/>
      <c r="G229" s="229"/>
      <c r="H229" s="229"/>
      <c r="I229" s="228"/>
      <c r="J229" s="229"/>
      <c r="K229" s="228"/>
      <c r="L229" s="229"/>
      <c r="M229" s="208"/>
      <c r="N229" s="229">
        <f t="shared" si="74"/>
        <v>0</v>
      </c>
      <c r="O229" s="271">
        <f t="shared" si="73"/>
        <v>0</v>
      </c>
      <c r="P229" s="271">
        <f>C229-'[2]4.3-7'!C220</f>
        <v>0</v>
      </c>
    </row>
    <row r="230" spans="1:16" s="362" customFormat="1">
      <c r="A230" s="242" t="s">
        <v>36</v>
      </c>
      <c r="B230" s="242" t="s">
        <v>182</v>
      </c>
      <c r="C230" s="229">
        <f t="shared" si="77"/>
        <v>6479</v>
      </c>
      <c r="D230" s="228"/>
      <c r="E230" s="229"/>
      <c r="F230" s="228">
        <v>6479</v>
      </c>
      <c r="G230" s="229"/>
      <c r="H230" s="229"/>
      <c r="I230" s="228"/>
      <c r="J230" s="229"/>
      <c r="K230" s="228"/>
      <c r="L230" s="229"/>
      <c r="M230" s="208"/>
      <c r="N230" s="229">
        <f t="shared" si="74"/>
        <v>6479</v>
      </c>
      <c r="O230" s="271">
        <f t="shared" si="73"/>
        <v>0</v>
      </c>
      <c r="P230" s="271">
        <f>C230-'[2]4.3-7'!C221</f>
        <v>0</v>
      </c>
    </row>
    <row r="231" spans="1:16" s="362" customFormat="1">
      <c r="A231" s="242" t="s">
        <v>476</v>
      </c>
      <c r="B231" s="242"/>
      <c r="C231" s="229">
        <v>6479</v>
      </c>
      <c r="D231" s="228">
        <v>0</v>
      </c>
      <c r="E231" s="229">
        <v>0</v>
      </c>
      <c r="F231" s="228">
        <v>6479</v>
      </c>
      <c r="G231" s="229">
        <v>0</v>
      </c>
      <c r="H231" s="229">
        <v>0</v>
      </c>
      <c r="I231" s="228">
        <v>0</v>
      </c>
      <c r="J231" s="229">
        <v>0</v>
      </c>
      <c r="K231" s="228">
        <v>0</v>
      </c>
      <c r="L231" s="229">
        <v>0</v>
      </c>
      <c r="M231" s="208"/>
      <c r="N231" s="229">
        <f t="shared" si="74"/>
        <v>6479</v>
      </c>
      <c r="O231" s="271">
        <f t="shared" si="73"/>
        <v>0</v>
      </c>
      <c r="P231" s="271">
        <f>C231-'[2]4.3-7'!C222</f>
        <v>0</v>
      </c>
    </row>
    <row r="232" spans="1:16" s="362" customFormat="1">
      <c r="A232" s="207" t="s">
        <v>475</v>
      </c>
      <c r="B232" s="242"/>
      <c r="C232" s="229">
        <v>0</v>
      </c>
      <c r="D232" s="229">
        <v>0</v>
      </c>
      <c r="E232" s="229">
        <v>0</v>
      </c>
      <c r="F232" s="229">
        <v>0</v>
      </c>
      <c r="G232" s="229">
        <v>0</v>
      </c>
      <c r="H232" s="229">
        <v>0</v>
      </c>
      <c r="I232" s="229">
        <v>0</v>
      </c>
      <c r="J232" s="229">
        <v>0</v>
      </c>
      <c r="K232" s="229">
        <v>0</v>
      </c>
      <c r="L232" s="229">
        <v>0</v>
      </c>
      <c r="M232" s="229">
        <v>0</v>
      </c>
      <c r="N232" s="229">
        <f t="shared" si="74"/>
        <v>0</v>
      </c>
      <c r="O232" s="271">
        <f t="shared" si="73"/>
        <v>0</v>
      </c>
      <c r="P232" s="271">
        <f>C232-'[2]4.3-7'!C223</f>
        <v>0</v>
      </c>
    </row>
    <row r="233" spans="1:16" s="363" customFormat="1">
      <c r="A233" s="453" t="s">
        <v>476</v>
      </c>
      <c r="B233" s="225"/>
      <c r="C233" s="226">
        <f t="shared" ref="C233:L233" si="82">C230+C232</f>
        <v>6479</v>
      </c>
      <c r="D233" s="226">
        <f t="shared" si="82"/>
        <v>0</v>
      </c>
      <c r="E233" s="226">
        <f t="shared" si="82"/>
        <v>0</v>
      </c>
      <c r="F233" s="226">
        <f t="shared" si="82"/>
        <v>6479</v>
      </c>
      <c r="G233" s="226">
        <f t="shared" si="82"/>
        <v>0</v>
      </c>
      <c r="H233" s="226">
        <f t="shared" si="82"/>
        <v>0</v>
      </c>
      <c r="I233" s="226">
        <f t="shared" si="82"/>
        <v>0</v>
      </c>
      <c r="J233" s="226">
        <f t="shared" si="82"/>
        <v>0</v>
      </c>
      <c r="K233" s="226">
        <f t="shared" si="82"/>
        <v>0</v>
      </c>
      <c r="L233" s="226">
        <f t="shared" si="82"/>
        <v>0</v>
      </c>
      <c r="M233" s="210"/>
      <c r="N233" s="229">
        <f t="shared" si="74"/>
        <v>6479</v>
      </c>
      <c r="O233" s="271">
        <f t="shared" si="73"/>
        <v>0</v>
      </c>
      <c r="P233" s="271">
        <f>C233-'[2]4.3-7'!C224</f>
        <v>0</v>
      </c>
    </row>
    <row r="234" spans="1:16">
      <c r="A234" s="230" t="s">
        <v>268</v>
      </c>
      <c r="B234" s="230"/>
      <c r="C234" s="229"/>
      <c r="D234" s="228"/>
      <c r="E234" s="229"/>
      <c r="F234" s="228"/>
      <c r="G234" s="229"/>
      <c r="H234" s="229"/>
      <c r="I234" s="228"/>
      <c r="J234" s="229"/>
      <c r="K234" s="228"/>
      <c r="L234" s="229"/>
      <c r="M234" s="208"/>
      <c r="N234" s="229">
        <f t="shared" si="74"/>
        <v>0</v>
      </c>
      <c r="O234" s="271">
        <f t="shared" si="73"/>
        <v>0</v>
      </c>
      <c r="P234" s="271">
        <f>C234-'[2]4.3-7'!C225</f>
        <v>0</v>
      </c>
    </row>
    <row r="235" spans="1:16" s="362" customFormat="1">
      <c r="A235" s="242" t="s">
        <v>36</v>
      </c>
      <c r="B235" s="242" t="s">
        <v>182</v>
      </c>
      <c r="C235" s="229">
        <f t="shared" si="77"/>
        <v>826</v>
      </c>
      <c r="D235" s="228">
        <v>600</v>
      </c>
      <c r="E235" s="229">
        <v>162</v>
      </c>
      <c r="F235" s="228">
        <v>64</v>
      </c>
      <c r="G235" s="229"/>
      <c r="H235" s="229"/>
      <c r="I235" s="228"/>
      <c r="J235" s="229"/>
      <c r="K235" s="228"/>
      <c r="L235" s="229"/>
      <c r="M235" s="208"/>
      <c r="N235" s="229">
        <f t="shared" si="74"/>
        <v>826</v>
      </c>
      <c r="O235" s="271">
        <f t="shared" si="73"/>
        <v>0</v>
      </c>
      <c r="P235" s="271">
        <f>C235-'[2]4.3-7'!C226</f>
        <v>0</v>
      </c>
    </row>
    <row r="236" spans="1:16" s="362" customFormat="1">
      <c r="A236" s="242" t="s">
        <v>476</v>
      </c>
      <c r="B236" s="242"/>
      <c r="C236" s="229">
        <v>826</v>
      </c>
      <c r="D236" s="228">
        <v>600</v>
      </c>
      <c r="E236" s="229">
        <v>162</v>
      </c>
      <c r="F236" s="228">
        <v>64</v>
      </c>
      <c r="G236" s="229">
        <v>0</v>
      </c>
      <c r="H236" s="229">
        <v>0</v>
      </c>
      <c r="I236" s="228">
        <v>0</v>
      </c>
      <c r="J236" s="229">
        <v>0</v>
      </c>
      <c r="K236" s="228">
        <v>0</v>
      </c>
      <c r="L236" s="229">
        <v>0</v>
      </c>
      <c r="M236" s="208"/>
      <c r="N236" s="229">
        <f t="shared" si="74"/>
        <v>826</v>
      </c>
      <c r="O236" s="271">
        <f t="shared" si="73"/>
        <v>0</v>
      </c>
      <c r="P236" s="271">
        <f>C236-'[2]4.3-7'!C227</f>
        <v>0</v>
      </c>
    </row>
    <row r="237" spans="1:16" s="362" customFormat="1">
      <c r="A237" s="207" t="s">
        <v>778</v>
      </c>
      <c r="B237" s="242"/>
      <c r="C237" s="229">
        <v>213</v>
      </c>
      <c r="D237" s="228">
        <v>190</v>
      </c>
      <c r="E237" s="229">
        <v>45</v>
      </c>
      <c r="F237" s="228">
        <v>-22</v>
      </c>
      <c r="G237" s="229"/>
      <c r="H237" s="229"/>
      <c r="I237" s="228"/>
      <c r="J237" s="229"/>
      <c r="K237" s="228"/>
      <c r="L237" s="229"/>
      <c r="M237" s="208"/>
      <c r="N237" s="229">
        <f t="shared" si="74"/>
        <v>213</v>
      </c>
      <c r="O237" s="271">
        <f t="shared" si="73"/>
        <v>0</v>
      </c>
      <c r="P237" s="271"/>
    </row>
    <row r="238" spans="1:16" s="362" customFormat="1">
      <c r="A238" s="207" t="s">
        <v>475</v>
      </c>
      <c r="B238" s="242"/>
      <c r="C238" s="229">
        <f>SUM(C237)</f>
        <v>213</v>
      </c>
      <c r="D238" s="229">
        <f t="shared" ref="D238:L238" si="83">SUM(D237)</f>
        <v>190</v>
      </c>
      <c r="E238" s="229">
        <f t="shared" si="83"/>
        <v>45</v>
      </c>
      <c r="F238" s="229">
        <f t="shared" si="83"/>
        <v>-22</v>
      </c>
      <c r="G238" s="229">
        <f t="shared" si="83"/>
        <v>0</v>
      </c>
      <c r="H238" s="229">
        <f t="shared" si="83"/>
        <v>0</v>
      </c>
      <c r="I238" s="229">
        <f t="shared" si="83"/>
        <v>0</v>
      </c>
      <c r="J238" s="229">
        <f t="shared" si="83"/>
        <v>0</v>
      </c>
      <c r="K238" s="229">
        <f t="shared" si="83"/>
        <v>0</v>
      </c>
      <c r="L238" s="229">
        <f t="shared" si="83"/>
        <v>0</v>
      </c>
      <c r="M238" s="208"/>
      <c r="N238" s="229">
        <f t="shared" si="74"/>
        <v>213</v>
      </c>
      <c r="O238" s="271">
        <f t="shared" si="73"/>
        <v>0</v>
      </c>
      <c r="P238" s="271">
        <f>C238-'[2]4.3-7'!C229</f>
        <v>0</v>
      </c>
    </row>
    <row r="239" spans="1:16" s="363" customFormat="1">
      <c r="A239" s="453" t="s">
        <v>476</v>
      </c>
      <c r="B239" s="225"/>
      <c r="C239" s="226">
        <f t="shared" ref="C239:L239" si="84">C235+C238</f>
        <v>1039</v>
      </c>
      <c r="D239" s="226">
        <f t="shared" si="84"/>
        <v>790</v>
      </c>
      <c r="E239" s="226">
        <f t="shared" si="84"/>
        <v>207</v>
      </c>
      <c r="F239" s="226">
        <f t="shared" si="84"/>
        <v>42</v>
      </c>
      <c r="G239" s="226">
        <f t="shared" si="84"/>
        <v>0</v>
      </c>
      <c r="H239" s="226">
        <f t="shared" si="84"/>
        <v>0</v>
      </c>
      <c r="I239" s="226">
        <f t="shared" si="84"/>
        <v>0</v>
      </c>
      <c r="J239" s="226">
        <f t="shared" si="84"/>
        <v>0</v>
      </c>
      <c r="K239" s="226">
        <f t="shared" si="84"/>
        <v>0</v>
      </c>
      <c r="L239" s="226">
        <f t="shared" si="84"/>
        <v>0</v>
      </c>
      <c r="M239" s="210"/>
      <c r="N239" s="229">
        <f t="shared" si="74"/>
        <v>1039</v>
      </c>
      <c r="O239" s="271">
        <f t="shared" si="73"/>
        <v>0</v>
      </c>
      <c r="P239" s="271">
        <f>C239-'[2]4.3-7'!C230</f>
        <v>0</v>
      </c>
    </row>
    <row r="240" spans="1:16">
      <c r="A240" s="230" t="s">
        <v>269</v>
      </c>
      <c r="B240" s="230"/>
      <c r="C240" s="229"/>
      <c r="D240" s="228"/>
      <c r="E240" s="229"/>
      <c r="F240" s="228"/>
      <c r="G240" s="229"/>
      <c r="H240" s="229"/>
      <c r="I240" s="228"/>
      <c r="J240" s="229"/>
      <c r="K240" s="228"/>
      <c r="L240" s="229"/>
      <c r="M240" s="208"/>
      <c r="N240" s="229">
        <f t="shared" si="74"/>
        <v>0</v>
      </c>
      <c r="O240" s="271">
        <f t="shared" si="73"/>
        <v>0</v>
      </c>
      <c r="P240" s="271">
        <f>C240-'[2]4.3-7'!C231</f>
        <v>0</v>
      </c>
    </row>
    <row r="241" spans="1:16" s="362" customFormat="1">
      <c r="A241" s="242" t="s">
        <v>36</v>
      </c>
      <c r="B241" s="242" t="s">
        <v>182</v>
      </c>
      <c r="C241" s="229">
        <f t="shared" ref="C241" si="85">SUM(D241:G241)</f>
        <v>76</v>
      </c>
      <c r="D241" s="228"/>
      <c r="E241" s="229"/>
      <c r="F241" s="228">
        <v>76</v>
      </c>
      <c r="G241" s="229"/>
      <c r="H241" s="229"/>
      <c r="I241" s="228"/>
      <c r="J241" s="229"/>
      <c r="K241" s="228"/>
      <c r="L241" s="229"/>
      <c r="M241" s="208"/>
      <c r="N241" s="229">
        <f t="shared" si="74"/>
        <v>76</v>
      </c>
      <c r="O241" s="271">
        <f t="shared" si="73"/>
        <v>0</v>
      </c>
      <c r="P241" s="271">
        <f>C241-'[2]4.3-7'!C232</f>
        <v>0</v>
      </c>
    </row>
    <row r="242" spans="1:16" s="362" customFormat="1">
      <c r="A242" s="242" t="s">
        <v>476</v>
      </c>
      <c r="B242" s="242"/>
      <c r="C242" s="229">
        <v>76</v>
      </c>
      <c r="D242" s="228">
        <v>0</v>
      </c>
      <c r="E242" s="229">
        <v>0</v>
      </c>
      <c r="F242" s="228">
        <v>76</v>
      </c>
      <c r="G242" s="229">
        <v>0</v>
      </c>
      <c r="H242" s="229">
        <v>0</v>
      </c>
      <c r="I242" s="228">
        <v>0</v>
      </c>
      <c r="J242" s="229">
        <v>0</v>
      </c>
      <c r="K242" s="228">
        <v>0</v>
      </c>
      <c r="L242" s="229">
        <v>0</v>
      </c>
      <c r="M242" s="208"/>
      <c r="N242" s="229">
        <f t="shared" si="74"/>
        <v>76</v>
      </c>
      <c r="O242" s="271">
        <f t="shared" si="73"/>
        <v>0</v>
      </c>
      <c r="P242" s="271">
        <f>C242-'[2]4.3-7'!C233</f>
        <v>0</v>
      </c>
    </row>
    <row r="243" spans="1:16" s="362" customFormat="1">
      <c r="A243" s="207" t="s">
        <v>475</v>
      </c>
      <c r="B243" s="242"/>
      <c r="C243" s="229">
        <v>0</v>
      </c>
      <c r="D243" s="229">
        <v>0</v>
      </c>
      <c r="E243" s="229">
        <v>0</v>
      </c>
      <c r="F243" s="229">
        <v>0</v>
      </c>
      <c r="G243" s="229">
        <v>0</v>
      </c>
      <c r="H243" s="229">
        <v>0</v>
      </c>
      <c r="I243" s="229">
        <v>0</v>
      </c>
      <c r="J243" s="229">
        <v>0</v>
      </c>
      <c r="K243" s="229">
        <v>0</v>
      </c>
      <c r="L243" s="229">
        <v>0</v>
      </c>
      <c r="M243" s="229">
        <v>0</v>
      </c>
      <c r="N243" s="229">
        <f t="shared" si="74"/>
        <v>0</v>
      </c>
      <c r="O243" s="271">
        <f t="shared" si="73"/>
        <v>0</v>
      </c>
      <c r="P243" s="271">
        <f>C243-'[2]4.3-7'!C234</f>
        <v>0</v>
      </c>
    </row>
    <row r="244" spans="1:16" s="363" customFormat="1">
      <c r="A244" s="453" t="s">
        <v>476</v>
      </c>
      <c r="B244" s="225"/>
      <c r="C244" s="226">
        <f t="shared" ref="C244:L244" si="86">C241+C243</f>
        <v>76</v>
      </c>
      <c r="D244" s="226">
        <f t="shared" si="86"/>
        <v>0</v>
      </c>
      <c r="E244" s="226">
        <f t="shared" si="86"/>
        <v>0</v>
      </c>
      <c r="F244" s="226">
        <f t="shared" si="86"/>
        <v>76</v>
      </c>
      <c r="G244" s="226">
        <f t="shared" si="86"/>
        <v>0</v>
      </c>
      <c r="H244" s="226">
        <f t="shared" si="86"/>
        <v>0</v>
      </c>
      <c r="I244" s="226">
        <f t="shared" si="86"/>
        <v>0</v>
      </c>
      <c r="J244" s="226">
        <f t="shared" si="86"/>
        <v>0</v>
      </c>
      <c r="K244" s="226">
        <f t="shared" si="86"/>
        <v>0</v>
      </c>
      <c r="L244" s="226">
        <f t="shared" si="86"/>
        <v>0</v>
      </c>
      <c r="M244" s="210"/>
      <c r="N244" s="229">
        <f t="shared" si="74"/>
        <v>76</v>
      </c>
      <c r="O244" s="271">
        <f t="shared" si="73"/>
        <v>0</v>
      </c>
      <c r="P244" s="271">
        <f>C244-'[2]4.3-7'!C235</f>
        <v>0</v>
      </c>
    </row>
    <row r="245" spans="1:16">
      <c r="A245" s="230" t="s">
        <v>278</v>
      </c>
      <c r="B245" s="230"/>
      <c r="C245" s="229"/>
      <c r="D245" s="228"/>
      <c r="E245" s="229"/>
      <c r="F245" s="228"/>
      <c r="G245" s="229"/>
      <c r="H245" s="229"/>
      <c r="I245" s="228"/>
      <c r="J245" s="229"/>
      <c r="K245" s="228"/>
      <c r="L245" s="229"/>
      <c r="M245" s="208"/>
      <c r="N245" s="229">
        <f t="shared" si="74"/>
        <v>0</v>
      </c>
      <c r="O245" s="271">
        <f t="shared" si="73"/>
        <v>0</v>
      </c>
      <c r="P245" s="271">
        <f>C245-'[2]4.3-7'!C236</f>
        <v>0</v>
      </c>
    </row>
    <row r="246" spans="1:16" s="362" customFormat="1">
      <c r="A246" s="242" t="s">
        <v>36</v>
      </c>
      <c r="B246" s="242" t="s">
        <v>182</v>
      </c>
      <c r="C246" s="229">
        <f t="shared" ref="C246" si="87">SUM(D246:G246)</f>
        <v>4891</v>
      </c>
      <c r="D246" s="228"/>
      <c r="E246" s="229"/>
      <c r="F246" s="228">
        <v>4891</v>
      </c>
      <c r="G246" s="229"/>
      <c r="H246" s="229"/>
      <c r="I246" s="228"/>
      <c r="J246" s="229"/>
      <c r="K246" s="228"/>
      <c r="L246" s="229"/>
      <c r="M246" s="208"/>
      <c r="N246" s="229">
        <f t="shared" si="74"/>
        <v>4891</v>
      </c>
      <c r="O246" s="271">
        <f t="shared" si="73"/>
        <v>0</v>
      </c>
      <c r="P246" s="271">
        <f>C246-'[2]4.3-7'!C237</f>
        <v>0</v>
      </c>
    </row>
    <row r="247" spans="1:16" s="362" customFormat="1">
      <c r="A247" s="242" t="s">
        <v>476</v>
      </c>
      <c r="B247" s="242"/>
      <c r="C247" s="229">
        <v>4891</v>
      </c>
      <c r="D247" s="228">
        <v>0</v>
      </c>
      <c r="E247" s="229">
        <v>0</v>
      </c>
      <c r="F247" s="228">
        <v>4891</v>
      </c>
      <c r="G247" s="229">
        <v>0</v>
      </c>
      <c r="H247" s="229">
        <v>0</v>
      </c>
      <c r="I247" s="228">
        <v>0</v>
      </c>
      <c r="J247" s="229">
        <v>0</v>
      </c>
      <c r="K247" s="228">
        <v>0</v>
      </c>
      <c r="L247" s="229">
        <v>0</v>
      </c>
      <c r="M247" s="208"/>
      <c r="N247" s="229">
        <f t="shared" si="74"/>
        <v>4891</v>
      </c>
      <c r="O247" s="271">
        <f t="shared" si="73"/>
        <v>0</v>
      </c>
      <c r="P247" s="271">
        <f>C247-'[2]4.3-7'!C238</f>
        <v>0</v>
      </c>
    </row>
    <row r="248" spans="1:16" s="362" customFormat="1">
      <c r="A248" s="207" t="s">
        <v>778</v>
      </c>
      <c r="B248" s="242"/>
      <c r="C248" s="229">
        <v>1210</v>
      </c>
      <c r="D248" s="228"/>
      <c r="E248" s="229"/>
      <c r="F248" s="228">
        <v>1210</v>
      </c>
      <c r="G248" s="229"/>
      <c r="H248" s="229"/>
      <c r="I248" s="228"/>
      <c r="J248" s="229"/>
      <c r="K248" s="228"/>
      <c r="L248" s="229"/>
      <c r="M248" s="208"/>
      <c r="N248" s="229">
        <f t="shared" si="74"/>
        <v>1210</v>
      </c>
      <c r="O248" s="271">
        <f t="shared" si="73"/>
        <v>0</v>
      </c>
      <c r="P248" s="271"/>
    </row>
    <row r="249" spans="1:16" s="362" customFormat="1">
      <c r="A249" s="207" t="s">
        <v>475</v>
      </c>
      <c r="B249" s="242"/>
      <c r="C249" s="229">
        <f>SUM(C248)</f>
        <v>1210</v>
      </c>
      <c r="D249" s="229">
        <f t="shared" ref="D249:M249" si="88">SUM(D248)</f>
        <v>0</v>
      </c>
      <c r="E249" s="229">
        <f t="shared" si="88"/>
        <v>0</v>
      </c>
      <c r="F249" s="229">
        <f t="shared" si="88"/>
        <v>1210</v>
      </c>
      <c r="G249" s="229">
        <f t="shared" si="88"/>
        <v>0</v>
      </c>
      <c r="H249" s="229">
        <f t="shared" si="88"/>
        <v>0</v>
      </c>
      <c r="I249" s="229">
        <f t="shared" si="88"/>
        <v>0</v>
      </c>
      <c r="J249" s="229">
        <f t="shared" si="88"/>
        <v>0</v>
      </c>
      <c r="K249" s="229">
        <f t="shared" si="88"/>
        <v>0</v>
      </c>
      <c r="L249" s="229">
        <f t="shared" si="88"/>
        <v>0</v>
      </c>
      <c r="M249" s="229">
        <f t="shared" si="88"/>
        <v>0</v>
      </c>
      <c r="N249" s="229">
        <f t="shared" si="74"/>
        <v>1210</v>
      </c>
      <c r="O249" s="271">
        <f t="shared" si="73"/>
        <v>0</v>
      </c>
      <c r="P249" s="271">
        <f>C249-'[2]4.3-7'!C240</f>
        <v>0</v>
      </c>
    </row>
    <row r="250" spans="1:16" s="363" customFormat="1">
      <c r="A250" s="453" t="s">
        <v>476</v>
      </c>
      <c r="B250" s="225"/>
      <c r="C250" s="226">
        <f t="shared" ref="C250:L250" si="89">C246+C249</f>
        <v>6101</v>
      </c>
      <c r="D250" s="226">
        <f t="shared" si="89"/>
        <v>0</v>
      </c>
      <c r="E250" s="226">
        <f t="shared" si="89"/>
        <v>0</v>
      </c>
      <c r="F250" s="226">
        <f t="shared" si="89"/>
        <v>6101</v>
      </c>
      <c r="G250" s="226">
        <f t="shared" si="89"/>
        <v>0</v>
      </c>
      <c r="H250" s="226">
        <f t="shared" si="89"/>
        <v>0</v>
      </c>
      <c r="I250" s="226">
        <f t="shared" si="89"/>
        <v>0</v>
      </c>
      <c r="J250" s="226">
        <f t="shared" si="89"/>
        <v>0</v>
      </c>
      <c r="K250" s="226">
        <f t="shared" si="89"/>
        <v>0</v>
      </c>
      <c r="L250" s="226">
        <f t="shared" si="89"/>
        <v>0</v>
      </c>
      <c r="M250" s="210"/>
      <c r="N250" s="229">
        <f t="shared" si="74"/>
        <v>6101</v>
      </c>
      <c r="O250" s="271">
        <f t="shared" si="73"/>
        <v>0</v>
      </c>
      <c r="P250" s="271">
        <f>C250-'[2]4.3-7'!C241</f>
        <v>0</v>
      </c>
    </row>
    <row r="251" spans="1:16">
      <c r="A251" s="230" t="s">
        <v>180</v>
      </c>
      <c r="B251" s="230"/>
      <c r="C251" s="229"/>
      <c r="D251" s="228"/>
      <c r="E251" s="229"/>
      <c r="F251" s="228"/>
      <c r="G251" s="229"/>
      <c r="H251" s="229"/>
      <c r="I251" s="228"/>
      <c r="J251" s="229"/>
      <c r="K251" s="228"/>
      <c r="L251" s="229"/>
      <c r="M251" s="208"/>
      <c r="N251" s="229">
        <f t="shared" si="74"/>
        <v>0</v>
      </c>
      <c r="O251" s="271">
        <f t="shared" si="73"/>
        <v>0</v>
      </c>
      <c r="P251" s="271">
        <f>C251-'[2]4.3-7'!C242</f>
        <v>0</v>
      </c>
    </row>
    <row r="252" spans="1:16" s="362" customFormat="1">
      <c r="A252" s="242" t="s">
        <v>36</v>
      </c>
      <c r="B252" s="242" t="s">
        <v>182</v>
      </c>
      <c r="C252" s="229">
        <f t="shared" si="77"/>
        <v>2164</v>
      </c>
      <c r="D252" s="228"/>
      <c r="E252" s="229"/>
      <c r="F252" s="228">
        <v>2164</v>
      </c>
      <c r="G252" s="229"/>
      <c r="H252" s="229"/>
      <c r="I252" s="228"/>
      <c r="J252" s="229"/>
      <c r="K252" s="228"/>
      <c r="L252" s="229"/>
      <c r="M252" s="208"/>
      <c r="N252" s="229">
        <f t="shared" si="74"/>
        <v>2164</v>
      </c>
      <c r="O252" s="271">
        <f t="shared" si="73"/>
        <v>0</v>
      </c>
      <c r="P252" s="271">
        <f>C252-'[2]4.3-7'!C243</f>
        <v>0</v>
      </c>
    </row>
    <row r="253" spans="1:16" s="362" customFormat="1">
      <c r="A253" s="242" t="s">
        <v>476</v>
      </c>
      <c r="B253" s="242"/>
      <c r="C253" s="229">
        <v>2164</v>
      </c>
      <c r="D253" s="228">
        <v>0</v>
      </c>
      <c r="E253" s="229">
        <v>0</v>
      </c>
      <c r="F253" s="228">
        <v>2164</v>
      </c>
      <c r="G253" s="229">
        <v>0</v>
      </c>
      <c r="H253" s="229">
        <v>0</v>
      </c>
      <c r="I253" s="228">
        <v>0</v>
      </c>
      <c r="J253" s="229">
        <v>0</v>
      </c>
      <c r="K253" s="228">
        <v>0</v>
      </c>
      <c r="L253" s="229">
        <v>0</v>
      </c>
      <c r="M253" s="208"/>
      <c r="N253" s="229">
        <f t="shared" si="74"/>
        <v>2164</v>
      </c>
      <c r="O253" s="271">
        <f t="shared" si="73"/>
        <v>0</v>
      </c>
      <c r="P253" s="271">
        <f>C253-'[2]4.3-7'!C244</f>
        <v>0</v>
      </c>
    </row>
    <row r="254" spans="1:16" s="362" customFormat="1">
      <c r="A254" s="207" t="s">
        <v>475</v>
      </c>
      <c r="B254" s="242"/>
      <c r="C254" s="229">
        <v>0</v>
      </c>
      <c r="D254" s="229">
        <v>0</v>
      </c>
      <c r="E254" s="229">
        <v>0</v>
      </c>
      <c r="F254" s="229">
        <v>0</v>
      </c>
      <c r="G254" s="229">
        <v>0</v>
      </c>
      <c r="H254" s="229">
        <v>0</v>
      </c>
      <c r="I254" s="229">
        <v>0</v>
      </c>
      <c r="J254" s="229">
        <v>0</v>
      </c>
      <c r="K254" s="229">
        <v>0</v>
      </c>
      <c r="L254" s="229">
        <v>0</v>
      </c>
      <c r="M254" s="208"/>
      <c r="N254" s="229">
        <f t="shared" si="74"/>
        <v>0</v>
      </c>
      <c r="O254" s="271">
        <f t="shared" si="73"/>
        <v>0</v>
      </c>
      <c r="P254" s="271">
        <f>C254-'[2]4.3-7'!C245</f>
        <v>0</v>
      </c>
    </row>
    <row r="255" spans="1:16" s="363" customFormat="1">
      <c r="A255" s="453" t="s">
        <v>476</v>
      </c>
      <c r="B255" s="225"/>
      <c r="C255" s="226">
        <f t="shared" ref="C255:L255" si="90">C252+C254</f>
        <v>2164</v>
      </c>
      <c r="D255" s="226">
        <f t="shared" si="90"/>
        <v>0</v>
      </c>
      <c r="E255" s="226">
        <f t="shared" si="90"/>
        <v>0</v>
      </c>
      <c r="F255" s="226">
        <f t="shared" si="90"/>
        <v>2164</v>
      </c>
      <c r="G255" s="226">
        <f t="shared" si="90"/>
        <v>0</v>
      </c>
      <c r="H255" s="226">
        <f t="shared" si="90"/>
        <v>0</v>
      </c>
      <c r="I255" s="226">
        <f t="shared" si="90"/>
        <v>0</v>
      </c>
      <c r="J255" s="226">
        <f t="shared" si="90"/>
        <v>0</v>
      </c>
      <c r="K255" s="226">
        <f t="shared" si="90"/>
        <v>0</v>
      </c>
      <c r="L255" s="226">
        <f t="shared" si="90"/>
        <v>0</v>
      </c>
      <c r="M255" s="210"/>
      <c r="N255" s="229">
        <f t="shared" si="74"/>
        <v>2164</v>
      </c>
      <c r="O255" s="271">
        <f t="shared" si="73"/>
        <v>0</v>
      </c>
      <c r="P255" s="271">
        <f>C255-'[2]4.3-7'!C246</f>
        <v>0</v>
      </c>
    </row>
    <row r="256" spans="1:16" s="558" customFormat="1">
      <c r="A256" s="230" t="s">
        <v>391</v>
      </c>
      <c r="B256" s="231"/>
      <c r="C256" s="231"/>
      <c r="D256" s="469"/>
      <c r="E256" s="380"/>
      <c r="F256" s="469"/>
      <c r="G256" s="380"/>
      <c r="H256" s="380"/>
      <c r="I256" s="469"/>
      <c r="J256" s="380"/>
      <c r="K256" s="469"/>
      <c r="L256" s="380"/>
      <c r="M256" s="563"/>
      <c r="N256" s="229">
        <f t="shared" si="74"/>
        <v>0</v>
      </c>
      <c r="O256" s="271">
        <f t="shared" si="73"/>
        <v>0</v>
      </c>
      <c r="P256" s="271">
        <f>C256-'[2]4.3-7'!C247</f>
        <v>0</v>
      </c>
    </row>
    <row r="257" spans="1:16" s="366" customFormat="1">
      <c r="A257" s="470" t="s">
        <v>36</v>
      </c>
      <c r="B257" s="470"/>
      <c r="C257" s="471">
        <f t="shared" ref="C257:M258" si="91">C14+C19+C24+C30+C36+C53+C59+C88+C94</f>
        <v>1247539</v>
      </c>
      <c r="D257" s="471">
        <f t="shared" si="91"/>
        <v>485098</v>
      </c>
      <c r="E257" s="471">
        <f t="shared" si="91"/>
        <v>132342</v>
      </c>
      <c r="F257" s="471">
        <f t="shared" si="91"/>
        <v>534243</v>
      </c>
      <c r="G257" s="471">
        <f t="shared" si="91"/>
        <v>52782</v>
      </c>
      <c r="H257" s="471">
        <f t="shared" si="91"/>
        <v>22105</v>
      </c>
      <c r="I257" s="471">
        <f t="shared" si="91"/>
        <v>20969</v>
      </c>
      <c r="J257" s="471">
        <f t="shared" si="91"/>
        <v>0</v>
      </c>
      <c r="K257" s="471">
        <f t="shared" si="91"/>
        <v>0</v>
      </c>
      <c r="L257" s="471">
        <f t="shared" si="91"/>
        <v>0</v>
      </c>
      <c r="M257" s="471" t="e">
        <f t="shared" si="91"/>
        <v>#REF!</v>
      </c>
      <c r="N257" s="229">
        <f t="shared" si="74"/>
        <v>1247539</v>
      </c>
      <c r="O257" s="271">
        <f t="shared" si="73"/>
        <v>0</v>
      </c>
      <c r="P257" s="271">
        <f>C257-'[2]4.3-7'!C248</f>
        <v>0</v>
      </c>
    </row>
    <row r="258" spans="1:16" s="366" customFormat="1">
      <c r="A258" s="470" t="s">
        <v>476</v>
      </c>
      <c r="B258" s="470"/>
      <c r="C258" s="471">
        <f t="shared" si="91"/>
        <v>1236328</v>
      </c>
      <c r="D258" s="471">
        <f t="shared" si="91"/>
        <v>493057</v>
      </c>
      <c r="E258" s="471">
        <f t="shared" si="91"/>
        <v>134490</v>
      </c>
      <c r="F258" s="471">
        <f t="shared" si="91"/>
        <v>560385</v>
      </c>
      <c r="G258" s="471">
        <f t="shared" si="91"/>
        <v>0</v>
      </c>
      <c r="H258" s="471">
        <f t="shared" si="91"/>
        <v>24105</v>
      </c>
      <c r="I258" s="471">
        <f t="shared" si="91"/>
        <v>24291</v>
      </c>
      <c r="J258" s="471">
        <f t="shared" si="91"/>
        <v>0</v>
      </c>
      <c r="K258" s="471">
        <f t="shared" si="91"/>
        <v>0</v>
      </c>
      <c r="L258" s="471">
        <f t="shared" si="91"/>
        <v>0</v>
      </c>
      <c r="M258" s="471">
        <f>M15+M20+M25+M31+M37+M54+M60+M89+M96</f>
        <v>0</v>
      </c>
      <c r="N258" s="229">
        <f t="shared" si="74"/>
        <v>1236328</v>
      </c>
      <c r="O258" s="271">
        <f t="shared" si="73"/>
        <v>0</v>
      </c>
      <c r="P258" s="271">
        <f>C258-'[2]4.3-7'!C249</f>
        <v>0</v>
      </c>
    </row>
    <row r="259" spans="1:16" s="366" customFormat="1">
      <c r="A259" s="470" t="s">
        <v>475</v>
      </c>
      <c r="B259" s="470"/>
      <c r="C259" s="471">
        <f t="shared" ref="C259:M260" si="92">C16+C21+C27+C33+C38+C56+C61+C91+C96</f>
        <v>8363</v>
      </c>
      <c r="D259" s="471">
        <f t="shared" si="92"/>
        <v>-5004</v>
      </c>
      <c r="E259" s="471">
        <f t="shared" si="92"/>
        <v>-362</v>
      </c>
      <c r="F259" s="471">
        <f t="shared" si="92"/>
        <v>12589</v>
      </c>
      <c r="G259" s="471">
        <f t="shared" si="92"/>
        <v>120</v>
      </c>
      <c r="H259" s="471">
        <f t="shared" si="92"/>
        <v>2714</v>
      </c>
      <c r="I259" s="471">
        <f t="shared" si="92"/>
        <v>-1694</v>
      </c>
      <c r="J259" s="471">
        <f t="shared" si="92"/>
        <v>0</v>
      </c>
      <c r="K259" s="471">
        <f t="shared" si="92"/>
        <v>0</v>
      </c>
      <c r="L259" s="471">
        <f t="shared" si="92"/>
        <v>0</v>
      </c>
      <c r="M259" s="471" t="e">
        <f t="shared" si="92"/>
        <v>#REF!</v>
      </c>
      <c r="N259" s="229">
        <f t="shared" si="74"/>
        <v>8363</v>
      </c>
      <c r="O259" s="271">
        <f t="shared" si="73"/>
        <v>0</v>
      </c>
      <c r="P259" s="271">
        <f>C259-'[2]4.3-7'!C250</f>
        <v>0</v>
      </c>
    </row>
    <row r="260" spans="1:16" s="461" customFormat="1">
      <c r="A260" s="234" t="s">
        <v>476</v>
      </c>
      <c r="B260" s="234"/>
      <c r="C260" s="471">
        <f t="shared" si="92"/>
        <v>1244691</v>
      </c>
      <c r="D260" s="471">
        <f t="shared" si="92"/>
        <v>488053</v>
      </c>
      <c r="E260" s="471">
        <f t="shared" si="92"/>
        <v>134128</v>
      </c>
      <c r="F260" s="471">
        <f t="shared" si="92"/>
        <v>572974</v>
      </c>
      <c r="G260" s="471">
        <f t="shared" si="92"/>
        <v>120</v>
      </c>
      <c r="H260" s="471">
        <f t="shared" si="92"/>
        <v>26819</v>
      </c>
      <c r="I260" s="471">
        <f t="shared" si="92"/>
        <v>22597</v>
      </c>
      <c r="J260" s="471">
        <f t="shared" si="92"/>
        <v>0</v>
      </c>
      <c r="K260" s="471">
        <f t="shared" si="92"/>
        <v>0</v>
      </c>
      <c r="L260" s="471">
        <f t="shared" si="92"/>
        <v>0</v>
      </c>
      <c r="M260" s="471" t="e">
        <f t="shared" si="92"/>
        <v>#REF!</v>
      </c>
      <c r="N260" s="229">
        <f t="shared" si="74"/>
        <v>1244691</v>
      </c>
      <c r="O260" s="271">
        <f t="shared" si="73"/>
        <v>0</v>
      </c>
      <c r="P260" s="271">
        <f>C260-'[2]4.3-7'!C251</f>
        <v>0</v>
      </c>
    </row>
    <row r="261" spans="1:16" s="556" customFormat="1">
      <c r="A261" s="462" t="s">
        <v>186</v>
      </c>
      <c r="B261" s="564"/>
      <c r="C261" s="404"/>
      <c r="D261" s="404"/>
      <c r="E261" s="404"/>
      <c r="F261" s="404"/>
      <c r="G261" s="404"/>
      <c r="H261" s="404"/>
      <c r="I261" s="472"/>
      <c r="J261" s="404"/>
      <c r="K261" s="404"/>
      <c r="L261" s="404"/>
      <c r="N261" s="229">
        <f t="shared" si="74"/>
        <v>0</v>
      </c>
      <c r="O261" s="271">
        <f t="shared" si="73"/>
        <v>0</v>
      </c>
      <c r="P261" s="271">
        <f>C261-'[2]4.3-7'!C252</f>
        <v>0</v>
      </c>
    </row>
    <row r="262" spans="1:16" s="557" customFormat="1">
      <c r="A262" s="470" t="s">
        <v>36</v>
      </c>
      <c r="B262" s="563"/>
      <c r="C262" s="406">
        <f t="shared" ref="C262:L263" si="93">C14+C19+C24+C30+C53+C70+C76+C82+C88+C99+C105+C118+C124+C130+C135+C142+C148+C154+C161+C167+C173+C179+C198+C204+C210+C224+C230+C235+C241+C246+C252</f>
        <v>919436</v>
      </c>
      <c r="D262" s="406">
        <f t="shared" si="93"/>
        <v>373691</v>
      </c>
      <c r="E262" s="406">
        <f t="shared" si="93"/>
        <v>101883</v>
      </c>
      <c r="F262" s="406">
        <f t="shared" si="93"/>
        <v>353139</v>
      </c>
      <c r="G262" s="406">
        <f t="shared" si="93"/>
        <v>52782</v>
      </c>
      <c r="H262" s="406">
        <f t="shared" si="93"/>
        <v>22105</v>
      </c>
      <c r="I262" s="406">
        <f t="shared" si="93"/>
        <v>15836</v>
      </c>
      <c r="J262" s="406">
        <f t="shared" si="93"/>
        <v>0</v>
      </c>
      <c r="K262" s="406">
        <f t="shared" si="93"/>
        <v>0</v>
      </c>
      <c r="L262" s="406">
        <f t="shared" si="93"/>
        <v>0</v>
      </c>
      <c r="N262" s="229">
        <f t="shared" si="74"/>
        <v>919436</v>
      </c>
      <c r="O262" s="271">
        <f t="shared" si="73"/>
        <v>0</v>
      </c>
      <c r="P262" s="271">
        <f>C262-'[2]4.3-7'!C253</f>
        <v>0</v>
      </c>
    </row>
    <row r="263" spans="1:16" s="557" customFormat="1">
      <c r="A263" s="470" t="s">
        <v>476</v>
      </c>
      <c r="B263" s="563"/>
      <c r="C263" s="406">
        <f t="shared" si="93"/>
        <v>900783</v>
      </c>
      <c r="D263" s="406">
        <f t="shared" si="93"/>
        <v>381235</v>
      </c>
      <c r="E263" s="406">
        <f t="shared" si="93"/>
        <v>103919</v>
      </c>
      <c r="F263" s="406">
        <f t="shared" si="93"/>
        <v>372366</v>
      </c>
      <c r="G263" s="406">
        <f t="shared" si="93"/>
        <v>0</v>
      </c>
      <c r="H263" s="406">
        <f t="shared" si="93"/>
        <v>24105</v>
      </c>
      <c r="I263" s="406">
        <f t="shared" si="93"/>
        <v>19158</v>
      </c>
      <c r="J263" s="406">
        <f t="shared" si="93"/>
        <v>0</v>
      </c>
      <c r="K263" s="406">
        <f t="shared" si="93"/>
        <v>0</v>
      </c>
      <c r="L263" s="406">
        <f t="shared" si="93"/>
        <v>0</v>
      </c>
      <c r="N263" s="229">
        <f t="shared" si="74"/>
        <v>900783</v>
      </c>
      <c r="O263" s="271">
        <f t="shared" si="73"/>
        <v>0</v>
      </c>
      <c r="P263" s="271">
        <f>C263-'[2]4.3-7'!C254</f>
        <v>0</v>
      </c>
    </row>
    <row r="264" spans="1:16" s="557" customFormat="1">
      <c r="A264" s="470" t="s">
        <v>475</v>
      </c>
      <c r="B264" s="563"/>
      <c r="C264" s="406">
        <f t="shared" ref="C264:L265" si="94">C16+C21+C27+C33+C56+C73+C79+C85+C91+C102+C110+C121+C127+C132+C139+C145+C151+C158+C164+C170+C176+C182+C201+C207+C214+C227+C232+C238+C243+C249+C254</f>
        <v>9261</v>
      </c>
      <c r="D264" s="406">
        <f t="shared" si="94"/>
        <v>-5324</v>
      </c>
      <c r="E264" s="406">
        <f t="shared" si="94"/>
        <v>-390</v>
      </c>
      <c r="F264" s="406">
        <f t="shared" si="94"/>
        <v>12882</v>
      </c>
      <c r="G264" s="406">
        <f t="shared" si="94"/>
        <v>0</v>
      </c>
      <c r="H264" s="406">
        <f t="shared" si="94"/>
        <v>2714</v>
      </c>
      <c r="I264" s="406">
        <f t="shared" si="94"/>
        <v>-621</v>
      </c>
      <c r="J264" s="406">
        <f t="shared" si="94"/>
        <v>0</v>
      </c>
      <c r="K264" s="406">
        <f t="shared" si="94"/>
        <v>0</v>
      </c>
      <c r="L264" s="406">
        <f t="shared" si="94"/>
        <v>0</v>
      </c>
      <c r="N264" s="229">
        <f t="shared" si="74"/>
        <v>9261</v>
      </c>
      <c r="O264" s="271">
        <f t="shared" si="73"/>
        <v>0</v>
      </c>
      <c r="P264" s="271">
        <f>C264-'[2]4.3-7'!C255</f>
        <v>0</v>
      </c>
    </row>
    <row r="265" spans="1:16" s="566" customFormat="1">
      <c r="A265" s="234" t="s">
        <v>476</v>
      </c>
      <c r="B265" s="565"/>
      <c r="C265" s="403">
        <f t="shared" si="94"/>
        <v>910044</v>
      </c>
      <c r="D265" s="403">
        <f t="shared" si="94"/>
        <v>375911</v>
      </c>
      <c r="E265" s="403">
        <f t="shared" si="94"/>
        <v>103529</v>
      </c>
      <c r="F265" s="403">
        <f t="shared" si="94"/>
        <v>385248</v>
      </c>
      <c r="G265" s="403">
        <f t="shared" si="94"/>
        <v>0</v>
      </c>
      <c r="H265" s="403">
        <f t="shared" si="94"/>
        <v>26819</v>
      </c>
      <c r="I265" s="403">
        <f t="shared" si="94"/>
        <v>18537</v>
      </c>
      <c r="J265" s="403">
        <f t="shared" si="94"/>
        <v>0</v>
      </c>
      <c r="K265" s="403">
        <f t="shared" si="94"/>
        <v>0</v>
      </c>
      <c r="L265" s="403">
        <f t="shared" si="94"/>
        <v>0</v>
      </c>
      <c r="N265" s="229">
        <f t="shared" si="74"/>
        <v>910044</v>
      </c>
      <c r="O265" s="271">
        <f t="shared" si="73"/>
        <v>0</v>
      </c>
      <c r="P265" s="271">
        <f>C265-'[2]4.3-7'!C256</f>
        <v>0</v>
      </c>
    </row>
    <row r="266" spans="1:16" s="557" customFormat="1">
      <c r="A266" s="470" t="s">
        <v>187</v>
      </c>
      <c r="B266" s="563"/>
      <c r="C266" s="406"/>
      <c r="D266" s="406"/>
      <c r="E266" s="406"/>
      <c r="F266" s="406"/>
      <c r="G266" s="406"/>
      <c r="H266" s="406"/>
      <c r="I266" s="465"/>
      <c r="J266" s="406"/>
      <c r="K266" s="406"/>
      <c r="L266" s="406"/>
      <c r="N266" s="229">
        <f t="shared" si="74"/>
        <v>0</v>
      </c>
      <c r="O266" s="271">
        <f t="shared" si="73"/>
        <v>0</v>
      </c>
      <c r="P266" s="271">
        <f>C266-'[2]4.3-7'!C257</f>
        <v>0</v>
      </c>
    </row>
    <row r="267" spans="1:16" s="557" customFormat="1">
      <c r="A267" s="470" t="s">
        <v>36</v>
      </c>
      <c r="B267" s="563"/>
      <c r="C267" s="406">
        <f t="shared" ref="C267:M268" si="95">C36+C64+C185+C191+C217</f>
        <v>328103</v>
      </c>
      <c r="D267" s="406">
        <f t="shared" si="95"/>
        <v>111407</v>
      </c>
      <c r="E267" s="406">
        <f t="shared" si="95"/>
        <v>30459</v>
      </c>
      <c r="F267" s="406">
        <f t="shared" si="95"/>
        <v>181104</v>
      </c>
      <c r="G267" s="406">
        <f t="shared" si="95"/>
        <v>0</v>
      </c>
      <c r="H267" s="406">
        <f t="shared" si="95"/>
        <v>0</v>
      </c>
      <c r="I267" s="406">
        <f t="shared" si="95"/>
        <v>5133</v>
      </c>
      <c r="J267" s="406">
        <f t="shared" si="95"/>
        <v>0</v>
      </c>
      <c r="K267" s="406">
        <f t="shared" si="95"/>
        <v>0</v>
      </c>
      <c r="L267" s="406">
        <f t="shared" si="95"/>
        <v>0</v>
      </c>
      <c r="M267" s="406">
        <f t="shared" si="95"/>
        <v>0</v>
      </c>
      <c r="N267" s="229">
        <f t="shared" si="74"/>
        <v>328103</v>
      </c>
      <c r="O267" s="271">
        <f t="shared" si="73"/>
        <v>0</v>
      </c>
      <c r="P267" s="271">
        <f>C267-'[2]4.3-7'!C258</f>
        <v>-527</v>
      </c>
    </row>
    <row r="268" spans="1:16" s="557" customFormat="1">
      <c r="A268" s="470" t="s">
        <v>476</v>
      </c>
      <c r="B268" s="563"/>
      <c r="C268" s="406">
        <f t="shared" si="95"/>
        <v>335545</v>
      </c>
      <c r="D268" s="406">
        <f t="shared" si="95"/>
        <v>111822</v>
      </c>
      <c r="E268" s="406">
        <f t="shared" si="95"/>
        <v>30571</v>
      </c>
      <c r="F268" s="406">
        <f t="shared" si="95"/>
        <v>188019</v>
      </c>
      <c r="G268" s="406">
        <f t="shared" si="95"/>
        <v>0</v>
      </c>
      <c r="H268" s="406">
        <f t="shared" si="95"/>
        <v>0</v>
      </c>
      <c r="I268" s="406">
        <f t="shared" si="95"/>
        <v>5133</v>
      </c>
      <c r="J268" s="406">
        <f t="shared" si="95"/>
        <v>0</v>
      </c>
      <c r="K268" s="406">
        <f t="shared" si="95"/>
        <v>0</v>
      </c>
      <c r="L268" s="406">
        <f t="shared" si="95"/>
        <v>0</v>
      </c>
      <c r="M268" s="406">
        <f t="shared" si="95"/>
        <v>0</v>
      </c>
      <c r="N268" s="229">
        <f t="shared" si="74"/>
        <v>335545</v>
      </c>
      <c r="O268" s="271">
        <f t="shared" si="73"/>
        <v>0</v>
      </c>
      <c r="P268" s="271">
        <f>C268-'[2]4.3-7'!C259</f>
        <v>0</v>
      </c>
    </row>
    <row r="269" spans="1:16" s="557" customFormat="1">
      <c r="A269" s="470" t="s">
        <v>475</v>
      </c>
      <c r="B269" s="563"/>
      <c r="C269" s="406">
        <f t="shared" ref="C269:L270" si="96">C38+C67+C188+C195+C221</f>
        <v>-898</v>
      </c>
      <c r="D269" s="406">
        <f t="shared" si="96"/>
        <v>320</v>
      </c>
      <c r="E269" s="406">
        <f t="shared" si="96"/>
        <v>28</v>
      </c>
      <c r="F269" s="406">
        <f t="shared" si="96"/>
        <v>-293</v>
      </c>
      <c r="G269" s="406">
        <f t="shared" si="96"/>
        <v>120</v>
      </c>
      <c r="H269" s="406">
        <f t="shared" si="96"/>
        <v>0</v>
      </c>
      <c r="I269" s="406">
        <f t="shared" si="96"/>
        <v>-1073</v>
      </c>
      <c r="J269" s="406">
        <f t="shared" si="96"/>
        <v>0</v>
      </c>
      <c r="K269" s="406">
        <f t="shared" si="96"/>
        <v>0</v>
      </c>
      <c r="L269" s="406">
        <f t="shared" si="96"/>
        <v>0</v>
      </c>
      <c r="N269" s="229">
        <f t="shared" si="74"/>
        <v>-898</v>
      </c>
      <c r="O269" s="271">
        <f t="shared" si="73"/>
        <v>0</v>
      </c>
      <c r="P269" s="271">
        <f>C269-'[2]4.3-7'!C260</f>
        <v>0</v>
      </c>
    </row>
    <row r="270" spans="1:16" s="557" customFormat="1">
      <c r="A270" s="234" t="s">
        <v>476</v>
      </c>
      <c r="B270" s="565"/>
      <c r="C270" s="406">
        <f t="shared" si="96"/>
        <v>334647</v>
      </c>
      <c r="D270" s="406">
        <f t="shared" si="96"/>
        <v>112142</v>
      </c>
      <c r="E270" s="406">
        <f t="shared" si="96"/>
        <v>30599</v>
      </c>
      <c r="F270" s="406">
        <f t="shared" si="96"/>
        <v>187726</v>
      </c>
      <c r="G270" s="406">
        <f t="shared" si="96"/>
        <v>120</v>
      </c>
      <c r="H270" s="406">
        <f t="shared" si="96"/>
        <v>0</v>
      </c>
      <c r="I270" s="406">
        <f t="shared" si="96"/>
        <v>4060</v>
      </c>
      <c r="J270" s="406">
        <f t="shared" si="96"/>
        <v>0</v>
      </c>
      <c r="K270" s="406">
        <f t="shared" si="96"/>
        <v>0</v>
      </c>
      <c r="L270" s="406">
        <f t="shared" si="96"/>
        <v>0</v>
      </c>
      <c r="N270" s="229">
        <f t="shared" si="74"/>
        <v>334647</v>
      </c>
      <c r="O270" s="271">
        <f t="shared" si="73"/>
        <v>0</v>
      </c>
      <c r="P270" s="271">
        <f>C270-'[2]4.3-7'!C261</f>
        <v>0</v>
      </c>
    </row>
    <row r="271" spans="1:16" s="558" customFormat="1">
      <c r="A271" s="272" t="s">
        <v>188</v>
      </c>
      <c r="B271" s="567"/>
      <c r="C271" s="466">
        <v>0</v>
      </c>
      <c r="D271" s="466">
        <v>0</v>
      </c>
      <c r="E271" s="466">
        <v>0</v>
      </c>
      <c r="F271" s="466">
        <v>0</v>
      </c>
      <c r="G271" s="466">
        <v>0</v>
      </c>
      <c r="H271" s="466">
        <v>0</v>
      </c>
      <c r="I271" s="473">
        <v>0</v>
      </c>
      <c r="J271" s="466">
        <v>0</v>
      </c>
      <c r="K271" s="466">
        <v>0</v>
      </c>
      <c r="L271" s="466">
        <v>0</v>
      </c>
      <c r="N271" s="229">
        <f t="shared" si="74"/>
        <v>0</v>
      </c>
      <c r="O271" s="271">
        <f t="shared" si="73"/>
        <v>0</v>
      </c>
      <c r="P271" s="271">
        <f>C271-'[2]4.3-7'!C262</f>
        <v>0</v>
      </c>
    </row>
    <row r="272" spans="1:16">
      <c r="C272" s="300">
        <f>C262+C267</f>
        <v>1247539</v>
      </c>
      <c r="D272" s="300">
        <f t="shared" ref="D272:L272" si="97">SUM(D261:D266)</f>
        <v>1125513</v>
      </c>
      <c r="E272" s="300">
        <f t="shared" si="97"/>
        <v>308941</v>
      </c>
      <c r="F272" s="300">
        <f t="shared" si="97"/>
        <v>1123635</v>
      </c>
      <c r="G272" s="300">
        <f t="shared" si="97"/>
        <v>52782</v>
      </c>
      <c r="H272" s="300">
        <f t="shared" si="97"/>
        <v>75743</v>
      </c>
      <c r="I272" s="300">
        <f t="shared" si="97"/>
        <v>52910</v>
      </c>
      <c r="J272" s="300">
        <f t="shared" si="97"/>
        <v>0</v>
      </c>
      <c r="K272" s="300">
        <f t="shared" si="97"/>
        <v>0</v>
      </c>
      <c r="L272" s="300">
        <f t="shared" si="97"/>
        <v>0</v>
      </c>
      <c r="N272" s="229">
        <f t="shared" si="74"/>
        <v>2739524</v>
      </c>
      <c r="O272" s="271">
        <f t="shared" si="73"/>
        <v>1491985</v>
      </c>
      <c r="P272" s="271">
        <f>C272-'[2]4.3-7'!C263</f>
        <v>1247539</v>
      </c>
    </row>
    <row r="273" spans="3:14">
      <c r="C273" s="300">
        <f t="shared" ref="C273:C275" si="98">C263+C268</f>
        <v>1236328</v>
      </c>
      <c r="D273" s="381"/>
      <c r="E273" s="376"/>
      <c r="F273" s="376"/>
      <c r="G273" s="381"/>
      <c r="H273" s="376"/>
      <c r="I273" s="376"/>
      <c r="J273" s="376"/>
      <c r="K273" s="376"/>
      <c r="L273" s="376"/>
    </row>
    <row r="274" spans="3:14">
      <c r="C274" s="300">
        <f t="shared" si="98"/>
        <v>8363</v>
      </c>
      <c r="D274" s="362"/>
      <c r="G274" s="362"/>
    </row>
    <row r="275" spans="3:14">
      <c r="C275" s="300">
        <f t="shared" si="98"/>
        <v>1244691</v>
      </c>
      <c r="D275" s="362"/>
      <c r="G275" s="362"/>
    </row>
    <row r="276" spans="3:14">
      <c r="D276" s="271"/>
      <c r="G276" s="362"/>
      <c r="N276" s="237"/>
    </row>
    <row r="277" spans="3:14">
      <c r="C277" s="358">
        <f>C257-C272</f>
        <v>0</v>
      </c>
      <c r="D277" s="271"/>
      <c r="G277" s="362"/>
      <c r="N277" s="237"/>
    </row>
    <row r="278" spans="3:14">
      <c r="C278" s="358">
        <f t="shared" ref="C278:C280" si="99">C258-C273</f>
        <v>0</v>
      </c>
      <c r="D278" s="362"/>
      <c r="G278" s="362"/>
      <c r="N278" s="237"/>
    </row>
    <row r="279" spans="3:14">
      <c r="C279" s="358">
        <f t="shared" si="99"/>
        <v>0</v>
      </c>
      <c r="D279" s="362"/>
      <c r="G279" s="362"/>
      <c r="N279" s="237"/>
    </row>
    <row r="280" spans="3:14">
      <c r="C280" s="358">
        <f t="shared" si="99"/>
        <v>0</v>
      </c>
      <c r="D280" s="362"/>
      <c r="G280" s="362"/>
      <c r="N280" s="237"/>
    </row>
    <row r="281" spans="3:14">
      <c r="C281" s="358"/>
      <c r="D281" s="362"/>
      <c r="G281" s="362"/>
      <c r="N281" s="237"/>
    </row>
    <row r="282" spans="3:14">
      <c r="C282" s="358"/>
      <c r="D282" s="362"/>
      <c r="G282" s="362"/>
      <c r="N282" s="237"/>
    </row>
    <row r="283" spans="3:14">
      <c r="C283" s="358"/>
      <c r="D283" s="362"/>
      <c r="G283" s="362"/>
      <c r="N283" s="237"/>
    </row>
    <row r="284" spans="3:14">
      <c r="D284" s="362"/>
      <c r="G284" s="362"/>
      <c r="N284" s="237"/>
    </row>
    <row r="285" spans="3:14">
      <c r="D285" s="362"/>
      <c r="G285" s="362"/>
      <c r="N285" s="237"/>
    </row>
  </sheetData>
  <mergeCells count="19">
    <mergeCell ref="M8:M11"/>
    <mergeCell ref="D9:D11"/>
    <mergeCell ref="E9:E11"/>
    <mergeCell ref="F9:F11"/>
    <mergeCell ref="G9:G11"/>
    <mergeCell ref="H9:H11"/>
    <mergeCell ref="I9:I11"/>
    <mergeCell ref="J9:J11"/>
    <mergeCell ref="K9:K11"/>
    <mergeCell ref="A3:L3"/>
    <mergeCell ref="A4:L4"/>
    <mergeCell ref="A5:L5"/>
    <mergeCell ref="A6:L6"/>
    <mergeCell ref="I7:M7"/>
    <mergeCell ref="B8:B11"/>
    <mergeCell ref="C8:C11"/>
    <mergeCell ref="D8:H8"/>
    <mergeCell ref="I8:K8"/>
    <mergeCell ref="L8:L11"/>
  </mergeCells>
  <printOptions horizontalCentered="1"/>
  <pageMargins left="0.78740157480314965" right="0.78740157480314965" top="0.59055118110236227" bottom="0.59055118110236227" header="0.51181102362204722" footer="0.31496062992125984"/>
  <pageSetup paperSize="9" scale="59" firstPageNumber="14" orientation="landscape" r:id="rId1"/>
  <headerFooter alignWithMargins="0">
    <oddFooter>&amp;P. oldal</oddFooter>
  </headerFooter>
  <rowBreaks count="5" manualBreakCount="5">
    <brk id="51" max="11" man="1"/>
    <brk id="103" max="11" man="1"/>
    <brk id="140" max="12" man="1"/>
    <brk id="196" max="11" man="1"/>
    <brk id="25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18</vt:i4>
      </vt:variant>
    </vt:vector>
  </HeadingPairs>
  <TitlesOfParts>
    <vt:vector size="33" baseType="lpstr">
      <vt:lpstr>2-3.mell</vt:lpstr>
      <vt:lpstr>4.mell</vt:lpstr>
      <vt:lpstr>4.1</vt:lpstr>
      <vt:lpstr>4.2</vt:lpstr>
      <vt:lpstr>4.3-7</vt:lpstr>
      <vt:lpstr>5.mell</vt:lpstr>
      <vt:lpstr>5.1</vt:lpstr>
      <vt:lpstr>5.2</vt:lpstr>
      <vt:lpstr>5.3-7.</vt:lpstr>
      <vt:lpstr>7-8.mell.</vt:lpstr>
      <vt:lpstr>9.1-9.2</vt:lpstr>
      <vt:lpstr>9.3. mell.</vt:lpstr>
      <vt:lpstr>10 mell</vt:lpstr>
      <vt:lpstr>11-11.2</vt:lpstr>
      <vt:lpstr>12 mell</vt:lpstr>
      <vt:lpstr>'4.1'!Nyomtatási_cím</vt:lpstr>
      <vt:lpstr>'4.3-7'!Nyomtatási_cím</vt:lpstr>
      <vt:lpstr>'5.1'!Nyomtatási_cím</vt:lpstr>
      <vt:lpstr>'5.3-7.'!Nyomtatási_cím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'4.3-7'!Nyomtatási_terület</vt:lpstr>
      <vt:lpstr>'4.mell'!Nyomtatási_terület</vt:lpstr>
      <vt:lpstr>'5.1'!Nyomtatási_terület</vt:lpstr>
      <vt:lpstr>'5.2'!Nyomtatási_terület</vt:lpstr>
      <vt:lpstr>'5.3-7.'!Nyomtatási_terület</vt:lpstr>
      <vt:lpstr>'5.mell'!Nyomtatási_terület</vt:lpstr>
      <vt:lpstr>'7-8.mell.'!Nyomtatási_terület</vt:lpstr>
      <vt:lpstr>'9.1-9.2'!Nyomtatási_terület</vt:lpstr>
      <vt:lpstr>'9.3. 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2017-02-27T13:25:50Z</cp:lastPrinted>
  <dcterms:created xsi:type="dcterms:W3CDTF">2001-01-09T08:56:26Z</dcterms:created>
  <dcterms:modified xsi:type="dcterms:W3CDTF">2017-02-27T13:26:12Z</dcterms:modified>
</cp:coreProperties>
</file>