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760" tabRatio="727" activeTab="4"/>
  </bookViews>
  <sheets>
    <sheet name="ÖSSZEFÜGGÉSEK" sheetId="1" r:id="rId1"/>
    <sheet name="1.1.sz.mell." sheetId="2" r:id="rId2"/>
    <sheet name="1.2.sz.mell." sheetId="3" r:id="rId3"/>
    <sheet name="2.1.sz.mell  " sheetId="4" r:id="rId4"/>
    <sheet name="2.2.sz.mell  " sheetId="5" r:id="rId5"/>
    <sheet name="ELLENŐRZÉS-1.sz.2.a.sz.2.b.sz." sheetId="6" r:id="rId6"/>
    <sheet name="5.1. sz. mell" sheetId="7" r:id="rId7"/>
    <sheet name="5.1.1. sz. mell" sheetId="8" r:id="rId8"/>
    <sheet name="5.2. sz. mell" sheetId="9" r:id="rId9"/>
    <sheet name="5.3. sz. mell" sheetId="10" r:id="rId10"/>
    <sheet name="5.4. sz. mell " sheetId="11" r:id="rId11"/>
    <sheet name="5.5.sz.mell" sheetId="12" r:id="rId12"/>
    <sheet name="Munka1" sheetId="13" r:id="rId13"/>
    <sheet name="Munka2" sheetId="14" r:id="rId14"/>
  </sheets>
  <definedNames>
    <definedName name="_xlfn.IFERROR" hidden="1">#NAME?</definedName>
    <definedName name="_xlnm.Print_Titles" localSheetId="6">'5.1. sz. mell'!$1:$6</definedName>
    <definedName name="_xlnm.Print_Titles" localSheetId="7">'5.1.1. sz. mell'!$1:$6</definedName>
    <definedName name="_xlnm.Print_Titles" localSheetId="8">'5.2. sz. mell'!$1:$6</definedName>
    <definedName name="_xlnm.Print_Titles" localSheetId="9">'5.3. sz. mell'!$1:$6</definedName>
    <definedName name="_xlnm.Print_Titles" localSheetId="10">'5.4. sz. mell '!$1:$6</definedName>
    <definedName name="_xlnm.Print_Titles" localSheetId="11">'5.5.sz.mell'!$1:$6</definedName>
    <definedName name="_xlnm.Print_Area" localSheetId="1">'1.1.sz.mell.'!$A$1:$E$161</definedName>
    <definedName name="_xlnm.Print_Area" localSheetId="2">'1.2.sz.mell.'!$A$1:$E$161</definedName>
  </definedNames>
  <calcPr fullCalcOnLoad="1"/>
</workbook>
</file>

<file path=xl/sharedStrings.xml><?xml version="1.0" encoding="utf-8"?>
<sst xmlns="http://schemas.openxmlformats.org/spreadsheetml/2006/main" count="1977" uniqueCount="485">
  <si>
    <t>Vállalkozási maradvány igénybevétele</t>
  </si>
  <si>
    <t>Felhalmozási bevételek</t>
  </si>
  <si>
    <t>Finanszírozási kiadások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</si>
  <si>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</si>
  <si>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</si>
  <si>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</si>
  <si>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</si>
  <si>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</si>
  <si>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</si>
  <si>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</si>
  <si>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</si>
  <si>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</si>
  <si>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</si>
  <si>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</si>
  <si>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</si>
  <si>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</si>
  <si>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</si>
  <si>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</si>
  <si>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</si>
  <si>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</si>
  <si>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</si>
  <si>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</si>
  <si>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</si>
  <si>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</si>
  <si>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</si>
  <si>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</si>
  <si>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</si>
  <si>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</si>
  <si>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</si>
  <si>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</si>
  <si>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</si>
  <si>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</si>
  <si>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</si>
  <si>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</si>
  <si>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</si>
  <si>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</si>
  <si>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</si>
  <si>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Ezer forintban !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</si>
  <si>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</si>
  <si>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</si>
  <si>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</si>
  <si>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</si>
  <si>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</si>
  <si>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</si>
  <si>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</si>
  <si>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</si>
  <si>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</si>
  <si>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</si>
  <si>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</si>
  <si>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</si>
  <si>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</si>
  <si>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</si>
  <si>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</si>
  <si>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</si>
  <si>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</si>
  <si>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</si>
  <si>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</si>
  <si>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</si>
  <si>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</si>
  <si>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</si>
  <si>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</si>
  <si>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</si>
  <si>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</si>
  <si>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</si>
  <si>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</si>
  <si>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</si>
  <si>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</si>
  <si>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</si>
  <si>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</si>
  <si>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</si>
  <si>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</si>
  <si>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</si>
  <si>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</si>
  <si>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</si>
  <si>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</si>
  <si>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</si>
  <si>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</si>
  <si>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</si>
  <si>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</si>
  <si>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</si>
  <si>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</si>
  <si>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</si>
  <si>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</si>
  <si>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</si>
  <si>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</si>
  <si>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</si>
  <si>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</si>
  <si>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</si>
  <si>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</si>
  <si>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</si>
  <si>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</si>
  <si>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</si>
  <si>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</si>
  <si>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</si>
  <si>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</si>
  <si>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</si>
  <si>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</si>
  <si>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</si>
  <si>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</si>
  <si>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</si>
  <si>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</si>
  <si>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</si>
  <si>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</si>
  <si>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</si>
  <si>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</si>
  <si>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</si>
  <si>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</si>
  <si>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</si>
  <si>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</si>
  <si>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</si>
  <si>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</si>
  <si>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</si>
  <si>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</si>
  <si>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</si>
  <si>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</si>
  <si>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</si>
  <si>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</si>
  <si>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</si>
  <si>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</si>
  <si>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</si>
  <si>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</si>
  <si>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</si>
  <si>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</si>
  <si>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</si>
  <si>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</si>
  <si>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</si>
  <si>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</si>
  <si>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</si>
  <si>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</si>
  <si>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</si>
  <si>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</si>
  <si>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</si>
  <si>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</si>
  <si>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</si>
  <si>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</si>
  <si>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</si>
  <si>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</si>
  <si>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</si>
  <si>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</si>
  <si>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</si>
  <si>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</si>
  <si>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</si>
  <si>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</si>
  <si>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</si>
  <si>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</si>
  <si>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</si>
  <si>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</si>
  <si>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</si>
  <si>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</si>
  <si>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</si>
  <si>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</si>
  <si>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</si>
  <si>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</si>
  <si>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</si>
  <si>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</si>
  <si>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</si>
  <si>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</si>
  <si>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</si>
  <si>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</si>
  <si>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</si>
  <si>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</si>
  <si>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</si>
  <si>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</si>
  <si>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</si>
  <si>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</si>
  <si>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</si>
  <si>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</si>
  <si>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</si>
  <si>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</si>
  <si>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</si>
  <si>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</si>
  <si>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</si>
  <si>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</si>
  <si>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</si>
  <si>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</si>
  <si>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</si>
  <si>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</si>
  <si>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</si>
  <si>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</si>
  <si>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</si>
  <si>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</si>
  <si>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</si>
  <si>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</si>
  <si>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</si>
  <si>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</si>
  <si>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</si>
  <si>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</si>
  <si>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</si>
  <si>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</si>
  <si>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</si>
  <si>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</si>
  <si>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</si>
  <si>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</si>
  <si>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</si>
  <si>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</si>
  <si>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</si>
  <si>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</si>
  <si>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</si>
  <si>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</si>
  <si>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</si>
  <si>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</si>
  <si>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</si>
  <si>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</si>
  <si>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</si>
  <si>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</si>
  <si>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</si>
  <si>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</si>
  <si>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</si>
  <si>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</si>
  <si>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</si>
  <si>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</si>
  <si>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</si>
  <si>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</si>
  <si>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</si>
  <si>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</si>
  <si>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</si>
  <si>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</si>
  <si>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</si>
  <si>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</si>
  <si>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</si>
  <si>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</si>
  <si>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</si>
  <si>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</si>
  <si>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</si>
  <si>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</si>
  <si>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</si>
  <si>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</si>
  <si>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</si>
  <si>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</si>
  <si>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</si>
  <si>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</si>
  <si>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</si>
  <si>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</si>
  <si>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</si>
  <si>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</si>
  <si>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</si>
  <si>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</si>
  <si>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</si>
  <si>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</si>
  <si>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</si>
  <si>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</si>
  <si>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</si>
  <si>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</si>
  <si>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</si>
  <si>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</si>
  <si>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</si>
  <si>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</si>
  <si>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</si>
  <si>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</si>
  <si>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</si>
  <si>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</si>
  <si>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</si>
  <si>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</si>
  <si>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</si>
  <si>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</si>
  <si>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</si>
  <si>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</si>
  <si>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</si>
  <si>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</si>
  <si>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</si>
  <si>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</si>
  <si>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</si>
  <si>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</si>
  <si>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</si>
  <si>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</si>
  <si>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</si>
  <si>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</si>
  <si>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</si>
  <si>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</si>
  <si>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</si>
  <si>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</si>
  <si>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</si>
  <si>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</si>
  <si>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</si>
  <si>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</si>
  <si>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</si>
  <si>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</si>
  <si>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</si>
  <si>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</si>
  <si>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</si>
  <si>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</si>
  <si>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</si>
  <si>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</si>
  <si>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</si>
  <si>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</si>
  <si>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</si>
  <si>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</si>
  <si>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</si>
  <si>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</si>
  <si>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</si>
  <si>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</si>
  <si>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</si>
  <si>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</si>
  <si>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</si>
  <si>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</si>
  <si>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</si>
  <si>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</si>
  <si>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</si>
  <si>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</si>
  <si>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</si>
  <si>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</si>
  <si>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</si>
  <si>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</si>
  <si>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</si>
  <si>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</si>
  <si>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</si>
  <si>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</si>
  <si>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</si>
  <si>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</si>
  <si>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</si>
  <si>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</si>
  <si>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</si>
  <si>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</si>
  <si>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</si>
  <si>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</si>
  <si>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</si>
  <si>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</si>
  <si>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</si>
  <si>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</si>
  <si>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</si>
  <si>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</si>
  <si>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</si>
  <si>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</si>
  <si>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</si>
  <si>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</si>
  <si>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</si>
  <si>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</si>
  <si>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</si>
  <si>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</si>
  <si>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</si>
  <si>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</si>
  <si>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</si>
  <si>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</si>
  <si>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</si>
  <si>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</si>
  <si>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</si>
  <si>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</si>
  <si>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</si>
  <si>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</si>
  <si>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</si>
  <si>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</si>
  <si>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</si>
  <si>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</si>
  <si>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</si>
  <si>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</si>
  <si>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</si>
  <si>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</si>
  <si>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</si>
  <si>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</si>
  <si>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</si>
  <si>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</si>
  <si>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</si>
  <si>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</si>
  <si>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</si>
  <si>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</si>
  <si>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</si>
  <si>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</si>
  <si>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</si>
  <si>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</si>
  <si>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</si>
  <si>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</si>
  <si>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</si>
  <si>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</si>
  <si>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</si>
  <si>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</si>
  <si>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</si>
  <si>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</si>
  <si>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</si>
  <si>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</si>
  <si>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</si>
  <si>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</si>
  <si>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</si>
  <si>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</si>
  <si>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</si>
  <si>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</si>
  <si>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</si>
  <si>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</si>
  <si>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</si>
  <si>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</si>
  <si>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</si>
  <si>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</si>
  <si>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D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</si>
  <si>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</si>
  <si>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</si>
  <si>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</si>
  <si>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</si>
  <si>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</si>
  <si>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</si>
  <si>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</si>
  <si>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</si>
  <si>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</si>
  <si>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</si>
  <si>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</si>
  <si>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</si>
  <si>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</si>
  <si>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</si>
  <si>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</si>
  <si>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</si>
  <si>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</si>
  <si>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</si>
  <si>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</si>
  <si>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</si>
  <si>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</si>
  <si>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</si>
  <si>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</si>
  <si>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</si>
  <si>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</si>
  <si>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</si>
  <si>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</si>
  <si>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</si>
  <si>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</si>
  <si>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</si>
  <si>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2.1. melléklet </t>
  </si>
  <si>
    <t xml:space="preserve">F 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</si>
  <si>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</si>
  <si>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</si>
  <si>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</si>
  <si>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</si>
  <si>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</si>
  <si>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</si>
  <si>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</si>
  <si>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</si>
  <si>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</si>
  <si>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</si>
  <si>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</si>
  <si>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</si>
  <si>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</si>
  <si>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</si>
  <si>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</si>
  <si>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</si>
  <si>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</si>
  <si>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</si>
  <si>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</si>
  <si>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</si>
  <si>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</si>
  <si>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</si>
  <si>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</si>
  <si>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</si>
  <si>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</si>
  <si>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</si>
  <si>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</si>
  <si>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</si>
  <si>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</si>
  <si>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</si>
  <si>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</si>
  <si>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</si>
  <si>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</si>
  <si>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</si>
  <si>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</si>
  <si>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</si>
  <si>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</si>
  <si>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</si>
  <si>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</si>
  <si>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</si>
  <si>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</si>
  <si>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</si>
  <si>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</si>
  <si>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</si>
  <si>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</si>
  <si>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</si>
  <si>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</si>
  <si>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</si>
  <si>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</si>
  <si>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</si>
  <si>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2016. évi eredeti előirányzat BEVÉTELEK</t>
  </si>
  <si>
    <r>
      <t>1.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</si>
  <si>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t>1. sz. módosítás 
(±)</t>
  </si>
  <si>
    <t>Költségvetési rendelet módosítás űrlapjainak összefüggései:</t>
  </si>
  <si>
    <t xml:space="preserve">   Váltóbevételek</t>
  </si>
  <si>
    <t>5.1. melléklet</t>
  </si>
  <si>
    <t>5.1.1. melléklet</t>
  </si>
  <si>
    <t>5.2. melléklet</t>
  </si>
  <si>
    <t>5.3. melléklet</t>
  </si>
  <si>
    <t>Költségvetés módosítás űrlapjainak összefüggései:</t>
  </si>
  <si>
    <t>E=C±D</t>
  </si>
  <si>
    <t>I=G±H</t>
  </si>
  <si>
    <t>5.4. melléklet</t>
  </si>
  <si>
    <t>Kiemelt előirányzat, előirányzat megnevezése</t>
  </si>
  <si>
    <t>Telekadó</t>
  </si>
  <si>
    <t>Egyesített Szociális Intézmény</t>
  </si>
  <si>
    <t>Tavirózsa Óvoda</t>
  </si>
  <si>
    <t>5.5. melléklet</t>
  </si>
  <si>
    <t>Tulipán Bölcsőde</t>
  </si>
  <si>
    <t>05</t>
  </si>
  <si>
    <t>Államháztartáson belüli megelőlegezések visszefizetése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</si>
</sst>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</numFmts>
  <fonts count="4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9"/>
      <name val="Times New Roman"/>
      <family val="1"/>
    </font>
    <font>
      <b/>
      <sz val="9"/>
      <name val="Calibri"/>
      <family val="2"/>
    </font>
    <font>
      <b/>
      <sz val="11.7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7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30" fillId="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4" borderId="7" applyNumberFormat="0" applyFont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9" borderId="0" applyNumberFormat="0" applyBorder="0" applyAlignment="0" applyProtection="0"/>
    <xf numFmtId="0" fontId="29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6" borderId="8" applyNumberFormat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17" borderId="0" applyNumberFormat="0" applyBorder="0" applyAlignment="0" applyProtection="0"/>
    <xf numFmtId="0" fontId="45" fillId="7" borderId="0" applyNumberFormat="0" applyBorder="0" applyAlignment="0" applyProtection="0"/>
    <xf numFmtId="0" fontId="46" fillId="16" borderId="1" applyNumberFormat="0" applyAlignment="0" applyProtection="0"/>
    <xf numFmtId="9" fontId="0" fillId="0" borderId="0" applyFont="0" applyFill="0" applyBorder="0" applyAlignment="0" applyProtection="0"/>
  </cellStyleXfs>
  <cellXfs count="333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28" xfId="0" applyFont="1" applyFill="1" applyBorder="1" applyAlignment="1" applyProtection="1">
      <alignment horizontal="right"/>
      <protection/>
    </xf>
    <xf numFmtId="0" fontId="13" fillId="0" borderId="29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26" xfId="60" applyFont="1" applyFill="1" applyBorder="1" applyAlignment="1" applyProtection="1">
      <alignment horizontal="left" vertical="center" wrapText="1" indent="6"/>
      <protection/>
    </xf>
    <xf numFmtId="0" fontId="24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0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2" fillId="0" borderId="31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32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28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4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3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29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9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29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32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32" xfId="0" applyFont="1" applyBorder="1" applyAlignment="1" applyProtection="1">
      <alignment horizontal="center" vertical="center" wrapText="1"/>
      <protection/>
    </xf>
    <xf numFmtId="164" fontId="12" fillId="0" borderId="3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32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32" xfId="60" applyFont="1" applyFill="1" applyBorder="1" applyAlignment="1" applyProtection="1">
      <alignment horizontal="left" vertical="center" wrapText="1" indent="1"/>
      <protection/>
    </xf>
    <xf numFmtId="0" fontId="12" fillId="0" borderId="29" xfId="60" applyFont="1" applyFill="1" applyBorder="1" applyAlignment="1" applyProtection="1">
      <alignment vertical="center" wrapText="1"/>
      <protection/>
    </xf>
    <xf numFmtId="0" fontId="13" fillId="0" borderId="26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43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1" xfId="0" applyNumberFormat="1" applyFont="1" applyBorder="1" applyAlignment="1" applyProtection="1">
      <alignment horizontal="right" vertical="center" wrapText="1" indent="1"/>
      <protection/>
    </xf>
    <xf numFmtId="164" fontId="15" fillId="0" borderId="31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0" fontId="6" fillId="0" borderId="45" xfId="60" applyFont="1" applyFill="1" applyBorder="1" applyAlignment="1" applyProtection="1">
      <alignment horizontal="center" vertical="center" wrapText="1"/>
      <protection/>
    </xf>
    <xf numFmtId="0" fontId="6" fillId="0" borderId="46" xfId="60" applyFont="1" applyFill="1" applyBorder="1" applyAlignment="1" applyProtection="1">
      <alignment horizontal="center" vertical="center" wrapText="1"/>
      <protection/>
    </xf>
    <xf numFmtId="164" fontId="12" fillId="0" borderId="47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0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0" xfId="0" applyNumberFormat="1" applyFont="1" applyBorder="1" applyAlignment="1" applyProtection="1">
      <alignment horizontal="right" vertical="center" wrapText="1" indent="1"/>
      <protection/>
    </xf>
    <xf numFmtId="164" fontId="17" fillId="0" borderId="30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Border="1" applyAlignment="1" applyProtection="1" quotePrefix="1">
      <alignment horizontal="right" vertical="center" wrapText="1" indent="1"/>
      <protection/>
    </xf>
    <xf numFmtId="164" fontId="6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0" xfId="0" applyNumberFormat="1" applyFont="1" applyFill="1" applyBorder="1" applyAlignment="1" applyProtection="1">
      <alignment horizontal="center" vertical="center" wrapText="1"/>
      <protection/>
    </xf>
    <xf numFmtId="164" fontId="12" fillId="0" borderId="30" xfId="0" applyNumberFormat="1" applyFont="1" applyFill="1" applyBorder="1" applyAlignment="1" applyProtection="1">
      <alignment horizontal="center" vertical="center" wrapTex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0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3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1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3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right" vertical="top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 quotePrefix="1">
      <alignment horizontal="right" vertical="center" indent="1"/>
      <protection/>
    </xf>
    <xf numFmtId="49" fontId="6" fillId="0" borderId="35" xfId="0" applyNumberFormat="1" applyFont="1" applyFill="1" applyBorder="1" applyAlignment="1" applyProtection="1">
      <alignment horizontal="right" vertical="center" indent="1"/>
      <protection/>
    </xf>
    <xf numFmtId="0" fontId="12" fillId="0" borderId="51" xfId="0" applyFont="1" applyFill="1" applyBorder="1" applyAlignment="1" applyProtection="1">
      <alignment horizontal="center" vertical="center" wrapText="1"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0" xfId="0" applyNumberFormat="1" applyFont="1" applyFill="1" applyBorder="1" applyAlignment="1" applyProtection="1">
      <alignment horizontal="right" vertical="center" wrapText="1" indent="1"/>
      <protection/>
    </xf>
    <xf numFmtId="49" fontId="6" fillId="0" borderId="31" xfId="0" applyNumberFormat="1" applyFont="1" applyFill="1" applyBorder="1" applyAlignment="1" applyProtection="1">
      <alignment horizontal="right" vertical="center" indent="1"/>
      <protection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3" fontId="3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0" xfId="0" applyNumberFormat="1" applyFont="1" applyBorder="1" applyAlignment="1">
      <alignment horizontal="center" vertical="center" wrapText="1"/>
    </xf>
    <xf numFmtId="0" fontId="6" fillId="0" borderId="23" xfId="60" applyFont="1" applyFill="1" applyBorder="1" applyAlignment="1" applyProtection="1">
      <alignment horizontal="center" vertical="center" wrapText="1"/>
      <protection/>
    </xf>
    <xf numFmtId="0" fontId="6" fillId="0" borderId="34" xfId="60" applyFont="1" applyFill="1" applyBorder="1" applyAlignment="1" applyProtection="1">
      <alignment horizontal="center" vertical="center" wrapText="1"/>
      <protection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4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43" xfId="0" applyFont="1" applyFill="1" applyBorder="1" applyAlignment="1" applyProtection="1">
      <alignment horizontal="right"/>
      <protection/>
    </xf>
    <xf numFmtId="164" fontId="12" fillId="0" borderId="34" xfId="0" applyNumberFormat="1" applyFont="1" applyBorder="1" applyAlignment="1">
      <alignment horizontal="center" vertical="center" wrapText="1"/>
    </xf>
    <xf numFmtId="164" fontId="12" fillId="0" borderId="34" xfId="0" applyNumberFormat="1" applyFont="1" applyFill="1" applyBorder="1" applyAlignment="1" applyProtection="1">
      <alignment horizontal="center" vertical="center" wrapText="1"/>
      <protection/>
    </xf>
    <xf numFmtId="164" fontId="12" fillId="16" borderId="31" xfId="0" applyNumberFormat="1" applyFont="1" applyFill="1" applyBorder="1" applyAlignment="1" applyProtection="1">
      <alignment horizontal="right" vertical="center" wrapText="1" indent="1"/>
      <protection/>
    </xf>
    <xf numFmtId="164" fontId="12" fillId="16" borderId="5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58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57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28" xfId="60" applyNumberFormat="1" applyFont="1" applyFill="1" applyBorder="1" applyAlignment="1" applyProtection="1">
      <alignment horizontal="left" vertical="center"/>
      <protection/>
    </xf>
    <xf numFmtId="164" fontId="20" fillId="0" borderId="28" xfId="60" applyNumberFormat="1" applyFont="1" applyFill="1" applyBorder="1" applyAlignment="1" applyProtection="1">
      <alignment horizontal="left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9" xfId="60" applyFont="1" applyFill="1" applyBorder="1" applyAlignment="1" applyProtection="1">
      <alignment horizontal="center"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6" fillId="0" borderId="60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47" fillId="0" borderId="50" xfId="0" applyNumberFormat="1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perhivatkozás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Már látott hiperhivatkozás" xfId="58"/>
    <cellStyle name="Followed Hyperlink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workbookViewId="0" topLeftCell="A10">
      <selection activeCell="C24" sqref="C24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46" t="s">
        <v>467</v>
      </c>
      <c r="B1" s="55"/>
    </row>
    <row r="2" spans="1:2" ht="12.75">
      <c r="A2" s="55"/>
      <c r="B2" s="55"/>
    </row>
    <row r="3" spans="1:2" ht="12.75">
      <c r="A3" s="248"/>
      <c r="B3" s="248"/>
    </row>
    <row r="4" spans="1:2" ht="15.75">
      <c r="A4" s="57"/>
      <c r="B4" s="252"/>
    </row>
    <row r="5" spans="1:2" ht="15.75">
      <c r="A5" s="57"/>
      <c r="B5" s="252"/>
    </row>
    <row r="6" spans="1:2" s="47" customFormat="1" ht="15.75">
      <c r="A6" s="57" t="s">
        <v>464</v>
      </c>
      <c r="B6" s="248"/>
    </row>
    <row r="7" spans="1:2" s="47" customFormat="1" ht="12.75">
      <c r="A7" s="248"/>
      <c r="B7" s="248"/>
    </row>
    <row r="8" spans="1:2" s="47" customFormat="1" ht="12.75">
      <c r="A8" s="248"/>
      <c r="B8" s="248"/>
    </row>
    <row r="9" spans="1:2" ht="12.75">
      <c r="A9" s="248" t="s">
        <v>436</v>
      </c>
      <c r="B9" s="248" t="s">
        <v>415</v>
      </c>
    </row>
    <row r="10" spans="1:2" ht="12.75">
      <c r="A10" s="248" t="s">
        <v>434</v>
      </c>
      <c r="B10" s="248" t="s">
        <v>421</v>
      </c>
    </row>
    <row r="11" spans="1:2" ht="12.75">
      <c r="A11" s="248" t="s">
        <v>435</v>
      </c>
      <c r="B11" s="248" t="s">
        <v>422</v>
      </c>
    </row>
    <row r="12" spans="1:2" ht="12.75">
      <c r="A12" s="248"/>
      <c r="B12" s="248"/>
    </row>
    <row r="13" spans="1:2" ht="15.75">
      <c r="A13" s="57" t="str">
        <f>+CONCATENATE(LEFT(A6,4),". évi előirányzat módosítások BEVÉTELEK")</f>
        <v>2016. évi előirányzat módosítások BEVÉTELEK</v>
      </c>
      <c r="B13" s="252"/>
    </row>
    <row r="14" spans="1:2" ht="12.75">
      <c r="A14" s="248"/>
      <c r="B14" s="248"/>
    </row>
    <row r="15" spans="1:2" s="47" customFormat="1" ht="12.75">
      <c r="A15" s="248" t="s">
        <v>437</v>
      </c>
      <c r="B15" s="248" t="s">
        <v>416</v>
      </c>
    </row>
    <row r="16" spans="1:2" ht="12.75">
      <c r="A16" s="248" t="s">
        <v>438</v>
      </c>
      <c r="B16" s="248" t="s">
        <v>423</v>
      </c>
    </row>
    <row r="17" spans="1:2" ht="12.75">
      <c r="A17" s="248" t="s">
        <v>439</v>
      </c>
      <c r="B17" s="248" t="s">
        <v>424</v>
      </c>
    </row>
    <row r="18" spans="1:2" ht="12.75">
      <c r="A18" s="248"/>
      <c r="B18" s="248"/>
    </row>
    <row r="19" spans="1:2" ht="14.25">
      <c r="A19" s="255" t="str">
        <f>+CONCATENATE(LEFT(A6,4),". módosítás utáni módosított előrirányzatok BEVÉTELEK")</f>
        <v>2016. módosítás utáni módosított előrirányzatok BEVÉTELEK</v>
      </c>
      <c r="B19" s="252"/>
    </row>
    <row r="20" spans="1:2" ht="12.75">
      <c r="A20" s="248"/>
      <c r="B20" s="248"/>
    </row>
    <row r="21" spans="1:2" ht="12.75">
      <c r="A21" s="248" t="s">
        <v>440</v>
      </c>
      <c r="B21" s="248" t="s">
        <v>417</v>
      </c>
    </row>
    <row r="22" spans="1:2" ht="12.75">
      <c r="A22" s="248" t="s">
        <v>441</v>
      </c>
      <c r="B22" s="248" t="s">
        <v>425</v>
      </c>
    </row>
    <row r="23" spans="1:2" ht="12.75">
      <c r="A23" s="248" t="s">
        <v>442</v>
      </c>
      <c r="B23" s="248" t="s">
        <v>426</v>
      </c>
    </row>
    <row r="24" spans="1:2" ht="12.75">
      <c r="A24" s="248"/>
      <c r="B24" s="248"/>
    </row>
    <row r="25" spans="1:2" ht="15.75">
      <c r="A25" s="57" t="str">
        <f>+CONCATENATE(LEFT(A6,4),". évi eredeti előirányzat KIADÁSOK")</f>
        <v>2016. évi eredeti előirányzat KIADÁSOK</v>
      </c>
      <c r="B25" s="252"/>
    </row>
    <row r="26" spans="1:2" ht="12.75">
      <c r="A26" s="248"/>
      <c r="B26" s="248"/>
    </row>
    <row r="27" spans="1:2" ht="12.75">
      <c r="A27" s="248" t="s">
        <v>443</v>
      </c>
      <c r="B27" s="248" t="s">
        <v>418</v>
      </c>
    </row>
    <row r="28" spans="1:2" ht="12.75">
      <c r="A28" s="248" t="s">
        <v>444</v>
      </c>
      <c r="B28" s="248" t="s">
        <v>427</v>
      </c>
    </row>
    <row r="29" spans="1:2" ht="12.75">
      <c r="A29" s="248" t="s">
        <v>445</v>
      </c>
      <c r="B29" s="248" t="s">
        <v>428</v>
      </c>
    </row>
    <row r="30" spans="1:2" ht="12.75">
      <c r="A30" s="248"/>
      <c r="B30" s="248"/>
    </row>
    <row r="31" spans="1:2" ht="15.75">
      <c r="A31" s="57" t="str">
        <f>+CONCATENATE(LEFT(A6,4),". évi előirányzat módosítások KIADÁSOK")</f>
        <v>2016. évi előirányzat módosítások KIADÁSOK</v>
      </c>
      <c r="B31" s="252"/>
    </row>
    <row r="32" spans="1:2" ht="12.75">
      <c r="A32" s="248"/>
      <c r="B32" s="248"/>
    </row>
    <row r="33" spans="1:2" ht="12.75">
      <c r="A33" s="248" t="s">
        <v>446</v>
      </c>
      <c r="B33" s="248" t="s">
        <v>419</v>
      </c>
    </row>
    <row r="34" spans="1:2" ht="12.75">
      <c r="A34" s="248" t="s">
        <v>447</v>
      </c>
      <c r="B34" s="248" t="s">
        <v>429</v>
      </c>
    </row>
    <row r="35" spans="1:2" ht="12.75">
      <c r="A35" s="248" t="s">
        <v>448</v>
      </c>
      <c r="B35" s="248" t="s">
        <v>430</v>
      </c>
    </row>
    <row r="36" spans="1:2" ht="12.75">
      <c r="A36" s="248"/>
      <c r="B36" s="248"/>
    </row>
    <row r="37" spans="1:2" ht="15.75">
      <c r="A37" s="254" t="str">
        <f>+CONCATENATE(LEFT(A6,4),". módosítás utáni módosított előirányzatok KIADÁSOK")</f>
        <v>2016. módosítás utáni módosított előirányzatok KIADÁSOK</v>
      </c>
      <c r="B37" s="252"/>
    </row>
    <row r="38" spans="1:2" ht="12.75">
      <c r="A38" s="248"/>
      <c r="B38" s="248"/>
    </row>
    <row r="39" spans="1:2" ht="12.75">
      <c r="A39" s="248" t="s">
        <v>449</v>
      </c>
      <c r="B39" s="248" t="s">
        <v>420</v>
      </c>
    </row>
    <row r="40" spans="1:2" ht="12.75">
      <c r="A40" s="248" t="s">
        <v>450</v>
      </c>
      <c r="B40" s="248" t="s">
        <v>431</v>
      </c>
    </row>
    <row r="41" spans="1:2" ht="12.75">
      <c r="A41" s="248" t="s">
        <v>451</v>
      </c>
      <c r="B41" s="248" t="s">
        <v>432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46">
      <selection activeCell="G40" sqref="G40"/>
    </sheetView>
  </sheetViews>
  <sheetFormatPr defaultColWidth="9.00390625" defaultRowHeight="12.75"/>
  <cols>
    <col min="1" max="1" width="13.875" style="72" customWidth="1"/>
    <col min="2" max="2" width="54.50390625" style="73" customWidth="1"/>
    <col min="3" max="5" width="15.875" style="73" customWidth="1"/>
    <col min="6" max="16384" width="9.375" style="73" customWidth="1"/>
  </cols>
  <sheetData>
    <row r="1" spans="1:5" s="59" customFormat="1" ht="16.5" thickBot="1">
      <c r="A1" s="58"/>
      <c r="B1" s="60"/>
      <c r="C1" s="1"/>
      <c r="D1" s="1"/>
      <c r="E1" s="256" t="s">
        <v>472</v>
      </c>
    </row>
    <row r="2" spans="1:5" s="193" customFormat="1" ht="25.5" customHeight="1" thickBot="1">
      <c r="A2" s="51" t="s">
        <v>433</v>
      </c>
      <c r="B2" s="330" t="s">
        <v>479</v>
      </c>
      <c r="C2" s="331"/>
      <c r="D2" s="332"/>
      <c r="E2" s="268" t="s">
        <v>42</v>
      </c>
    </row>
    <row r="3" spans="1:5" s="193" customFormat="1" ht="24.75" thickBot="1">
      <c r="A3" s="51" t="s">
        <v>116</v>
      </c>
      <c r="B3" s="330" t="s">
        <v>293</v>
      </c>
      <c r="C3" s="331"/>
      <c r="D3" s="332"/>
      <c r="E3" s="268" t="s">
        <v>36</v>
      </c>
    </row>
    <row r="4" spans="1:5" s="194" customFormat="1" ht="15.75" customHeight="1" thickBot="1">
      <c r="A4" s="61"/>
      <c r="B4" s="61"/>
      <c r="C4" s="62"/>
      <c r="D4" s="32"/>
      <c r="E4" s="62" t="s">
        <v>37</v>
      </c>
    </row>
    <row r="5" spans="1:5" ht="24.75" thickBot="1">
      <c r="A5" s="149" t="s">
        <v>117</v>
      </c>
      <c r="B5" s="63" t="s">
        <v>477</v>
      </c>
      <c r="C5" s="295" t="s">
        <v>409</v>
      </c>
      <c r="D5" s="295" t="s">
        <v>466</v>
      </c>
      <c r="E5" s="296" t="str">
        <f>+CONCATENATE(LEFT(ÖSSZEFÜGGÉSEK!A7,4),"……….",CHAR(10),"Módosítás utáni")</f>
        <v>……….
Módosítás utáni</v>
      </c>
    </row>
    <row r="6" spans="1:5" s="195" customFormat="1" ht="12.75" customHeight="1" thickBot="1">
      <c r="A6" s="52" t="s">
        <v>378</v>
      </c>
      <c r="B6" s="53" t="s">
        <v>379</v>
      </c>
      <c r="C6" s="53" t="s">
        <v>380</v>
      </c>
      <c r="D6" s="260" t="s">
        <v>381</v>
      </c>
      <c r="E6" s="306" t="s">
        <v>474</v>
      </c>
    </row>
    <row r="7" spans="1:5" s="195" customFormat="1" ht="15.75" customHeight="1" thickBot="1">
      <c r="A7" s="326" t="s">
        <v>38</v>
      </c>
      <c r="B7" s="327"/>
      <c r="C7" s="327"/>
      <c r="D7" s="327"/>
      <c r="E7" s="328"/>
    </row>
    <row r="8" spans="1:5" s="128" customFormat="1" ht="12" customHeight="1" thickBot="1">
      <c r="A8" s="52" t="s">
        <v>5</v>
      </c>
      <c r="B8" s="64" t="s">
        <v>398</v>
      </c>
      <c r="C8" s="88">
        <f>SUM(C9:C19)</f>
        <v>32469</v>
      </c>
      <c r="D8" s="88">
        <f>SUM(D9:D19)</f>
        <v>0</v>
      </c>
      <c r="E8" s="123">
        <f>SUM(E9:E19)</f>
        <v>32469</v>
      </c>
    </row>
    <row r="9" spans="1:5" s="128" customFormat="1" ht="12" customHeight="1">
      <c r="A9" s="188" t="s">
        <v>58</v>
      </c>
      <c r="B9" s="8" t="s">
        <v>168</v>
      </c>
      <c r="C9" s="245"/>
      <c r="D9" s="245"/>
      <c r="E9" s="297">
        <f>C9+D9</f>
        <v>0</v>
      </c>
    </row>
    <row r="10" spans="1:5" s="128" customFormat="1" ht="12" customHeight="1">
      <c r="A10" s="189" t="s">
        <v>59</v>
      </c>
      <c r="B10" s="6" t="s">
        <v>169</v>
      </c>
      <c r="C10" s="85">
        <v>400</v>
      </c>
      <c r="D10" s="235"/>
      <c r="E10" s="291">
        <f aca="true" t="shared" si="0" ref="E10:E25">C10+D10</f>
        <v>400</v>
      </c>
    </row>
    <row r="11" spans="1:5" s="128" customFormat="1" ht="12" customHeight="1">
      <c r="A11" s="189" t="s">
        <v>60</v>
      </c>
      <c r="B11" s="6" t="s">
        <v>170</v>
      </c>
      <c r="C11" s="85"/>
      <c r="D11" s="235"/>
      <c r="E11" s="291">
        <f t="shared" si="0"/>
        <v>0</v>
      </c>
    </row>
    <row r="12" spans="1:5" s="128" customFormat="1" ht="12" customHeight="1">
      <c r="A12" s="189" t="s">
        <v>61</v>
      </c>
      <c r="B12" s="6" t="s">
        <v>171</v>
      </c>
      <c r="C12" s="85"/>
      <c r="D12" s="235"/>
      <c r="E12" s="291">
        <f t="shared" si="0"/>
        <v>0</v>
      </c>
    </row>
    <row r="13" spans="1:5" s="128" customFormat="1" ht="12" customHeight="1">
      <c r="A13" s="189" t="s">
        <v>78</v>
      </c>
      <c r="B13" s="6" t="s">
        <v>172</v>
      </c>
      <c r="C13" s="85">
        <v>30800</v>
      </c>
      <c r="D13" s="235"/>
      <c r="E13" s="291">
        <f t="shared" si="0"/>
        <v>30800</v>
      </c>
    </row>
    <row r="14" spans="1:5" s="128" customFormat="1" ht="12" customHeight="1">
      <c r="A14" s="189" t="s">
        <v>62</v>
      </c>
      <c r="B14" s="6" t="s">
        <v>295</v>
      </c>
      <c r="C14" s="85">
        <v>1269</v>
      </c>
      <c r="D14" s="235"/>
      <c r="E14" s="291">
        <f t="shared" si="0"/>
        <v>1269</v>
      </c>
    </row>
    <row r="15" spans="1:5" s="128" customFormat="1" ht="12" customHeight="1">
      <c r="A15" s="189" t="s">
        <v>63</v>
      </c>
      <c r="B15" s="5" t="s">
        <v>296</v>
      </c>
      <c r="C15" s="85"/>
      <c r="D15" s="235"/>
      <c r="E15" s="291">
        <f t="shared" si="0"/>
        <v>0</v>
      </c>
    </row>
    <row r="16" spans="1:5" s="128" customFormat="1" ht="12" customHeight="1">
      <c r="A16" s="189" t="s">
        <v>70</v>
      </c>
      <c r="B16" s="6" t="s">
        <v>175</v>
      </c>
      <c r="C16" s="243"/>
      <c r="D16" s="272"/>
      <c r="E16" s="292">
        <f t="shared" si="0"/>
        <v>0</v>
      </c>
    </row>
    <row r="17" spans="1:5" s="196" customFormat="1" ht="12" customHeight="1">
      <c r="A17" s="189" t="s">
        <v>71</v>
      </c>
      <c r="B17" s="6" t="s">
        <v>176</v>
      </c>
      <c r="C17" s="85"/>
      <c r="D17" s="235"/>
      <c r="E17" s="291">
        <f t="shared" si="0"/>
        <v>0</v>
      </c>
    </row>
    <row r="18" spans="1:5" s="196" customFormat="1" ht="12" customHeight="1">
      <c r="A18" s="189" t="s">
        <v>72</v>
      </c>
      <c r="B18" s="6" t="s">
        <v>327</v>
      </c>
      <c r="C18" s="87"/>
      <c r="D18" s="236"/>
      <c r="E18" s="298">
        <f t="shared" si="0"/>
        <v>0</v>
      </c>
    </row>
    <row r="19" spans="1:5" s="196" customFormat="1" ht="12" customHeight="1" thickBot="1">
      <c r="A19" s="189" t="s">
        <v>73</v>
      </c>
      <c r="B19" s="5" t="s">
        <v>177</v>
      </c>
      <c r="C19" s="87"/>
      <c r="D19" s="236"/>
      <c r="E19" s="298">
        <f t="shared" si="0"/>
        <v>0</v>
      </c>
    </row>
    <row r="20" spans="1:5" s="128" customFormat="1" ht="12" customHeight="1" thickBot="1">
      <c r="A20" s="52" t="s">
        <v>6</v>
      </c>
      <c r="B20" s="64" t="s">
        <v>297</v>
      </c>
      <c r="C20" s="88">
        <f>SUM(C21:C23)</f>
        <v>0</v>
      </c>
      <c r="D20" s="237">
        <f>SUM(D21:D23)</f>
        <v>0</v>
      </c>
      <c r="E20" s="123">
        <f>SUM(E21:E23)</f>
        <v>0</v>
      </c>
    </row>
    <row r="21" spans="1:5" s="196" customFormat="1" ht="12" customHeight="1">
      <c r="A21" s="189" t="s">
        <v>64</v>
      </c>
      <c r="B21" s="7" t="s">
        <v>150</v>
      </c>
      <c r="C21" s="85"/>
      <c r="D21" s="235"/>
      <c r="E21" s="291">
        <f t="shared" si="0"/>
        <v>0</v>
      </c>
    </row>
    <row r="22" spans="1:5" s="196" customFormat="1" ht="12" customHeight="1">
      <c r="A22" s="189" t="s">
        <v>65</v>
      </c>
      <c r="B22" s="6" t="s">
        <v>298</v>
      </c>
      <c r="C22" s="85"/>
      <c r="D22" s="235"/>
      <c r="E22" s="291">
        <f t="shared" si="0"/>
        <v>0</v>
      </c>
    </row>
    <row r="23" spans="1:5" s="196" customFormat="1" ht="12" customHeight="1">
      <c r="A23" s="189" t="s">
        <v>66</v>
      </c>
      <c r="B23" s="6" t="s">
        <v>299</v>
      </c>
      <c r="C23" s="85"/>
      <c r="D23" s="235"/>
      <c r="E23" s="291">
        <f t="shared" si="0"/>
        <v>0</v>
      </c>
    </row>
    <row r="24" spans="1:5" s="196" customFormat="1" ht="12" customHeight="1" thickBot="1">
      <c r="A24" s="189" t="s">
        <v>67</v>
      </c>
      <c r="B24" s="6" t="s">
        <v>403</v>
      </c>
      <c r="C24" s="85"/>
      <c r="D24" s="235"/>
      <c r="E24" s="291">
        <f t="shared" si="0"/>
        <v>0</v>
      </c>
    </row>
    <row r="25" spans="1:5" s="196" customFormat="1" ht="12" customHeight="1" thickBot="1">
      <c r="A25" s="54" t="s">
        <v>7</v>
      </c>
      <c r="B25" s="37" t="s">
        <v>94</v>
      </c>
      <c r="C25" s="269"/>
      <c r="D25" s="271"/>
      <c r="E25" s="123">
        <f t="shared" si="0"/>
        <v>0</v>
      </c>
    </row>
    <row r="26" spans="1:5" s="196" customFormat="1" ht="12" customHeight="1" thickBot="1">
      <c r="A26" s="54" t="s">
        <v>8</v>
      </c>
      <c r="B26" s="37" t="s">
        <v>300</v>
      </c>
      <c r="C26" s="88">
        <f>+C27+C28</f>
        <v>0</v>
      </c>
      <c r="D26" s="237">
        <f>+D27+D28</f>
        <v>0</v>
      </c>
      <c r="E26" s="123">
        <f>+E27+E28+E29</f>
        <v>0</v>
      </c>
    </row>
    <row r="27" spans="1:5" s="196" customFormat="1" ht="12" customHeight="1">
      <c r="A27" s="190" t="s">
        <v>159</v>
      </c>
      <c r="B27" s="191" t="s">
        <v>298</v>
      </c>
      <c r="C27" s="244"/>
      <c r="D27" s="39"/>
      <c r="E27" s="293">
        <f>C27+D27</f>
        <v>0</v>
      </c>
    </row>
    <row r="28" spans="1:5" s="196" customFormat="1" ht="12" customHeight="1">
      <c r="A28" s="190" t="s">
        <v>160</v>
      </c>
      <c r="B28" s="192" t="s">
        <v>301</v>
      </c>
      <c r="C28" s="89"/>
      <c r="D28" s="238"/>
      <c r="E28" s="291">
        <f>C28+D28</f>
        <v>0</v>
      </c>
    </row>
    <row r="29" spans="1:5" s="196" customFormat="1" ht="12" customHeight="1" thickBot="1">
      <c r="A29" s="189" t="s">
        <v>161</v>
      </c>
      <c r="B29" s="42" t="s">
        <v>404</v>
      </c>
      <c r="C29" s="30"/>
      <c r="D29" s="301"/>
      <c r="E29" s="298">
        <f>C29+D29</f>
        <v>0</v>
      </c>
    </row>
    <row r="30" spans="1:5" s="196" customFormat="1" ht="12" customHeight="1" thickBot="1">
      <c r="A30" s="54" t="s">
        <v>9</v>
      </c>
      <c r="B30" s="37" t="s">
        <v>302</v>
      </c>
      <c r="C30" s="88">
        <f>+C31+C32+C33</f>
        <v>0</v>
      </c>
      <c r="D30" s="88">
        <f>+D31+D32+D33</f>
        <v>0</v>
      </c>
      <c r="E30" s="302">
        <f>C30+D30</f>
        <v>0</v>
      </c>
    </row>
    <row r="31" spans="1:5" s="196" customFormat="1" ht="12" customHeight="1">
      <c r="A31" s="190" t="s">
        <v>51</v>
      </c>
      <c r="B31" s="191" t="s">
        <v>182</v>
      </c>
      <c r="C31" s="244"/>
      <c r="D31" s="39"/>
      <c r="E31" s="303">
        <f>+E32+E33+E34</f>
        <v>0</v>
      </c>
    </row>
    <row r="32" spans="1:5" s="196" customFormat="1" ht="12" customHeight="1">
      <c r="A32" s="190" t="s">
        <v>52</v>
      </c>
      <c r="B32" s="192" t="s">
        <v>183</v>
      </c>
      <c r="C32" s="89"/>
      <c r="D32" s="238"/>
      <c r="E32" s="293">
        <f>C32+D32</f>
        <v>0</v>
      </c>
    </row>
    <row r="33" spans="1:5" s="196" customFormat="1" ht="12" customHeight="1" thickBot="1">
      <c r="A33" s="189" t="s">
        <v>53</v>
      </c>
      <c r="B33" s="42" t="s">
        <v>184</v>
      </c>
      <c r="C33" s="30"/>
      <c r="D33" s="273"/>
      <c r="E33" s="288">
        <f>C33+D33</f>
        <v>0</v>
      </c>
    </row>
    <row r="34" spans="1:5" s="128" customFormat="1" ht="12" customHeight="1" thickBot="1">
      <c r="A34" s="54" t="s">
        <v>10</v>
      </c>
      <c r="B34" s="37" t="s">
        <v>270</v>
      </c>
      <c r="C34" s="269"/>
      <c r="D34" s="271"/>
      <c r="E34" s="304">
        <f>C34+D34</f>
        <v>0</v>
      </c>
    </row>
    <row r="35" spans="1:5" s="128" customFormat="1" ht="12" customHeight="1" thickBot="1">
      <c r="A35" s="54" t="s">
        <v>11</v>
      </c>
      <c r="B35" s="37" t="s">
        <v>303</v>
      </c>
      <c r="C35" s="269"/>
      <c r="D35" s="271"/>
      <c r="E35" s="123">
        <f>C35+D35</f>
        <v>0</v>
      </c>
    </row>
    <row r="36" spans="1:5" s="128" customFormat="1" ht="12" customHeight="1" thickBot="1">
      <c r="A36" s="52" t="s">
        <v>12</v>
      </c>
      <c r="B36" s="37" t="s">
        <v>405</v>
      </c>
      <c r="C36" s="88">
        <f>+C8+C20+C25+C26+C30+C34+C35</f>
        <v>32469</v>
      </c>
      <c r="D36" s="237">
        <f>+D8+D20+D25+D26+D30+D34+D35</f>
        <v>0</v>
      </c>
      <c r="E36" s="123">
        <f>C36+D36</f>
        <v>32469</v>
      </c>
    </row>
    <row r="37" spans="1:5" s="128" customFormat="1" ht="12" customHeight="1" thickBot="1">
      <c r="A37" s="65" t="s">
        <v>13</v>
      </c>
      <c r="B37" s="37" t="s">
        <v>305</v>
      </c>
      <c r="C37" s="88">
        <f>+C38+C39+C40</f>
        <v>69922</v>
      </c>
      <c r="D37" s="237">
        <f>+D38+D39+D40</f>
        <v>0</v>
      </c>
      <c r="E37" s="308">
        <v>69922</v>
      </c>
    </row>
    <row r="38" spans="1:5" s="128" customFormat="1" ht="12" customHeight="1">
      <c r="A38" s="190" t="s">
        <v>306</v>
      </c>
      <c r="B38" s="191" t="s">
        <v>132</v>
      </c>
      <c r="C38" s="244"/>
      <c r="D38" s="39">
        <v>3944</v>
      </c>
      <c r="E38" s="309">
        <v>3944</v>
      </c>
    </row>
    <row r="39" spans="1:5" s="128" customFormat="1" ht="12" customHeight="1">
      <c r="A39" s="190" t="s">
        <v>307</v>
      </c>
      <c r="B39" s="192" t="s">
        <v>0</v>
      </c>
      <c r="C39" s="89"/>
      <c r="D39" s="238"/>
      <c r="E39" s="293">
        <f>C39+D39</f>
        <v>0</v>
      </c>
    </row>
    <row r="40" spans="1:5" s="196" customFormat="1" ht="12" customHeight="1" thickBot="1">
      <c r="A40" s="189" t="s">
        <v>308</v>
      </c>
      <c r="B40" s="42" t="s">
        <v>309</v>
      </c>
      <c r="C40" s="30">
        <v>69922</v>
      </c>
      <c r="D40" s="273">
        <v>-3944</v>
      </c>
      <c r="E40" s="288">
        <f>C40+D40</f>
        <v>65978</v>
      </c>
    </row>
    <row r="41" spans="1:5" s="196" customFormat="1" ht="15" customHeight="1" thickBot="1">
      <c r="A41" s="65" t="s">
        <v>14</v>
      </c>
      <c r="B41" s="66" t="s">
        <v>310</v>
      </c>
      <c r="C41" s="270">
        <f>+C36+C37</f>
        <v>102391</v>
      </c>
      <c r="D41" s="267">
        <f>+D36+D37</f>
        <v>0</v>
      </c>
      <c r="E41" s="310">
        <f>C41+D41</f>
        <v>102391</v>
      </c>
    </row>
    <row r="42" spans="1:5" s="196" customFormat="1" ht="15" customHeight="1">
      <c r="A42" s="67"/>
      <c r="B42" s="68"/>
      <c r="C42" s="124"/>
      <c r="E42" s="300"/>
    </row>
    <row r="43" spans="1:3" ht="13.5" thickBot="1">
      <c r="A43" s="69"/>
      <c r="B43" s="70"/>
      <c r="C43" s="125"/>
    </row>
    <row r="44" spans="1:5" s="195" customFormat="1" ht="16.5" customHeight="1" thickBot="1">
      <c r="A44" s="326" t="s">
        <v>39</v>
      </c>
      <c r="B44" s="327"/>
      <c r="C44" s="327"/>
      <c r="D44" s="327"/>
      <c r="E44" s="328"/>
    </row>
    <row r="45" spans="1:5" s="197" customFormat="1" ht="12" customHeight="1" thickBot="1">
      <c r="A45" s="54" t="s">
        <v>5</v>
      </c>
      <c r="B45" s="37" t="s">
        <v>311</v>
      </c>
      <c r="C45" s="88">
        <f>SUM(C46:C50)</f>
        <v>102391</v>
      </c>
      <c r="D45" s="237">
        <f>SUM(D46:D50)</f>
        <v>0</v>
      </c>
      <c r="E45" s="123">
        <f>SUM(E46:E50)</f>
        <v>102391</v>
      </c>
    </row>
    <row r="46" spans="1:5" ht="12" customHeight="1">
      <c r="A46" s="189" t="s">
        <v>58</v>
      </c>
      <c r="B46" s="7" t="s">
        <v>34</v>
      </c>
      <c r="C46" s="244">
        <v>54686</v>
      </c>
      <c r="D46" s="39"/>
      <c r="E46" s="293">
        <f>C46+D46</f>
        <v>54686</v>
      </c>
    </row>
    <row r="47" spans="1:5" ht="12" customHeight="1">
      <c r="A47" s="189" t="s">
        <v>59</v>
      </c>
      <c r="B47" s="6" t="s">
        <v>103</v>
      </c>
      <c r="C47" s="29">
        <v>14819</v>
      </c>
      <c r="D47" s="40"/>
      <c r="E47" s="289">
        <f>C47+D47</f>
        <v>14819</v>
      </c>
    </row>
    <row r="48" spans="1:5" ht="12" customHeight="1">
      <c r="A48" s="189" t="s">
        <v>60</v>
      </c>
      <c r="B48" s="6" t="s">
        <v>77</v>
      </c>
      <c r="C48" s="29">
        <v>32886</v>
      </c>
      <c r="D48" s="40"/>
      <c r="E48" s="289">
        <f>C48+D48</f>
        <v>32886</v>
      </c>
    </row>
    <row r="49" spans="1:5" ht="12" customHeight="1">
      <c r="A49" s="189" t="s">
        <v>61</v>
      </c>
      <c r="B49" s="6" t="s">
        <v>104</v>
      </c>
      <c r="C49" s="29"/>
      <c r="D49" s="40"/>
      <c r="E49" s="289">
        <f>C49+D49</f>
        <v>0</v>
      </c>
    </row>
    <row r="50" spans="1:5" ht="12" customHeight="1" thickBot="1">
      <c r="A50" s="189" t="s">
        <v>78</v>
      </c>
      <c r="B50" s="6" t="s">
        <v>105</v>
      </c>
      <c r="C50" s="29"/>
      <c r="D50" s="40"/>
      <c r="E50" s="289">
        <f>C50+D50</f>
        <v>0</v>
      </c>
    </row>
    <row r="51" spans="1:5" ht="12" customHeight="1" thickBot="1">
      <c r="A51" s="54" t="s">
        <v>6</v>
      </c>
      <c r="B51" s="37" t="s">
        <v>312</v>
      </c>
      <c r="C51" s="88">
        <f>SUM(C52:C54)</f>
        <v>0</v>
      </c>
      <c r="D51" s="237">
        <f>SUM(D52:D54)</f>
        <v>0</v>
      </c>
      <c r="E51" s="123">
        <f>SUM(E52:E54)</f>
        <v>0</v>
      </c>
    </row>
    <row r="52" spans="1:5" s="197" customFormat="1" ht="12" customHeight="1">
      <c r="A52" s="189" t="s">
        <v>64</v>
      </c>
      <c r="B52" s="7" t="s">
        <v>122</v>
      </c>
      <c r="C52" s="244"/>
      <c r="D52" s="39"/>
      <c r="E52" s="293">
        <f>C52+D52</f>
        <v>0</v>
      </c>
    </row>
    <row r="53" spans="1:5" ht="12" customHeight="1">
      <c r="A53" s="189" t="s">
        <v>65</v>
      </c>
      <c r="B53" s="6" t="s">
        <v>107</v>
      </c>
      <c r="C53" s="29"/>
      <c r="D53" s="40"/>
      <c r="E53" s="289">
        <f>C53+D53</f>
        <v>0</v>
      </c>
    </row>
    <row r="54" spans="1:5" ht="12" customHeight="1">
      <c r="A54" s="189" t="s">
        <v>66</v>
      </c>
      <c r="B54" s="6" t="s">
        <v>40</v>
      </c>
      <c r="C54" s="29"/>
      <c r="D54" s="40"/>
      <c r="E54" s="289">
        <f>C54+D54</f>
        <v>0</v>
      </c>
    </row>
    <row r="55" spans="1:5" ht="12" customHeight="1" thickBot="1">
      <c r="A55" s="189" t="s">
        <v>67</v>
      </c>
      <c r="B55" s="6" t="s">
        <v>402</v>
      </c>
      <c r="C55" s="29"/>
      <c r="D55" s="40"/>
      <c r="E55" s="289">
        <f>C55+D55</f>
        <v>0</v>
      </c>
    </row>
    <row r="56" spans="1:5" ht="15" customHeight="1" thickBot="1">
      <c r="A56" s="54" t="s">
        <v>7</v>
      </c>
      <c r="B56" s="37" t="s">
        <v>2</v>
      </c>
      <c r="C56" s="269"/>
      <c r="D56" s="271"/>
      <c r="E56" s="123">
        <f>C56+D56</f>
        <v>0</v>
      </c>
    </row>
    <row r="57" spans="1:5" ht="13.5" thickBot="1">
      <c r="A57" s="54" t="s">
        <v>8</v>
      </c>
      <c r="B57" s="71" t="s">
        <v>406</v>
      </c>
      <c r="C57" s="270">
        <f>+C45+C51+C56</f>
        <v>102391</v>
      </c>
      <c r="D57" s="267">
        <f>+D45+D51+D56</f>
        <v>0</v>
      </c>
      <c r="E57" s="126">
        <f>+E45+E51+E56</f>
        <v>102391</v>
      </c>
    </row>
    <row r="58" spans="3:5" ht="15" customHeight="1" thickBot="1">
      <c r="C58" s="127"/>
      <c r="E58" s="127"/>
    </row>
    <row r="59" spans="1:5" ht="14.25" customHeight="1" thickBot="1">
      <c r="A59" s="74" t="s">
        <v>397</v>
      </c>
      <c r="B59" s="75"/>
      <c r="C59" s="265">
        <v>28</v>
      </c>
      <c r="D59" s="265"/>
      <c r="E59" s="281">
        <f>C59+D59</f>
        <v>28</v>
      </c>
    </row>
    <row r="60" spans="1:5" ht="13.5" thickBot="1">
      <c r="A60" s="74" t="s">
        <v>118</v>
      </c>
      <c r="B60" s="75"/>
      <c r="C60" s="265">
        <v>0</v>
      </c>
      <c r="D60" s="265"/>
      <c r="E60" s="281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46">
      <selection activeCell="G41" sqref="G41"/>
    </sheetView>
  </sheetViews>
  <sheetFormatPr defaultColWidth="9.00390625" defaultRowHeight="12.75"/>
  <cols>
    <col min="1" max="1" width="13.875" style="72" customWidth="1"/>
    <col min="2" max="2" width="54.50390625" style="73" customWidth="1"/>
    <col min="3" max="5" width="15.875" style="73" customWidth="1"/>
    <col min="6" max="16384" width="9.375" style="73" customWidth="1"/>
  </cols>
  <sheetData>
    <row r="1" spans="1:5" s="59" customFormat="1" ht="16.5" thickBot="1">
      <c r="A1" s="58"/>
      <c r="B1" s="60"/>
      <c r="C1" s="1"/>
      <c r="D1" s="1"/>
      <c r="E1" s="256" t="s">
        <v>476</v>
      </c>
    </row>
    <row r="2" spans="1:5" s="193" customFormat="1" ht="25.5" customHeight="1" thickBot="1">
      <c r="A2" s="51" t="s">
        <v>433</v>
      </c>
      <c r="B2" s="330" t="s">
        <v>480</v>
      </c>
      <c r="C2" s="331"/>
      <c r="D2" s="332"/>
      <c r="E2" s="268" t="s">
        <v>322</v>
      </c>
    </row>
    <row r="3" spans="1:5" s="193" customFormat="1" ht="24.75" thickBot="1">
      <c r="A3" s="51" t="s">
        <v>116</v>
      </c>
      <c r="B3" s="330" t="s">
        <v>293</v>
      </c>
      <c r="C3" s="331"/>
      <c r="D3" s="332"/>
      <c r="E3" s="268" t="s">
        <v>36</v>
      </c>
    </row>
    <row r="4" spans="1:5" s="194" customFormat="1" ht="15.75" customHeight="1" thickBot="1">
      <c r="A4" s="61"/>
      <c r="B4" s="61"/>
      <c r="C4" s="62"/>
      <c r="D4" s="32"/>
      <c r="E4" s="62" t="s">
        <v>37</v>
      </c>
    </row>
    <row r="5" spans="1:5" ht="24.75" thickBot="1">
      <c r="A5" s="149" t="s">
        <v>117</v>
      </c>
      <c r="B5" s="63" t="s">
        <v>477</v>
      </c>
      <c r="C5" s="295" t="s">
        <v>409</v>
      </c>
      <c r="D5" s="295" t="s">
        <v>466</v>
      </c>
      <c r="E5" s="296" t="str">
        <f>+CONCATENATE(LEFT(ÖSSZEFÜGGÉSEK!A7,4),"……….",CHAR(10),"Módosítás utáni")</f>
        <v>……….
Módosítás utáni</v>
      </c>
    </row>
    <row r="6" spans="1:5" s="195" customFormat="1" ht="12.75" customHeight="1" thickBot="1">
      <c r="A6" s="52" t="s">
        <v>378</v>
      </c>
      <c r="B6" s="53" t="s">
        <v>379</v>
      </c>
      <c r="C6" s="53" t="s">
        <v>380</v>
      </c>
      <c r="D6" s="260" t="s">
        <v>381</v>
      </c>
      <c r="E6" s="306" t="s">
        <v>474</v>
      </c>
    </row>
    <row r="7" spans="1:5" s="195" customFormat="1" ht="15.75" customHeight="1" thickBot="1">
      <c r="A7" s="326" t="s">
        <v>38</v>
      </c>
      <c r="B7" s="327"/>
      <c r="C7" s="327"/>
      <c r="D7" s="327"/>
      <c r="E7" s="328"/>
    </row>
    <row r="8" spans="1:5" s="128" customFormat="1" ht="12" customHeight="1" thickBot="1">
      <c r="A8" s="52" t="s">
        <v>5</v>
      </c>
      <c r="B8" s="64" t="s">
        <v>398</v>
      </c>
      <c r="C8" s="88">
        <f>SUM(C9:C19)</f>
        <v>28067</v>
      </c>
      <c r="D8" s="88">
        <f>SUM(D9:D19)</f>
        <v>0</v>
      </c>
      <c r="E8" s="123">
        <f>SUM(E9:E19)</f>
        <v>28067</v>
      </c>
    </row>
    <row r="9" spans="1:5" s="128" customFormat="1" ht="12" customHeight="1">
      <c r="A9" s="188" t="s">
        <v>58</v>
      </c>
      <c r="B9" s="8" t="s">
        <v>168</v>
      </c>
      <c r="C9" s="245"/>
      <c r="D9" s="245"/>
      <c r="E9" s="297">
        <f>C9+D9</f>
        <v>0</v>
      </c>
    </row>
    <row r="10" spans="1:5" s="128" customFormat="1" ht="12" customHeight="1">
      <c r="A10" s="189" t="s">
        <v>59</v>
      </c>
      <c r="B10" s="6" t="s">
        <v>169</v>
      </c>
      <c r="C10" s="85">
        <v>21600</v>
      </c>
      <c r="D10" s="235"/>
      <c r="E10" s="291">
        <f aca="true" t="shared" si="0" ref="E10:E25">C10+D10</f>
        <v>21600</v>
      </c>
    </row>
    <row r="11" spans="1:5" s="128" customFormat="1" ht="12" customHeight="1">
      <c r="A11" s="189" t="s">
        <v>60</v>
      </c>
      <c r="B11" s="6" t="s">
        <v>170</v>
      </c>
      <c r="C11" s="85"/>
      <c r="D11" s="235"/>
      <c r="E11" s="291">
        <f t="shared" si="0"/>
        <v>0</v>
      </c>
    </row>
    <row r="12" spans="1:5" s="128" customFormat="1" ht="12" customHeight="1">
      <c r="A12" s="189" t="s">
        <v>61</v>
      </c>
      <c r="B12" s="6" t="s">
        <v>171</v>
      </c>
      <c r="C12" s="85"/>
      <c r="D12" s="235"/>
      <c r="E12" s="291">
        <f t="shared" si="0"/>
        <v>0</v>
      </c>
    </row>
    <row r="13" spans="1:5" s="128" customFormat="1" ht="12" customHeight="1">
      <c r="A13" s="189" t="s">
        <v>78</v>
      </c>
      <c r="B13" s="6" t="s">
        <v>172</v>
      </c>
      <c r="C13" s="85">
        <v>500</v>
      </c>
      <c r="D13" s="235"/>
      <c r="E13" s="291">
        <f t="shared" si="0"/>
        <v>500</v>
      </c>
    </row>
    <row r="14" spans="1:5" s="128" customFormat="1" ht="12" customHeight="1">
      <c r="A14" s="189" t="s">
        <v>62</v>
      </c>
      <c r="B14" s="6" t="s">
        <v>295</v>
      </c>
      <c r="C14" s="85">
        <v>5967</v>
      </c>
      <c r="D14" s="235"/>
      <c r="E14" s="291">
        <f t="shared" si="0"/>
        <v>5967</v>
      </c>
    </row>
    <row r="15" spans="1:5" s="128" customFormat="1" ht="12" customHeight="1">
      <c r="A15" s="189" t="s">
        <v>63</v>
      </c>
      <c r="B15" s="5" t="s">
        <v>296</v>
      </c>
      <c r="C15" s="85"/>
      <c r="D15" s="235"/>
      <c r="E15" s="291">
        <f t="shared" si="0"/>
        <v>0</v>
      </c>
    </row>
    <row r="16" spans="1:5" s="128" customFormat="1" ht="12" customHeight="1">
      <c r="A16" s="189" t="s">
        <v>70</v>
      </c>
      <c r="B16" s="6" t="s">
        <v>175</v>
      </c>
      <c r="C16" s="243"/>
      <c r="D16" s="272"/>
      <c r="E16" s="292">
        <f t="shared" si="0"/>
        <v>0</v>
      </c>
    </row>
    <row r="17" spans="1:5" s="196" customFormat="1" ht="12" customHeight="1">
      <c r="A17" s="189" t="s">
        <v>71</v>
      </c>
      <c r="B17" s="6" t="s">
        <v>176</v>
      </c>
      <c r="C17" s="85"/>
      <c r="D17" s="235"/>
      <c r="E17" s="291">
        <f t="shared" si="0"/>
        <v>0</v>
      </c>
    </row>
    <row r="18" spans="1:5" s="196" customFormat="1" ht="12" customHeight="1">
      <c r="A18" s="189" t="s">
        <v>72</v>
      </c>
      <c r="B18" s="6" t="s">
        <v>327</v>
      </c>
      <c r="C18" s="87"/>
      <c r="D18" s="236"/>
      <c r="E18" s="298">
        <f t="shared" si="0"/>
        <v>0</v>
      </c>
    </row>
    <row r="19" spans="1:5" s="196" customFormat="1" ht="12" customHeight="1" thickBot="1">
      <c r="A19" s="189" t="s">
        <v>73</v>
      </c>
      <c r="B19" s="5" t="s">
        <v>177</v>
      </c>
      <c r="C19" s="87"/>
      <c r="D19" s="236"/>
      <c r="E19" s="298">
        <f t="shared" si="0"/>
        <v>0</v>
      </c>
    </row>
    <row r="20" spans="1:5" s="128" customFormat="1" ht="12" customHeight="1" thickBot="1">
      <c r="A20" s="52" t="s">
        <v>6</v>
      </c>
      <c r="B20" s="64" t="s">
        <v>297</v>
      </c>
      <c r="C20" s="88">
        <f>SUM(C21:C23)</f>
        <v>0</v>
      </c>
      <c r="D20" s="237">
        <f>SUM(D21:D23)</f>
        <v>0</v>
      </c>
      <c r="E20" s="123">
        <f>SUM(E21:E23)</f>
        <v>0</v>
      </c>
    </row>
    <row r="21" spans="1:5" s="196" customFormat="1" ht="12" customHeight="1">
      <c r="A21" s="189" t="s">
        <v>64</v>
      </c>
      <c r="B21" s="7" t="s">
        <v>150</v>
      </c>
      <c r="C21" s="85"/>
      <c r="D21" s="235"/>
      <c r="E21" s="291">
        <f t="shared" si="0"/>
        <v>0</v>
      </c>
    </row>
    <row r="22" spans="1:5" s="196" customFormat="1" ht="12" customHeight="1">
      <c r="A22" s="189" t="s">
        <v>65</v>
      </c>
      <c r="B22" s="6" t="s">
        <v>298</v>
      </c>
      <c r="C22" s="85"/>
      <c r="D22" s="235"/>
      <c r="E22" s="291">
        <f t="shared" si="0"/>
        <v>0</v>
      </c>
    </row>
    <row r="23" spans="1:5" s="196" customFormat="1" ht="12" customHeight="1">
      <c r="A23" s="189" t="s">
        <v>66</v>
      </c>
      <c r="B23" s="6" t="s">
        <v>299</v>
      </c>
      <c r="C23" s="85"/>
      <c r="D23" s="235"/>
      <c r="E23" s="291">
        <f t="shared" si="0"/>
        <v>0</v>
      </c>
    </row>
    <row r="24" spans="1:5" s="196" customFormat="1" ht="12" customHeight="1" thickBot="1">
      <c r="A24" s="189" t="s">
        <v>67</v>
      </c>
      <c r="B24" s="6" t="s">
        <v>403</v>
      </c>
      <c r="C24" s="85"/>
      <c r="D24" s="235"/>
      <c r="E24" s="291">
        <f t="shared" si="0"/>
        <v>0</v>
      </c>
    </row>
    <row r="25" spans="1:5" s="196" customFormat="1" ht="12" customHeight="1" thickBot="1">
      <c r="A25" s="54" t="s">
        <v>7</v>
      </c>
      <c r="B25" s="37" t="s">
        <v>94</v>
      </c>
      <c r="C25" s="269"/>
      <c r="D25" s="271"/>
      <c r="E25" s="123">
        <f t="shared" si="0"/>
        <v>0</v>
      </c>
    </row>
    <row r="26" spans="1:5" s="196" customFormat="1" ht="12" customHeight="1" thickBot="1">
      <c r="A26" s="54" t="s">
        <v>8</v>
      </c>
      <c r="B26" s="37" t="s">
        <v>300</v>
      </c>
      <c r="C26" s="88">
        <f>+C27+C28</f>
        <v>0</v>
      </c>
      <c r="D26" s="237">
        <f>+D27+D28</f>
        <v>0</v>
      </c>
      <c r="E26" s="123">
        <f>+E27+E28+E29</f>
        <v>0</v>
      </c>
    </row>
    <row r="27" spans="1:5" s="196" customFormat="1" ht="12" customHeight="1">
      <c r="A27" s="190" t="s">
        <v>159</v>
      </c>
      <c r="B27" s="191" t="s">
        <v>298</v>
      </c>
      <c r="C27" s="244"/>
      <c r="D27" s="39"/>
      <c r="E27" s="293">
        <f>C27+D27</f>
        <v>0</v>
      </c>
    </row>
    <row r="28" spans="1:5" s="196" customFormat="1" ht="12" customHeight="1">
      <c r="A28" s="190" t="s">
        <v>160</v>
      </c>
      <c r="B28" s="192" t="s">
        <v>301</v>
      </c>
      <c r="C28" s="89"/>
      <c r="D28" s="238"/>
      <c r="E28" s="291">
        <f>C28+D28</f>
        <v>0</v>
      </c>
    </row>
    <row r="29" spans="1:5" s="196" customFormat="1" ht="12" customHeight="1" thickBot="1">
      <c r="A29" s="189" t="s">
        <v>161</v>
      </c>
      <c r="B29" s="42" t="s">
        <v>404</v>
      </c>
      <c r="C29" s="30"/>
      <c r="D29" s="301"/>
      <c r="E29" s="298">
        <f>C29+D29</f>
        <v>0</v>
      </c>
    </row>
    <row r="30" spans="1:5" s="196" customFormat="1" ht="12" customHeight="1" thickBot="1">
      <c r="A30" s="54" t="s">
        <v>9</v>
      </c>
      <c r="B30" s="37" t="s">
        <v>302</v>
      </c>
      <c r="C30" s="88">
        <f>+C31+C32+C33</f>
        <v>0</v>
      </c>
      <c r="D30" s="88">
        <f>+D31+D32+D33</f>
        <v>0</v>
      </c>
      <c r="E30" s="302">
        <f>C30+D30</f>
        <v>0</v>
      </c>
    </row>
    <row r="31" spans="1:5" s="196" customFormat="1" ht="12" customHeight="1">
      <c r="A31" s="190" t="s">
        <v>51</v>
      </c>
      <c r="B31" s="191" t="s">
        <v>182</v>
      </c>
      <c r="C31" s="244"/>
      <c r="D31" s="39"/>
      <c r="E31" s="303">
        <f>+E32+E33+E34</f>
        <v>0</v>
      </c>
    </row>
    <row r="32" spans="1:5" s="196" customFormat="1" ht="12" customHeight="1">
      <c r="A32" s="190" t="s">
        <v>52</v>
      </c>
      <c r="B32" s="192" t="s">
        <v>183</v>
      </c>
      <c r="C32" s="89"/>
      <c r="D32" s="238"/>
      <c r="E32" s="293">
        <f>C32+D32</f>
        <v>0</v>
      </c>
    </row>
    <row r="33" spans="1:5" s="196" customFormat="1" ht="12" customHeight="1" thickBot="1">
      <c r="A33" s="189" t="s">
        <v>53</v>
      </c>
      <c r="B33" s="42" t="s">
        <v>184</v>
      </c>
      <c r="C33" s="30"/>
      <c r="D33" s="273"/>
      <c r="E33" s="288">
        <f>C33+D33</f>
        <v>0</v>
      </c>
    </row>
    <row r="34" spans="1:5" s="128" customFormat="1" ht="12" customHeight="1" thickBot="1">
      <c r="A34" s="54" t="s">
        <v>10</v>
      </c>
      <c r="B34" s="37" t="s">
        <v>270</v>
      </c>
      <c r="C34" s="269"/>
      <c r="D34" s="271"/>
      <c r="E34" s="304">
        <f>C34+D34</f>
        <v>0</v>
      </c>
    </row>
    <row r="35" spans="1:5" s="128" customFormat="1" ht="12" customHeight="1" thickBot="1">
      <c r="A35" s="54" t="s">
        <v>11</v>
      </c>
      <c r="B35" s="37" t="s">
        <v>303</v>
      </c>
      <c r="C35" s="269"/>
      <c r="D35" s="271"/>
      <c r="E35" s="123">
        <f>C35+D35</f>
        <v>0</v>
      </c>
    </row>
    <row r="36" spans="1:5" s="128" customFormat="1" ht="12" customHeight="1" thickBot="1">
      <c r="A36" s="52" t="s">
        <v>12</v>
      </c>
      <c r="B36" s="37" t="s">
        <v>405</v>
      </c>
      <c r="C36" s="88">
        <f>+C8+C20+C25+C26+C30+C34+C35</f>
        <v>28067</v>
      </c>
      <c r="D36" s="237">
        <f>+D8+D20+D25+D26+D30+D34+D35</f>
        <v>0</v>
      </c>
      <c r="E36" s="123">
        <f>C36+D36</f>
        <v>28067</v>
      </c>
    </row>
    <row r="37" spans="1:5" s="128" customFormat="1" ht="12" customHeight="1" thickBot="1">
      <c r="A37" s="65" t="s">
        <v>13</v>
      </c>
      <c r="B37" s="37" t="s">
        <v>305</v>
      </c>
      <c r="C37" s="88">
        <f>+C38+C39+C40</f>
        <v>102366</v>
      </c>
      <c r="D37" s="237">
        <f>+D38+D39+D40</f>
        <v>0</v>
      </c>
      <c r="E37" s="308">
        <v>102366</v>
      </c>
    </row>
    <row r="38" spans="1:5" s="128" customFormat="1" ht="12" customHeight="1">
      <c r="A38" s="190" t="s">
        <v>306</v>
      </c>
      <c r="B38" s="191" t="s">
        <v>132</v>
      </c>
      <c r="C38" s="244"/>
      <c r="D38" s="39">
        <v>4530</v>
      </c>
      <c r="E38" s="309">
        <v>4530</v>
      </c>
    </row>
    <row r="39" spans="1:5" s="128" customFormat="1" ht="12" customHeight="1">
      <c r="A39" s="190" t="s">
        <v>307</v>
      </c>
      <c r="B39" s="192" t="s">
        <v>0</v>
      </c>
      <c r="C39" s="89"/>
      <c r="D39" s="238"/>
      <c r="E39" s="293">
        <f>C39+D39</f>
        <v>0</v>
      </c>
    </row>
    <row r="40" spans="1:5" s="196" customFormat="1" ht="12" customHeight="1" thickBot="1">
      <c r="A40" s="189" t="s">
        <v>308</v>
      </c>
      <c r="B40" s="42" t="s">
        <v>309</v>
      </c>
      <c r="C40" s="30">
        <v>102366</v>
      </c>
      <c r="D40" s="273">
        <v>-4530</v>
      </c>
      <c r="E40" s="288">
        <f>C40+D40</f>
        <v>97836</v>
      </c>
    </row>
    <row r="41" spans="1:5" s="196" customFormat="1" ht="15" customHeight="1" thickBot="1">
      <c r="A41" s="65" t="s">
        <v>14</v>
      </c>
      <c r="B41" s="66" t="s">
        <v>310</v>
      </c>
      <c r="C41" s="270">
        <f>+C36+C37</f>
        <v>130433</v>
      </c>
      <c r="D41" s="267">
        <f>+D36+D37</f>
        <v>0</v>
      </c>
      <c r="E41" s="304">
        <f>C41+D41</f>
        <v>130433</v>
      </c>
    </row>
    <row r="42" spans="1:5" s="196" customFormat="1" ht="15" customHeight="1">
      <c r="A42" s="67"/>
      <c r="B42" s="68"/>
      <c r="C42" s="124"/>
      <c r="E42" s="300"/>
    </row>
    <row r="43" spans="1:3" ht="13.5" thickBot="1">
      <c r="A43" s="69"/>
      <c r="B43" s="70"/>
      <c r="C43" s="125"/>
    </row>
    <row r="44" spans="1:5" s="195" customFormat="1" ht="16.5" customHeight="1" thickBot="1">
      <c r="A44" s="326" t="s">
        <v>39</v>
      </c>
      <c r="B44" s="327"/>
      <c r="C44" s="327"/>
      <c r="D44" s="327"/>
      <c r="E44" s="328"/>
    </row>
    <row r="45" spans="1:5" s="197" customFormat="1" ht="12" customHeight="1" thickBot="1">
      <c r="A45" s="54" t="s">
        <v>5</v>
      </c>
      <c r="B45" s="37" t="s">
        <v>311</v>
      </c>
      <c r="C45" s="88">
        <f>SUM(C46:C50)</f>
        <v>130433</v>
      </c>
      <c r="D45" s="237">
        <f>SUM(D46:D50)</f>
        <v>0</v>
      </c>
      <c r="E45" s="123">
        <f>SUM(E46:E50)</f>
        <v>130433</v>
      </c>
    </row>
    <row r="46" spans="1:5" ht="12" customHeight="1">
      <c r="A46" s="189" t="s">
        <v>58</v>
      </c>
      <c r="B46" s="7" t="s">
        <v>34</v>
      </c>
      <c r="C46" s="244">
        <v>74700</v>
      </c>
      <c r="D46" s="39"/>
      <c r="E46" s="293">
        <f>C46+D46</f>
        <v>74700</v>
      </c>
    </row>
    <row r="47" spans="1:5" ht="12" customHeight="1">
      <c r="A47" s="189" t="s">
        <v>59</v>
      </c>
      <c r="B47" s="6" t="s">
        <v>103</v>
      </c>
      <c r="C47" s="29">
        <v>19748</v>
      </c>
      <c r="D47" s="40"/>
      <c r="E47" s="289">
        <f>C47+D47</f>
        <v>19748</v>
      </c>
    </row>
    <row r="48" spans="1:5" ht="12" customHeight="1">
      <c r="A48" s="189" t="s">
        <v>60</v>
      </c>
      <c r="B48" s="6" t="s">
        <v>77</v>
      </c>
      <c r="C48" s="29">
        <v>35985</v>
      </c>
      <c r="D48" s="40"/>
      <c r="E48" s="289">
        <f>C48+D48</f>
        <v>35985</v>
      </c>
    </row>
    <row r="49" spans="1:5" ht="12" customHeight="1">
      <c r="A49" s="189" t="s">
        <v>61</v>
      </c>
      <c r="B49" s="6" t="s">
        <v>104</v>
      </c>
      <c r="C49" s="29"/>
      <c r="D49" s="40"/>
      <c r="E49" s="289">
        <f>C49+D49</f>
        <v>0</v>
      </c>
    </row>
    <row r="50" spans="1:5" ht="12" customHeight="1" thickBot="1">
      <c r="A50" s="189" t="s">
        <v>78</v>
      </c>
      <c r="B50" s="6" t="s">
        <v>105</v>
      </c>
      <c r="C50" s="29"/>
      <c r="D50" s="40"/>
      <c r="E50" s="289">
        <f>C50+D50</f>
        <v>0</v>
      </c>
    </row>
    <row r="51" spans="1:5" ht="12" customHeight="1" thickBot="1">
      <c r="A51" s="54" t="s">
        <v>6</v>
      </c>
      <c r="B51" s="37" t="s">
        <v>312</v>
      </c>
      <c r="C51" s="88">
        <f>SUM(C52:C54)</f>
        <v>0</v>
      </c>
      <c r="D51" s="237">
        <f>SUM(D52:D54)</f>
        <v>0</v>
      </c>
      <c r="E51" s="123">
        <f>SUM(E52:E54)</f>
        <v>0</v>
      </c>
    </row>
    <row r="52" spans="1:5" s="197" customFormat="1" ht="12" customHeight="1">
      <c r="A52" s="189" t="s">
        <v>64</v>
      </c>
      <c r="B52" s="7" t="s">
        <v>122</v>
      </c>
      <c r="C52" s="244"/>
      <c r="D52" s="39"/>
      <c r="E52" s="293">
        <f>C52+D52</f>
        <v>0</v>
      </c>
    </row>
    <row r="53" spans="1:5" ht="12" customHeight="1">
      <c r="A53" s="189" t="s">
        <v>65</v>
      </c>
      <c r="B53" s="6" t="s">
        <v>107</v>
      </c>
      <c r="C53" s="29"/>
      <c r="D53" s="40"/>
      <c r="E53" s="289">
        <f>C53+D53</f>
        <v>0</v>
      </c>
    </row>
    <row r="54" spans="1:5" ht="12" customHeight="1">
      <c r="A54" s="189" t="s">
        <v>66</v>
      </c>
      <c r="B54" s="6" t="s">
        <v>40</v>
      </c>
      <c r="C54" s="29"/>
      <c r="D54" s="40"/>
      <c r="E54" s="289">
        <f>C54+D54</f>
        <v>0</v>
      </c>
    </row>
    <row r="55" spans="1:5" ht="12" customHeight="1" thickBot="1">
      <c r="A55" s="189" t="s">
        <v>67</v>
      </c>
      <c r="B55" s="6" t="s">
        <v>402</v>
      </c>
      <c r="C55" s="29"/>
      <c r="D55" s="40"/>
      <c r="E55" s="289">
        <f>C55+D55</f>
        <v>0</v>
      </c>
    </row>
    <row r="56" spans="1:5" ht="15" customHeight="1" thickBot="1">
      <c r="A56" s="54" t="s">
        <v>7</v>
      </c>
      <c r="B56" s="37" t="s">
        <v>2</v>
      </c>
      <c r="C56" s="269"/>
      <c r="D56" s="271"/>
      <c r="E56" s="123">
        <f>C56+D56</f>
        <v>0</v>
      </c>
    </row>
    <row r="57" spans="1:5" ht="13.5" thickBot="1">
      <c r="A57" s="54" t="s">
        <v>8</v>
      </c>
      <c r="B57" s="71" t="s">
        <v>406</v>
      </c>
      <c r="C57" s="270">
        <f>+C45+C51+C56</f>
        <v>130433</v>
      </c>
      <c r="D57" s="267">
        <f>+D45+D51+D56</f>
        <v>0</v>
      </c>
      <c r="E57" s="126">
        <f>+E45+E51+E56</f>
        <v>130433</v>
      </c>
    </row>
    <row r="58" spans="3:5" ht="15" customHeight="1" thickBot="1">
      <c r="C58" s="127"/>
      <c r="E58" s="127"/>
    </row>
    <row r="59" spans="1:5" ht="14.25" customHeight="1" thickBot="1">
      <c r="A59" s="74" t="s">
        <v>397</v>
      </c>
      <c r="B59" s="75"/>
      <c r="C59" s="265">
        <v>28</v>
      </c>
      <c r="D59" s="265"/>
      <c r="E59" s="281">
        <f>C59+D59</f>
        <v>28</v>
      </c>
    </row>
    <row r="60" spans="1:5" ht="13.5" thickBot="1">
      <c r="A60" s="74" t="s">
        <v>118</v>
      </c>
      <c r="B60" s="75"/>
      <c r="C60" s="265">
        <v>0</v>
      </c>
      <c r="D60" s="265"/>
      <c r="E60" s="281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28">
      <selection activeCell="D40" sqref="D40"/>
    </sheetView>
  </sheetViews>
  <sheetFormatPr defaultColWidth="9.00390625" defaultRowHeight="12.75"/>
  <cols>
    <col min="1" max="1" width="13.875" style="72" customWidth="1"/>
    <col min="2" max="2" width="54.50390625" style="73" customWidth="1"/>
    <col min="3" max="5" width="15.875" style="73" customWidth="1"/>
    <col min="6" max="16384" width="9.375" style="73" customWidth="1"/>
  </cols>
  <sheetData>
    <row r="1" spans="1:5" s="59" customFormat="1" ht="16.5" thickBot="1">
      <c r="A1" s="58"/>
      <c r="B1" s="60"/>
      <c r="C1" s="1"/>
      <c r="D1" s="1"/>
      <c r="E1" s="256" t="s">
        <v>481</v>
      </c>
    </row>
    <row r="2" spans="1:5" s="193" customFormat="1" ht="25.5" customHeight="1" thickBot="1">
      <c r="A2" s="51" t="s">
        <v>433</v>
      </c>
      <c r="B2" s="330" t="s">
        <v>482</v>
      </c>
      <c r="C2" s="331"/>
      <c r="D2" s="332"/>
      <c r="E2" s="268" t="s">
        <v>483</v>
      </c>
    </row>
    <row r="3" spans="1:5" s="193" customFormat="1" ht="24.75" thickBot="1">
      <c r="A3" s="51" t="s">
        <v>116</v>
      </c>
      <c r="B3" s="330" t="s">
        <v>313</v>
      </c>
      <c r="C3" s="331"/>
      <c r="D3" s="332"/>
      <c r="E3" s="268" t="s">
        <v>36</v>
      </c>
    </row>
    <row r="4" spans="1:5" s="194" customFormat="1" ht="15.75" customHeight="1" thickBot="1">
      <c r="A4" s="61"/>
      <c r="B4" s="61"/>
      <c r="C4" s="62"/>
      <c r="D4" s="32"/>
      <c r="E4" s="62" t="s">
        <v>37</v>
      </c>
    </row>
    <row r="5" spans="1:5" ht="24.75" thickBot="1">
      <c r="A5" s="149" t="s">
        <v>117</v>
      </c>
      <c r="B5" s="63" t="s">
        <v>477</v>
      </c>
      <c r="C5" s="295" t="s">
        <v>409</v>
      </c>
      <c r="D5" s="295" t="s">
        <v>466</v>
      </c>
      <c r="E5" s="296" t="str">
        <f>+CONCATENATE(LEFT(ÖSSZEFÜGGÉSEK!A7,4),"……….",CHAR(10),"Módosítás utáni")</f>
        <v>……….
Módosítás utáni</v>
      </c>
    </row>
    <row r="6" spans="1:5" s="195" customFormat="1" ht="12.75" customHeight="1" thickBot="1">
      <c r="A6" s="52" t="s">
        <v>378</v>
      </c>
      <c r="B6" s="53" t="s">
        <v>379</v>
      </c>
      <c r="C6" s="53" t="s">
        <v>380</v>
      </c>
      <c r="D6" s="260" t="s">
        <v>381</v>
      </c>
      <c r="E6" s="306" t="s">
        <v>474</v>
      </c>
    </row>
    <row r="7" spans="1:5" s="195" customFormat="1" ht="15.75" customHeight="1" thickBot="1">
      <c r="A7" s="326" t="s">
        <v>38</v>
      </c>
      <c r="B7" s="327"/>
      <c r="C7" s="327"/>
      <c r="D7" s="327"/>
      <c r="E7" s="328"/>
    </row>
    <row r="8" spans="1:5" s="128" customFormat="1" ht="12" customHeight="1" thickBot="1">
      <c r="A8" s="52" t="s">
        <v>5</v>
      </c>
      <c r="B8" s="64" t="s">
        <v>398</v>
      </c>
      <c r="C8" s="88">
        <f>SUM(C9:C19)</f>
        <v>1600</v>
      </c>
      <c r="D8" s="88">
        <f>SUM(D9:D19)</f>
        <v>0</v>
      </c>
      <c r="E8" s="123">
        <f>SUM(E9:E19)</f>
        <v>1600</v>
      </c>
    </row>
    <row r="9" spans="1:5" s="128" customFormat="1" ht="12" customHeight="1">
      <c r="A9" s="188" t="s">
        <v>58</v>
      </c>
      <c r="B9" s="8" t="s">
        <v>168</v>
      </c>
      <c r="C9" s="245"/>
      <c r="D9" s="245"/>
      <c r="E9" s="297">
        <f>C9+D9</f>
        <v>0</v>
      </c>
    </row>
    <row r="10" spans="1:5" s="128" customFormat="1" ht="12" customHeight="1">
      <c r="A10" s="189" t="s">
        <v>59</v>
      </c>
      <c r="B10" s="6" t="s">
        <v>169</v>
      </c>
      <c r="C10" s="85"/>
      <c r="D10" s="235"/>
      <c r="E10" s="291">
        <f aca="true" t="shared" si="0" ref="E10:E25">C10+D10</f>
        <v>0</v>
      </c>
    </row>
    <row r="11" spans="1:5" s="128" customFormat="1" ht="12" customHeight="1">
      <c r="A11" s="189" t="s">
        <v>60</v>
      </c>
      <c r="B11" s="6" t="s">
        <v>170</v>
      </c>
      <c r="C11" s="85"/>
      <c r="D11" s="235"/>
      <c r="E11" s="291">
        <f t="shared" si="0"/>
        <v>0</v>
      </c>
    </row>
    <row r="12" spans="1:5" s="128" customFormat="1" ht="12" customHeight="1">
      <c r="A12" s="189" t="s">
        <v>61</v>
      </c>
      <c r="B12" s="6" t="s">
        <v>171</v>
      </c>
      <c r="C12" s="85"/>
      <c r="D12" s="235"/>
      <c r="E12" s="291">
        <f t="shared" si="0"/>
        <v>0</v>
      </c>
    </row>
    <row r="13" spans="1:5" s="128" customFormat="1" ht="12" customHeight="1">
      <c r="A13" s="189" t="s">
        <v>78</v>
      </c>
      <c r="B13" s="6" t="s">
        <v>172</v>
      </c>
      <c r="C13" s="85">
        <v>1600</v>
      </c>
      <c r="D13" s="235"/>
      <c r="E13" s="291">
        <f t="shared" si="0"/>
        <v>1600</v>
      </c>
    </row>
    <row r="14" spans="1:5" s="128" customFormat="1" ht="12" customHeight="1">
      <c r="A14" s="189" t="s">
        <v>62</v>
      </c>
      <c r="B14" s="6" t="s">
        <v>295</v>
      </c>
      <c r="C14" s="85"/>
      <c r="D14" s="235"/>
      <c r="E14" s="291">
        <f t="shared" si="0"/>
        <v>0</v>
      </c>
    </row>
    <row r="15" spans="1:5" s="128" customFormat="1" ht="12" customHeight="1">
      <c r="A15" s="189" t="s">
        <v>63</v>
      </c>
      <c r="B15" s="5" t="s">
        <v>296</v>
      </c>
      <c r="C15" s="85"/>
      <c r="D15" s="235"/>
      <c r="E15" s="291">
        <f t="shared" si="0"/>
        <v>0</v>
      </c>
    </row>
    <row r="16" spans="1:5" s="128" customFormat="1" ht="12" customHeight="1">
      <c r="A16" s="189" t="s">
        <v>70</v>
      </c>
      <c r="B16" s="6" t="s">
        <v>175</v>
      </c>
      <c r="C16" s="243"/>
      <c r="D16" s="272"/>
      <c r="E16" s="292">
        <f t="shared" si="0"/>
        <v>0</v>
      </c>
    </row>
    <row r="17" spans="1:5" s="196" customFormat="1" ht="12" customHeight="1">
      <c r="A17" s="189" t="s">
        <v>71</v>
      </c>
      <c r="B17" s="6" t="s">
        <v>176</v>
      </c>
      <c r="C17" s="85"/>
      <c r="D17" s="235"/>
      <c r="E17" s="291">
        <f t="shared" si="0"/>
        <v>0</v>
      </c>
    </row>
    <row r="18" spans="1:5" s="196" customFormat="1" ht="12" customHeight="1">
      <c r="A18" s="189" t="s">
        <v>72</v>
      </c>
      <c r="B18" s="6" t="s">
        <v>327</v>
      </c>
      <c r="C18" s="87"/>
      <c r="D18" s="236"/>
      <c r="E18" s="298">
        <f t="shared" si="0"/>
        <v>0</v>
      </c>
    </row>
    <row r="19" spans="1:5" s="196" customFormat="1" ht="12" customHeight="1" thickBot="1">
      <c r="A19" s="189" t="s">
        <v>73</v>
      </c>
      <c r="B19" s="5" t="s">
        <v>177</v>
      </c>
      <c r="C19" s="87"/>
      <c r="D19" s="236"/>
      <c r="E19" s="298">
        <f t="shared" si="0"/>
        <v>0</v>
      </c>
    </row>
    <row r="20" spans="1:5" s="128" customFormat="1" ht="12" customHeight="1" thickBot="1">
      <c r="A20" s="52" t="s">
        <v>6</v>
      </c>
      <c r="B20" s="64" t="s">
        <v>297</v>
      </c>
      <c r="C20" s="88">
        <f>SUM(C21:C23)</f>
        <v>0</v>
      </c>
      <c r="D20" s="237">
        <f>SUM(D21:D23)</f>
        <v>0</v>
      </c>
      <c r="E20" s="123">
        <f>SUM(E21:E23)</f>
        <v>0</v>
      </c>
    </row>
    <row r="21" spans="1:5" s="196" customFormat="1" ht="12" customHeight="1">
      <c r="A21" s="189" t="s">
        <v>64</v>
      </c>
      <c r="B21" s="7" t="s">
        <v>150</v>
      </c>
      <c r="C21" s="85"/>
      <c r="D21" s="235"/>
      <c r="E21" s="291">
        <f t="shared" si="0"/>
        <v>0</v>
      </c>
    </row>
    <row r="22" spans="1:5" s="196" customFormat="1" ht="12" customHeight="1">
      <c r="A22" s="189" t="s">
        <v>65</v>
      </c>
      <c r="B22" s="6" t="s">
        <v>298</v>
      </c>
      <c r="C22" s="85"/>
      <c r="D22" s="235"/>
      <c r="E22" s="291">
        <f t="shared" si="0"/>
        <v>0</v>
      </c>
    </row>
    <row r="23" spans="1:5" s="196" customFormat="1" ht="12" customHeight="1">
      <c r="A23" s="189" t="s">
        <v>66</v>
      </c>
      <c r="B23" s="6" t="s">
        <v>299</v>
      </c>
      <c r="C23" s="85"/>
      <c r="D23" s="235"/>
      <c r="E23" s="291">
        <f t="shared" si="0"/>
        <v>0</v>
      </c>
    </row>
    <row r="24" spans="1:5" s="196" customFormat="1" ht="12" customHeight="1" thickBot="1">
      <c r="A24" s="189" t="s">
        <v>67</v>
      </c>
      <c r="B24" s="6" t="s">
        <v>403</v>
      </c>
      <c r="C24" s="85"/>
      <c r="D24" s="235"/>
      <c r="E24" s="291">
        <f t="shared" si="0"/>
        <v>0</v>
      </c>
    </row>
    <row r="25" spans="1:5" s="196" customFormat="1" ht="12" customHeight="1" thickBot="1">
      <c r="A25" s="54" t="s">
        <v>7</v>
      </c>
      <c r="B25" s="37" t="s">
        <v>94</v>
      </c>
      <c r="C25" s="269"/>
      <c r="D25" s="271"/>
      <c r="E25" s="123">
        <f t="shared" si="0"/>
        <v>0</v>
      </c>
    </row>
    <row r="26" spans="1:5" s="196" customFormat="1" ht="12" customHeight="1" thickBot="1">
      <c r="A26" s="54" t="s">
        <v>8</v>
      </c>
      <c r="B26" s="37" t="s">
        <v>300</v>
      </c>
      <c r="C26" s="88">
        <f>+C27+C28</f>
        <v>0</v>
      </c>
      <c r="D26" s="237">
        <f>+D27+D28</f>
        <v>0</v>
      </c>
      <c r="E26" s="123">
        <f>+E27+E28+E29</f>
        <v>0</v>
      </c>
    </row>
    <row r="27" spans="1:5" s="196" customFormat="1" ht="12" customHeight="1">
      <c r="A27" s="190" t="s">
        <v>159</v>
      </c>
      <c r="B27" s="191" t="s">
        <v>298</v>
      </c>
      <c r="C27" s="244"/>
      <c r="D27" s="39"/>
      <c r="E27" s="293">
        <f>C27+D27</f>
        <v>0</v>
      </c>
    </row>
    <row r="28" spans="1:5" s="196" customFormat="1" ht="12" customHeight="1">
      <c r="A28" s="190" t="s">
        <v>160</v>
      </c>
      <c r="B28" s="192" t="s">
        <v>301</v>
      </c>
      <c r="C28" s="89"/>
      <c r="D28" s="238"/>
      <c r="E28" s="291">
        <f>C28+D28</f>
        <v>0</v>
      </c>
    </row>
    <row r="29" spans="1:5" s="196" customFormat="1" ht="12" customHeight="1" thickBot="1">
      <c r="A29" s="189" t="s">
        <v>161</v>
      </c>
      <c r="B29" s="42" t="s">
        <v>404</v>
      </c>
      <c r="C29" s="30"/>
      <c r="D29" s="273"/>
      <c r="E29" s="298">
        <f>C29+D29</f>
        <v>0</v>
      </c>
    </row>
    <row r="30" spans="1:5" s="196" customFormat="1" ht="12" customHeight="1" thickBot="1">
      <c r="A30" s="54" t="s">
        <v>9</v>
      </c>
      <c r="B30" s="37" t="s">
        <v>302</v>
      </c>
      <c r="C30" s="88">
        <f>+C31+C32+C33</f>
        <v>0</v>
      </c>
      <c r="D30" s="237">
        <f>+D31+D32+D33</f>
        <v>0</v>
      </c>
      <c r="E30" s="302">
        <f>C30+D30</f>
        <v>0</v>
      </c>
    </row>
    <row r="31" spans="1:5" s="196" customFormat="1" ht="12" customHeight="1">
      <c r="A31" s="190" t="s">
        <v>51</v>
      </c>
      <c r="B31" s="191" t="s">
        <v>182</v>
      </c>
      <c r="C31" s="244"/>
      <c r="D31" s="39"/>
      <c r="E31" s="303">
        <f>+E32+E33+E34</f>
        <v>0</v>
      </c>
    </row>
    <row r="32" spans="1:5" s="196" customFormat="1" ht="12" customHeight="1">
      <c r="A32" s="190" t="s">
        <v>52</v>
      </c>
      <c r="B32" s="192" t="s">
        <v>183</v>
      </c>
      <c r="C32" s="89"/>
      <c r="D32" s="238"/>
      <c r="E32" s="293">
        <f>C32+D32</f>
        <v>0</v>
      </c>
    </row>
    <row r="33" spans="1:5" s="196" customFormat="1" ht="12" customHeight="1" thickBot="1">
      <c r="A33" s="189" t="s">
        <v>53</v>
      </c>
      <c r="B33" s="42" t="s">
        <v>184</v>
      </c>
      <c r="C33" s="30"/>
      <c r="D33" s="273"/>
      <c r="E33" s="288">
        <f>C33+D33</f>
        <v>0</v>
      </c>
    </row>
    <row r="34" spans="1:5" s="128" customFormat="1" ht="12" customHeight="1" thickBot="1">
      <c r="A34" s="54" t="s">
        <v>10</v>
      </c>
      <c r="B34" s="37" t="s">
        <v>270</v>
      </c>
      <c r="C34" s="269"/>
      <c r="D34" s="271"/>
      <c r="E34" s="304">
        <f>C34+D34</f>
        <v>0</v>
      </c>
    </row>
    <row r="35" spans="1:5" s="128" customFormat="1" ht="12" customHeight="1" thickBot="1">
      <c r="A35" s="54" t="s">
        <v>11</v>
      </c>
      <c r="B35" s="37" t="s">
        <v>303</v>
      </c>
      <c r="C35" s="269"/>
      <c r="D35" s="271"/>
      <c r="E35" s="123">
        <f>C35+D35</f>
        <v>0</v>
      </c>
    </row>
    <row r="36" spans="1:5" s="128" customFormat="1" ht="12" customHeight="1" thickBot="1">
      <c r="A36" s="52" t="s">
        <v>12</v>
      </c>
      <c r="B36" s="37" t="s">
        <v>405</v>
      </c>
      <c r="C36" s="88">
        <f>+C8+C20+C25+C26+C30+C34+C35</f>
        <v>1600</v>
      </c>
      <c r="D36" s="237">
        <f>+D8+D20+D25+D26+D30+D34+D35</f>
        <v>0</v>
      </c>
      <c r="E36" s="123">
        <f>C36+D36</f>
        <v>1600</v>
      </c>
    </row>
    <row r="37" spans="1:5" s="128" customFormat="1" ht="12" customHeight="1" thickBot="1">
      <c r="A37" s="65" t="s">
        <v>13</v>
      </c>
      <c r="B37" s="37" t="s">
        <v>305</v>
      </c>
      <c r="C37" s="88">
        <f>+C38+C39+C40</f>
        <v>26192</v>
      </c>
      <c r="D37" s="237">
        <f>+D38+D39+D40</f>
        <v>961</v>
      </c>
      <c r="E37" s="308">
        <v>27153</v>
      </c>
    </row>
    <row r="38" spans="1:5" s="128" customFormat="1" ht="12" customHeight="1">
      <c r="A38" s="190" t="s">
        <v>306</v>
      </c>
      <c r="B38" s="191" t="s">
        <v>132</v>
      </c>
      <c r="C38" s="244"/>
      <c r="D38" s="39">
        <v>961</v>
      </c>
      <c r="E38" s="309">
        <v>961</v>
      </c>
    </row>
    <row r="39" spans="1:5" s="128" customFormat="1" ht="12" customHeight="1">
      <c r="A39" s="190" t="s">
        <v>307</v>
      </c>
      <c r="B39" s="192" t="s">
        <v>0</v>
      </c>
      <c r="C39" s="89"/>
      <c r="D39" s="238"/>
      <c r="E39" s="293">
        <f>C39+D39</f>
        <v>0</v>
      </c>
    </row>
    <row r="40" spans="1:5" s="196" customFormat="1" ht="12" customHeight="1" thickBot="1">
      <c r="A40" s="189" t="s">
        <v>308</v>
      </c>
      <c r="B40" s="42" t="s">
        <v>309</v>
      </c>
      <c r="C40" s="30">
        <v>26192</v>
      </c>
      <c r="D40" s="273"/>
      <c r="E40" s="288">
        <f>C40+D40</f>
        <v>26192</v>
      </c>
    </row>
    <row r="41" spans="1:5" s="196" customFormat="1" ht="15" customHeight="1" thickBot="1">
      <c r="A41" s="65" t="s">
        <v>14</v>
      </c>
      <c r="B41" s="66" t="s">
        <v>310</v>
      </c>
      <c r="C41" s="270">
        <f>+C36+C37</f>
        <v>27792</v>
      </c>
      <c r="D41" s="267">
        <f>+D36+D37</f>
        <v>961</v>
      </c>
      <c r="E41" s="310">
        <f>C41+D41</f>
        <v>28753</v>
      </c>
    </row>
    <row r="42" spans="1:3" s="196" customFormat="1" ht="15" customHeight="1">
      <c r="A42" s="67"/>
      <c r="B42" s="68"/>
      <c r="C42" s="124"/>
    </row>
    <row r="43" spans="1:3" ht="13.5" thickBot="1">
      <c r="A43" s="69"/>
      <c r="B43" s="70"/>
      <c r="C43" s="125"/>
    </row>
    <row r="44" spans="1:5" s="195" customFormat="1" ht="16.5" customHeight="1" thickBot="1">
      <c r="A44" s="326" t="s">
        <v>39</v>
      </c>
      <c r="B44" s="327"/>
      <c r="C44" s="327"/>
      <c r="D44" s="327"/>
      <c r="E44" s="328"/>
    </row>
    <row r="45" spans="1:5" s="197" customFormat="1" ht="12" customHeight="1" thickBot="1">
      <c r="A45" s="54" t="s">
        <v>5</v>
      </c>
      <c r="B45" s="37" t="s">
        <v>311</v>
      </c>
      <c r="C45" s="88">
        <f>SUM(C46:C50)</f>
        <v>27792</v>
      </c>
      <c r="D45" s="237">
        <f>SUM(D46:D50)</f>
        <v>961</v>
      </c>
      <c r="E45" s="123">
        <f>SUM(E46:E50)</f>
        <v>28753</v>
      </c>
    </row>
    <row r="46" spans="1:5" ht="12" customHeight="1">
      <c r="A46" s="189" t="s">
        <v>58</v>
      </c>
      <c r="B46" s="7" t="s">
        <v>34</v>
      </c>
      <c r="C46" s="244">
        <v>18527</v>
      </c>
      <c r="D46" s="39"/>
      <c r="E46" s="293">
        <f>C46+D46</f>
        <v>18527</v>
      </c>
    </row>
    <row r="47" spans="1:5" ht="12" customHeight="1">
      <c r="A47" s="189" t="s">
        <v>59</v>
      </c>
      <c r="B47" s="6" t="s">
        <v>103</v>
      </c>
      <c r="C47" s="29">
        <v>5030</v>
      </c>
      <c r="D47" s="40"/>
      <c r="E47" s="289">
        <f>C47+D47</f>
        <v>5030</v>
      </c>
    </row>
    <row r="48" spans="1:5" ht="12" customHeight="1">
      <c r="A48" s="189" t="s">
        <v>60</v>
      </c>
      <c r="B48" s="6" t="s">
        <v>77</v>
      </c>
      <c r="C48" s="29">
        <v>4235</v>
      </c>
      <c r="D48" s="40">
        <v>961</v>
      </c>
      <c r="E48" s="289">
        <f>C48+D48</f>
        <v>5196</v>
      </c>
    </row>
    <row r="49" spans="1:5" ht="12" customHeight="1">
      <c r="A49" s="189" t="s">
        <v>61</v>
      </c>
      <c r="B49" s="6" t="s">
        <v>104</v>
      </c>
      <c r="C49" s="29"/>
      <c r="D49" s="40"/>
      <c r="E49" s="289">
        <f>C49+D49</f>
        <v>0</v>
      </c>
    </row>
    <row r="50" spans="1:5" ht="12" customHeight="1" thickBot="1">
      <c r="A50" s="189" t="s">
        <v>78</v>
      </c>
      <c r="B50" s="6" t="s">
        <v>105</v>
      </c>
      <c r="C50" s="29"/>
      <c r="D50" s="40"/>
      <c r="E50" s="289">
        <f>C50+D50</f>
        <v>0</v>
      </c>
    </row>
    <row r="51" spans="1:5" ht="12" customHeight="1" thickBot="1">
      <c r="A51" s="54" t="s">
        <v>6</v>
      </c>
      <c r="B51" s="37" t="s">
        <v>312</v>
      </c>
      <c r="C51" s="88">
        <f>SUM(C52:C54)</f>
        <v>0</v>
      </c>
      <c r="D51" s="237">
        <f>SUM(D52:D54)</f>
        <v>0</v>
      </c>
      <c r="E51" s="123">
        <f>SUM(E52:E54)</f>
        <v>0</v>
      </c>
    </row>
    <row r="52" spans="1:5" s="197" customFormat="1" ht="12" customHeight="1">
      <c r="A52" s="189" t="s">
        <v>64</v>
      </c>
      <c r="B52" s="7" t="s">
        <v>122</v>
      </c>
      <c r="C52" s="244"/>
      <c r="D52" s="39"/>
      <c r="E52" s="293">
        <f>C52+D52</f>
        <v>0</v>
      </c>
    </row>
    <row r="53" spans="1:5" ht="12" customHeight="1">
      <c r="A53" s="189" t="s">
        <v>65</v>
      </c>
      <c r="B53" s="6" t="s">
        <v>107</v>
      </c>
      <c r="C53" s="29"/>
      <c r="D53" s="40"/>
      <c r="E53" s="289">
        <f>C53+D53</f>
        <v>0</v>
      </c>
    </row>
    <row r="54" spans="1:5" ht="12" customHeight="1">
      <c r="A54" s="189" t="s">
        <v>66</v>
      </c>
      <c r="B54" s="6" t="s">
        <v>40</v>
      </c>
      <c r="C54" s="29"/>
      <c r="D54" s="40"/>
      <c r="E54" s="289">
        <f>C54+D54</f>
        <v>0</v>
      </c>
    </row>
    <row r="55" spans="1:5" ht="12" customHeight="1" thickBot="1">
      <c r="A55" s="189" t="s">
        <v>67</v>
      </c>
      <c r="B55" s="6" t="s">
        <v>402</v>
      </c>
      <c r="C55" s="29"/>
      <c r="D55" s="40"/>
      <c r="E55" s="289">
        <f>C55+D55</f>
        <v>0</v>
      </c>
    </row>
    <row r="56" spans="1:5" ht="15" customHeight="1" thickBot="1">
      <c r="A56" s="54" t="s">
        <v>7</v>
      </c>
      <c r="B56" s="37" t="s">
        <v>2</v>
      </c>
      <c r="C56" s="269"/>
      <c r="D56" s="271"/>
      <c r="E56" s="123">
        <f>C56+D56</f>
        <v>0</v>
      </c>
    </row>
    <row r="57" spans="1:5" ht="13.5" thickBot="1">
      <c r="A57" s="54" t="s">
        <v>8</v>
      </c>
      <c r="B57" s="71" t="s">
        <v>406</v>
      </c>
      <c r="C57" s="270">
        <f>+C45+C51+C56</f>
        <v>27792</v>
      </c>
      <c r="D57" s="267">
        <f>+D45+D51+D56</f>
        <v>961</v>
      </c>
      <c r="E57" s="126">
        <f>+E45+E51+E56</f>
        <v>28753</v>
      </c>
    </row>
    <row r="58" spans="3:5" ht="15" customHeight="1" thickBot="1">
      <c r="C58" s="127"/>
      <c r="E58" s="127"/>
    </row>
    <row r="59" spans="1:5" ht="14.25" customHeight="1" thickBot="1">
      <c r="A59" s="74" t="s">
        <v>397</v>
      </c>
      <c r="B59" s="75"/>
      <c r="C59" s="265">
        <v>10</v>
      </c>
      <c r="D59" s="265"/>
      <c r="E59" s="281">
        <f>C59+D59</f>
        <v>10</v>
      </c>
    </row>
    <row r="60" spans="1:5" ht="13.5" thickBot="1">
      <c r="A60" s="74" t="s">
        <v>118</v>
      </c>
      <c r="B60" s="75"/>
      <c r="C60" s="265">
        <v>0</v>
      </c>
      <c r="D60" s="265"/>
      <c r="E60" s="281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Q38" sqref="Q38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39">
      <selection activeCell="D145" sqref="D145"/>
    </sheetView>
  </sheetViews>
  <sheetFormatPr defaultColWidth="9.00390625" defaultRowHeight="12.75"/>
  <cols>
    <col min="1" max="1" width="9.50390625" style="130" customWidth="1"/>
    <col min="2" max="2" width="59.625" style="130" customWidth="1"/>
    <col min="3" max="3" width="17.375" style="131" customWidth="1"/>
    <col min="4" max="5" width="17.375" style="153" customWidth="1"/>
    <col min="6" max="16384" width="9.375" style="153" customWidth="1"/>
  </cols>
  <sheetData>
    <row r="1" spans="1:5" ht="15.75" customHeight="1">
      <c r="A1" s="315" t="s">
        <v>3</v>
      </c>
      <c r="B1" s="315"/>
      <c r="C1" s="315"/>
      <c r="D1" s="315"/>
      <c r="E1" s="315"/>
    </row>
    <row r="2" spans="1:5" ht="15.75" customHeight="1" thickBot="1">
      <c r="A2" s="316" t="s">
        <v>81</v>
      </c>
      <c r="B2" s="316"/>
      <c r="C2" s="219"/>
      <c r="E2" s="219" t="s">
        <v>123</v>
      </c>
    </row>
    <row r="3" spans="1:5" ht="15.75">
      <c r="A3" s="318" t="s">
        <v>46</v>
      </c>
      <c r="B3" s="320" t="s">
        <v>4</v>
      </c>
      <c r="C3" s="311" t="str">
        <f>+CONCATENATE(LEFT(ÖSSZEFÜGGÉSEK!A6,4),". évi")</f>
        <v>2016. évi</v>
      </c>
      <c r="D3" s="312"/>
      <c r="E3" s="313"/>
    </row>
    <row r="4" spans="1:5" ht="28.5" thickBot="1">
      <c r="A4" s="319"/>
      <c r="B4" s="321"/>
      <c r="C4" s="222" t="s">
        <v>409</v>
      </c>
      <c r="D4" s="220" t="s">
        <v>465</v>
      </c>
      <c r="E4" s="221" t="str">
        <f>+CONCATENATE(LEFT(ÖSSZEFÜGGÉSEK!A6,4),"……….",CHAR(10),"Módosítás utáni")</f>
        <v>2016……….
Módosítás utáni</v>
      </c>
    </row>
    <row r="5" spans="1:5" s="154" customFormat="1" ht="12" customHeight="1" thickBot="1">
      <c r="A5" s="150" t="s">
        <v>378</v>
      </c>
      <c r="B5" s="151" t="s">
        <v>379</v>
      </c>
      <c r="C5" s="151" t="s">
        <v>380</v>
      </c>
      <c r="D5" s="151" t="s">
        <v>381</v>
      </c>
      <c r="E5" s="294" t="s">
        <v>474</v>
      </c>
    </row>
    <row r="6" spans="1:5" s="155" customFormat="1" ht="12" customHeight="1" thickBot="1">
      <c r="A6" s="18" t="s">
        <v>5</v>
      </c>
      <c r="B6" s="19" t="s">
        <v>144</v>
      </c>
      <c r="C6" s="142">
        <f>+C7+C8+C9+C10+C11+C12</f>
        <v>282689</v>
      </c>
      <c r="D6" s="142">
        <f>+D7+D8+D9+D10+D11+D12</f>
        <v>0</v>
      </c>
      <c r="E6" s="77">
        <f>+E7+E8+E9+E10+E11+E12</f>
        <v>282689</v>
      </c>
    </row>
    <row r="7" spans="1:5" s="155" customFormat="1" ht="12" customHeight="1">
      <c r="A7" s="13" t="s">
        <v>58</v>
      </c>
      <c r="B7" s="156" t="s">
        <v>145</v>
      </c>
      <c r="C7" s="144">
        <v>76623</v>
      </c>
      <c r="D7" s="144"/>
      <c r="E7" s="186">
        <f>C7+D7</f>
        <v>76623</v>
      </c>
    </row>
    <row r="8" spans="1:5" s="155" customFormat="1" ht="12" customHeight="1">
      <c r="A8" s="12" t="s">
        <v>59</v>
      </c>
      <c r="B8" s="157" t="s">
        <v>146</v>
      </c>
      <c r="C8" s="143">
        <v>78165</v>
      </c>
      <c r="D8" s="143"/>
      <c r="E8" s="186">
        <f aca="true" t="shared" si="0" ref="E8:E62">C8+D8</f>
        <v>78165</v>
      </c>
    </row>
    <row r="9" spans="1:5" s="155" customFormat="1" ht="12" customHeight="1">
      <c r="A9" s="12" t="s">
        <v>60</v>
      </c>
      <c r="B9" s="157" t="s">
        <v>147</v>
      </c>
      <c r="C9" s="143">
        <v>123676</v>
      </c>
      <c r="D9" s="143"/>
      <c r="E9" s="186">
        <f t="shared" si="0"/>
        <v>123676</v>
      </c>
    </row>
    <row r="10" spans="1:5" s="155" customFormat="1" ht="12" customHeight="1">
      <c r="A10" s="12" t="s">
        <v>61</v>
      </c>
      <c r="B10" s="157" t="s">
        <v>148</v>
      </c>
      <c r="C10" s="143">
        <v>4225</v>
      </c>
      <c r="D10" s="143"/>
      <c r="E10" s="186">
        <f t="shared" si="0"/>
        <v>4225</v>
      </c>
    </row>
    <row r="11" spans="1:5" s="155" customFormat="1" ht="12" customHeight="1">
      <c r="A11" s="12" t="s">
        <v>78</v>
      </c>
      <c r="B11" s="79" t="s">
        <v>323</v>
      </c>
      <c r="C11" s="143"/>
      <c r="D11" s="143"/>
      <c r="E11" s="186">
        <f t="shared" si="0"/>
        <v>0</v>
      </c>
    </row>
    <row r="12" spans="1:5" s="155" customFormat="1" ht="12" customHeight="1" thickBot="1">
      <c r="A12" s="14" t="s">
        <v>62</v>
      </c>
      <c r="B12" s="80" t="s">
        <v>324</v>
      </c>
      <c r="C12" s="143"/>
      <c r="D12" s="143"/>
      <c r="E12" s="186">
        <f t="shared" si="0"/>
        <v>0</v>
      </c>
    </row>
    <row r="13" spans="1:5" s="155" customFormat="1" ht="12" customHeight="1" thickBot="1">
      <c r="A13" s="18" t="s">
        <v>6</v>
      </c>
      <c r="B13" s="78" t="s">
        <v>149</v>
      </c>
      <c r="C13" s="142">
        <f>+C14+C15+C16+C17+C18</f>
        <v>309300</v>
      </c>
      <c r="D13" s="142">
        <f>+D14+D15+D16+D17+D18</f>
        <v>0</v>
      </c>
      <c r="E13" s="77">
        <f>+E14+E15+E16+E17+E18</f>
        <v>309300</v>
      </c>
    </row>
    <row r="14" spans="1:5" s="155" customFormat="1" ht="12" customHeight="1">
      <c r="A14" s="13" t="s">
        <v>64</v>
      </c>
      <c r="B14" s="156" t="s">
        <v>150</v>
      </c>
      <c r="C14" s="144"/>
      <c r="D14" s="144"/>
      <c r="E14" s="186">
        <f t="shared" si="0"/>
        <v>0</v>
      </c>
    </row>
    <row r="15" spans="1:5" s="155" customFormat="1" ht="12" customHeight="1">
      <c r="A15" s="12" t="s">
        <v>65</v>
      </c>
      <c r="B15" s="157" t="s">
        <v>151</v>
      </c>
      <c r="C15" s="143"/>
      <c r="D15" s="143"/>
      <c r="E15" s="186">
        <f t="shared" si="0"/>
        <v>0</v>
      </c>
    </row>
    <row r="16" spans="1:5" s="155" customFormat="1" ht="12" customHeight="1">
      <c r="A16" s="12" t="s">
        <v>66</v>
      </c>
      <c r="B16" s="157" t="s">
        <v>315</v>
      </c>
      <c r="C16" s="143"/>
      <c r="D16" s="143"/>
      <c r="E16" s="186">
        <f t="shared" si="0"/>
        <v>0</v>
      </c>
    </row>
    <row r="17" spans="1:5" s="155" customFormat="1" ht="12" customHeight="1">
      <c r="A17" s="12" t="s">
        <v>67</v>
      </c>
      <c r="B17" s="157" t="s">
        <v>316</v>
      </c>
      <c r="C17" s="143"/>
      <c r="D17" s="143"/>
      <c r="E17" s="186">
        <f t="shared" si="0"/>
        <v>0</v>
      </c>
    </row>
    <row r="18" spans="1:5" s="155" customFormat="1" ht="12" customHeight="1">
      <c r="A18" s="12" t="s">
        <v>68</v>
      </c>
      <c r="B18" s="157" t="s">
        <v>152</v>
      </c>
      <c r="C18" s="143">
        <v>309300</v>
      </c>
      <c r="D18" s="143"/>
      <c r="E18" s="186">
        <f t="shared" si="0"/>
        <v>309300</v>
      </c>
    </row>
    <row r="19" spans="1:5" s="155" customFormat="1" ht="12" customHeight="1" thickBot="1">
      <c r="A19" s="14" t="s">
        <v>74</v>
      </c>
      <c r="B19" s="80" t="s">
        <v>153</v>
      </c>
      <c r="C19" s="145"/>
      <c r="D19" s="145"/>
      <c r="E19" s="186">
        <f t="shared" si="0"/>
        <v>0</v>
      </c>
    </row>
    <row r="20" spans="1:5" s="155" customFormat="1" ht="12" customHeight="1" thickBot="1">
      <c r="A20" s="18" t="s">
        <v>7</v>
      </c>
      <c r="B20" s="19" t="s">
        <v>154</v>
      </c>
      <c r="C20" s="142">
        <f>+C21+C22+C23+C24+C25</f>
        <v>97000</v>
      </c>
      <c r="D20" s="142">
        <f>+D21+D22+D23+D24+D25</f>
        <v>0</v>
      </c>
      <c r="E20" s="77">
        <f>+E21+E22+E23+E24+E25</f>
        <v>97000</v>
      </c>
    </row>
    <row r="21" spans="1:5" s="155" customFormat="1" ht="12" customHeight="1">
      <c r="A21" s="13" t="s">
        <v>47</v>
      </c>
      <c r="B21" s="156" t="s">
        <v>155</v>
      </c>
      <c r="C21" s="144">
        <v>60000</v>
      </c>
      <c r="D21" s="144"/>
      <c r="E21" s="186">
        <f t="shared" si="0"/>
        <v>60000</v>
      </c>
    </row>
    <row r="22" spans="1:5" s="155" customFormat="1" ht="12" customHeight="1">
      <c r="A22" s="12" t="s">
        <v>48</v>
      </c>
      <c r="B22" s="157" t="s">
        <v>156</v>
      </c>
      <c r="C22" s="143"/>
      <c r="D22" s="143"/>
      <c r="E22" s="186">
        <f t="shared" si="0"/>
        <v>0</v>
      </c>
    </row>
    <row r="23" spans="1:5" s="155" customFormat="1" ht="12" customHeight="1">
      <c r="A23" s="12" t="s">
        <v>49</v>
      </c>
      <c r="B23" s="157" t="s">
        <v>317</v>
      </c>
      <c r="C23" s="143"/>
      <c r="D23" s="143"/>
      <c r="E23" s="186">
        <f t="shared" si="0"/>
        <v>0</v>
      </c>
    </row>
    <row r="24" spans="1:5" s="155" customFormat="1" ht="12" customHeight="1">
      <c r="A24" s="12" t="s">
        <v>50</v>
      </c>
      <c r="B24" s="157" t="s">
        <v>318</v>
      </c>
      <c r="C24" s="143"/>
      <c r="D24" s="143"/>
      <c r="E24" s="186">
        <f t="shared" si="0"/>
        <v>0</v>
      </c>
    </row>
    <row r="25" spans="1:5" s="155" customFormat="1" ht="12" customHeight="1">
      <c r="A25" s="12" t="s">
        <v>91</v>
      </c>
      <c r="B25" s="157" t="s">
        <v>157</v>
      </c>
      <c r="C25" s="143">
        <v>37000</v>
      </c>
      <c r="D25" s="143"/>
      <c r="E25" s="186">
        <f t="shared" si="0"/>
        <v>37000</v>
      </c>
    </row>
    <row r="26" spans="1:5" s="155" customFormat="1" ht="12" customHeight="1" thickBot="1">
      <c r="A26" s="14" t="s">
        <v>92</v>
      </c>
      <c r="B26" s="158" t="s">
        <v>158</v>
      </c>
      <c r="C26" s="145"/>
      <c r="D26" s="145"/>
      <c r="E26" s="186">
        <f t="shared" si="0"/>
        <v>0</v>
      </c>
    </row>
    <row r="27" spans="1:5" s="155" customFormat="1" ht="12" customHeight="1" thickBot="1">
      <c r="A27" s="18" t="s">
        <v>93</v>
      </c>
      <c r="B27" s="19" t="s">
        <v>462</v>
      </c>
      <c r="C27" s="148">
        <f>+C28+C29+C30+C31+C32+C33+C34</f>
        <v>174000</v>
      </c>
      <c r="D27" s="148">
        <f>+D28+D29+D30+D31+D32+D33+D34</f>
        <v>0</v>
      </c>
      <c r="E27" s="185">
        <f>+E28+E29+E30+E31+E32+E33+E34</f>
        <v>174000</v>
      </c>
    </row>
    <row r="28" spans="1:5" s="155" customFormat="1" ht="12" customHeight="1">
      <c r="A28" s="13" t="s">
        <v>159</v>
      </c>
      <c r="B28" s="156" t="s">
        <v>456</v>
      </c>
      <c r="C28" s="187">
        <v>17300</v>
      </c>
      <c r="D28" s="187"/>
      <c r="E28" s="186">
        <f t="shared" si="0"/>
        <v>17300</v>
      </c>
    </row>
    <row r="29" spans="1:5" s="155" customFormat="1" ht="12" customHeight="1">
      <c r="A29" s="12" t="s">
        <v>160</v>
      </c>
      <c r="B29" s="157" t="s">
        <v>478</v>
      </c>
      <c r="C29" s="143">
        <v>2200</v>
      </c>
      <c r="D29" s="143"/>
      <c r="E29" s="186">
        <f t="shared" si="0"/>
        <v>2200</v>
      </c>
    </row>
    <row r="30" spans="1:5" s="155" customFormat="1" ht="12" customHeight="1">
      <c r="A30" s="12" t="s">
        <v>161</v>
      </c>
      <c r="B30" s="157" t="s">
        <v>457</v>
      </c>
      <c r="C30" s="143">
        <v>145000</v>
      </c>
      <c r="D30" s="143"/>
      <c r="E30" s="186">
        <f t="shared" si="0"/>
        <v>145000</v>
      </c>
    </row>
    <row r="31" spans="1:5" s="155" customFormat="1" ht="12" customHeight="1">
      <c r="A31" s="12" t="s">
        <v>162</v>
      </c>
      <c r="B31" s="157" t="s">
        <v>458</v>
      </c>
      <c r="C31" s="143">
        <v>2500</v>
      </c>
      <c r="D31" s="143"/>
      <c r="E31" s="186">
        <f t="shared" si="0"/>
        <v>2500</v>
      </c>
    </row>
    <row r="32" spans="1:5" s="155" customFormat="1" ht="12" customHeight="1">
      <c r="A32" s="12" t="s">
        <v>459</v>
      </c>
      <c r="B32" s="157" t="s">
        <v>163</v>
      </c>
      <c r="C32" s="143">
        <v>6000</v>
      </c>
      <c r="D32" s="143"/>
      <c r="E32" s="186">
        <f t="shared" si="0"/>
        <v>6000</v>
      </c>
    </row>
    <row r="33" spans="1:5" s="155" customFormat="1" ht="12" customHeight="1">
      <c r="A33" s="12" t="s">
        <v>460</v>
      </c>
      <c r="B33" s="157" t="s">
        <v>164</v>
      </c>
      <c r="C33" s="143"/>
      <c r="D33" s="143"/>
      <c r="E33" s="186">
        <f t="shared" si="0"/>
        <v>0</v>
      </c>
    </row>
    <row r="34" spans="1:5" s="155" customFormat="1" ht="12" customHeight="1" thickBot="1">
      <c r="A34" s="14" t="s">
        <v>461</v>
      </c>
      <c r="B34" s="158" t="s">
        <v>165</v>
      </c>
      <c r="C34" s="145">
        <v>1000</v>
      </c>
      <c r="D34" s="145"/>
      <c r="E34" s="186">
        <f t="shared" si="0"/>
        <v>1000</v>
      </c>
    </row>
    <row r="35" spans="1:5" s="155" customFormat="1" ht="12" customHeight="1" thickBot="1">
      <c r="A35" s="18" t="s">
        <v>9</v>
      </c>
      <c r="B35" s="19" t="s">
        <v>325</v>
      </c>
      <c r="C35" s="142">
        <f>SUM(C36:C46)</f>
        <v>71774</v>
      </c>
      <c r="D35" s="142">
        <f>SUM(D36:D46)</f>
        <v>0</v>
      </c>
      <c r="E35" s="77">
        <f>SUM(E36:E46)</f>
        <v>71774</v>
      </c>
    </row>
    <row r="36" spans="1:5" s="155" customFormat="1" ht="12" customHeight="1">
      <c r="A36" s="13" t="s">
        <v>51</v>
      </c>
      <c r="B36" s="156" t="s">
        <v>168</v>
      </c>
      <c r="C36" s="144"/>
      <c r="D36" s="144"/>
      <c r="E36" s="186">
        <f t="shared" si="0"/>
        <v>0</v>
      </c>
    </row>
    <row r="37" spans="1:5" s="155" customFormat="1" ht="12" customHeight="1">
      <c r="A37" s="12" t="s">
        <v>52</v>
      </c>
      <c r="B37" s="157" t="s">
        <v>169</v>
      </c>
      <c r="C37" s="143">
        <v>22000</v>
      </c>
      <c r="D37" s="143"/>
      <c r="E37" s="186">
        <f t="shared" si="0"/>
        <v>22000</v>
      </c>
    </row>
    <row r="38" spans="1:5" s="155" customFormat="1" ht="12" customHeight="1">
      <c r="A38" s="12" t="s">
        <v>53</v>
      </c>
      <c r="B38" s="157" t="s">
        <v>170</v>
      </c>
      <c r="C38" s="143"/>
      <c r="D38" s="143"/>
      <c r="E38" s="186">
        <f t="shared" si="0"/>
        <v>0</v>
      </c>
    </row>
    <row r="39" spans="1:5" s="155" customFormat="1" ht="12" customHeight="1">
      <c r="A39" s="12" t="s">
        <v>95</v>
      </c>
      <c r="B39" s="157" t="s">
        <v>171</v>
      </c>
      <c r="C39" s="143">
        <v>5850</v>
      </c>
      <c r="D39" s="143"/>
      <c r="E39" s="186">
        <f t="shared" si="0"/>
        <v>5850</v>
      </c>
    </row>
    <row r="40" spans="1:5" s="155" customFormat="1" ht="12" customHeight="1">
      <c r="A40" s="12" t="s">
        <v>96</v>
      </c>
      <c r="B40" s="157" t="s">
        <v>172</v>
      </c>
      <c r="C40" s="143">
        <v>34500</v>
      </c>
      <c r="D40" s="143"/>
      <c r="E40" s="186">
        <f t="shared" si="0"/>
        <v>34500</v>
      </c>
    </row>
    <row r="41" spans="1:5" s="155" customFormat="1" ht="12" customHeight="1">
      <c r="A41" s="12" t="s">
        <v>97</v>
      </c>
      <c r="B41" s="157" t="s">
        <v>173</v>
      </c>
      <c r="C41" s="143">
        <v>3377</v>
      </c>
      <c r="D41" s="143"/>
      <c r="E41" s="186">
        <f t="shared" si="0"/>
        <v>3377</v>
      </c>
    </row>
    <row r="42" spans="1:5" s="155" customFormat="1" ht="12" customHeight="1">
      <c r="A42" s="12" t="s">
        <v>98</v>
      </c>
      <c r="B42" s="157" t="s">
        <v>174</v>
      </c>
      <c r="C42" s="143">
        <v>5967</v>
      </c>
      <c r="D42" s="143"/>
      <c r="E42" s="186">
        <f t="shared" si="0"/>
        <v>5967</v>
      </c>
    </row>
    <row r="43" spans="1:5" s="155" customFormat="1" ht="12" customHeight="1">
      <c r="A43" s="12" t="s">
        <v>99</v>
      </c>
      <c r="B43" s="157" t="s">
        <v>463</v>
      </c>
      <c r="C43" s="143">
        <v>80</v>
      </c>
      <c r="D43" s="143"/>
      <c r="E43" s="186">
        <f t="shared" si="0"/>
        <v>80</v>
      </c>
    </row>
    <row r="44" spans="1:5" s="155" customFormat="1" ht="12" customHeight="1">
      <c r="A44" s="12" t="s">
        <v>166</v>
      </c>
      <c r="B44" s="157" t="s">
        <v>176</v>
      </c>
      <c r="C44" s="146"/>
      <c r="D44" s="146"/>
      <c r="E44" s="186">
        <f t="shared" si="0"/>
        <v>0</v>
      </c>
    </row>
    <row r="45" spans="1:5" s="155" customFormat="1" ht="12" customHeight="1">
      <c r="A45" s="14" t="s">
        <v>167</v>
      </c>
      <c r="B45" s="158" t="s">
        <v>327</v>
      </c>
      <c r="C45" s="147"/>
      <c r="D45" s="147"/>
      <c r="E45" s="186">
        <f t="shared" si="0"/>
        <v>0</v>
      </c>
    </row>
    <row r="46" spans="1:5" s="155" customFormat="1" ht="12" customHeight="1" thickBot="1">
      <c r="A46" s="14" t="s">
        <v>326</v>
      </c>
      <c r="B46" s="80" t="s">
        <v>177</v>
      </c>
      <c r="C46" s="147"/>
      <c r="D46" s="147"/>
      <c r="E46" s="186">
        <f t="shared" si="0"/>
        <v>0</v>
      </c>
    </row>
    <row r="47" spans="1:5" s="155" customFormat="1" ht="12" customHeight="1" thickBot="1">
      <c r="A47" s="18" t="s">
        <v>10</v>
      </c>
      <c r="B47" s="19" t="s">
        <v>178</v>
      </c>
      <c r="C47" s="142">
        <f>SUM(C48:C52)</f>
        <v>0</v>
      </c>
      <c r="D47" s="142">
        <f>SUM(D48:D52)</f>
        <v>0</v>
      </c>
      <c r="E47" s="77">
        <f>SUM(E48:E52)</f>
        <v>0</v>
      </c>
    </row>
    <row r="48" spans="1:5" s="155" customFormat="1" ht="12" customHeight="1">
      <c r="A48" s="13" t="s">
        <v>54</v>
      </c>
      <c r="B48" s="156" t="s">
        <v>182</v>
      </c>
      <c r="C48" s="198"/>
      <c r="D48" s="198"/>
      <c r="E48" s="278">
        <f t="shared" si="0"/>
        <v>0</v>
      </c>
    </row>
    <row r="49" spans="1:5" s="155" customFormat="1" ht="12" customHeight="1">
      <c r="A49" s="12" t="s">
        <v>55</v>
      </c>
      <c r="B49" s="157" t="s">
        <v>183</v>
      </c>
      <c r="C49" s="146"/>
      <c r="D49" s="146"/>
      <c r="E49" s="278">
        <f t="shared" si="0"/>
        <v>0</v>
      </c>
    </row>
    <row r="50" spans="1:5" s="155" customFormat="1" ht="12" customHeight="1">
      <c r="A50" s="12" t="s">
        <v>179</v>
      </c>
      <c r="B50" s="157" t="s">
        <v>184</v>
      </c>
      <c r="C50" s="146"/>
      <c r="D50" s="146"/>
      <c r="E50" s="278">
        <f t="shared" si="0"/>
        <v>0</v>
      </c>
    </row>
    <row r="51" spans="1:5" s="155" customFormat="1" ht="12" customHeight="1">
      <c r="A51" s="12" t="s">
        <v>180</v>
      </c>
      <c r="B51" s="157" t="s">
        <v>185</v>
      </c>
      <c r="C51" s="146"/>
      <c r="D51" s="146"/>
      <c r="E51" s="278">
        <f t="shared" si="0"/>
        <v>0</v>
      </c>
    </row>
    <row r="52" spans="1:5" s="155" customFormat="1" ht="12" customHeight="1" thickBot="1">
      <c r="A52" s="14" t="s">
        <v>181</v>
      </c>
      <c r="B52" s="80" t="s">
        <v>186</v>
      </c>
      <c r="C52" s="147"/>
      <c r="D52" s="147"/>
      <c r="E52" s="278">
        <f t="shared" si="0"/>
        <v>0</v>
      </c>
    </row>
    <row r="53" spans="1:5" s="155" customFormat="1" ht="12" customHeight="1" thickBot="1">
      <c r="A53" s="18" t="s">
        <v>100</v>
      </c>
      <c r="B53" s="19" t="s">
        <v>187</v>
      </c>
      <c r="C53" s="142">
        <f>SUM(C54:C56)</f>
        <v>0</v>
      </c>
      <c r="D53" s="142">
        <f>SUM(D54:D56)</f>
        <v>0</v>
      </c>
      <c r="E53" s="77">
        <f>SUM(E54:E56)</f>
        <v>0</v>
      </c>
    </row>
    <row r="54" spans="1:5" s="155" customFormat="1" ht="12" customHeight="1">
      <c r="A54" s="13" t="s">
        <v>56</v>
      </c>
      <c r="B54" s="156" t="s">
        <v>188</v>
      </c>
      <c r="C54" s="144"/>
      <c r="D54" s="144"/>
      <c r="E54" s="186">
        <f t="shared" si="0"/>
        <v>0</v>
      </c>
    </row>
    <row r="55" spans="1:5" s="155" customFormat="1" ht="12" customHeight="1">
      <c r="A55" s="12" t="s">
        <v>57</v>
      </c>
      <c r="B55" s="157" t="s">
        <v>319</v>
      </c>
      <c r="C55" s="143"/>
      <c r="D55" s="143"/>
      <c r="E55" s="186">
        <f t="shared" si="0"/>
        <v>0</v>
      </c>
    </row>
    <row r="56" spans="1:5" s="155" customFormat="1" ht="12" customHeight="1">
      <c r="A56" s="12" t="s">
        <v>191</v>
      </c>
      <c r="B56" s="157" t="s">
        <v>189</v>
      </c>
      <c r="C56" s="143"/>
      <c r="D56" s="143"/>
      <c r="E56" s="186">
        <f t="shared" si="0"/>
        <v>0</v>
      </c>
    </row>
    <row r="57" spans="1:5" s="155" customFormat="1" ht="12" customHeight="1" thickBot="1">
      <c r="A57" s="14" t="s">
        <v>192</v>
      </c>
      <c r="B57" s="80" t="s">
        <v>190</v>
      </c>
      <c r="C57" s="145"/>
      <c r="D57" s="145"/>
      <c r="E57" s="186">
        <f t="shared" si="0"/>
        <v>0</v>
      </c>
    </row>
    <row r="58" spans="1:5" s="155" customFormat="1" ht="12" customHeight="1" thickBot="1">
      <c r="A58" s="18" t="s">
        <v>12</v>
      </c>
      <c r="B58" s="78" t="s">
        <v>193</v>
      </c>
      <c r="C58" s="142">
        <f>SUM(C59:C61)</f>
        <v>0</v>
      </c>
      <c r="D58" s="142">
        <f>SUM(D59:D61)</f>
        <v>0</v>
      </c>
      <c r="E58" s="77">
        <f>SUM(E59:E61)</f>
        <v>0</v>
      </c>
    </row>
    <row r="59" spans="1:5" s="155" customFormat="1" ht="12" customHeight="1">
      <c r="A59" s="13" t="s">
        <v>101</v>
      </c>
      <c r="B59" s="156" t="s">
        <v>195</v>
      </c>
      <c r="C59" s="146"/>
      <c r="D59" s="146"/>
      <c r="E59" s="276">
        <f t="shared" si="0"/>
        <v>0</v>
      </c>
    </row>
    <row r="60" spans="1:5" s="155" customFormat="1" ht="12" customHeight="1">
      <c r="A60" s="12" t="s">
        <v>102</v>
      </c>
      <c r="B60" s="157" t="s">
        <v>320</v>
      </c>
      <c r="C60" s="146"/>
      <c r="D60" s="146"/>
      <c r="E60" s="276">
        <f t="shared" si="0"/>
        <v>0</v>
      </c>
    </row>
    <row r="61" spans="1:5" s="155" customFormat="1" ht="12" customHeight="1">
      <c r="A61" s="12" t="s">
        <v>124</v>
      </c>
      <c r="B61" s="157" t="s">
        <v>196</v>
      </c>
      <c r="C61" s="146"/>
      <c r="D61" s="146"/>
      <c r="E61" s="276">
        <f t="shared" si="0"/>
        <v>0</v>
      </c>
    </row>
    <row r="62" spans="1:5" s="155" customFormat="1" ht="12" customHeight="1" thickBot="1">
      <c r="A62" s="14" t="s">
        <v>194</v>
      </c>
      <c r="B62" s="80" t="s">
        <v>197</v>
      </c>
      <c r="C62" s="146"/>
      <c r="D62" s="146"/>
      <c r="E62" s="276">
        <f t="shared" si="0"/>
        <v>0</v>
      </c>
    </row>
    <row r="63" spans="1:5" s="155" customFormat="1" ht="12" customHeight="1" thickBot="1">
      <c r="A63" s="206" t="s">
        <v>367</v>
      </c>
      <c r="B63" s="19" t="s">
        <v>198</v>
      </c>
      <c r="C63" s="148">
        <f>+C6+C13+C20+C27+C35+C47+C53+C58</f>
        <v>934763</v>
      </c>
      <c r="D63" s="148">
        <f>+D6+D13+D20+D27+D35+D47+D53+D58</f>
        <v>0</v>
      </c>
      <c r="E63" s="185">
        <f>+E6+E13+E20+E27+E35+E47+E53+E58</f>
        <v>934763</v>
      </c>
    </row>
    <row r="64" spans="1:5" s="155" customFormat="1" ht="12" customHeight="1" thickBot="1">
      <c r="A64" s="199" t="s">
        <v>199</v>
      </c>
      <c r="B64" s="78" t="s">
        <v>200</v>
      </c>
      <c r="C64" s="142">
        <f>SUM(C65:C67)</f>
        <v>0</v>
      </c>
      <c r="D64" s="142">
        <f>SUM(D65:D67)</f>
        <v>0</v>
      </c>
      <c r="E64" s="77">
        <f>SUM(E65:E67)</f>
        <v>0</v>
      </c>
    </row>
    <row r="65" spans="1:5" s="155" customFormat="1" ht="12" customHeight="1">
      <c r="A65" s="13" t="s">
        <v>231</v>
      </c>
      <c r="B65" s="156" t="s">
        <v>201</v>
      </c>
      <c r="C65" s="146"/>
      <c r="D65" s="146"/>
      <c r="E65" s="276">
        <f aca="true" t="shared" si="1" ref="E65:E86">C65+D65</f>
        <v>0</v>
      </c>
    </row>
    <row r="66" spans="1:5" s="155" customFormat="1" ht="12" customHeight="1">
      <c r="A66" s="12" t="s">
        <v>240</v>
      </c>
      <c r="B66" s="157" t="s">
        <v>202</v>
      </c>
      <c r="C66" s="146"/>
      <c r="D66" s="146"/>
      <c r="E66" s="276">
        <f t="shared" si="1"/>
        <v>0</v>
      </c>
    </row>
    <row r="67" spans="1:5" s="155" customFormat="1" ht="12" customHeight="1" thickBot="1">
      <c r="A67" s="14" t="s">
        <v>241</v>
      </c>
      <c r="B67" s="202" t="s">
        <v>352</v>
      </c>
      <c r="C67" s="146"/>
      <c r="D67" s="146"/>
      <c r="E67" s="276">
        <f t="shared" si="1"/>
        <v>0</v>
      </c>
    </row>
    <row r="68" spans="1:5" s="155" customFormat="1" ht="12" customHeight="1" thickBot="1">
      <c r="A68" s="199" t="s">
        <v>204</v>
      </c>
      <c r="B68" s="78" t="s">
        <v>205</v>
      </c>
      <c r="C68" s="142">
        <f>SUM(C69:C72)</f>
        <v>0</v>
      </c>
      <c r="D68" s="142">
        <f>SUM(D69:D72)</f>
        <v>0</v>
      </c>
      <c r="E68" s="77">
        <f>SUM(E69:E72)</f>
        <v>0</v>
      </c>
    </row>
    <row r="69" spans="1:5" s="155" customFormat="1" ht="12" customHeight="1">
      <c r="A69" s="13" t="s">
        <v>79</v>
      </c>
      <c r="B69" s="156" t="s">
        <v>206</v>
      </c>
      <c r="C69" s="146"/>
      <c r="D69" s="146"/>
      <c r="E69" s="276">
        <f t="shared" si="1"/>
        <v>0</v>
      </c>
    </row>
    <row r="70" spans="1:5" s="155" customFormat="1" ht="12" customHeight="1">
      <c r="A70" s="12" t="s">
        <v>80</v>
      </c>
      <c r="B70" s="157" t="s">
        <v>207</v>
      </c>
      <c r="C70" s="146"/>
      <c r="D70" s="146"/>
      <c r="E70" s="276">
        <f t="shared" si="1"/>
        <v>0</v>
      </c>
    </row>
    <row r="71" spans="1:5" s="155" customFormat="1" ht="12" customHeight="1">
      <c r="A71" s="12" t="s">
        <v>232</v>
      </c>
      <c r="B71" s="157" t="s">
        <v>208</v>
      </c>
      <c r="C71" s="146"/>
      <c r="D71" s="146"/>
      <c r="E71" s="276">
        <f t="shared" si="1"/>
        <v>0</v>
      </c>
    </row>
    <row r="72" spans="1:5" s="155" customFormat="1" ht="12" customHeight="1" thickBot="1">
      <c r="A72" s="14" t="s">
        <v>233</v>
      </c>
      <c r="B72" s="80" t="s">
        <v>209</v>
      </c>
      <c r="C72" s="146"/>
      <c r="D72" s="146"/>
      <c r="E72" s="276">
        <f t="shared" si="1"/>
        <v>0</v>
      </c>
    </row>
    <row r="73" spans="1:5" s="155" customFormat="1" ht="12" customHeight="1" thickBot="1">
      <c r="A73" s="199" t="s">
        <v>210</v>
      </c>
      <c r="B73" s="78" t="s">
        <v>211</v>
      </c>
      <c r="C73" s="142">
        <f>SUM(C74:C75)</f>
        <v>14799</v>
      </c>
      <c r="D73" s="142">
        <f>SUM(D74:D75)</f>
        <v>4178</v>
      </c>
      <c r="E73" s="77">
        <f>SUM(E74:E75)</f>
        <v>18977</v>
      </c>
    </row>
    <row r="74" spans="1:5" s="155" customFormat="1" ht="12" customHeight="1">
      <c r="A74" s="13" t="s">
        <v>234</v>
      </c>
      <c r="B74" s="156" t="s">
        <v>212</v>
      </c>
      <c r="C74" s="146">
        <v>14799</v>
      </c>
      <c r="D74" s="146">
        <v>4178</v>
      </c>
      <c r="E74" s="276">
        <f t="shared" si="1"/>
        <v>18977</v>
      </c>
    </row>
    <row r="75" spans="1:5" s="155" customFormat="1" ht="12" customHeight="1" thickBot="1">
      <c r="A75" s="14" t="s">
        <v>235</v>
      </c>
      <c r="B75" s="80" t="s">
        <v>213</v>
      </c>
      <c r="C75" s="146"/>
      <c r="D75" s="146"/>
      <c r="E75" s="276">
        <f t="shared" si="1"/>
        <v>0</v>
      </c>
    </row>
    <row r="76" spans="1:5" s="155" customFormat="1" ht="12" customHeight="1" thickBot="1">
      <c r="A76" s="199" t="s">
        <v>214</v>
      </c>
      <c r="B76" s="78" t="s">
        <v>215</v>
      </c>
      <c r="C76" s="142">
        <f>SUM(C77:C79)</f>
        <v>0</v>
      </c>
      <c r="D76" s="142">
        <f>SUM(D77:D79)</f>
        <v>0</v>
      </c>
      <c r="E76" s="77">
        <f>SUM(E77:E79)</f>
        <v>0</v>
      </c>
    </row>
    <row r="77" spans="1:5" s="155" customFormat="1" ht="12" customHeight="1">
      <c r="A77" s="13" t="s">
        <v>236</v>
      </c>
      <c r="B77" s="156" t="s">
        <v>216</v>
      </c>
      <c r="C77" s="146"/>
      <c r="D77" s="146"/>
      <c r="E77" s="276">
        <f t="shared" si="1"/>
        <v>0</v>
      </c>
    </row>
    <row r="78" spans="1:5" s="155" customFormat="1" ht="12" customHeight="1">
      <c r="A78" s="12" t="s">
        <v>237</v>
      </c>
      <c r="B78" s="157" t="s">
        <v>217</v>
      </c>
      <c r="C78" s="146"/>
      <c r="D78" s="146"/>
      <c r="E78" s="276">
        <f t="shared" si="1"/>
        <v>0</v>
      </c>
    </row>
    <row r="79" spans="1:5" s="155" customFormat="1" ht="12" customHeight="1" thickBot="1">
      <c r="A79" s="14" t="s">
        <v>238</v>
      </c>
      <c r="B79" s="80" t="s">
        <v>218</v>
      </c>
      <c r="C79" s="146"/>
      <c r="D79" s="146"/>
      <c r="E79" s="276">
        <f t="shared" si="1"/>
        <v>0</v>
      </c>
    </row>
    <row r="80" spans="1:5" s="155" customFormat="1" ht="12" customHeight="1" thickBot="1">
      <c r="A80" s="199" t="s">
        <v>219</v>
      </c>
      <c r="B80" s="78" t="s">
        <v>239</v>
      </c>
      <c r="C80" s="142">
        <f>SUM(C81:C84)</f>
        <v>0</v>
      </c>
      <c r="D80" s="142">
        <f>SUM(D81:D84)</f>
        <v>0</v>
      </c>
      <c r="E80" s="77">
        <f>SUM(E81:E84)</f>
        <v>0</v>
      </c>
    </row>
    <row r="81" spans="1:5" s="155" customFormat="1" ht="12" customHeight="1">
      <c r="A81" s="160" t="s">
        <v>220</v>
      </c>
      <c r="B81" s="156" t="s">
        <v>221</v>
      </c>
      <c r="C81" s="146"/>
      <c r="D81" s="146"/>
      <c r="E81" s="276">
        <f t="shared" si="1"/>
        <v>0</v>
      </c>
    </row>
    <row r="82" spans="1:5" s="155" customFormat="1" ht="12" customHeight="1">
      <c r="A82" s="161" t="s">
        <v>222</v>
      </c>
      <c r="B82" s="157" t="s">
        <v>223</v>
      </c>
      <c r="C82" s="146"/>
      <c r="D82" s="146"/>
      <c r="E82" s="276">
        <f t="shared" si="1"/>
        <v>0</v>
      </c>
    </row>
    <row r="83" spans="1:5" s="155" customFormat="1" ht="12" customHeight="1">
      <c r="A83" s="161" t="s">
        <v>224</v>
      </c>
      <c r="B83" s="157" t="s">
        <v>225</v>
      </c>
      <c r="C83" s="146"/>
      <c r="D83" s="146"/>
      <c r="E83" s="276">
        <f t="shared" si="1"/>
        <v>0</v>
      </c>
    </row>
    <row r="84" spans="1:5" s="155" customFormat="1" ht="12" customHeight="1" thickBot="1">
      <c r="A84" s="162" t="s">
        <v>226</v>
      </c>
      <c r="B84" s="80" t="s">
        <v>227</v>
      </c>
      <c r="C84" s="146"/>
      <c r="D84" s="146"/>
      <c r="E84" s="276">
        <f t="shared" si="1"/>
        <v>0</v>
      </c>
    </row>
    <row r="85" spans="1:5" s="155" customFormat="1" ht="12" customHeight="1" thickBot="1">
      <c r="A85" s="199" t="s">
        <v>228</v>
      </c>
      <c r="B85" s="78" t="s">
        <v>366</v>
      </c>
      <c r="C85" s="201"/>
      <c r="D85" s="201"/>
      <c r="E85" s="77">
        <f t="shared" si="1"/>
        <v>0</v>
      </c>
    </row>
    <row r="86" spans="1:5" s="155" customFormat="1" ht="13.5" customHeight="1" thickBot="1">
      <c r="A86" s="199" t="s">
        <v>230</v>
      </c>
      <c r="B86" s="78" t="s">
        <v>229</v>
      </c>
      <c r="C86" s="201"/>
      <c r="D86" s="201"/>
      <c r="E86" s="77">
        <f t="shared" si="1"/>
        <v>0</v>
      </c>
    </row>
    <row r="87" spans="1:5" s="155" customFormat="1" ht="15.75" customHeight="1" thickBot="1">
      <c r="A87" s="199" t="s">
        <v>242</v>
      </c>
      <c r="B87" s="163" t="s">
        <v>369</v>
      </c>
      <c r="C87" s="148">
        <f>+C64+C68+C73+C76+C80+C86+C85</f>
        <v>14799</v>
      </c>
      <c r="D87" s="148">
        <f>+D64+D68+D73+D76+D80+D86+D85</f>
        <v>4178</v>
      </c>
      <c r="E87" s="185">
        <f>+E64+E68+E73+E76+E80+E86+E85</f>
        <v>18977</v>
      </c>
    </row>
    <row r="88" spans="1:5" s="155" customFormat="1" ht="25.5" customHeight="1" thickBot="1">
      <c r="A88" s="200" t="s">
        <v>368</v>
      </c>
      <c r="B88" s="164" t="s">
        <v>370</v>
      </c>
      <c r="C88" s="148">
        <f>+C63+C87</f>
        <v>949562</v>
      </c>
      <c r="D88" s="148">
        <f>+D63+D87</f>
        <v>4178</v>
      </c>
      <c r="E88" s="185">
        <f>+E63+E87</f>
        <v>953740</v>
      </c>
    </row>
    <row r="89" spans="1:3" s="155" customFormat="1" ht="30.75" customHeight="1">
      <c r="A89" s="3"/>
      <c r="B89" s="4"/>
      <c r="C89" s="82"/>
    </row>
    <row r="90" spans="1:5" ht="16.5" customHeight="1">
      <c r="A90" s="315" t="s">
        <v>33</v>
      </c>
      <c r="B90" s="315"/>
      <c r="C90" s="315"/>
      <c r="D90" s="315"/>
      <c r="E90" s="315"/>
    </row>
    <row r="91" spans="1:5" s="165" customFormat="1" ht="16.5" customHeight="1" thickBot="1">
      <c r="A91" s="317" t="s">
        <v>82</v>
      </c>
      <c r="B91" s="317"/>
      <c r="C91" s="41"/>
      <c r="E91" s="41" t="s">
        <v>123</v>
      </c>
    </row>
    <row r="92" spans="1:5" ht="15.75">
      <c r="A92" s="318" t="s">
        <v>46</v>
      </c>
      <c r="B92" s="320" t="s">
        <v>410</v>
      </c>
      <c r="C92" s="311" t="str">
        <f>+CONCATENATE(LEFT(ÖSSZEFÜGGÉSEK!A6,4),". évi")</f>
        <v>2016. évi</v>
      </c>
      <c r="D92" s="312"/>
      <c r="E92" s="313"/>
    </row>
    <row r="93" spans="1:5" ht="24.75" thickBot="1">
      <c r="A93" s="319"/>
      <c r="B93" s="321"/>
      <c r="C93" s="222" t="s">
        <v>409</v>
      </c>
      <c r="D93" s="220" t="s">
        <v>466</v>
      </c>
      <c r="E93" s="221" t="str">
        <f>+CONCATENATE(LEFT(ÖSSZEFÜGGÉSEK!A6,4),". ….",CHAR(10),"Módosítás utáni")</f>
        <v>2016. ….
Módosítás utáni</v>
      </c>
    </row>
    <row r="94" spans="1:5" s="154" customFormat="1" ht="12" customHeight="1" thickBot="1">
      <c r="A94" s="23" t="s">
        <v>378</v>
      </c>
      <c r="B94" s="24" t="s">
        <v>379</v>
      </c>
      <c r="C94" s="24" t="s">
        <v>380</v>
      </c>
      <c r="D94" s="24" t="s">
        <v>381</v>
      </c>
      <c r="E94" s="306" t="s">
        <v>474</v>
      </c>
    </row>
    <row r="95" spans="1:5" ht="12" customHeight="1" thickBot="1">
      <c r="A95" s="20" t="s">
        <v>5</v>
      </c>
      <c r="B95" s="22" t="s">
        <v>328</v>
      </c>
      <c r="C95" s="141">
        <f>C96+C97+C98+C99+C100+C113</f>
        <v>821062</v>
      </c>
      <c r="D95" s="141">
        <f>D96+D97+D98+D99+D100+D113</f>
        <v>961</v>
      </c>
      <c r="E95" s="209">
        <f>E96+E97+E98+E99+E100+E113</f>
        <v>822023</v>
      </c>
    </row>
    <row r="96" spans="1:5" ht="12" customHeight="1">
      <c r="A96" s="15" t="s">
        <v>58</v>
      </c>
      <c r="B96" s="8" t="s">
        <v>34</v>
      </c>
      <c r="C96" s="213">
        <v>475313</v>
      </c>
      <c r="D96" s="213"/>
      <c r="E96" s="279">
        <f aca="true" t="shared" si="2" ref="E96:E129">C96+D96</f>
        <v>475313</v>
      </c>
    </row>
    <row r="97" spans="1:5" ht="12" customHeight="1">
      <c r="A97" s="12" t="s">
        <v>59</v>
      </c>
      <c r="B97" s="6" t="s">
        <v>103</v>
      </c>
      <c r="C97" s="143">
        <v>88302</v>
      </c>
      <c r="D97" s="143"/>
      <c r="E97" s="274">
        <f t="shared" si="2"/>
        <v>88302</v>
      </c>
    </row>
    <row r="98" spans="1:5" ht="12" customHeight="1">
      <c r="A98" s="12" t="s">
        <v>60</v>
      </c>
      <c r="B98" s="6" t="s">
        <v>77</v>
      </c>
      <c r="C98" s="145">
        <v>244171</v>
      </c>
      <c r="D98" s="145">
        <v>961</v>
      </c>
      <c r="E98" s="275">
        <f t="shared" si="2"/>
        <v>245132</v>
      </c>
    </row>
    <row r="99" spans="1:5" ht="12" customHeight="1">
      <c r="A99" s="12" t="s">
        <v>61</v>
      </c>
      <c r="B99" s="9" t="s">
        <v>104</v>
      </c>
      <c r="C99" s="145">
        <v>8220</v>
      </c>
      <c r="D99" s="145"/>
      <c r="E99" s="275">
        <f t="shared" si="2"/>
        <v>8220</v>
      </c>
    </row>
    <row r="100" spans="1:5" ht="12" customHeight="1">
      <c r="A100" s="12" t="s">
        <v>69</v>
      </c>
      <c r="B100" s="17" t="s">
        <v>105</v>
      </c>
      <c r="C100" s="145">
        <v>3000</v>
      </c>
      <c r="D100" s="145"/>
      <c r="E100" s="275">
        <f t="shared" si="2"/>
        <v>3000</v>
      </c>
    </row>
    <row r="101" spans="1:5" ht="12" customHeight="1">
      <c r="A101" s="12" t="s">
        <v>62</v>
      </c>
      <c r="B101" s="6" t="s">
        <v>333</v>
      </c>
      <c r="C101" s="145"/>
      <c r="D101" s="145"/>
      <c r="E101" s="275">
        <f t="shared" si="2"/>
        <v>0</v>
      </c>
    </row>
    <row r="102" spans="1:5" ht="12" customHeight="1">
      <c r="A102" s="12" t="s">
        <v>63</v>
      </c>
      <c r="B102" s="45" t="s">
        <v>332</v>
      </c>
      <c r="C102" s="145"/>
      <c r="D102" s="145"/>
      <c r="E102" s="275">
        <f t="shared" si="2"/>
        <v>0</v>
      </c>
    </row>
    <row r="103" spans="1:5" ht="12" customHeight="1">
      <c r="A103" s="12" t="s">
        <v>70</v>
      </c>
      <c r="B103" s="45" t="s">
        <v>331</v>
      </c>
      <c r="C103" s="145"/>
      <c r="D103" s="145"/>
      <c r="E103" s="275">
        <f t="shared" si="2"/>
        <v>0</v>
      </c>
    </row>
    <row r="104" spans="1:5" ht="12" customHeight="1">
      <c r="A104" s="12" t="s">
        <v>71</v>
      </c>
      <c r="B104" s="43" t="s">
        <v>245</v>
      </c>
      <c r="C104" s="145"/>
      <c r="D104" s="145"/>
      <c r="E104" s="275">
        <f t="shared" si="2"/>
        <v>0</v>
      </c>
    </row>
    <row r="105" spans="1:5" ht="12" customHeight="1">
      <c r="A105" s="12" t="s">
        <v>72</v>
      </c>
      <c r="B105" s="44" t="s">
        <v>246</v>
      </c>
      <c r="C105" s="145"/>
      <c r="D105" s="145"/>
      <c r="E105" s="275">
        <f t="shared" si="2"/>
        <v>0</v>
      </c>
    </row>
    <row r="106" spans="1:5" ht="12" customHeight="1">
      <c r="A106" s="12" t="s">
        <v>73</v>
      </c>
      <c r="B106" s="44" t="s">
        <v>247</v>
      </c>
      <c r="C106" s="145"/>
      <c r="D106" s="145"/>
      <c r="E106" s="275">
        <f t="shared" si="2"/>
        <v>0</v>
      </c>
    </row>
    <row r="107" spans="1:5" ht="12" customHeight="1">
      <c r="A107" s="12" t="s">
        <v>75</v>
      </c>
      <c r="B107" s="43" t="s">
        <v>248</v>
      </c>
      <c r="C107" s="145"/>
      <c r="D107" s="145"/>
      <c r="E107" s="275">
        <f t="shared" si="2"/>
        <v>0</v>
      </c>
    </row>
    <row r="108" spans="1:5" ht="12" customHeight="1">
      <c r="A108" s="12" t="s">
        <v>106</v>
      </c>
      <c r="B108" s="43" t="s">
        <v>249</v>
      </c>
      <c r="C108" s="145"/>
      <c r="D108" s="145"/>
      <c r="E108" s="275">
        <f t="shared" si="2"/>
        <v>0</v>
      </c>
    </row>
    <row r="109" spans="1:5" ht="12" customHeight="1">
      <c r="A109" s="12" t="s">
        <v>243</v>
      </c>
      <c r="B109" s="44" t="s">
        <v>250</v>
      </c>
      <c r="C109" s="145"/>
      <c r="D109" s="145"/>
      <c r="E109" s="275">
        <f t="shared" si="2"/>
        <v>0</v>
      </c>
    </row>
    <row r="110" spans="1:5" ht="12" customHeight="1">
      <c r="A110" s="11" t="s">
        <v>244</v>
      </c>
      <c r="B110" s="45" t="s">
        <v>251</v>
      </c>
      <c r="C110" s="145"/>
      <c r="D110" s="145"/>
      <c r="E110" s="275">
        <f t="shared" si="2"/>
        <v>0</v>
      </c>
    </row>
    <row r="111" spans="1:5" ht="12" customHeight="1">
      <c r="A111" s="12" t="s">
        <v>329</v>
      </c>
      <c r="B111" s="45" t="s">
        <v>252</v>
      </c>
      <c r="C111" s="145"/>
      <c r="D111" s="145"/>
      <c r="E111" s="275">
        <f t="shared" si="2"/>
        <v>0</v>
      </c>
    </row>
    <row r="112" spans="1:5" ht="12" customHeight="1">
      <c r="A112" s="14" t="s">
        <v>330</v>
      </c>
      <c r="B112" s="45" t="s">
        <v>253</v>
      </c>
      <c r="C112" s="145">
        <v>3000</v>
      </c>
      <c r="D112" s="145"/>
      <c r="E112" s="275">
        <f t="shared" si="2"/>
        <v>3000</v>
      </c>
    </row>
    <row r="113" spans="1:5" ht="12" customHeight="1">
      <c r="A113" s="12" t="s">
        <v>334</v>
      </c>
      <c r="B113" s="9" t="s">
        <v>35</v>
      </c>
      <c r="C113" s="143">
        <v>2056</v>
      </c>
      <c r="D113" s="143"/>
      <c r="E113" s="274">
        <f t="shared" si="2"/>
        <v>2056</v>
      </c>
    </row>
    <row r="114" spans="1:5" ht="12" customHeight="1">
      <c r="A114" s="12" t="s">
        <v>335</v>
      </c>
      <c r="B114" s="6" t="s">
        <v>337</v>
      </c>
      <c r="C114" s="143">
        <v>1056</v>
      </c>
      <c r="D114" s="143"/>
      <c r="E114" s="274">
        <f t="shared" si="2"/>
        <v>1056</v>
      </c>
    </row>
    <row r="115" spans="1:5" ht="12" customHeight="1" thickBot="1">
      <c r="A115" s="16" t="s">
        <v>336</v>
      </c>
      <c r="B115" s="205" t="s">
        <v>338</v>
      </c>
      <c r="C115" s="214">
        <v>1000</v>
      </c>
      <c r="D115" s="214"/>
      <c r="E115" s="280">
        <f t="shared" si="2"/>
        <v>1000</v>
      </c>
    </row>
    <row r="116" spans="1:5" ht="12" customHeight="1" thickBot="1">
      <c r="A116" s="203" t="s">
        <v>6</v>
      </c>
      <c r="B116" s="204" t="s">
        <v>254</v>
      </c>
      <c r="C116" s="215">
        <f>+C117+C119+C121</f>
        <v>128500</v>
      </c>
      <c r="D116" s="142">
        <f>+D117+D119+D121</f>
        <v>-6889</v>
      </c>
      <c r="E116" s="210">
        <f>+E117+E119+E121</f>
        <v>121611</v>
      </c>
    </row>
    <row r="117" spans="1:5" ht="12" customHeight="1">
      <c r="A117" s="13" t="s">
        <v>64</v>
      </c>
      <c r="B117" s="6" t="s">
        <v>122</v>
      </c>
      <c r="C117" s="144">
        <v>42000</v>
      </c>
      <c r="D117" s="225"/>
      <c r="E117" s="186">
        <f t="shared" si="2"/>
        <v>42000</v>
      </c>
    </row>
    <row r="118" spans="1:5" ht="12" customHeight="1">
      <c r="A118" s="13" t="s">
        <v>65</v>
      </c>
      <c r="B118" s="10" t="s">
        <v>258</v>
      </c>
      <c r="C118" s="144"/>
      <c r="D118" s="225"/>
      <c r="E118" s="186">
        <f t="shared" si="2"/>
        <v>0</v>
      </c>
    </row>
    <row r="119" spans="1:5" ht="12" customHeight="1">
      <c r="A119" s="13" t="s">
        <v>66</v>
      </c>
      <c r="B119" s="10" t="s">
        <v>107</v>
      </c>
      <c r="C119" s="143">
        <v>86500</v>
      </c>
      <c r="D119" s="226">
        <v>-6889</v>
      </c>
      <c r="E119" s="274">
        <f t="shared" si="2"/>
        <v>79611</v>
      </c>
    </row>
    <row r="120" spans="1:5" ht="12" customHeight="1">
      <c r="A120" s="13" t="s">
        <v>67</v>
      </c>
      <c r="B120" s="10" t="s">
        <v>259</v>
      </c>
      <c r="C120" s="143">
        <v>60000</v>
      </c>
      <c r="D120" s="226"/>
      <c r="E120" s="274">
        <f t="shared" si="2"/>
        <v>60000</v>
      </c>
    </row>
    <row r="121" spans="1:5" ht="12" customHeight="1">
      <c r="A121" s="13" t="s">
        <v>68</v>
      </c>
      <c r="B121" s="80" t="s">
        <v>125</v>
      </c>
      <c r="C121" s="143"/>
      <c r="D121" s="226"/>
      <c r="E121" s="274">
        <f t="shared" si="2"/>
        <v>0</v>
      </c>
    </row>
    <row r="122" spans="1:5" ht="12" customHeight="1">
      <c r="A122" s="13" t="s">
        <v>74</v>
      </c>
      <c r="B122" s="79" t="s">
        <v>321</v>
      </c>
      <c r="C122" s="143"/>
      <c r="D122" s="226"/>
      <c r="E122" s="274">
        <f t="shared" si="2"/>
        <v>0</v>
      </c>
    </row>
    <row r="123" spans="1:5" ht="12" customHeight="1">
      <c r="A123" s="13" t="s">
        <v>76</v>
      </c>
      <c r="B123" s="152" t="s">
        <v>264</v>
      </c>
      <c r="C123" s="143"/>
      <c r="D123" s="226"/>
      <c r="E123" s="274">
        <f t="shared" si="2"/>
        <v>0</v>
      </c>
    </row>
    <row r="124" spans="1:5" ht="22.5">
      <c r="A124" s="13" t="s">
        <v>108</v>
      </c>
      <c r="B124" s="44" t="s">
        <v>247</v>
      </c>
      <c r="C124" s="143"/>
      <c r="D124" s="226"/>
      <c r="E124" s="274">
        <f t="shared" si="2"/>
        <v>0</v>
      </c>
    </row>
    <row r="125" spans="1:5" ht="12" customHeight="1">
      <c r="A125" s="13" t="s">
        <v>109</v>
      </c>
      <c r="B125" s="44" t="s">
        <v>263</v>
      </c>
      <c r="C125" s="143"/>
      <c r="D125" s="226"/>
      <c r="E125" s="274">
        <f t="shared" si="2"/>
        <v>0</v>
      </c>
    </row>
    <row r="126" spans="1:5" ht="12" customHeight="1">
      <c r="A126" s="13" t="s">
        <v>110</v>
      </c>
      <c r="B126" s="44" t="s">
        <v>262</v>
      </c>
      <c r="C126" s="143"/>
      <c r="D126" s="226"/>
      <c r="E126" s="274">
        <f t="shared" si="2"/>
        <v>0</v>
      </c>
    </row>
    <row r="127" spans="1:5" ht="12" customHeight="1">
      <c r="A127" s="13" t="s">
        <v>255</v>
      </c>
      <c r="B127" s="44" t="s">
        <v>250</v>
      </c>
      <c r="C127" s="143"/>
      <c r="D127" s="226"/>
      <c r="E127" s="274">
        <f t="shared" si="2"/>
        <v>0</v>
      </c>
    </row>
    <row r="128" spans="1:5" ht="12" customHeight="1">
      <c r="A128" s="13" t="s">
        <v>256</v>
      </c>
      <c r="B128" s="44" t="s">
        <v>261</v>
      </c>
      <c r="C128" s="143"/>
      <c r="D128" s="226"/>
      <c r="E128" s="274">
        <f t="shared" si="2"/>
        <v>0</v>
      </c>
    </row>
    <row r="129" spans="1:5" ht="23.25" thickBot="1">
      <c r="A129" s="11" t="s">
        <v>257</v>
      </c>
      <c r="B129" s="44" t="s">
        <v>260</v>
      </c>
      <c r="C129" s="145"/>
      <c r="D129" s="227"/>
      <c r="E129" s="275">
        <f t="shared" si="2"/>
        <v>0</v>
      </c>
    </row>
    <row r="130" spans="1:5" ht="12" customHeight="1" thickBot="1">
      <c r="A130" s="18" t="s">
        <v>7</v>
      </c>
      <c r="B130" s="37" t="s">
        <v>339</v>
      </c>
      <c r="C130" s="142">
        <f>+C95+C116</f>
        <v>949562</v>
      </c>
      <c r="D130" s="224">
        <f>+D95+D116</f>
        <v>-5928</v>
      </c>
      <c r="E130" s="77">
        <f>+E95+E116</f>
        <v>943634</v>
      </c>
    </row>
    <row r="131" spans="1:5" ht="12" customHeight="1" thickBot="1">
      <c r="A131" s="18" t="s">
        <v>8</v>
      </c>
      <c r="B131" s="37" t="s">
        <v>411</v>
      </c>
      <c r="C131" s="142">
        <f>+C132+C133+C134</f>
        <v>0</v>
      </c>
      <c r="D131" s="224">
        <f>+D132+D133+D134</f>
        <v>0</v>
      </c>
      <c r="E131" s="77">
        <f>+E132+E133+E134</f>
        <v>0</v>
      </c>
    </row>
    <row r="132" spans="1:5" ht="12" customHeight="1">
      <c r="A132" s="13" t="s">
        <v>159</v>
      </c>
      <c r="B132" s="10" t="s">
        <v>347</v>
      </c>
      <c r="C132" s="143"/>
      <c r="D132" s="226"/>
      <c r="E132" s="274">
        <f aca="true" t="shared" si="3" ref="E132:E154">C132+D132</f>
        <v>0</v>
      </c>
    </row>
    <row r="133" spans="1:5" ht="12" customHeight="1">
      <c r="A133" s="13" t="s">
        <v>160</v>
      </c>
      <c r="B133" s="10" t="s">
        <v>348</v>
      </c>
      <c r="C133" s="143"/>
      <c r="D133" s="226"/>
      <c r="E133" s="274">
        <f t="shared" si="3"/>
        <v>0</v>
      </c>
    </row>
    <row r="134" spans="1:5" ht="12" customHeight="1" thickBot="1">
      <c r="A134" s="11" t="s">
        <v>161</v>
      </c>
      <c r="B134" s="10" t="s">
        <v>349</v>
      </c>
      <c r="C134" s="143"/>
      <c r="D134" s="226"/>
      <c r="E134" s="274">
        <f t="shared" si="3"/>
        <v>0</v>
      </c>
    </row>
    <row r="135" spans="1:5" ht="12" customHeight="1" thickBot="1">
      <c r="A135" s="18" t="s">
        <v>9</v>
      </c>
      <c r="B135" s="37" t="s">
        <v>341</v>
      </c>
      <c r="C135" s="142">
        <f>SUM(C136:C141)</f>
        <v>0</v>
      </c>
      <c r="D135" s="224">
        <f>SUM(D136:D141)</f>
        <v>0</v>
      </c>
      <c r="E135" s="77">
        <f>SUM(E136:E141)</f>
        <v>0</v>
      </c>
    </row>
    <row r="136" spans="1:5" ht="12" customHeight="1">
      <c r="A136" s="13" t="s">
        <v>51</v>
      </c>
      <c r="B136" s="7" t="s">
        <v>350</v>
      </c>
      <c r="C136" s="143"/>
      <c r="D136" s="226"/>
      <c r="E136" s="274">
        <f t="shared" si="3"/>
        <v>0</v>
      </c>
    </row>
    <row r="137" spans="1:5" ht="12" customHeight="1">
      <c r="A137" s="13" t="s">
        <v>52</v>
      </c>
      <c r="B137" s="7" t="s">
        <v>342</v>
      </c>
      <c r="C137" s="143"/>
      <c r="D137" s="226"/>
      <c r="E137" s="274">
        <f t="shared" si="3"/>
        <v>0</v>
      </c>
    </row>
    <row r="138" spans="1:5" ht="12" customHeight="1">
      <c r="A138" s="13" t="s">
        <v>53</v>
      </c>
      <c r="B138" s="7" t="s">
        <v>343</v>
      </c>
      <c r="C138" s="143"/>
      <c r="D138" s="226"/>
      <c r="E138" s="274">
        <f t="shared" si="3"/>
        <v>0</v>
      </c>
    </row>
    <row r="139" spans="1:5" ht="12" customHeight="1">
      <c r="A139" s="13" t="s">
        <v>95</v>
      </c>
      <c r="B139" s="7" t="s">
        <v>344</v>
      </c>
      <c r="C139" s="143"/>
      <c r="D139" s="226"/>
      <c r="E139" s="274">
        <f t="shared" si="3"/>
        <v>0</v>
      </c>
    </row>
    <row r="140" spans="1:5" ht="12" customHeight="1">
      <c r="A140" s="13" t="s">
        <v>96</v>
      </c>
      <c r="B140" s="7" t="s">
        <v>345</v>
      </c>
      <c r="C140" s="143"/>
      <c r="D140" s="226"/>
      <c r="E140" s="274">
        <f t="shared" si="3"/>
        <v>0</v>
      </c>
    </row>
    <row r="141" spans="1:5" ht="12" customHeight="1" thickBot="1">
      <c r="A141" s="11" t="s">
        <v>97</v>
      </c>
      <c r="B141" s="7" t="s">
        <v>346</v>
      </c>
      <c r="C141" s="143"/>
      <c r="D141" s="226"/>
      <c r="E141" s="274">
        <f t="shared" si="3"/>
        <v>0</v>
      </c>
    </row>
    <row r="142" spans="1:5" ht="12" customHeight="1" thickBot="1">
      <c r="A142" s="18" t="s">
        <v>10</v>
      </c>
      <c r="B142" s="37" t="s">
        <v>354</v>
      </c>
      <c r="C142" s="148">
        <f>+C143+C144+C145+C146</f>
        <v>0</v>
      </c>
      <c r="D142" s="228">
        <f>+D143+D144+D145+D146</f>
        <v>10106</v>
      </c>
      <c r="E142" s="185">
        <f>+E143+E144+E145+E146</f>
        <v>10106</v>
      </c>
    </row>
    <row r="143" spans="1:5" ht="12" customHeight="1">
      <c r="A143" s="13" t="s">
        <v>54</v>
      </c>
      <c r="B143" s="7" t="s">
        <v>265</v>
      </c>
      <c r="C143" s="143"/>
      <c r="D143" s="226"/>
      <c r="E143" s="274">
        <f t="shared" si="3"/>
        <v>0</v>
      </c>
    </row>
    <row r="144" spans="1:5" ht="12" customHeight="1">
      <c r="A144" s="13" t="s">
        <v>55</v>
      </c>
      <c r="B144" s="7" t="s">
        <v>266</v>
      </c>
      <c r="C144" s="143"/>
      <c r="D144" s="226">
        <v>10106</v>
      </c>
      <c r="E144" s="274">
        <f t="shared" si="3"/>
        <v>10106</v>
      </c>
    </row>
    <row r="145" spans="1:5" ht="12" customHeight="1">
      <c r="A145" s="13" t="s">
        <v>179</v>
      </c>
      <c r="B145" s="7" t="s">
        <v>355</v>
      </c>
      <c r="C145" s="143"/>
      <c r="D145" s="226"/>
      <c r="E145" s="274">
        <f t="shared" si="3"/>
        <v>0</v>
      </c>
    </row>
    <row r="146" spans="1:5" ht="12" customHeight="1" thickBot="1">
      <c r="A146" s="11" t="s">
        <v>180</v>
      </c>
      <c r="B146" s="5" t="s">
        <v>285</v>
      </c>
      <c r="C146" s="143"/>
      <c r="D146" s="226"/>
      <c r="E146" s="274">
        <f t="shared" si="3"/>
        <v>0</v>
      </c>
    </row>
    <row r="147" spans="1:5" ht="12" customHeight="1" thickBot="1">
      <c r="A147" s="18" t="s">
        <v>11</v>
      </c>
      <c r="B147" s="37" t="s">
        <v>356</v>
      </c>
      <c r="C147" s="216">
        <f>SUM(C148:C152)</f>
        <v>0</v>
      </c>
      <c r="D147" s="229">
        <f>SUM(D148:D152)</f>
        <v>0</v>
      </c>
      <c r="E147" s="211">
        <f>SUM(E148:E152)</f>
        <v>0</v>
      </c>
    </row>
    <row r="148" spans="1:5" ht="12" customHeight="1">
      <c r="A148" s="13" t="s">
        <v>56</v>
      </c>
      <c r="B148" s="7" t="s">
        <v>351</v>
      </c>
      <c r="C148" s="143"/>
      <c r="D148" s="226"/>
      <c r="E148" s="274">
        <f t="shared" si="3"/>
        <v>0</v>
      </c>
    </row>
    <row r="149" spans="1:5" ht="12" customHeight="1">
      <c r="A149" s="13" t="s">
        <v>57</v>
      </c>
      <c r="B149" s="7" t="s">
        <v>358</v>
      </c>
      <c r="C149" s="143"/>
      <c r="D149" s="226"/>
      <c r="E149" s="274">
        <f t="shared" si="3"/>
        <v>0</v>
      </c>
    </row>
    <row r="150" spans="1:5" ht="12" customHeight="1">
      <c r="A150" s="13" t="s">
        <v>191</v>
      </c>
      <c r="B150" s="7" t="s">
        <v>353</v>
      </c>
      <c r="C150" s="143"/>
      <c r="D150" s="226"/>
      <c r="E150" s="274">
        <f t="shared" si="3"/>
        <v>0</v>
      </c>
    </row>
    <row r="151" spans="1:5" ht="12" customHeight="1">
      <c r="A151" s="13" t="s">
        <v>192</v>
      </c>
      <c r="B151" s="7" t="s">
        <v>359</v>
      </c>
      <c r="C151" s="143"/>
      <c r="D151" s="226"/>
      <c r="E151" s="274">
        <f t="shared" si="3"/>
        <v>0</v>
      </c>
    </row>
    <row r="152" spans="1:5" ht="12" customHeight="1" thickBot="1">
      <c r="A152" s="13" t="s">
        <v>357</v>
      </c>
      <c r="B152" s="7" t="s">
        <v>360</v>
      </c>
      <c r="C152" s="143"/>
      <c r="D152" s="226"/>
      <c r="E152" s="275">
        <f t="shared" si="3"/>
        <v>0</v>
      </c>
    </row>
    <row r="153" spans="1:5" ht="12" customHeight="1" thickBot="1">
      <c r="A153" s="18" t="s">
        <v>12</v>
      </c>
      <c r="B153" s="37" t="s">
        <v>361</v>
      </c>
      <c r="C153" s="217"/>
      <c r="D153" s="230"/>
      <c r="E153" s="282">
        <f t="shared" si="3"/>
        <v>0</v>
      </c>
    </row>
    <row r="154" spans="1:5" ht="12" customHeight="1" thickBot="1">
      <c r="A154" s="18" t="s">
        <v>13</v>
      </c>
      <c r="B154" s="37" t="s">
        <v>362</v>
      </c>
      <c r="C154" s="217"/>
      <c r="D154" s="230"/>
      <c r="E154" s="186">
        <f t="shared" si="3"/>
        <v>0</v>
      </c>
    </row>
    <row r="155" spans="1:9" ht="15" customHeight="1" thickBot="1">
      <c r="A155" s="18" t="s">
        <v>14</v>
      </c>
      <c r="B155" s="37" t="s">
        <v>364</v>
      </c>
      <c r="C155" s="218">
        <f>+C131+C135+C142+C147+C153+C154</f>
        <v>0</v>
      </c>
      <c r="D155" s="231">
        <f>+D131+D135+D142+D147+D153+D154</f>
        <v>10106</v>
      </c>
      <c r="E155" s="212">
        <f>+E131+E135+E142+E147+E153+E154</f>
        <v>10106</v>
      </c>
      <c r="F155" s="166"/>
      <c r="G155" s="167"/>
      <c r="H155" s="167"/>
      <c r="I155" s="167"/>
    </row>
    <row r="156" spans="1:5" s="155" customFormat="1" ht="12.75" customHeight="1" thickBot="1">
      <c r="A156" s="81" t="s">
        <v>15</v>
      </c>
      <c r="B156" s="129" t="s">
        <v>363</v>
      </c>
      <c r="C156" s="218">
        <f>+C130+C155</f>
        <v>949562</v>
      </c>
      <c r="D156" s="231">
        <f>+D130+D155</f>
        <v>4178</v>
      </c>
      <c r="E156" s="212">
        <f>+E130+E155</f>
        <v>953740</v>
      </c>
    </row>
    <row r="157" ht="7.5" customHeight="1"/>
    <row r="158" spans="1:5" ht="15.75">
      <c r="A158" s="314" t="s">
        <v>267</v>
      </c>
      <c r="B158" s="314"/>
      <c r="C158" s="314"/>
      <c r="D158" s="314"/>
      <c r="E158" s="314"/>
    </row>
    <row r="159" spans="1:5" ht="15" customHeight="1" thickBot="1">
      <c r="A159" s="316" t="s">
        <v>83</v>
      </c>
      <c r="B159" s="316"/>
      <c r="C159" s="83"/>
      <c r="E159" s="83" t="s">
        <v>123</v>
      </c>
    </row>
    <row r="160" spans="1:5" ht="25.5" customHeight="1" thickBot="1">
      <c r="A160" s="18">
        <v>1</v>
      </c>
      <c r="B160" s="21" t="s">
        <v>365</v>
      </c>
      <c r="C160" s="223">
        <f>+C63-C130</f>
        <v>-14799</v>
      </c>
      <c r="D160" s="142">
        <f>+D63-D130</f>
        <v>5928</v>
      </c>
      <c r="E160" s="77">
        <f>+E63-E130</f>
        <v>-8871</v>
      </c>
    </row>
    <row r="161" spans="1:5" ht="32.25" customHeight="1" thickBot="1">
      <c r="A161" s="18" t="s">
        <v>6</v>
      </c>
      <c r="B161" s="21" t="s">
        <v>371</v>
      </c>
      <c r="C161" s="142">
        <f>+C87-C155</f>
        <v>14799</v>
      </c>
      <c r="D161" s="142">
        <f>+D87-D155</f>
        <v>-5928</v>
      </c>
      <c r="E161" s="77">
        <f>+E87-E155</f>
        <v>8871</v>
      </c>
    </row>
  </sheetData>
  <sheetProtection/>
  <mergeCells count="12">
    <mergeCell ref="A159:B159"/>
    <mergeCell ref="A3:A4"/>
    <mergeCell ref="B3:B4"/>
    <mergeCell ref="C3:E3"/>
    <mergeCell ref="A92:A93"/>
    <mergeCell ref="B92:B93"/>
    <mergeCell ref="C92:E92"/>
    <mergeCell ref="A158:E158"/>
    <mergeCell ref="A1:E1"/>
    <mergeCell ref="A90:E90"/>
    <mergeCell ref="A2:B2"/>
    <mergeCell ref="A91:B9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Vaja Város Önkormányzat
2016. ÉVI KÖLTSÉGVETÉSÉNEK ÖSSZEVONT MÓDOSÍTOTT MÉRLEGE&amp;10
&amp;R&amp;"Times New Roman CE,Félkövér dőlt"&amp;11 1.1. melléklet </oddHeader>
  </headerFooter>
  <rowBreaks count="2" manualBreakCount="2">
    <brk id="75" max="4" man="1"/>
    <brk id="8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44">
      <selection activeCell="D145" sqref="D145"/>
    </sheetView>
  </sheetViews>
  <sheetFormatPr defaultColWidth="9.00390625" defaultRowHeight="12.75"/>
  <cols>
    <col min="1" max="1" width="9.50390625" style="130" customWidth="1"/>
    <col min="2" max="2" width="59.625" style="130" customWidth="1"/>
    <col min="3" max="3" width="17.375" style="131" customWidth="1"/>
    <col min="4" max="5" width="17.375" style="153" customWidth="1"/>
    <col min="6" max="16384" width="9.375" style="153" customWidth="1"/>
  </cols>
  <sheetData>
    <row r="1" spans="1:5" ht="15.75" customHeight="1">
      <c r="A1" s="315" t="s">
        <v>3</v>
      </c>
      <c r="B1" s="315"/>
      <c r="C1" s="315"/>
      <c r="D1" s="315"/>
      <c r="E1" s="315"/>
    </row>
    <row r="2" spans="1:5" ht="15.75" customHeight="1" thickBot="1">
      <c r="A2" s="316" t="s">
        <v>81</v>
      </c>
      <c r="B2" s="316"/>
      <c r="C2" s="219"/>
      <c r="E2" s="219" t="s">
        <v>123</v>
      </c>
    </row>
    <row r="3" spans="1:5" ht="15.75">
      <c r="A3" s="318" t="s">
        <v>46</v>
      </c>
      <c r="B3" s="320" t="s">
        <v>4</v>
      </c>
      <c r="C3" s="311" t="str">
        <f>+CONCATENATE(LEFT(ÖSSZEFÜGGÉSEK!A6,4),". évi")</f>
        <v>2016. évi</v>
      </c>
      <c r="D3" s="312"/>
      <c r="E3" s="313"/>
    </row>
    <row r="4" spans="1:5" ht="24.75" thickBot="1">
      <c r="A4" s="319"/>
      <c r="B4" s="321"/>
      <c r="C4" s="222" t="s">
        <v>409</v>
      </c>
      <c r="D4" s="220" t="s">
        <v>466</v>
      </c>
      <c r="E4" s="221" t="str">
        <f>+CONCATENATE(LEFT(ÖSSZEFÜGGÉSEK!A6,4),"……….",CHAR(10),"Módosítás utáni")</f>
        <v>2016……….
Módosítás utáni</v>
      </c>
    </row>
    <row r="5" spans="1:5" s="154" customFormat="1" ht="12" customHeight="1" thickBot="1">
      <c r="A5" s="150" t="s">
        <v>378</v>
      </c>
      <c r="B5" s="151" t="s">
        <v>379</v>
      </c>
      <c r="C5" s="151" t="s">
        <v>380</v>
      </c>
      <c r="D5" s="151" t="s">
        <v>381</v>
      </c>
      <c r="E5" s="306" t="s">
        <v>474</v>
      </c>
    </row>
    <row r="6" spans="1:5" s="155" customFormat="1" ht="12" customHeight="1" thickBot="1">
      <c r="A6" s="18" t="s">
        <v>5</v>
      </c>
      <c r="B6" s="19" t="s">
        <v>144</v>
      </c>
      <c r="C6" s="142">
        <f>+C7+C8+C9+C10+C11+C12</f>
        <v>231444</v>
      </c>
      <c r="D6" s="142">
        <f>+D7+D8+D9+D10+D11+D12</f>
        <v>0</v>
      </c>
      <c r="E6" s="77">
        <f>+E7+E8+E9+E10+E11+E12</f>
        <v>231444</v>
      </c>
    </row>
    <row r="7" spans="1:5" s="155" customFormat="1" ht="12" customHeight="1">
      <c r="A7" s="13" t="s">
        <v>58</v>
      </c>
      <c r="B7" s="156" t="s">
        <v>145</v>
      </c>
      <c r="C7" s="144">
        <v>76623</v>
      </c>
      <c r="D7" s="144"/>
      <c r="E7" s="186">
        <f>C7+D7</f>
        <v>76623</v>
      </c>
    </row>
    <row r="8" spans="1:5" s="155" customFormat="1" ht="12" customHeight="1">
      <c r="A8" s="12" t="s">
        <v>59</v>
      </c>
      <c r="B8" s="157" t="s">
        <v>146</v>
      </c>
      <c r="C8" s="143">
        <v>78165</v>
      </c>
      <c r="D8" s="143"/>
      <c r="E8" s="186">
        <f aca="true" t="shared" si="0" ref="E8:E62">C8+D8</f>
        <v>78165</v>
      </c>
    </row>
    <row r="9" spans="1:5" s="155" customFormat="1" ht="12" customHeight="1">
      <c r="A9" s="12" t="s">
        <v>60</v>
      </c>
      <c r="B9" s="157" t="s">
        <v>147</v>
      </c>
      <c r="C9" s="143">
        <v>72431</v>
      </c>
      <c r="D9" s="143"/>
      <c r="E9" s="186">
        <f t="shared" si="0"/>
        <v>72431</v>
      </c>
    </row>
    <row r="10" spans="1:5" s="155" customFormat="1" ht="12" customHeight="1">
      <c r="A10" s="12" t="s">
        <v>61</v>
      </c>
      <c r="B10" s="157" t="s">
        <v>148</v>
      </c>
      <c r="C10" s="143">
        <v>4225</v>
      </c>
      <c r="D10" s="143"/>
      <c r="E10" s="186">
        <f t="shared" si="0"/>
        <v>4225</v>
      </c>
    </row>
    <row r="11" spans="1:5" s="155" customFormat="1" ht="12" customHeight="1">
      <c r="A11" s="12" t="s">
        <v>78</v>
      </c>
      <c r="B11" s="79" t="s">
        <v>323</v>
      </c>
      <c r="C11" s="143"/>
      <c r="D11" s="143"/>
      <c r="E11" s="186">
        <f t="shared" si="0"/>
        <v>0</v>
      </c>
    </row>
    <row r="12" spans="1:5" s="155" customFormat="1" ht="12" customHeight="1" thickBot="1">
      <c r="A12" s="14" t="s">
        <v>62</v>
      </c>
      <c r="B12" s="80" t="s">
        <v>324</v>
      </c>
      <c r="C12" s="143"/>
      <c r="D12" s="143"/>
      <c r="E12" s="186">
        <f t="shared" si="0"/>
        <v>0</v>
      </c>
    </row>
    <row r="13" spans="1:5" s="155" customFormat="1" ht="12" customHeight="1" thickBot="1">
      <c r="A13" s="18" t="s">
        <v>6</v>
      </c>
      <c r="B13" s="78" t="s">
        <v>149</v>
      </c>
      <c r="C13" s="142">
        <f>+C14+C15+C16+C17+C18</f>
        <v>309300</v>
      </c>
      <c r="D13" s="142">
        <f>+D14+D15+D16+D17+D18</f>
        <v>0</v>
      </c>
      <c r="E13" s="77">
        <f>+E14+E15+E16+E17+E18</f>
        <v>309300</v>
      </c>
    </row>
    <row r="14" spans="1:5" s="155" customFormat="1" ht="12" customHeight="1">
      <c r="A14" s="13" t="s">
        <v>64</v>
      </c>
      <c r="B14" s="156" t="s">
        <v>150</v>
      </c>
      <c r="C14" s="144"/>
      <c r="D14" s="144"/>
      <c r="E14" s="186">
        <f t="shared" si="0"/>
        <v>0</v>
      </c>
    </row>
    <row r="15" spans="1:5" s="155" customFormat="1" ht="12" customHeight="1">
      <c r="A15" s="12" t="s">
        <v>65</v>
      </c>
      <c r="B15" s="157" t="s">
        <v>151</v>
      </c>
      <c r="C15" s="143"/>
      <c r="D15" s="143"/>
      <c r="E15" s="186">
        <f t="shared" si="0"/>
        <v>0</v>
      </c>
    </row>
    <row r="16" spans="1:5" s="155" customFormat="1" ht="12" customHeight="1">
      <c r="A16" s="12" t="s">
        <v>66</v>
      </c>
      <c r="B16" s="157" t="s">
        <v>315</v>
      </c>
      <c r="C16" s="143"/>
      <c r="D16" s="143"/>
      <c r="E16" s="186">
        <f t="shared" si="0"/>
        <v>0</v>
      </c>
    </row>
    <row r="17" spans="1:5" s="155" customFormat="1" ht="12" customHeight="1">
      <c r="A17" s="12" t="s">
        <v>67</v>
      </c>
      <c r="B17" s="157" t="s">
        <v>316</v>
      </c>
      <c r="C17" s="143"/>
      <c r="D17" s="143"/>
      <c r="E17" s="186">
        <f t="shared" si="0"/>
        <v>0</v>
      </c>
    </row>
    <row r="18" spans="1:5" s="155" customFormat="1" ht="12" customHeight="1">
      <c r="A18" s="12" t="s">
        <v>68</v>
      </c>
      <c r="B18" s="157" t="s">
        <v>152</v>
      </c>
      <c r="C18" s="143">
        <v>309300</v>
      </c>
      <c r="D18" s="143"/>
      <c r="E18" s="186">
        <f t="shared" si="0"/>
        <v>309300</v>
      </c>
    </row>
    <row r="19" spans="1:5" s="155" customFormat="1" ht="12" customHeight="1" thickBot="1">
      <c r="A19" s="14" t="s">
        <v>74</v>
      </c>
      <c r="B19" s="80" t="s">
        <v>153</v>
      </c>
      <c r="C19" s="145"/>
      <c r="D19" s="145"/>
      <c r="E19" s="186">
        <f t="shared" si="0"/>
        <v>0</v>
      </c>
    </row>
    <row r="20" spans="1:5" s="155" customFormat="1" ht="12" customHeight="1" thickBot="1">
      <c r="A20" s="18" t="s">
        <v>7</v>
      </c>
      <c r="B20" s="19" t="s">
        <v>154</v>
      </c>
      <c r="C20" s="142">
        <f>+C21+C22+C23+C24+C25</f>
        <v>97000</v>
      </c>
      <c r="D20" s="142">
        <f>+D21+D22+D23+D24+D25</f>
        <v>0</v>
      </c>
      <c r="E20" s="77">
        <f>+E21+E22+E23+E24+E25</f>
        <v>97000</v>
      </c>
    </row>
    <row r="21" spans="1:5" s="155" customFormat="1" ht="12" customHeight="1">
      <c r="A21" s="13" t="s">
        <v>47</v>
      </c>
      <c r="B21" s="156" t="s">
        <v>155</v>
      </c>
      <c r="C21" s="144">
        <v>60000</v>
      </c>
      <c r="D21" s="144"/>
      <c r="E21" s="186">
        <f t="shared" si="0"/>
        <v>60000</v>
      </c>
    </row>
    <row r="22" spans="1:5" s="155" customFormat="1" ht="12" customHeight="1">
      <c r="A22" s="12" t="s">
        <v>48</v>
      </c>
      <c r="B22" s="157" t="s">
        <v>156</v>
      </c>
      <c r="C22" s="143"/>
      <c r="D22" s="143"/>
      <c r="E22" s="186">
        <f t="shared" si="0"/>
        <v>0</v>
      </c>
    </row>
    <row r="23" spans="1:5" s="155" customFormat="1" ht="12" customHeight="1">
      <c r="A23" s="12" t="s">
        <v>49</v>
      </c>
      <c r="B23" s="157" t="s">
        <v>317</v>
      </c>
      <c r="C23" s="143"/>
      <c r="D23" s="143"/>
      <c r="E23" s="186">
        <f t="shared" si="0"/>
        <v>0</v>
      </c>
    </row>
    <row r="24" spans="1:5" s="155" customFormat="1" ht="12" customHeight="1">
      <c r="A24" s="12" t="s">
        <v>50</v>
      </c>
      <c r="B24" s="157" t="s">
        <v>318</v>
      </c>
      <c r="C24" s="143"/>
      <c r="D24" s="143"/>
      <c r="E24" s="186">
        <f t="shared" si="0"/>
        <v>0</v>
      </c>
    </row>
    <row r="25" spans="1:5" s="155" customFormat="1" ht="12" customHeight="1">
      <c r="A25" s="12" t="s">
        <v>91</v>
      </c>
      <c r="B25" s="157" t="s">
        <v>157</v>
      </c>
      <c r="C25" s="143">
        <v>37000</v>
      </c>
      <c r="D25" s="143"/>
      <c r="E25" s="186">
        <f t="shared" si="0"/>
        <v>37000</v>
      </c>
    </row>
    <row r="26" spans="1:5" s="155" customFormat="1" ht="12" customHeight="1" thickBot="1">
      <c r="A26" s="14" t="s">
        <v>92</v>
      </c>
      <c r="B26" s="158" t="s">
        <v>158</v>
      </c>
      <c r="C26" s="145"/>
      <c r="D26" s="145"/>
      <c r="E26" s="186">
        <f t="shared" si="0"/>
        <v>0</v>
      </c>
    </row>
    <row r="27" spans="1:5" s="155" customFormat="1" ht="12" customHeight="1" thickBot="1">
      <c r="A27" s="18" t="s">
        <v>93</v>
      </c>
      <c r="B27" s="19" t="s">
        <v>462</v>
      </c>
      <c r="C27" s="148">
        <f>+C28+C29+C30+C31+C32+C33+C34</f>
        <v>174000</v>
      </c>
      <c r="D27" s="148">
        <f>+D28+D29+D30+D31+D32+D33+D34</f>
        <v>0</v>
      </c>
      <c r="E27" s="185">
        <f>+E28+E29+E30+E31+E32+E33+E34</f>
        <v>174000</v>
      </c>
    </row>
    <row r="28" spans="1:5" s="155" customFormat="1" ht="12" customHeight="1">
      <c r="A28" s="13" t="s">
        <v>159</v>
      </c>
      <c r="B28" s="156" t="s">
        <v>456</v>
      </c>
      <c r="C28" s="187">
        <v>17300</v>
      </c>
      <c r="D28" s="187">
        <f>+D29+D30+D31</f>
        <v>0</v>
      </c>
      <c r="E28" s="186">
        <f t="shared" si="0"/>
        <v>17300</v>
      </c>
    </row>
    <row r="29" spans="1:5" s="155" customFormat="1" ht="12" customHeight="1">
      <c r="A29" s="12" t="s">
        <v>160</v>
      </c>
      <c r="B29" s="157" t="s">
        <v>478</v>
      </c>
      <c r="C29" s="143">
        <v>2200</v>
      </c>
      <c r="D29" s="143"/>
      <c r="E29" s="186">
        <f t="shared" si="0"/>
        <v>2200</v>
      </c>
    </row>
    <row r="30" spans="1:5" s="155" customFormat="1" ht="12" customHeight="1">
      <c r="A30" s="12" t="s">
        <v>161</v>
      </c>
      <c r="B30" s="157" t="s">
        <v>457</v>
      </c>
      <c r="C30" s="143">
        <v>145000</v>
      </c>
      <c r="D30" s="143"/>
      <c r="E30" s="186">
        <f t="shared" si="0"/>
        <v>145000</v>
      </c>
    </row>
    <row r="31" spans="1:5" s="155" customFormat="1" ht="12" customHeight="1">
      <c r="A31" s="12" t="s">
        <v>162</v>
      </c>
      <c r="B31" s="157" t="s">
        <v>458</v>
      </c>
      <c r="C31" s="143">
        <v>2500</v>
      </c>
      <c r="D31" s="143"/>
      <c r="E31" s="186">
        <f t="shared" si="0"/>
        <v>2500</v>
      </c>
    </row>
    <row r="32" spans="1:5" s="155" customFormat="1" ht="12" customHeight="1">
      <c r="A32" s="12" t="s">
        <v>459</v>
      </c>
      <c r="B32" s="157" t="s">
        <v>163</v>
      </c>
      <c r="C32" s="143">
        <v>6000</v>
      </c>
      <c r="D32" s="143"/>
      <c r="E32" s="186">
        <f t="shared" si="0"/>
        <v>6000</v>
      </c>
    </row>
    <row r="33" spans="1:5" s="155" customFormat="1" ht="12" customHeight="1">
      <c r="A33" s="12" t="s">
        <v>460</v>
      </c>
      <c r="B33" s="157" t="s">
        <v>164</v>
      </c>
      <c r="C33" s="143"/>
      <c r="D33" s="143"/>
      <c r="E33" s="186">
        <f t="shared" si="0"/>
        <v>0</v>
      </c>
    </row>
    <row r="34" spans="1:5" s="155" customFormat="1" ht="12" customHeight="1" thickBot="1">
      <c r="A34" s="14" t="s">
        <v>461</v>
      </c>
      <c r="B34" s="158" t="s">
        <v>165</v>
      </c>
      <c r="C34" s="145">
        <v>1000</v>
      </c>
      <c r="D34" s="145"/>
      <c r="E34" s="186">
        <f t="shared" si="0"/>
        <v>1000</v>
      </c>
    </row>
    <row r="35" spans="1:5" s="155" customFormat="1" ht="12" customHeight="1" thickBot="1">
      <c r="A35" s="18" t="s">
        <v>9</v>
      </c>
      <c r="B35" s="19" t="s">
        <v>325</v>
      </c>
      <c r="C35" s="142">
        <f>SUM(C36:C46)</f>
        <v>44766</v>
      </c>
      <c r="D35" s="142">
        <f>SUM(D36:D46)</f>
        <v>0</v>
      </c>
      <c r="E35" s="77">
        <f>SUM(E36:E46)</f>
        <v>44766</v>
      </c>
    </row>
    <row r="36" spans="1:5" s="155" customFormat="1" ht="12" customHeight="1">
      <c r="A36" s="13" t="s">
        <v>51</v>
      </c>
      <c r="B36" s="156" t="s">
        <v>168</v>
      </c>
      <c r="C36" s="144"/>
      <c r="D36" s="144"/>
      <c r="E36" s="186">
        <f t="shared" si="0"/>
        <v>0</v>
      </c>
    </row>
    <row r="37" spans="1:5" s="155" customFormat="1" ht="12" customHeight="1">
      <c r="A37" s="12" t="s">
        <v>52</v>
      </c>
      <c r="B37" s="157" t="s">
        <v>169</v>
      </c>
      <c r="C37" s="143">
        <v>21600</v>
      </c>
      <c r="D37" s="143"/>
      <c r="E37" s="186">
        <f t="shared" si="0"/>
        <v>21600</v>
      </c>
    </row>
    <row r="38" spans="1:5" s="155" customFormat="1" ht="12" customHeight="1">
      <c r="A38" s="12" t="s">
        <v>53</v>
      </c>
      <c r="B38" s="157" t="s">
        <v>170</v>
      </c>
      <c r="C38" s="143"/>
      <c r="D38" s="143"/>
      <c r="E38" s="186">
        <f t="shared" si="0"/>
        <v>0</v>
      </c>
    </row>
    <row r="39" spans="1:5" s="155" customFormat="1" ht="12" customHeight="1">
      <c r="A39" s="12" t="s">
        <v>95</v>
      </c>
      <c r="B39" s="157" t="s">
        <v>171</v>
      </c>
      <c r="C39" s="143">
        <v>5850</v>
      </c>
      <c r="D39" s="143"/>
      <c r="E39" s="186">
        <f t="shared" si="0"/>
        <v>5850</v>
      </c>
    </row>
    <row r="40" spans="1:5" s="155" customFormat="1" ht="12" customHeight="1">
      <c r="A40" s="12" t="s">
        <v>96</v>
      </c>
      <c r="B40" s="157" t="s">
        <v>172</v>
      </c>
      <c r="C40" s="143">
        <v>8000</v>
      </c>
      <c r="D40" s="143"/>
      <c r="E40" s="186">
        <f t="shared" si="0"/>
        <v>8000</v>
      </c>
    </row>
    <row r="41" spans="1:5" s="155" customFormat="1" ht="12" customHeight="1">
      <c r="A41" s="12" t="s">
        <v>97</v>
      </c>
      <c r="B41" s="157" t="s">
        <v>173</v>
      </c>
      <c r="C41" s="143">
        <v>3269</v>
      </c>
      <c r="D41" s="143"/>
      <c r="E41" s="186">
        <f t="shared" si="0"/>
        <v>3269</v>
      </c>
    </row>
    <row r="42" spans="1:5" s="155" customFormat="1" ht="12" customHeight="1">
      <c r="A42" s="12" t="s">
        <v>98</v>
      </c>
      <c r="B42" s="157" t="s">
        <v>174</v>
      </c>
      <c r="C42" s="143">
        <v>5967</v>
      </c>
      <c r="D42" s="143"/>
      <c r="E42" s="186">
        <f t="shared" si="0"/>
        <v>5967</v>
      </c>
    </row>
    <row r="43" spans="1:5" s="155" customFormat="1" ht="12" customHeight="1">
      <c r="A43" s="12" t="s">
        <v>99</v>
      </c>
      <c r="B43" s="157" t="s">
        <v>175</v>
      </c>
      <c r="C43" s="143">
        <v>80</v>
      </c>
      <c r="D43" s="143"/>
      <c r="E43" s="186">
        <f t="shared" si="0"/>
        <v>80</v>
      </c>
    </row>
    <row r="44" spans="1:5" s="155" customFormat="1" ht="12" customHeight="1">
      <c r="A44" s="12" t="s">
        <v>166</v>
      </c>
      <c r="B44" s="157" t="s">
        <v>176</v>
      </c>
      <c r="C44" s="146"/>
      <c r="D44" s="146"/>
      <c r="E44" s="186">
        <f t="shared" si="0"/>
        <v>0</v>
      </c>
    </row>
    <row r="45" spans="1:5" s="155" customFormat="1" ht="12" customHeight="1">
      <c r="A45" s="14" t="s">
        <v>167</v>
      </c>
      <c r="B45" s="158" t="s">
        <v>327</v>
      </c>
      <c r="C45" s="147"/>
      <c r="D45" s="147"/>
      <c r="E45" s="186">
        <f t="shared" si="0"/>
        <v>0</v>
      </c>
    </row>
    <row r="46" spans="1:5" s="155" customFormat="1" ht="12" customHeight="1" thickBot="1">
      <c r="A46" s="14" t="s">
        <v>326</v>
      </c>
      <c r="B46" s="80" t="s">
        <v>177</v>
      </c>
      <c r="C46" s="147"/>
      <c r="D46" s="147"/>
      <c r="E46" s="186">
        <f t="shared" si="0"/>
        <v>0</v>
      </c>
    </row>
    <row r="47" spans="1:5" s="155" customFormat="1" ht="12" customHeight="1" thickBot="1">
      <c r="A47" s="18" t="s">
        <v>10</v>
      </c>
      <c r="B47" s="19" t="s">
        <v>178</v>
      </c>
      <c r="C47" s="142">
        <f>SUM(C48:C52)</f>
        <v>0</v>
      </c>
      <c r="D47" s="142">
        <f>SUM(D48:D52)</f>
        <v>0</v>
      </c>
      <c r="E47" s="77">
        <f>SUM(E48:E52)</f>
        <v>0</v>
      </c>
    </row>
    <row r="48" spans="1:5" s="155" customFormat="1" ht="12" customHeight="1">
      <c r="A48" s="13" t="s">
        <v>54</v>
      </c>
      <c r="B48" s="156" t="s">
        <v>182</v>
      </c>
      <c r="C48" s="198"/>
      <c r="D48" s="198"/>
      <c r="E48" s="278">
        <f t="shared" si="0"/>
        <v>0</v>
      </c>
    </row>
    <row r="49" spans="1:5" s="155" customFormat="1" ht="12" customHeight="1">
      <c r="A49" s="12" t="s">
        <v>55</v>
      </c>
      <c r="B49" s="157" t="s">
        <v>183</v>
      </c>
      <c r="C49" s="146"/>
      <c r="D49" s="146"/>
      <c r="E49" s="278">
        <f t="shared" si="0"/>
        <v>0</v>
      </c>
    </row>
    <row r="50" spans="1:5" s="155" customFormat="1" ht="12" customHeight="1">
      <c r="A50" s="12" t="s">
        <v>179</v>
      </c>
      <c r="B50" s="157" t="s">
        <v>184</v>
      </c>
      <c r="C50" s="146"/>
      <c r="D50" s="146"/>
      <c r="E50" s="278">
        <f t="shared" si="0"/>
        <v>0</v>
      </c>
    </row>
    <row r="51" spans="1:5" s="155" customFormat="1" ht="12" customHeight="1">
      <c r="A51" s="12" t="s">
        <v>180</v>
      </c>
      <c r="B51" s="157" t="s">
        <v>185</v>
      </c>
      <c r="C51" s="146"/>
      <c r="D51" s="146"/>
      <c r="E51" s="278">
        <f t="shared" si="0"/>
        <v>0</v>
      </c>
    </row>
    <row r="52" spans="1:5" s="155" customFormat="1" ht="12" customHeight="1" thickBot="1">
      <c r="A52" s="14" t="s">
        <v>181</v>
      </c>
      <c r="B52" s="80" t="s">
        <v>186</v>
      </c>
      <c r="C52" s="147"/>
      <c r="D52" s="147"/>
      <c r="E52" s="278">
        <f t="shared" si="0"/>
        <v>0</v>
      </c>
    </row>
    <row r="53" spans="1:5" s="155" customFormat="1" ht="12" customHeight="1" thickBot="1">
      <c r="A53" s="18" t="s">
        <v>100</v>
      </c>
      <c r="B53" s="19" t="s">
        <v>187</v>
      </c>
      <c r="C53" s="142">
        <f>SUM(C54:C56)</f>
        <v>0</v>
      </c>
      <c r="D53" s="142">
        <f>SUM(D54:D56)</f>
        <v>0</v>
      </c>
      <c r="E53" s="77">
        <f>SUM(E54:E56)</f>
        <v>0</v>
      </c>
    </row>
    <row r="54" spans="1:5" s="155" customFormat="1" ht="12" customHeight="1">
      <c r="A54" s="13" t="s">
        <v>56</v>
      </c>
      <c r="B54" s="156" t="s">
        <v>188</v>
      </c>
      <c r="C54" s="144"/>
      <c r="D54" s="144"/>
      <c r="E54" s="186">
        <f t="shared" si="0"/>
        <v>0</v>
      </c>
    </row>
    <row r="55" spans="1:5" s="155" customFormat="1" ht="12" customHeight="1">
      <c r="A55" s="12" t="s">
        <v>57</v>
      </c>
      <c r="B55" s="157" t="s">
        <v>319</v>
      </c>
      <c r="C55" s="143"/>
      <c r="D55" s="143"/>
      <c r="E55" s="186">
        <f t="shared" si="0"/>
        <v>0</v>
      </c>
    </row>
    <row r="56" spans="1:5" s="155" customFormat="1" ht="12" customHeight="1">
      <c r="A56" s="12" t="s">
        <v>191</v>
      </c>
      <c r="B56" s="157" t="s">
        <v>189</v>
      </c>
      <c r="C56" s="143"/>
      <c r="D56" s="143"/>
      <c r="E56" s="186">
        <f t="shared" si="0"/>
        <v>0</v>
      </c>
    </row>
    <row r="57" spans="1:5" s="155" customFormat="1" ht="12" customHeight="1" thickBot="1">
      <c r="A57" s="14" t="s">
        <v>192</v>
      </c>
      <c r="B57" s="80" t="s">
        <v>190</v>
      </c>
      <c r="C57" s="145"/>
      <c r="D57" s="145"/>
      <c r="E57" s="186">
        <f t="shared" si="0"/>
        <v>0</v>
      </c>
    </row>
    <row r="58" spans="1:5" s="155" customFormat="1" ht="12" customHeight="1" thickBot="1">
      <c r="A58" s="18" t="s">
        <v>12</v>
      </c>
      <c r="B58" s="78" t="s">
        <v>193</v>
      </c>
      <c r="C58" s="142">
        <f>SUM(C59:C61)</f>
        <v>0</v>
      </c>
      <c r="D58" s="142">
        <f>SUM(D59:D61)</f>
        <v>0</v>
      </c>
      <c r="E58" s="77">
        <f>SUM(E59:E61)</f>
        <v>0</v>
      </c>
    </row>
    <row r="59" spans="1:5" s="155" customFormat="1" ht="12" customHeight="1">
      <c r="A59" s="13" t="s">
        <v>101</v>
      </c>
      <c r="B59" s="156" t="s">
        <v>195</v>
      </c>
      <c r="C59" s="146"/>
      <c r="D59" s="146"/>
      <c r="E59" s="276">
        <f t="shared" si="0"/>
        <v>0</v>
      </c>
    </row>
    <row r="60" spans="1:5" s="155" customFormat="1" ht="12" customHeight="1">
      <c r="A60" s="12" t="s">
        <v>102</v>
      </c>
      <c r="B60" s="157" t="s">
        <v>320</v>
      </c>
      <c r="C60" s="146"/>
      <c r="D60" s="146"/>
      <c r="E60" s="276">
        <f t="shared" si="0"/>
        <v>0</v>
      </c>
    </row>
    <row r="61" spans="1:5" s="155" customFormat="1" ht="12" customHeight="1">
      <c r="A61" s="12" t="s">
        <v>124</v>
      </c>
      <c r="B61" s="157" t="s">
        <v>196</v>
      </c>
      <c r="C61" s="146"/>
      <c r="D61" s="146"/>
      <c r="E61" s="276">
        <f t="shared" si="0"/>
        <v>0</v>
      </c>
    </row>
    <row r="62" spans="1:5" s="155" customFormat="1" ht="12" customHeight="1" thickBot="1">
      <c r="A62" s="14" t="s">
        <v>194</v>
      </c>
      <c r="B62" s="80" t="s">
        <v>197</v>
      </c>
      <c r="C62" s="146"/>
      <c r="D62" s="146"/>
      <c r="E62" s="276">
        <f t="shared" si="0"/>
        <v>0</v>
      </c>
    </row>
    <row r="63" spans="1:5" s="155" customFormat="1" ht="12" customHeight="1" thickBot="1">
      <c r="A63" s="206" t="s">
        <v>367</v>
      </c>
      <c r="B63" s="19" t="s">
        <v>198</v>
      </c>
      <c r="C63" s="148">
        <f>+C6+C13+C20+C27+C35+C47+C53+C58</f>
        <v>856510</v>
      </c>
      <c r="D63" s="148">
        <f>+D6+D13+D20+D27+D35+D47+D53+D58</f>
        <v>0</v>
      </c>
      <c r="E63" s="185">
        <f>+E6+E13+E20+E27+E35+E47+E53+E58</f>
        <v>856510</v>
      </c>
    </row>
    <row r="64" spans="1:5" s="155" customFormat="1" ht="12" customHeight="1" thickBot="1">
      <c r="A64" s="199" t="s">
        <v>199</v>
      </c>
      <c r="B64" s="78" t="s">
        <v>200</v>
      </c>
      <c r="C64" s="142">
        <f>SUM(C65:C67)</f>
        <v>0</v>
      </c>
      <c r="D64" s="142">
        <f>SUM(D65:D67)</f>
        <v>0</v>
      </c>
      <c r="E64" s="77">
        <f>SUM(E65:E67)</f>
        <v>0</v>
      </c>
    </row>
    <row r="65" spans="1:5" s="155" customFormat="1" ht="12" customHeight="1">
      <c r="A65" s="13" t="s">
        <v>231</v>
      </c>
      <c r="B65" s="156" t="s">
        <v>201</v>
      </c>
      <c r="C65" s="146"/>
      <c r="D65" s="146"/>
      <c r="E65" s="276">
        <f aca="true" t="shared" si="1" ref="E65:E86">C65+D65</f>
        <v>0</v>
      </c>
    </row>
    <row r="66" spans="1:5" s="155" customFormat="1" ht="12" customHeight="1">
      <c r="A66" s="12" t="s">
        <v>240</v>
      </c>
      <c r="B66" s="157" t="s">
        <v>202</v>
      </c>
      <c r="C66" s="146"/>
      <c r="D66" s="146"/>
      <c r="E66" s="276">
        <f t="shared" si="1"/>
        <v>0</v>
      </c>
    </row>
    <row r="67" spans="1:5" s="155" customFormat="1" ht="12" customHeight="1" thickBot="1">
      <c r="A67" s="14" t="s">
        <v>241</v>
      </c>
      <c r="B67" s="202" t="s">
        <v>352</v>
      </c>
      <c r="C67" s="146"/>
      <c r="D67" s="146"/>
      <c r="E67" s="276">
        <f t="shared" si="1"/>
        <v>0</v>
      </c>
    </row>
    <row r="68" spans="1:5" s="155" customFormat="1" ht="12" customHeight="1" thickBot="1">
      <c r="A68" s="199" t="s">
        <v>204</v>
      </c>
      <c r="B68" s="78" t="s">
        <v>205</v>
      </c>
      <c r="C68" s="142">
        <f>SUM(C69:C72)</f>
        <v>0</v>
      </c>
      <c r="D68" s="142">
        <f>SUM(D69:D72)</f>
        <v>0</v>
      </c>
      <c r="E68" s="77">
        <f>SUM(E69:E72)</f>
        <v>0</v>
      </c>
    </row>
    <row r="69" spans="1:5" s="155" customFormat="1" ht="12" customHeight="1">
      <c r="A69" s="13" t="s">
        <v>79</v>
      </c>
      <c r="B69" s="156" t="s">
        <v>206</v>
      </c>
      <c r="C69" s="146"/>
      <c r="D69" s="146"/>
      <c r="E69" s="276">
        <f t="shared" si="1"/>
        <v>0</v>
      </c>
    </row>
    <row r="70" spans="1:5" s="155" customFormat="1" ht="12" customHeight="1">
      <c r="A70" s="12" t="s">
        <v>80</v>
      </c>
      <c r="B70" s="157" t="s">
        <v>207</v>
      </c>
      <c r="C70" s="146"/>
      <c r="D70" s="146"/>
      <c r="E70" s="276">
        <f t="shared" si="1"/>
        <v>0</v>
      </c>
    </row>
    <row r="71" spans="1:5" s="155" customFormat="1" ht="12" customHeight="1">
      <c r="A71" s="12" t="s">
        <v>232</v>
      </c>
      <c r="B71" s="157" t="s">
        <v>208</v>
      </c>
      <c r="C71" s="146"/>
      <c r="D71" s="146"/>
      <c r="E71" s="276">
        <f t="shared" si="1"/>
        <v>0</v>
      </c>
    </row>
    <row r="72" spans="1:5" s="155" customFormat="1" ht="12" customHeight="1" thickBot="1">
      <c r="A72" s="14" t="s">
        <v>233</v>
      </c>
      <c r="B72" s="80" t="s">
        <v>209</v>
      </c>
      <c r="C72" s="146"/>
      <c r="D72" s="146"/>
      <c r="E72" s="276">
        <f t="shared" si="1"/>
        <v>0</v>
      </c>
    </row>
    <row r="73" spans="1:5" s="155" customFormat="1" ht="12" customHeight="1" thickBot="1">
      <c r="A73" s="199" t="s">
        <v>210</v>
      </c>
      <c r="B73" s="78" t="s">
        <v>211</v>
      </c>
      <c r="C73" s="142">
        <f>SUM(C74:C75)</f>
        <v>14799</v>
      </c>
      <c r="D73" s="142">
        <f>SUM(D74:D75)</f>
        <v>4178</v>
      </c>
      <c r="E73" s="77">
        <f>SUM(E74:E75)</f>
        <v>18977</v>
      </c>
    </row>
    <row r="74" spans="1:5" s="155" customFormat="1" ht="12" customHeight="1">
      <c r="A74" s="13" t="s">
        <v>234</v>
      </c>
      <c r="B74" s="156" t="s">
        <v>212</v>
      </c>
      <c r="C74" s="146">
        <v>14799</v>
      </c>
      <c r="D74" s="146">
        <v>4178</v>
      </c>
      <c r="E74" s="276">
        <f t="shared" si="1"/>
        <v>18977</v>
      </c>
    </row>
    <row r="75" spans="1:5" s="155" customFormat="1" ht="12" customHeight="1" thickBot="1">
      <c r="A75" s="14" t="s">
        <v>235</v>
      </c>
      <c r="B75" s="80" t="s">
        <v>213</v>
      </c>
      <c r="C75" s="146"/>
      <c r="D75" s="146"/>
      <c r="E75" s="276">
        <f t="shared" si="1"/>
        <v>0</v>
      </c>
    </row>
    <row r="76" spans="1:5" s="155" customFormat="1" ht="12" customHeight="1" thickBot="1">
      <c r="A76" s="199" t="s">
        <v>214</v>
      </c>
      <c r="B76" s="78" t="s">
        <v>215</v>
      </c>
      <c r="C76" s="142">
        <f>SUM(C77:C79)</f>
        <v>0</v>
      </c>
      <c r="D76" s="142">
        <f>SUM(D77:D79)</f>
        <v>0</v>
      </c>
      <c r="E76" s="77">
        <f>SUM(E77:E79)</f>
        <v>0</v>
      </c>
    </row>
    <row r="77" spans="1:5" s="155" customFormat="1" ht="12" customHeight="1">
      <c r="A77" s="13" t="s">
        <v>236</v>
      </c>
      <c r="B77" s="156" t="s">
        <v>216</v>
      </c>
      <c r="C77" s="146"/>
      <c r="D77" s="146"/>
      <c r="E77" s="276">
        <f t="shared" si="1"/>
        <v>0</v>
      </c>
    </row>
    <row r="78" spans="1:5" s="155" customFormat="1" ht="12" customHeight="1">
      <c r="A78" s="12" t="s">
        <v>237</v>
      </c>
      <c r="B78" s="157" t="s">
        <v>217</v>
      </c>
      <c r="C78" s="146"/>
      <c r="D78" s="146"/>
      <c r="E78" s="276">
        <f t="shared" si="1"/>
        <v>0</v>
      </c>
    </row>
    <row r="79" spans="1:5" s="155" customFormat="1" ht="12" customHeight="1" thickBot="1">
      <c r="A79" s="14" t="s">
        <v>238</v>
      </c>
      <c r="B79" s="80" t="s">
        <v>218</v>
      </c>
      <c r="C79" s="146"/>
      <c r="D79" s="146"/>
      <c r="E79" s="276">
        <f t="shared" si="1"/>
        <v>0</v>
      </c>
    </row>
    <row r="80" spans="1:5" s="155" customFormat="1" ht="12" customHeight="1" thickBot="1">
      <c r="A80" s="199" t="s">
        <v>219</v>
      </c>
      <c r="B80" s="78" t="s">
        <v>239</v>
      </c>
      <c r="C80" s="142">
        <f>SUM(C81:C84)</f>
        <v>0</v>
      </c>
      <c r="D80" s="142">
        <f>SUM(D81:D84)</f>
        <v>0</v>
      </c>
      <c r="E80" s="77">
        <f>SUM(E81:E84)</f>
        <v>0</v>
      </c>
    </row>
    <row r="81" spans="1:5" s="155" customFormat="1" ht="12" customHeight="1">
      <c r="A81" s="160" t="s">
        <v>220</v>
      </c>
      <c r="B81" s="156" t="s">
        <v>221</v>
      </c>
      <c r="C81" s="146"/>
      <c r="D81" s="146"/>
      <c r="E81" s="276">
        <f t="shared" si="1"/>
        <v>0</v>
      </c>
    </row>
    <row r="82" spans="1:5" s="155" customFormat="1" ht="12" customHeight="1">
      <c r="A82" s="161" t="s">
        <v>222</v>
      </c>
      <c r="B82" s="157" t="s">
        <v>223</v>
      </c>
      <c r="C82" s="146"/>
      <c r="D82" s="146"/>
      <c r="E82" s="276">
        <f t="shared" si="1"/>
        <v>0</v>
      </c>
    </row>
    <row r="83" spans="1:5" s="155" customFormat="1" ht="12" customHeight="1">
      <c r="A83" s="161" t="s">
        <v>224</v>
      </c>
      <c r="B83" s="157" t="s">
        <v>225</v>
      </c>
      <c r="C83" s="146"/>
      <c r="D83" s="146"/>
      <c r="E83" s="276">
        <f t="shared" si="1"/>
        <v>0</v>
      </c>
    </row>
    <row r="84" spans="1:5" s="155" customFormat="1" ht="12" customHeight="1" thickBot="1">
      <c r="A84" s="162" t="s">
        <v>226</v>
      </c>
      <c r="B84" s="80" t="s">
        <v>227</v>
      </c>
      <c r="C84" s="146"/>
      <c r="D84" s="146"/>
      <c r="E84" s="276">
        <f t="shared" si="1"/>
        <v>0</v>
      </c>
    </row>
    <row r="85" spans="1:5" s="155" customFormat="1" ht="12" customHeight="1" thickBot="1">
      <c r="A85" s="199" t="s">
        <v>228</v>
      </c>
      <c r="B85" s="78" t="s">
        <v>366</v>
      </c>
      <c r="C85" s="201"/>
      <c r="D85" s="201"/>
      <c r="E85" s="77">
        <f t="shared" si="1"/>
        <v>0</v>
      </c>
    </row>
    <row r="86" spans="1:5" s="155" customFormat="1" ht="13.5" customHeight="1" thickBot="1">
      <c r="A86" s="199" t="s">
        <v>230</v>
      </c>
      <c r="B86" s="78" t="s">
        <v>229</v>
      </c>
      <c r="C86" s="201"/>
      <c r="D86" s="201"/>
      <c r="E86" s="77">
        <f t="shared" si="1"/>
        <v>0</v>
      </c>
    </row>
    <row r="87" spans="1:5" s="155" customFormat="1" ht="15.75" customHeight="1" thickBot="1">
      <c r="A87" s="199" t="s">
        <v>242</v>
      </c>
      <c r="B87" s="163" t="s">
        <v>369</v>
      </c>
      <c r="C87" s="148">
        <f>+C64+C68+C73+C76+C80+C86+C85</f>
        <v>14799</v>
      </c>
      <c r="D87" s="148">
        <f>+D64+D68+D73+D76+D80+D86+D85</f>
        <v>4178</v>
      </c>
      <c r="E87" s="185">
        <f>+E64+E68+E73+E76+E80+E86+E85</f>
        <v>18977</v>
      </c>
    </row>
    <row r="88" spans="1:5" s="155" customFormat="1" ht="25.5" customHeight="1" thickBot="1">
      <c r="A88" s="200" t="s">
        <v>368</v>
      </c>
      <c r="B88" s="164" t="s">
        <v>370</v>
      </c>
      <c r="C88" s="148">
        <f>+C63+C87</f>
        <v>871309</v>
      </c>
      <c r="D88" s="148">
        <f>+D63+D87</f>
        <v>4178</v>
      </c>
      <c r="E88" s="185">
        <f>+E63+E87</f>
        <v>875487</v>
      </c>
    </row>
    <row r="89" spans="1:3" s="155" customFormat="1" ht="83.25" customHeight="1">
      <c r="A89" s="3"/>
      <c r="B89" s="4"/>
      <c r="C89" s="82"/>
    </row>
    <row r="90" spans="1:5" ht="16.5" customHeight="1">
      <c r="A90" s="315" t="s">
        <v>33</v>
      </c>
      <c r="B90" s="315"/>
      <c r="C90" s="315"/>
      <c r="D90" s="315"/>
      <c r="E90" s="315"/>
    </row>
    <row r="91" spans="1:5" s="165" customFormat="1" ht="16.5" customHeight="1" thickBot="1">
      <c r="A91" s="317" t="s">
        <v>82</v>
      </c>
      <c r="B91" s="317"/>
      <c r="C91" s="41"/>
      <c r="E91" s="41" t="s">
        <v>123</v>
      </c>
    </row>
    <row r="92" spans="1:5" ht="15.75">
      <c r="A92" s="318" t="s">
        <v>46</v>
      </c>
      <c r="B92" s="320" t="s">
        <v>410</v>
      </c>
      <c r="C92" s="311" t="str">
        <f>+CONCATENATE(LEFT(ÖSSZEFÜGGÉSEK!A6,4),". évi")</f>
        <v>2016. évi</v>
      </c>
      <c r="D92" s="312"/>
      <c r="E92" s="313"/>
    </row>
    <row r="93" spans="1:5" ht="24.75" thickBot="1">
      <c r="A93" s="319"/>
      <c r="B93" s="321"/>
      <c r="C93" s="222" t="s">
        <v>409</v>
      </c>
      <c r="D93" s="220" t="s">
        <v>466</v>
      </c>
      <c r="E93" s="221" t="str">
        <f>+CONCATENATE(LEFT(ÖSSZEFÜGGÉSEK!A6,4),". ….",CHAR(10),"Módosítás utáni")</f>
        <v>2016. ….
Módosítás utáni</v>
      </c>
    </row>
    <row r="94" spans="1:5" s="154" customFormat="1" ht="12" customHeight="1" thickBot="1">
      <c r="A94" s="23" t="s">
        <v>378</v>
      </c>
      <c r="B94" s="24" t="s">
        <v>379</v>
      </c>
      <c r="C94" s="24" t="s">
        <v>380</v>
      </c>
      <c r="D94" s="24" t="s">
        <v>381</v>
      </c>
      <c r="E94" s="294" t="s">
        <v>474</v>
      </c>
    </row>
    <row r="95" spans="1:5" ht="12" customHeight="1" thickBot="1">
      <c r="A95" s="20" t="s">
        <v>5</v>
      </c>
      <c r="B95" s="22" t="s">
        <v>328</v>
      </c>
      <c r="C95" s="141">
        <f>C96+C97+C98+C99+C100+C113</f>
        <v>736812</v>
      </c>
      <c r="D95" s="141">
        <f>D96+D97+D98+D99+D100+D113</f>
        <v>961</v>
      </c>
      <c r="E95" s="209">
        <f>E96+E97+E98+E99+E100+E113</f>
        <v>737773</v>
      </c>
    </row>
    <row r="96" spans="1:5" ht="12" customHeight="1">
      <c r="A96" s="15" t="s">
        <v>58</v>
      </c>
      <c r="B96" s="8" t="s">
        <v>34</v>
      </c>
      <c r="C96" s="213">
        <v>438289</v>
      </c>
      <c r="D96" s="213"/>
      <c r="E96" s="279">
        <f aca="true" t="shared" si="2" ref="E96:E129">C96+D96</f>
        <v>438289</v>
      </c>
    </row>
    <row r="97" spans="1:5" ht="12" customHeight="1">
      <c r="A97" s="12" t="s">
        <v>59</v>
      </c>
      <c r="B97" s="6" t="s">
        <v>103</v>
      </c>
      <c r="C97" s="143">
        <v>78266</v>
      </c>
      <c r="D97" s="143"/>
      <c r="E97" s="274">
        <f t="shared" si="2"/>
        <v>78266</v>
      </c>
    </row>
    <row r="98" spans="1:5" ht="12" customHeight="1">
      <c r="A98" s="12" t="s">
        <v>60</v>
      </c>
      <c r="B98" s="6" t="s">
        <v>77</v>
      </c>
      <c r="C98" s="145">
        <v>218201</v>
      </c>
      <c r="D98" s="145">
        <v>961</v>
      </c>
      <c r="E98" s="275">
        <f t="shared" si="2"/>
        <v>219162</v>
      </c>
    </row>
    <row r="99" spans="1:5" ht="12" customHeight="1">
      <c r="A99" s="12" t="s">
        <v>61</v>
      </c>
      <c r="B99" s="9" t="s">
        <v>104</v>
      </c>
      <c r="C99" s="145"/>
      <c r="D99" s="145"/>
      <c r="E99" s="275">
        <f t="shared" si="2"/>
        <v>0</v>
      </c>
    </row>
    <row r="100" spans="1:5" ht="12" customHeight="1">
      <c r="A100" s="12" t="s">
        <v>69</v>
      </c>
      <c r="B100" s="17" t="s">
        <v>105</v>
      </c>
      <c r="C100" s="145"/>
      <c r="D100" s="145"/>
      <c r="E100" s="275">
        <f t="shared" si="2"/>
        <v>0</v>
      </c>
    </row>
    <row r="101" spans="1:5" ht="12" customHeight="1">
      <c r="A101" s="12" t="s">
        <v>62</v>
      </c>
      <c r="B101" s="6" t="s">
        <v>333</v>
      </c>
      <c r="C101" s="145"/>
      <c r="D101" s="145"/>
      <c r="E101" s="275">
        <f t="shared" si="2"/>
        <v>0</v>
      </c>
    </row>
    <row r="102" spans="1:5" ht="12" customHeight="1">
      <c r="A102" s="12" t="s">
        <v>63</v>
      </c>
      <c r="B102" s="45" t="s">
        <v>332</v>
      </c>
      <c r="C102" s="145"/>
      <c r="D102" s="145"/>
      <c r="E102" s="275">
        <f t="shared" si="2"/>
        <v>0</v>
      </c>
    </row>
    <row r="103" spans="1:5" ht="12" customHeight="1">
      <c r="A103" s="12" t="s">
        <v>70</v>
      </c>
      <c r="B103" s="45" t="s">
        <v>331</v>
      </c>
      <c r="C103" s="145"/>
      <c r="D103" s="145"/>
      <c r="E103" s="275">
        <f t="shared" si="2"/>
        <v>0</v>
      </c>
    </row>
    <row r="104" spans="1:5" ht="12" customHeight="1">
      <c r="A104" s="12" t="s">
        <v>71</v>
      </c>
      <c r="B104" s="43" t="s">
        <v>245</v>
      </c>
      <c r="C104" s="145"/>
      <c r="D104" s="145"/>
      <c r="E104" s="275">
        <f t="shared" si="2"/>
        <v>0</v>
      </c>
    </row>
    <row r="105" spans="1:5" ht="12" customHeight="1">
      <c r="A105" s="12" t="s">
        <v>72</v>
      </c>
      <c r="B105" s="44" t="s">
        <v>246</v>
      </c>
      <c r="C105" s="145"/>
      <c r="D105" s="145"/>
      <c r="E105" s="275">
        <f t="shared" si="2"/>
        <v>0</v>
      </c>
    </row>
    <row r="106" spans="1:5" ht="12" customHeight="1">
      <c r="A106" s="12" t="s">
        <v>73</v>
      </c>
      <c r="B106" s="44" t="s">
        <v>247</v>
      </c>
      <c r="C106" s="145"/>
      <c r="D106" s="145"/>
      <c r="E106" s="275">
        <f t="shared" si="2"/>
        <v>0</v>
      </c>
    </row>
    <row r="107" spans="1:5" ht="12" customHeight="1">
      <c r="A107" s="12" t="s">
        <v>75</v>
      </c>
      <c r="B107" s="43" t="s">
        <v>248</v>
      </c>
      <c r="C107" s="145"/>
      <c r="D107" s="145"/>
      <c r="E107" s="275">
        <f t="shared" si="2"/>
        <v>0</v>
      </c>
    </row>
    <row r="108" spans="1:5" ht="12" customHeight="1">
      <c r="A108" s="12" t="s">
        <v>106</v>
      </c>
      <c r="B108" s="43" t="s">
        <v>249</v>
      </c>
      <c r="C108" s="145"/>
      <c r="D108" s="145"/>
      <c r="E108" s="275">
        <f t="shared" si="2"/>
        <v>0</v>
      </c>
    </row>
    <row r="109" spans="1:5" ht="12" customHeight="1">
      <c r="A109" s="12" t="s">
        <v>243</v>
      </c>
      <c r="B109" s="44" t="s">
        <v>250</v>
      </c>
      <c r="C109" s="145"/>
      <c r="D109" s="145"/>
      <c r="E109" s="275">
        <f t="shared" si="2"/>
        <v>0</v>
      </c>
    </row>
    <row r="110" spans="1:5" ht="12" customHeight="1">
      <c r="A110" s="11" t="s">
        <v>244</v>
      </c>
      <c r="B110" s="45" t="s">
        <v>251</v>
      </c>
      <c r="C110" s="145"/>
      <c r="D110" s="145"/>
      <c r="E110" s="275">
        <f t="shared" si="2"/>
        <v>0</v>
      </c>
    </row>
    <row r="111" spans="1:5" ht="12" customHeight="1">
      <c r="A111" s="12" t="s">
        <v>329</v>
      </c>
      <c r="B111" s="45" t="s">
        <v>252</v>
      </c>
      <c r="C111" s="145"/>
      <c r="D111" s="145"/>
      <c r="E111" s="275">
        <f t="shared" si="2"/>
        <v>0</v>
      </c>
    </row>
    <row r="112" spans="1:5" ht="12" customHeight="1">
      <c r="A112" s="14" t="s">
        <v>330</v>
      </c>
      <c r="B112" s="45" t="s">
        <v>253</v>
      </c>
      <c r="C112" s="145"/>
      <c r="D112" s="145"/>
      <c r="E112" s="275">
        <f t="shared" si="2"/>
        <v>0</v>
      </c>
    </row>
    <row r="113" spans="1:5" ht="12" customHeight="1">
      <c r="A113" s="12" t="s">
        <v>334</v>
      </c>
      <c r="B113" s="9" t="s">
        <v>35</v>
      </c>
      <c r="C113" s="143">
        <v>2056</v>
      </c>
      <c r="D113" s="143"/>
      <c r="E113" s="274">
        <f t="shared" si="2"/>
        <v>2056</v>
      </c>
    </row>
    <row r="114" spans="1:5" ht="12" customHeight="1">
      <c r="A114" s="12" t="s">
        <v>335</v>
      </c>
      <c r="B114" s="6" t="s">
        <v>337</v>
      </c>
      <c r="C114" s="143">
        <v>1056</v>
      </c>
      <c r="D114" s="143"/>
      <c r="E114" s="274">
        <f t="shared" si="2"/>
        <v>1056</v>
      </c>
    </row>
    <row r="115" spans="1:5" ht="12" customHeight="1" thickBot="1">
      <c r="A115" s="16" t="s">
        <v>336</v>
      </c>
      <c r="B115" s="205" t="s">
        <v>338</v>
      </c>
      <c r="C115" s="214">
        <v>1000</v>
      </c>
      <c r="D115" s="214"/>
      <c r="E115" s="280">
        <f t="shared" si="2"/>
        <v>1000</v>
      </c>
    </row>
    <row r="116" spans="1:5" ht="12" customHeight="1" thickBot="1">
      <c r="A116" s="203" t="s">
        <v>6</v>
      </c>
      <c r="B116" s="204" t="s">
        <v>254</v>
      </c>
      <c r="C116" s="215">
        <f>+C117+C119+C121</f>
        <v>128500</v>
      </c>
      <c r="D116" s="142">
        <f>+D117+D119+D121</f>
        <v>-6889</v>
      </c>
      <c r="E116" s="210">
        <f>+E117+E119+E121</f>
        <v>121611</v>
      </c>
    </row>
    <row r="117" spans="1:5" ht="12" customHeight="1">
      <c r="A117" s="13" t="s">
        <v>64</v>
      </c>
      <c r="B117" s="6" t="s">
        <v>122</v>
      </c>
      <c r="C117" s="144">
        <v>42000</v>
      </c>
      <c r="D117" s="225"/>
      <c r="E117" s="186">
        <f t="shared" si="2"/>
        <v>42000</v>
      </c>
    </row>
    <row r="118" spans="1:5" ht="12" customHeight="1">
      <c r="A118" s="13" t="s">
        <v>65</v>
      </c>
      <c r="B118" s="10" t="s">
        <v>258</v>
      </c>
      <c r="C118" s="144"/>
      <c r="D118" s="225"/>
      <c r="E118" s="186">
        <f t="shared" si="2"/>
        <v>0</v>
      </c>
    </row>
    <row r="119" spans="1:5" ht="12" customHeight="1">
      <c r="A119" s="13" t="s">
        <v>66</v>
      </c>
      <c r="B119" s="10" t="s">
        <v>107</v>
      </c>
      <c r="C119" s="143">
        <v>86500</v>
      </c>
      <c r="D119" s="226">
        <v>-6889</v>
      </c>
      <c r="E119" s="274">
        <f t="shared" si="2"/>
        <v>79611</v>
      </c>
    </row>
    <row r="120" spans="1:5" ht="12" customHeight="1">
      <c r="A120" s="13" t="s">
        <v>67</v>
      </c>
      <c r="B120" s="10" t="s">
        <v>259</v>
      </c>
      <c r="C120" s="143">
        <v>60000</v>
      </c>
      <c r="D120" s="226"/>
      <c r="E120" s="274">
        <f t="shared" si="2"/>
        <v>60000</v>
      </c>
    </row>
    <row r="121" spans="1:5" ht="12" customHeight="1">
      <c r="A121" s="13" t="s">
        <v>68</v>
      </c>
      <c r="B121" s="80" t="s">
        <v>125</v>
      </c>
      <c r="C121" s="143"/>
      <c r="D121" s="226"/>
      <c r="E121" s="274">
        <f t="shared" si="2"/>
        <v>0</v>
      </c>
    </row>
    <row r="122" spans="1:5" ht="12" customHeight="1">
      <c r="A122" s="13" t="s">
        <v>74</v>
      </c>
      <c r="B122" s="79" t="s">
        <v>321</v>
      </c>
      <c r="C122" s="143"/>
      <c r="D122" s="226"/>
      <c r="E122" s="274">
        <f t="shared" si="2"/>
        <v>0</v>
      </c>
    </row>
    <row r="123" spans="1:5" ht="12" customHeight="1">
      <c r="A123" s="13" t="s">
        <v>76</v>
      </c>
      <c r="B123" s="152" t="s">
        <v>264</v>
      </c>
      <c r="C123" s="143"/>
      <c r="D123" s="226"/>
      <c r="E123" s="274">
        <f t="shared" si="2"/>
        <v>0</v>
      </c>
    </row>
    <row r="124" spans="1:5" ht="22.5">
      <c r="A124" s="13" t="s">
        <v>108</v>
      </c>
      <c r="B124" s="44" t="s">
        <v>247</v>
      </c>
      <c r="C124" s="143"/>
      <c r="D124" s="226"/>
      <c r="E124" s="274">
        <f t="shared" si="2"/>
        <v>0</v>
      </c>
    </row>
    <row r="125" spans="1:5" ht="12" customHeight="1">
      <c r="A125" s="13" t="s">
        <v>109</v>
      </c>
      <c r="B125" s="44" t="s">
        <v>263</v>
      </c>
      <c r="C125" s="143"/>
      <c r="D125" s="226"/>
      <c r="E125" s="274">
        <f t="shared" si="2"/>
        <v>0</v>
      </c>
    </row>
    <row r="126" spans="1:5" ht="12" customHeight="1">
      <c r="A126" s="13" t="s">
        <v>110</v>
      </c>
      <c r="B126" s="44" t="s">
        <v>262</v>
      </c>
      <c r="C126" s="143"/>
      <c r="D126" s="226"/>
      <c r="E126" s="274">
        <f t="shared" si="2"/>
        <v>0</v>
      </c>
    </row>
    <row r="127" spans="1:5" ht="12" customHeight="1">
      <c r="A127" s="13" t="s">
        <v>255</v>
      </c>
      <c r="B127" s="44" t="s">
        <v>250</v>
      </c>
      <c r="C127" s="143"/>
      <c r="D127" s="226"/>
      <c r="E127" s="274">
        <f t="shared" si="2"/>
        <v>0</v>
      </c>
    </row>
    <row r="128" spans="1:5" ht="12" customHeight="1">
      <c r="A128" s="13" t="s">
        <v>256</v>
      </c>
      <c r="B128" s="44" t="s">
        <v>261</v>
      </c>
      <c r="C128" s="143"/>
      <c r="D128" s="226"/>
      <c r="E128" s="274">
        <f t="shared" si="2"/>
        <v>0</v>
      </c>
    </row>
    <row r="129" spans="1:5" ht="23.25" thickBot="1">
      <c r="A129" s="11" t="s">
        <v>257</v>
      </c>
      <c r="B129" s="44" t="s">
        <v>260</v>
      </c>
      <c r="C129" s="145"/>
      <c r="D129" s="227"/>
      <c r="E129" s="275">
        <f t="shared" si="2"/>
        <v>0</v>
      </c>
    </row>
    <row r="130" spans="1:5" ht="12" customHeight="1" thickBot="1">
      <c r="A130" s="18" t="s">
        <v>7</v>
      </c>
      <c r="B130" s="37" t="s">
        <v>339</v>
      </c>
      <c r="C130" s="142">
        <f>+C95+C116</f>
        <v>865312</v>
      </c>
      <c r="D130" s="224">
        <f>+D95+D116</f>
        <v>-5928</v>
      </c>
      <c r="E130" s="77">
        <f>+E95+E116</f>
        <v>859384</v>
      </c>
    </row>
    <row r="131" spans="1:5" ht="12" customHeight="1" thickBot="1">
      <c r="A131" s="18" t="s">
        <v>8</v>
      </c>
      <c r="B131" s="37" t="s">
        <v>411</v>
      </c>
      <c r="C131" s="142">
        <f>+C132+C133+C134</f>
        <v>0</v>
      </c>
      <c r="D131" s="224">
        <f>+D132+D133+D134</f>
        <v>0</v>
      </c>
      <c r="E131" s="77">
        <f>+E132+E133+E134</f>
        <v>0</v>
      </c>
    </row>
    <row r="132" spans="1:5" ht="12" customHeight="1">
      <c r="A132" s="13" t="s">
        <v>159</v>
      </c>
      <c r="B132" s="10" t="s">
        <v>347</v>
      </c>
      <c r="C132" s="143"/>
      <c r="D132" s="226"/>
      <c r="E132" s="274">
        <f aca="true" t="shared" si="3" ref="E132:E154">C132+D132</f>
        <v>0</v>
      </c>
    </row>
    <row r="133" spans="1:5" ht="12" customHeight="1">
      <c r="A133" s="13" t="s">
        <v>160</v>
      </c>
      <c r="B133" s="10" t="s">
        <v>348</v>
      </c>
      <c r="C133" s="143"/>
      <c r="D133" s="226"/>
      <c r="E133" s="274">
        <f t="shared" si="3"/>
        <v>0</v>
      </c>
    </row>
    <row r="134" spans="1:5" ht="12" customHeight="1" thickBot="1">
      <c r="A134" s="11" t="s">
        <v>161</v>
      </c>
      <c r="B134" s="10" t="s">
        <v>349</v>
      </c>
      <c r="C134" s="143"/>
      <c r="D134" s="226"/>
      <c r="E134" s="274">
        <f t="shared" si="3"/>
        <v>0</v>
      </c>
    </row>
    <row r="135" spans="1:5" ht="12" customHeight="1" thickBot="1">
      <c r="A135" s="18" t="s">
        <v>9</v>
      </c>
      <c r="B135" s="37" t="s">
        <v>341</v>
      </c>
      <c r="C135" s="142">
        <f>SUM(C136:C141)</f>
        <v>0</v>
      </c>
      <c r="D135" s="224">
        <f>SUM(D136:D141)</f>
        <v>0</v>
      </c>
      <c r="E135" s="77">
        <f>SUM(E136:E141)</f>
        <v>0</v>
      </c>
    </row>
    <row r="136" spans="1:5" ht="12" customHeight="1">
      <c r="A136" s="13" t="s">
        <v>51</v>
      </c>
      <c r="B136" s="7" t="s">
        <v>350</v>
      </c>
      <c r="C136" s="143"/>
      <c r="D136" s="226"/>
      <c r="E136" s="274">
        <f t="shared" si="3"/>
        <v>0</v>
      </c>
    </row>
    <row r="137" spans="1:5" ht="12" customHeight="1">
      <c r="A137" s="13" t="s">
        <v>52</v>
      </c>
      <c r="B137" s="7" t="s">
        <v>342</v>
      </c>
      <c r="C137" s="143"/>
      <c r="D137" s="226"/>
      <c r="E137" s="274">
        <f t="shared" si="3"/>
        <v>0</v>
      </c>
    </row>
    <row r="138" spans="1:5" ht="12" customHeight="1">
      <c r="A138" s="13" t="s">
        <v>53</v>
      </c>
      <c r="B138" s="7" t="s">
        <v>343</v>
      </c>
      <c r="C138" s="143"/>
      <c r="D138" s="226"/>
      <c r="E138" s="274">
        <f t="shared" si="3"/>
        <v>0</v>
      </c>
    </row>
    <row r="139" spans="1:5" ht="12" customHeight="1">
      <c r="A139" s="13" t="s">
        <v>95</v>
      </c>
      <c r="B139" s="7" t="s">
        <v>344</v>
      </c>
      <c r="C139" s="143"/>
      <c r="D139" s="226"/>
      <c r="E139" s="274">
        <f t="shared" si="3"/>
        <v>0</v>
      </c>
    </row>
    <row r="140" spans="1:5" ht="12" customHeight="1">
      <c r="A140" s="13" t="s">
        <v>96</v>
      </c>
      <c r="B140" s="7" t="s">
        <v>345</v>
      </c>
      <c r="C140" s="143"/>
      <c r="D140" s="226"/>
      <c r="E140" s="274">
        <f t="shared" si="3"/>
        <v>0</v>
      </c>
    </row>
    <row r="141" spans="1:5" ht="12" customHeight="1" thickBot="1">
      <c r="A141" s="11" t="s">
        <v>97</v>
      </c>
      <c r="B141" s="7" t="s">
        <v>346</v>
      </c>
      <c r="C141" s="143"/>
      <c r="D141" s="226"/>
      <c r="E141" s="274">
        <f t="shared" si="3"/>
        <v>0</v>
      </c>
    </row>
    <row r="142" spans="1:5" ht="12" customHeight="1" thickBot="1">
      <c r="A142" s="18" t="s">
        <v>10</v>
      </c>
      <c r="B142" s="37" t="s">
        <v>354</v>
      </c>
      <c r="C142" s="148">
        <f>+C143+C144+C145+C146</f>
        <v>0</v>
      </c>
      <c r="D142" s="228">
        <f>+D143+D144+D145+D146</f>
        <v>10106</v>
      </c>
      <c r="E142" s="185">
        <f>+E143+E144+E145+E146</f>
        <v>10106</v>
      </c>
    </row>
    <row r="143" spans="1:5" ht="12" customHeight="1">
      <c r="A143" s="13" t="s">
        <v>54</v>
      </c>
      <c r="B143" s="7" t="s">
        <v>265</v>
      </c>
      <c r="C143" s="143"/>
      <c r="D143" s="226"/>
      <c r="E143" s="274">
        <f t="shared" si="3"/>
        <v>0</v>
      </c>
    </row>
    <row r="144" spans="1:5" ht="12" customHeight="1">
      <c r="A144" s="13" t="s">
        <v>55</v>
      </c>
      <c r="B144" s="7" t="s">
        <v>266</v>
      </c>
      <c r="C144" s="143"/>
      <c r="D144" s="226">
        <v>10106</v>
      </c>
      <c r="E144" s="274">
        <f t="shared" si="3"/>
        <v>10106</v>
      </c>
    </row>
    <row r="145" spans="1:5" ht="12" customHeight="1">
      <c r="A145" s="13" t="s">
        <v>179</v>
      </c>
      <c r="B145" s="7" t="s">
        <v>355</v>
      </c>
      <c r="C145" s="143"/>
      <c r="D145" s="226"/>
      <c r="E145" s="274">
        <f t="shared" si="3"/>
        <v>0</v>
      </c>
    </row>
    <row r="146" spans="1:5" ht="12" customHeight="1" thickBot="1">
      <c r="A146" s="11" t="s">
        <v>180</v>
      </c>
      <c r="B146" s="5" t="s">
        <v>285</v>
      </c>
      <c r="C146" s="143"/>
      <c r="D146" s="226"/>
      <c r="E146" s="274">
        <f t="shared" si="3"/>
        <v>0</v>
      </c>
    </row>
    <row r="147" spans="1:5" ht="12" customHeight="1" thickBot="1">
      <c r="A147" s="18" t="s">
        <v>11</v>
      </c>
      <c r="B147" s="37" t="s">
        <v>356</v>
      </c>
      <c r="C147" s="216">
        <f>SUM(C148:C152)</f>
        <v>0</v>
      </c>
      <c r="D147" s="229">
        <f>SUM(D148:D152)</f>
        <v>0</v>
      </c>
      <c r="E147" s="211">
        <f>SUM(E148:E152)</f>
        <v>0</v>
      </c>
    </row>
    <row r="148" spans="1:5" ht="12" customHeight="1">
      <c r="A148" s="13" t="s">
        <v>56</v>
      </c>
      <c r="B148" s="7" t="s">
        <v>351</v>
      </c>
      <c r="C148" s="143"/>
      <c r="D148" s="226"/>
      <c r="E148" s="274">
        <f t="shared" si="3"/>
        <v>0</v>
      </c>
    </row>
    <row r="149" spans="1:5" ht="12" customHeight="1">
      <c r="A149" s="13" t="s">
        <v>57</v>
      </c>
      <c r="B149" s="7" t="s">
        <v>358</v>
      </c>
      <c r="C149" s="143"/>
      <c r="D149" s="226"/>
      <c r="E149" s="274">
        <f t="shared" si="3"/>
        <v>0</v>
      </c>
    </row>
    <row r="150" spans="1:5" ht="12" customHeight="1">
      <c r="A150" s="13" t="s">
        <v>191</v>
      </c>
      <c r="B150" s="7" t="s">
        <v>353</v>
      </c>
      <c r="C150" s="143"/>
      <c r="D150" s="226"/>
      <c r="E150" s="274">
        <f t="shared" si="3"/>
        <v>0</v>
      </c>
    </row>
    <row r="151" spans="1:5" ht="12" customHeight="1">
      <c r="A151" s="13" t="s">
        <v>192</v>
      </c>
      <c r="B151" s="7" t="s">
        <v>359</v>
      </c>
      <c r="C151" s="143"/>
      <c r="D151" s="226"/>
      <c r="E151" s="274">
        <f t="shared" si="3"/>
        <v>0</v>
      </c>
    </row>
    <row r="152" spans="1:5" ht="12" customHeight="1" thickBot="1">
      <c r="A152" s="13" t="s">
        <v>357</v>
      </c>
      <c r="B152" s="7" t="s">
        <v>360</v>
      </c>
      <c r="C152" s="143"/>
      <c r="D152" s="226"/>
      <c r="E152" s="275">
        <f t="shared" si="3"/>
        <v>0</v>
      </c>
    </row>
    <row r="153" spans="1:5" ht="12" customHeight="1" thickBot="1">
      <c r="A153" s="18" t="s">
        <v>12</v>
      </c>
      <c r="B153" s="37" t="s">
        <v>361</v>
      </c>
      <c r="C153" s="217"/>
      <c r="D153" s="230"/>
      <c r="E153" s="282">
        <f t="shared" si="3"/>
        <v>0</v>
      </c>
    </row>
    <row r="154" spans="1:5" ht="12" customHeight="1" thickBot="1">
      <c r="A154" s="18" t="s">
        <v>13</v>
      </c>
      <c r="B154" s="37" t="s">
        <v>362</v>
      </c>
      <c r="C154" s="217"/>
      <c r="D154" s="230"/>
      <c r="E154" s="186">
        <f t="shared" si="3"/>
        <v>0</v>
      </c>
    </row>
    <row r="155" spans="1:9" ht="15" customHeight="1" thickBot="1">
      <c r="A155" s="18" t="s">
        <v>14</v>
      </c>
      <c r="B155" s="37" t="s">
        <v>364</v>
      </c>
      <c r="C155" s="218">
        <f>+C131+C135+C142+C147+C153+C154</f>
        <v>0</v>
      </c>
      <c r="D155" s="231">
        <f>+D131+D135+D142+D147+D153+D154</f>
        <v>10106</v>
      </c>
      <c r="E155" s="212">
        <f>+E131+E135+E142+E147+E153+E154</f>
        <v>10106</v>
      </c>
      <c r="F155" s="166"/>
      <c r="G155" s="167"/>
      <c r="H155" s="167"/>
      <c r="I155" s="167"/>
    </row>
    <row r="156" spans="1:5" s="155" customFormat="1" ht="12.75" customHeight="1" thickBot="1">
      <c r="A156" s="81" t="s">
        <v>15</v>
      </c>
      <c r="B156" s="129" t="s">
        <v>363</v>
      </c>
      <c r="C156" s="218">
        <f>+C130+C155</f>
        <v>865312</v>
      </c>
      <c r="D156" s="231">
        <f>+D130+D155</f>
        <v>4178</v>
      </c>
      <c r="E156" s="212">
        <f>+E130+E155</f>
        <v>869490</v>
      </c>
    </row>
    <row r="157" ht="7.5" customHeight="1"/>
    <row r="158" spans="1:5" ht="15.75">
      <c r="A158" s="314" t="s">
        <v>267</v>
      </c>
      <c r="B158" s="314"/>
      <c r="C158" s="314"/>
      <c r="D158" s="314"/>
      <c r="E158" s="314"/>
    </row>
    <row r="159" spans="1:5" ht="15" customHeight="1" thickBot="1">
      <c r="A159" s="316" t="s">
        <v>83</v>
      </c>
      <c r="B159" s="316"/>
      <c r="C159" s="83"/>
      <c r="E159" s="83" t="s">
        <v>123</v>
      </c>
    </row>
    <row r="160" spans="1:5" ht="25.5" customHeight="1" thickBot="1">
      <c r="A160" s="18">
        <v>1</v>
      </c>
      <c r="B160" s="21" t="s">
        <v>365</v>
      </c>
      <c r="C160" s="223">
        <f>+C63-C130</f>
        <v>-8802</v>
      </c>
      <c r="D160" s="142">
        <f>+D63-D130</f>
        <v>5928</v>
      </c>
      <c r="E160" s="77">
        <f>+E63-E130</f>
        <v>-2874</v>
      </c>
    </row>
    <row r="161" spans="1:5" ht="32.25" customHeight="1" thickBot="1">
      <c r="A161" s="18" t="s">
        <v>6</v>
      </c>
      <c r="B161" s="21" t="s">
        <v>371</v>
      </c>
      <c r="C161" s="142">
        <f>+C87-C155</f>
        <v>14799</v>
      </c>
      <c r="D161" s="142">
        <f>+D87-D155</f>
        <v>-5928</v>
      </c>
      <c r="E161" s="77">
        <f>+E87-E155</f>
        <v>8871</v>
      </c>
    </row>
  </sheetData>
  <sheetProtection/>
  <mergeCells count="12">
    <mergeCell ref="A1:E1"/>
    <mergeCell ref="A90:E90"/>
    <mergeCell ref="A158:E158"/>
    <mergeCell ref="A159:B159"/>
    <mergeCell ref="A2:B2"/>
    <mergeCell ref="A3:A4"/>
    <mergeCell ref="B3:B4"/>
    <mergeCell ref="C3:E3"/>
    <mergeCell ref="A91:B91"/>
    <mergeCell ref="A92:A93"/>
    <mergeCell ref="B92:B93"/>
    <mergeCell ref="C92:E9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Vaja Város Önkormányzat
2016. ÉVI KÖLTSÉGVETÉS
KÖTELEZŐ FELADATAINAK MÓDOSÍTOTT MÉRLEGE&amp;10
&amp;R&amp;"Times New Roman CE,Félkövér dőlt"&amp;11 1.2. melléklet </oddHeader>
  </headerFooter>
  <rowBreaks count="2" manualBreakCount="2">
    <brk id="75" max="4" man="1"/>
    <brk id="8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10" zoomScaleNormal="110" zoomScaleSheetLayoutView="100" workbookViewId="0" topLeftCell="C1">
      <selection activeCell="H28" sqref="H28"/>
    </sheetView>
  </sheetViews>
  <sheetFormatPr defaultColWidth="9.00390625" defaultRowHeight="12.75"/>
  <cols>
    <col min="1" max="1" width="6.875" style="26" customWidth="1"/>
    <col min="2" max="2" width="48.00390625" style="48" customWidth="1"/>
    <col min="3" max="5" width="15.50390625" style="26" customWidth="1"/>
    <col min="6" max="6" width="55.125" style="26" customWidth="1"/>
    <col min="7" max="9" width="15.50390625" style="26" customWidth="1"/>
    <col min="10" max="10" width="4.875" style="26" customWidth="1"/>
    <col min="11" max="16384" width="9.375" style="26" customWidth="1"/>
  </cols>
  <sheetData>
    <row r="1" spans="2:10" ht="39.75" customHeight="1">
      <c r="B1" s="90" t="s">
        <v>87</v>
      </c>
      <c r="C1" s="91"/>
      <c r="D1" s="91"/>
      <c r="E1" s="91"/>
      <c r="F1" s="91"/>
      <c r="G1" s="91"/>
      <c r="H1" s="91"/>
      <c r="I1" s="91"/>
      <c r="J1" s="324" t="s">
        <v>412</v>
      </c>
    </row>
    <row r="2" spans="7:10" ht="14.25" thickBot="1">
      <c r="G2" s="92"/>
      <c r="H2" s="92"/>
      <c r="I2" s="92" t="s">
        <v>43</v>
      </c>
      <c r="J2" s="324"/>
    </row>
    <row r="3" spans="1:10" ht="18" customHeight="1" thickBot="1">
      <c r="A3" s="322" t="s">
        <v>46</v>
      </c>
      <c r="B3" s="93" t="s">
        <v>38</v>
      </c>
      <c r="C3" s="94"/>
      <c r="D3" s="232"/>
      <c r="E3" s="232"/>
      <c r="F3" s="93" t="s">
        <v>39</v>
      </c>
      <c r="G3" s="95"/>
      <c r="H3" s="239"/>
      <c r="I3" s="240"/>
      <c r="J3" s="324"/>
    </row>
    <row r="4" spans="1:10" s="96" customFormat="1" ht="35.25" customHeight="1" thickBot="1">
      <c r="A4" s="323"/>
      <c r="B4" s="49" t="s">
        <v>44</v>
      </c>
      <c r="C4" s="50" t="str">
        <f>+CONCATENATE('1.1.sz.mell.'!C3," eredeti előirányzat")</f>
        <v>2016. évi eredeti előirányzat</v>
      </c>
      <c r="D4" s="233" t="str">
        <f>+CONCATENATE('1.1.sz.mell.'!C3," 1. sz. módosítás (±)")</f>
        <v>2016. évi 1. sz. módosítás (±)</v>
      </c>
      <c r="E4" s="233" t="str">
        <f>+CONCATENATE(LEFT('1.1.sz.mell.'!C3,4),". …….. Módisítás után")</f>
        <v>2016. …….. Módisítás után</v>
      </c>
      <c r="F4" s="49" t="s">
        <v>44</v>
      </c>
      <c r="G4" s="50" t="str">
        <f>+C4</f>
        <v>2016. évi eredeti előirányzat</v>
      </c>
      <c r="H4" s="50" t="str">
        <f>+D4</f>
        <v>2016. évi 1. sz. módosítás (±)</v>
      </c>
      <c r="I4" s="242" t="str">
        <f>+E4</f>
        <v>2016. …….. Módisítás után</v>
      </c>
      <c r="J4" s="324"/>
    </row>
    <row r="5" spans="1:10" s="100" customFormat="1" ht="12" customHeight="1" thickBot="1">
      <c r="A5" s="97" t="s">
        <v>378</v>
      </c>
      <c r="B5" s="98" t="s">
        <v>379</v>
      </c>
      <c r="C5" s="99" t="s">
        <v>380</v>
      </c>
      <c r="D5" s="234" t="s">
        <v>381</v>
      </c>
      <c r="E5" s="234" t="s">
        <v>474</v>
      </c>
      <c r="F5" s="98" t="s">
        <v>413</v>
      </c>
      <c r="G5" s="99" t="s">
        <v>382</v>
      </c>
      <c r="H5" s="99" t="s">
        <v>383</v>
      </c>
      <c r="I5" s="307" t="s">
        <v>475</v>
      </c>
      <c r="J5" s="324"/>
    </row>
    <row r="6" spans="1:10" ht="12.75" customHeight="1">
      <c r="A6" s="101" t="s">
        <v>5</v>
      </c>
      <c r="B6" s="102" t="s">
        <v>268</v>
      </c>
      <c r="C6" s="84">
        <v>282689</v>
      </c>
      <c r="D6" s="84"/>
      <c r="E6" s="283">
        <f>C6+D6</f>
        <v>282689</v>
      </c>
      <c r="F6" s="102" t="s">
        <v>45</v>
      </c>
      <c r="G6" s="84">
        <v>475313</v>
      </c>
      <c r="H6" s="84"/>
      <c r="I6" s="287">
        <f>G6+H6</f>
        <v>475313</v>
      </c>
      <c r="J6" s="324"/>
    </row>
    <row r="7" spans="1:10" ht="12.75" customHeight="1">
      <c r="A7" s="103" t="s">
        <v>6</v>
      </c>
      <c r="B7" s="104" t="s">
        <v>269</v>
      </c>
      <c r="C7" s="85">
        <v>309300</v>
      </c>
      <c r="D7" s="85"/>
      <c r="E7" s="283">
        <f aca="true" t="shared" si="0" ref="E7:E16">C7+D7</f>
        <v>309300</v>
      </c>
      <c r="F7" s="104" t="s">
        <v>103</v>
      </c>
      <c r="G7" s="85">
        <v>88302</v>
      </c>
      <c r="H7" s="85"/>
      <c r="I7" s="287">
        <f aca="true" t="shared" si="1" ref="I7:I17">G7+H7</f>
        <v>88302</v>
      </c>
      <c r="J7" s="324"/>
    </row>
    <row r="8" spans="1:10" ht="12.75" customHeight="1">
      <c r="A8" s="103" t="s">
        <v>7</v>
      </c>
      <c r="B8" s="104" t="s">
        <v>290</v>
      </c>
      <c r="C8" s="85"/>
      <c r="D8" s="85"/>
      <c r="E8" s="283">
        <f t="shared" si="0"/>
        <v>0</v>
      </c>
      <c r="F8" s="104" t="s">
        <v>128</v>
      </c>
      <c r="G8" s="85">
        <v>244171</v>
      </c>
      <c r="H8" s="85">
        <v>961</v>
      </c>
      <c r="I8" s="287">
        <f t="shared" si="1"/>
        <v>245132</v>
      </c>
      <c r="J8" s="324"/>
    </row>
    <row r="9" spans="1:10" ht="12.75" customHeight="1">
      <c r="A9" s="103" t="s">
        <v>8</v>
      </c>
      <c r="B9" s="104" t="s">
        <v>94</v>
      </c>
      <c r="C9" s="85">
        <v>174000</v>
      </c>
      <c r="D9" s="85"/>
      <c r="E9" s="283">
        <f t="shared" si="0"/>
        <v>174000</v>
      </c>
      <c r="F9" s="104" t="s">
        <v>104</v>
      </c>
      <c r="G9" s="85">
        <v>8220</v>
      </c>
      <c r="H9" s="85"/>
      <c r="I9" s="287">
        <f t="shared" si="1"/>
        <v>8220</v>
      </c>
      <c r="J9" s="324"/>
    </row>
    <row r="10" spans="1:10" ht="12.75" customHeight="1">
      <c r="A10" s="103" t="s">
        <v>9</v>
      </c>
      <c r="B10" s="105" t="s">
        <v>314</v>
      </c>
      <c r="C10" s="85">
        <v>71774</v>
      </c>
      <c r="D10" s="85"/>
      <c r="E10" s="283">
        <f t="shared" si="0"/>
        <v>71774</v>
      </c>
      <c r="F10" s="104" t="s">
        <v>105</v>
      </c>
      <c r="G10" s="85">
        <v>3000</v>
      </c>
      <c r="H10" s="85"/>
      <c r="I10" s="287">
        <f t="shared" si="1"/>
        <v>3000</v>
      </c>
      <c r="J10" s="324"/>
    </row>
    <row r="11" spans="1:10" ht="12.75" customHeight="1">
      <c r="A11" s="103" t="s">
        <v>10</v>
      </c>
      <c r="B11" s="104" t="s">
        <v>270</v>
      </c>
      <c r="C11" s="86"/>
      <c r="D11" s="86"/>
      <c r="E11" s="283">
        <f t="shared" si="0"/>
        <v>0</v>
      </c>
      <c r="F11" s="104" t="s">
        <v>35</v>
      </c>
      <c r="G11" s="85">
        <v>2056</v>
      </c>
      <c r="H11" s="85"/>
      <c r="I11" s="287">
        <f t="shared" si="1"/>
        <v>2056</v>
      </c>
      <c r="J11" s="324"/>
    </row>
    <row r="12" spans="1:10" ht="12.75" customHeight="1">
      <c r="A12" s="103" t="s">
        <v>11</v>
      </c>
      <c r="B12" s="104" t="s">
        <v>372</v>
      </c>
      <c r="C12" s="85"/>
      <c r="D12" s="85"/>
      <c r="E12" s="283">
        <f t="shared" si="0"/>
        <v>0</v>
      </c>
      <c r="F12" s="25"/>
      <c r="G12" s="85"/>
      <c r="H12" s="85"/>
      <c r="I12" s="287">
        <f t="shared" si="1"/>
        <v>0</v>
      </c>
      <c r="J12" s="324"/>
    </row>
    <row r="13" spans="1:10" ht="12.75" customHeight="1">
      <c r="A13" s="103" t="s">
        <v>12</v>
      </c>
      <c r="B13" s="25"/>
      <c r="C13" s="85"/>
      <c r="D13" s="85"/>
      <c r="E13" s="283">
        <f t="shared" si="0"/>
        <v>0</v>
      </c>
      <c r="F13" s="25"/>
      <c r="G13" s="85"/>
      <c r="H13" s="85"/>
      <c r="I13" s="287">
        <f t="shared" si="1"/>
        <v>0</v>
      </c>
      <c r="J13" s="324"/>
    </row>
    <row r="14" spans="1:10" ht="12.75" customHeight="1">
      <c r="A14" s="103" t="s">
        <v>13</v>
      </c>
      <c r="B14" s="168"/>
      <c r="C14" s="86"/>
      <c r="D14" s="86"/>
      <c r="E14" s="283">
        <f t="shared" si="0"/>
        <v>0</v>
      </c>
      <c r="F14" s="25"/>
      <c r="G14" s="85"/>
      <c r="H14" s="85"/>
      <c r="I14" s="287">
        <f t="shared" si="1"/>
        <v>0</v>
      </c>
      <c r="J14" s="324"/>
    </row>
    <row r="15" spans="1:10" ht="12.75" customHeight="1">
      <c r="A15" s="103" t="s">
        <v>14</v>
      </c>
      <c r="B15" s="25"/>
      <c r="C15" s="85"/>
      <c r="D15" s="85"/>
      <c r="E15" s="283">
        <f t="shared" si="0"/>
        <v>0</v>
      </c>
      <c r="F15" s="25"/>
      <c r="G15" s="85"/>
      <c r="H15" s="85"/>
      <c r="I15" s="287">
        <f t="shared" si="1"/>
        <v>0</v>
      </c>
      <c r="J15" s="324"/>
    </row>
    <row r="16" spans="1:10" ht="12.75" customHeight="1">
      <c r="A16" s="103" t="s">
        <v>15</v>
      </c>
      <c r="B16" s="25"/>
      <c r="C16" s="85"/>
      <c r="D16" s="85"/>
      <c r="E16" s="283">
        <f t="shared" si="0"/>
        <v>0</v>
      </c>
      <c r="F16" s="25"/>
      <c r="G16" s="85"/>
      <c r="H16" s="85"/>
      <c r="I16" s="287">
        <f t="shared" si="1"/>
        <v>0</v>
      </c>
      <c r="J16" s="324"/>
    </row>
    <row r="17" spans="1:10" ht="12.75" customHeight="1" thickBot="1">
      <c r="A17" s="103" t="s">
        <v>16</v>
      </c>
      <c r="B17" s="27"/>
      <c r="C17" s="87"/>
      <c r="D17" s="87"/>
      <c r="E17" s="284"/>
      <c r="F17" s="25"/>
      <c r="G17" s="87"/>
      <c r="H17" s="87"/>
      <c r="I17" s="287">
        <f t="shared" si="1"/>
        <v>0</v>
      </c>
      <c r="J17" s="324"/>
    </row>
    <row r="18" spans="1:10" ht="21.75" thickBot="1">
      <c r="A18" s="106" t="s">
        <v>17</v>
      </c>
      <c r="B18" s="38" t="s">
        <v>373</v>
      </c>
      <c r="C18" s="88">
        <f>SUM(C6:C17)</f>
        <v>837763</v>
      </c>
      <c r="D18" s="88">
        <f>SUM(D6:D17)</f>
        <v>0</v>
      </c>
      <c r="E18" s="88">
        <f>SUM(E6:E17)</f>
        <v>837763</v>
      </c>
      <c r="F18" s="38" t="s">
        <v>276</v>
      </c>
      <c r="G18" s="88">
        <f>SUM(G6:G17)</f>
        <v>821062</v>
      </c>
      <c r="H18" s="88">
        <f>SUM(H6:H17)</f>
        <v>961</v>
      </c>
      <c r="I18" s="123">
        <f>SUM(I6:I17)</f>
        <v>822023</v>
      </c>
      <c r="J18" s="324"/>
    </row>
    <row r="19" spans="1:10" ht="12.75" customHeight="1">
      <c r="A19" s="107" t="s">
        <v>18</v>
      </c>
      <c r="B19" s="108" t="s">
        <v>273</v>
      </c>
      <c r="C19" s="207">
        <f>+C20+C21+C22+C23</f>
        <v>0</v>
      </c>
      <c r="D19" s="207">
        <f>+D20+D21+D22+D23</f>
        <v>0</v>
      </c>
      <c r="E19" s="207">
        <f>+E20+E21+E22+E23</f>
        <v>0</v>
      </c>
      <c r="F19" s="109" t="s">
        <v>111</v>
      </c>
      <c r="G19" s="89"/>
      <c r="H19" s="89"/>
      <c r="I19" s="288">
        <f>G19+H19</f>
        <v>0</v>
      </c>
      <c r="J19" s="324"/>
    </row>
    <row r="20" spans="1:10" ht="12.75" customHeight="1">
      <c r="A20" s="110" t="s">
        <v>19</v>
      </c>
      <c r="B20" s="109" t="s">
        <v>120</v>
      </c>
      <c r="C20" s="29"/>
      <c r="D20" s="29"/>
      <c r="E20" s="285">
        <f>C20+D20</f>
        <v>0</v>
      </c>
      <c r="F20" s="109" t="s">
        <v>275</v>
      </c>
      <c r="G20" s="29"/>
      <c r="H20" s="29"/>
      <c r="I20" s="289">
        <f aca="true" t="shared" si="2" ref="I20:I28">G20+H20</f>
        <v>0</v>
      </c>
      <c r="J20" s="324"/>
    </row>
    <row r="21" spans="1:10" ht="12.75" customHeight="1">
      <c r="A21" s="110" t="s">
        <v>20</v>
      </c>
      <c r="B21" s="109" t="s">
        <v>121</v>
      </c>
      <c r="C21" s="29"/>
      <c r="D21" s="29"/>
      <c r="E21" s="285">
        <f>C21+D21</f>
        <v>0</v>
      </c>
      <c r="F21" s="109" t="s">
        <v>85</v>
      </c>
      <c r="G21" s="29"/>
      <c r="H21" s="29"/>
      <c r="I21" s="289">
        <f t="shared" si="2"/>
        <v>0</v>
      </c>
      <c r="J21" s="324"/>
    </row>
    <row r="22" spans="1:10" ht="12.75" customHeight="1">
      <c r="A22" s="110" t="s">
        <v>21</v>
      </c>
      <c r="B22" s="109" t="s">
        <v>126</v>
      </c>
      <c r="C22" s="29"/>
      <c r="D22" s="29"/>
      <c r="E22" s="285">
        <f>C22+D22</f>
        <v>0</v>
      </c>
      <c r="F22" s="109" t="s">
        <v>86</v>
      </c>
      <c r="G22" s="29"/>
      <c r="H22" s="29"/>
      <c r="I22" s="289">
        <f t="shared" si="2"/>
        <v>0</v>
      </c>
      <c r="J22" s="324"/>
    </row>
    <row r="23" spans="1:10" ht="12.75" customHeight="1">
      <c r="A23" s="110" t="s">
        <v>22</v>
      </c>
      <c r="B23" s="109" t="s">
        <v>127</v>
      </c>
      <c r="C23" s="29"/>
      <c r="D23" s="29"/>
      <c r="E23" s="285">
        <f>C23+D23</f>
        <v>0</v>
      </c>
      <c r="F23" s="108" t="s">
        <v>129</v>
      </c>
      <c r="G23" s="29"/>
      <c r="H23" s="29"/>
      <c r="I23" s="289">
        <f t="shared" si="2"/>
        <v>0</v>
      </c>
      <c r="J23" s="324"/>
    </row>
    <row r="24" spans="1:10" ht="12.75" customHeight="1">
      <c r="A24" s="110" t="s">
        <v>23</v>
      </c>
      <c r="B24" s="109" t="s">
        <v>274</v>
      </c>
      <c r="C24" s="111">
        <f>+C25+C26</f>
        <v>0</v>
      </c>
      <c r="D24" s="111">
        <f>+D25+D26</f>
        <v>0</v>
      </c>
      <c r="E24" s="111">
        <f>+E25+E26</f>
        <v>0</v>
      </c>
      <c r="F24" s="109" t="s">
        <v>112</v>
      </c>
      <c r="G24" s="29"/>
      <c r="H24" s="29"/>
      <c r="I24" s="289">
        <f t="shared" si="2"/>
        <v>0</v>
      </c>
      <c r="J24" s="324"/>
    </row>
    <row r="25" spans="1:10" ht="12.75" customHeight="1">
      <c r="A25" s="107" t="s">
        <v>24</v>
      </c>
      <c r="B25" s="108" t="s">
        <v>271</v>
      </c>
      <c r="C25" s="89"/>
      <c r="D25" s="89"/>
      <c r="E25" s="286">
        <f>C25+D25</f>
        <v>0</v>
      </c>
      <c r="F25" s="102" t="s">
        <v>355</v>
      </c>
      <c r="G25" s="89"/>
      <c r="H25" s="89"/>
      <c r="I25" s="288">
        <f t="shared" si="2"/>
        <v>0</v>
      </c>
      <c r="J25" s="324"/>
    </row>
    <row r="26" spans="1:10" ht="12.75" customHeight="1">
      <c r="A26" s="110" t="s">
        <v>25</v>
      </c>
      <c r="B26" s="109" t="s">
        <v>272</v>
      </c>
      <c r="C26" s="29"/>
      <c r="D26" s="29"/>
      <c r="E26" s="285">
        <f>C26+D26</f>
        <v>0</v>
      </c>
      <c r="F26" s="104" t="s">
        <v>361</v>
      </c>
      <c r="G26" s="29"/>
      <c r="H26" s="29"/>
      <c r="I26" s="289">
        <f t="shared" si="2"/>
        <v>0</v>
      </c>
      <c r="J26" s="324"/>
    </row>
    <row r="27" spans="1:10" ht="12.75" customHeight="1">
      <c r="A27" s="103" t="s">
        <v>26</v>
      </c>
      <c r="B27" s="109" t="s">
        <v>468</v>
      </c>
      <c r="C27" s="29"/>
      <c r="D27" s="29"/>
      <c r="E27" s="285">
        <f>C27+D27</f>
        <v>0</v>
      </c>
      <c r="F27" s="104" t="s">
        <v>484</v>
      </c>
      <c r="G27" s="29"/>
      <c r="H27" s="29">
        <v>10106</v>
      </c>
      <c r="I27" s="289">
        <f t="shared" si="2"/>
        <v>10106</v>
      </c>
      <c r="J27" s="324"/>
    </row>
    <row r="28" spans="1:10" ht="12.75" customHeight="1" thickBot="1">
      <c r="A28" s="138" t="s">
        <v>27</v>
      </c>
      <c r="B28" s="108" t="s">
        <v>229</v>
      </c>
      <c r="C28" s="89"/>
      <c r="D28" s="89"/>
      <c r="E28" s="286">
        <f>C28+D28</f>
        <v>0</v>
      </c>
      <c r="F28" s="170"/>
      <c r="G28" s="89"/>
      <c r="H28" s="89"/>
      <c r="I28" s="288">
        <f t="shared" si="2"/>
        <v>0</v>
      </c>
      <c r="J28" s="324"/>
    </row>
    <row r="29" spans="1:10" ht="24" customHeight="1" thickBot="1">
      <c r="A29" s="106" t="s">
        <v>28</v>
      </c>
      <c r="B29" s="38" t="s">
        <v>374</v>
      </c>
      <c r="C29" s="88">
        <f>+C19+C24+C27+C28</f>
        <v>0</v>
      </c>
      <c r="D29" s="88">
        <f>+D19+D24+D27+D28</f>
        <v>0</v>
      </c>
      <c r="E29" s="237">
        <f>+E19+E24+E27+E28</f>
        <v>0</v>
      </c>
      <c r="F29" s="38" t="s">
        <v>376</v>
      </c>
      <c r="G29" s="88">
        <f>SUM(G19:G28)</f>
        <v>0</v>
      </c>
      <c r="H29" s="88">
        <f>SUM(H19:H28)</f>
        <v>10106</v>
      </c>
      <c r="I29" s="123">
        <f>SUM(I19:I28)</f>
        <v>10106</v>
      </c>
      <c r="J29" s="324"/>
    </row>
    <row r="30" spans="1:10" ht="13.5" thickBot="1">
      <c r="A30" s="106" t="s">
        <v>29</v>
      </c>
      <c r="B30" s="112" t="s">
        <v>375</v>
      </c>
      <c r="C30" s="241">
        <f>+C18+C29</f>
        <v>837763</v>
      </c>
      <c r="D30" s="241">
        <f>+D18+D29</f>
        <v>0</v>
      </c>
      <c r="E30" s="113">
        <f>+E18+E29</f>
        <v>837763</v>
      </c>
      <c r="F30" s="112" t="s">
        <v>377</v>
      </c>
      <c r="G30" s="241">
        <f>+G18+G29</f>
        <v>821062</v>
      </c>
      <c r="H30" s="241">
        <f>+H18+H29</f>
        <v>11067</v>
      </c>
      <c r="I30" s="113">
        <f>+I18+I29</f>
        <v>832129</v>
      </c>
      <c r="J30" s="324"/>
    </row>
    <row r="31" spans="1:10" ht="13.5" thickBot="1">
      <c r="A31" s="106" t="s">
        <v>30</v>
      </c>
      <c r="B31" s="112" t="s">
        <v>89</v>
      </c>
      <c r="C31" s="241" t="str">
        <f>IF(C18-G18&lt;0,G18-C18,"-")</f>
        <v>-</v>
      </c>
      <c r="D31" s="241">
        <f>IF(D18-H18&lt;0,H18-D18,"-")</f>
        <v>961</v>
      </c>
      <c r="E31" s="113" t="str">
        <f>IF(E18-I18&lt;0,I18-E18,"-")</f>
        <v>-</v>
      </c>
      <c r="F31" s="112" t="s">
        <v>90</v>
      </c>
      <c r="G31" s="241">
        <f>IF(C18-G18&gt;0,C18-G18,"-")</f>
        <v>16701</v>
      </c>
      <c r="H31" s="241" t="str">
        <f>IF(D18-H18&gt;0,D18-H18,"-")</f>
        <v>-</v>
      </c>
      <c r="I31" s="113">
        <f>IF(E18-I18&gt;0,E18-I18,"-")</f>
        <v>15740</v>
      </c>
      <c r="J31" s="324"/>
    </row>
    <row r="32" spans="1:10" ht="13.5" thickBot="1">
      <c r="A32" s="106" t="s">
        <v>31</v>
      </c>
      <c r="B32" s="112" t="s">
        <v>130</v>
      </c>
      <c r="C32" s="241" t="str">
        <f>IF(C18+C29-G30&lt;0,G30-(C18+C29),"-")</f>
        <v>-</v>
      </c>
      <c r="D32" s="241">
        <f>IF(D18+D29-H30&lt;0,H30-(D18+D29),"-")</f>
        <v>11067</v>
      </c>
      <c r="E32" s="113" t="str">
        <f>IF(E18+E29-I30&lt;0,I30-(E18+E29),"-")</f>
        <v>-</v>
      </c>
      <c r="F32" s="112" t="s">
        <v>131</v>
      </c>
      <c r="G32" s="241">
        <f>IF(C18+C29-G30&gt;0,C18+C29-G30,"-")</f>
        <v>16701</v>
      </c>
      <c r="H32" s="241" t="str">
        <f>IF(D18+D29-H30&gt;0,D18+D29-H30,"-")</f>
        <v>-</v>
      </c>
      <c r="I32" s="113">
        <f>IF(E18+E29-I30&gt;0,E18+E29-I30,"-")</f>
        <v>5634</v>
      </c>
      <c r="J32" s="324"/>
    </row>
    <row r="33" spans="2:6" ht="18.75">
      <c r="B33" s="325"/>
      <c r="C33" s="325"/>
      <c r="D33" s="325"/>
      <c r="E33" s="325"/>
      <c r="F33" s="325"/>
    </row>
  </sheetData>
  <sheetProtection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tabSelected="1" zoomScaleSheetLayoutView="115" workbookViewId="0" topLeftCell="A16">
      <selection activeCell="J1" sqref="J1:J16384"/>
    </sheetView>
  </sheetViews>
  <sheetFormatPr defaultColWidth="9.00390625" defaultRowHeight="12.75"/>
  <cols>
    <col min="1" max="1" width="6.875" style="26" customWidth="1"/>
    <col min="2" max="2" width="49.875" style="48" customWidth="1"/>
    <col min="3" max="5" width="15.50390625" style="26" customWidth="1"/>
    <col min="6" max="6" width="46.625" style="26" customWidth="1"/>
    <col min="7" max="7" width="15.50390625" style="26" customWidth="1"/>
    <col min="8" max="8" width="14.00390625" style="26" customWidth="1"/>
    <col min="9" max="9" width="13.375" style="26" customWidth="1"/>
    <col min="10" max="10" width="4.875" style="26" customWidth="1"/>
    <col min="11" max="16384" width="9.375" style="26" customWidth="1"/>
  </cols>
  <sheetData>
    <row r="1" spans="2:10" ht="31.5">
      <c r="B1" s="90" t="s">
        <v>88</v>
      </c>
      <c r="C1" s="91"/>
      <c r="D1" s="91"/>
      <c r="E1" s="91"/>
      <c r="F1" s="91"/>
      <c r="G1" s="91"/>
      <c r="H1" s="91"/>
      <c r="I1" s="91"/>
      <c r="J1" s="324" t="s">
        <v>414</v>
      </c>
    </row>
    <row r="2" spans="7:10" ht="14.25" thickBot="1">
      <c r="G2" s="92" t="s">
        <v>43</v>
      </c>
      <c r="H2" s="92"/>
      <c r="I2" s="92"/>
      <c r="J2" s="324"/>
    </row>
    <row r="3" spans="1:10" ht="13.5" customHeight="1" thickBot="1">
      <c r="A3" s="322" t="s">
        <v>46</v>
      </c>
      <c r="B3" s="93" t="s">
        <v>38</v>
      </c>
      <c r="C3" s="94"/>
      <c r="D3" s="232"/>
      <c r="E3" s="232"/>
      <c r="F3" s="93" t="s">
        <v>39</v>
      </c>
      <c r="G3" s="95"/>
      <c r="H3" s="239"/>
      <c r="I3" s="240"/>
      <c r="J3" s="324"/>
    </row>
    <row r="4" spans="1:10" s="96" customFormat="1" ht="36.75" thickBot="1">
      <c r="A4" s="323"/>
      <c r="B4" s="49" t="s">
        <v>44</v>
      </c>
      <c r="C4" s="50" t="str">
        <f>+CONCATENATE('1.1.sz.mell.'!C3," eredeti előirányzat")</f>
        <v>2016. évi eredeti előirányzat</v>
      </c>
      <c r="D4" s="233" t="str">
        <f>+CONCATENATE('1.1.sz.mell.'!C3," 1. sz. módosítás (±)")</f>
        <v>2016. évi 1. sz. módosítás (±)</v>
      </c>
      <c r="E4" s="233" t="str">
        <f>+CONCATENATE(LEFT('1.1.sz.mell.'!C3,4),". …….. Módisítás után")</f>
        <v>2016. …….. Módisítás után</v>
      </c>
      <c r="F4" s="49" t="s">
        <v>44</v>
      </c>
      <c r="G4" s="50" t="str">
        <f>+C4</f>
        <v>2016. évi eredeti előirányzat</v>
      </c>
      <c r="H4" s="50" t="str">
        <f>+D4</f>
        <v>2016. évi 1. sz. módosítás (±)</v>
      </c>
      <c r="I4" s="242" t="str">
        <f>+E4</f>
        <v>2016. …….. Módisítás után</v>
      </c>
      <c r="J4" s="324"/>
    </row>
    <row r="5" spans="1:10" s="96" customFormat="1" ht="13.5" thickBot="1">
      <c r="A5" s="97" t="s">
        <v>378</v>
      </c>
      <c r="B5" s="98" t="s">
        <v>379</v>
      </c>
      <c r="C5" s="99" t="s">
        <v>380</v>
      </c>
      <c r="D5" s="234" t="s">
        <v>381</v>
      </c>
      <c r="E5" s="234" t="s">
        <v>474</v>
      </c>
      <c r="F5" s="98" t="s">
        <v>413</v>
      </c>
      <c r="G5" s="99" t="s">
        <v>382</v>
      </c>
      <c r="H5" s="99" t="s">
        <v>383</v>
      </c>
      <c r="I5" s="307" t="s">
        <v>475</v>
      </c>
      <c r="J5" s="324"/>
    </row>
    <row r="6" spans="1:10" ht="12.75" customHeight="1">
      <c r="A6" s="101" t="s">
        <v>5</v>
      </c>
      <c r="B6" s="102" t="s">
        <v>277</v>
      </c>
      <c r="C6" s="84">
        <v>60000</v>
      </c>
      <c r="D6" s="84"/>
      <c r="E6" s="283">
        <f>C6+D6</f>
        <v>60000</v>
      </c>
      <c r="F6" s="102" t="s">
        <v>122</v>
      </c>
      <c r="G6" s="84">
        <v>42000</v>
      </c>
      <c r="H6" s="245"/>
      <c r="I6" s="290">
        <f>G6+H6</f>
        <v>42000</v>
      </c>
      <c r="J6" s="324"/>
    </row>
    <row r="7" spans="1:10" ht="12.75">
      <c r="A7" s="103" t="s">
        <v>6</v>
      </c>
      <c r="B7" s="104" t="s">
        <v>278</v>
      </c>
      <c r="C7" s="85"/>
      <c r="D7" s="85"/>
      <c r="E7" s="283">
        <f aca="true" t="shared" si="0" ref="E7:E16">C7+D7</f>
        <v>0</v>
      </c>
      <c r="F7" s="104" t="s">
        <v>283</v>
      </c>
      <c r="G7" s="85"/>
      <c r="H7" s="85"/>
      <c r="I7" s="291">
        <f aca="true" t="shared" si="1" ref="I7:I29">G7+H7</f>
        <v>0</v>
      </c>
      <c r="J7" s="324"/>
    </row>
    <row r="8" spans="1:10" ht="12.75" customHeight="1">
      <c r="A8" s="103" t="s">
        <v>7</v>
      </c>
      <c r="B8" s="104" t="s">
        <v>1</v>
      </c>
      <c r="C8" s="85"/>
      <c r="D8" s="85"/>
      <c r="E8" s="283">
        <f t="shared" si="0"/>
        <v>0</v>
      </c>
      <c r="F8" s="104" t="s">
        <v>107</v>
      </c>
      <c r="G8" s="85">
        <v>86500</v>
      </c>
      <c r="H8" s="85">
        <v>-6889</v>
      </c>
      <c r="I8" s="291">
        <f t="shared" si="1"/>
        <v>79611</v>
      </c>
      <c r="J8" s="324"/>
    </row>
    <row r="9" spans="1:10" ht="12.75" customHeight="1">
      <c r="A9" s="103" t="s">
        <v>8</v>
      </c>
      <c r="B9" s="104" t="s">
        <v>279</v>
      </c>
      <c r="C9" s="85"/>
      <c r="D9" s="85"/>
      <c r="E9" s="283">
        <f t="shared" si="0"/>
        <v>0</v>
      </c>
      <c r="F9" s="104" t="s">
        <v>284</v>
      </c>
      <c r="G9" s="85">
        <v>60000</v>
      </c>
      <c r="H9" s="85"/>
      <c r="I9" s="291">
        <f t="shared" si="1"/>
        <v>60000</v>
      </c>
      <c r="J9" s="324"/>
    </row>
    <row r="10" spans="1:10" ht="12.75" customHeight="1">
      <c r="A10" s="103" t="s">
        <v>9</v>
      </c>
      <c r="B10" s="104" t="s">
        <v>280</v>
      </c>
      <c r="C10" s="85"/>
      <c r="D10" s="85"/>
      <c r="E10" s="283">
        <f t="shared" si="0"/>
        <v>0</v>
      </c>
      <c r="F10" s="104" t="s">
        <v>125</v>
      </c>
      <c r="G10" s="85"/>
      <c r="H10" s="85"/>
      <c r="I10" s="291">
        <f t="shared" si="1"/>
        <v>0</v>
      </c>
      <c r="J10" s="324"/>
    </row>
    <row r="11" spans="1:10" ht="12.75" customHeight="1">
      <c r="A11" s="103" t="s">
        <v>10</v>
      </c>
      <c r="B11" s="104" t="s">
        <v>281</v>
      </c>
      <c r="C11" s="86">
        <v>37000</v>
      </c>
      <c r="D11" s="86"/>
      <c r="E11" s="283">
        <f t="shared" si="0"/>
        <v>37000</v>
      </c>
      <c r="F11" s="171"/>
      <c r="G11" s="85"/>
      <c r="H11" s="85"/>
      <c r="I11" s="291">
        <f t="shared" si="1"/>
        <v>0</v>
      </c>
      <c r="J11" s="324"/>
    </row>
    <row r="12" spans="1:10" ht="12.75" customHeight="1">
      <c r="A12" s="103" t="s">
        <v>11</v>
      </c>
      <c r="B12" s="25"/>
      <c r="C12" s="85"/>
      <c r="D12" s="85"/>
      <c r="E12" s="283">
        <f t="shared" si="0"/>
        <v>0</v>
      </c>
      <c r="F12" s="171"/>
      <c r="G12" s="85"/>
      <c r="H12" s="85"/>
      <c r="I12" s="291">
        <f t="shared" si="1"/>
        <v>0</v>
      </c>
      <c r="J12" s="324"/>
    </row>
    <row r="13" spans="1:10" ht="12.75" customHeight="1">
      <c r="A13" s="103" t="s">
        <v>12</v>
      </c>
      <c r="B13" s="25"/>
      <c r="C13" s="85"/>
      <c r="D13" s="85"/>
      <c r="E13" s="283">
        <f t="shared" si="0"/>
        <v>0</v>
      </c>
      <c r="F13" s="172"/>
      <c r="G13" s="85"/>
      <c r="H13" s="85"/>
      <c r="I13" s="291">
        <f t="shared" si="1"/>
        <v>0</v>
      </c>
      <c r="J13" s="324"/>
    </row>
    <row r="14" spans="1:10" ht="12.75" customHeight="1">
      <c r="A14" s="103" t="s">
        <v>13</v>
      </c>
      <c r="B14" s="169"/>
      <c r="C14" s="86"/>
      <c r="D14" s="86"/>
      <c r="E14" s="283">
        <f t="shared" si="0"/>
        <v>0</v>
      </c>
      <c r="F14" s="171"/>
      <c r="G14" s="85"/>
      <c r="H14" s="85"/>
      <c r="I14" s="291">
        <f t="shared" si="1"/>
        <v>0</v>
      </c>
      <c r="J14" s="324"/>
    </row>
    <row r="15" spans="1:10" ht="12.75">
      <c r="A15" s="103" t="s">
        <v>14</v>
      </c>
      <c r="B15" s="25"/>
      <c r="C15" s="86"/>
      <c r="D15" s="86"/>
      <c r="E15" s="283">
        <f t="shared" si="0"/>
        <v>0</v>
      </c>
      <c r="F15" s="171"/>
      <c r="G15" s="85"/>
      <c r="H15" s="85"/>
      <c r="I15" s="291">
        <f t="shared" si="1"/>
        <v>0</v>
      </c>
      <c r="J15" s="324"/>
    </row>
    <row r="16" spans="1:10" ht="12.75" customHeight="1" thickBot="1">
      <c r="A16" s="138" t="s">
        <v>15</v>
      </c>
      <c r="B16" s="170"/>
      <c r="C16" s="140"/>
      <c r="D16" s="140"/>
      <c r="E16" s="283">
        <f t="shared" si="0"/>
        <v>0</v>
      </c>
      <c r="F16" s="139" t="s">
        <v>35</v>
      </c>
      <c r="G16" s="243"/>
      <c r="H16" s="243"/>
      <c r="I16" s="292">
        <f t="shared" si="1"/>
        <v>0</v>
      </c>
      <c r="J16" s="324"/>
    </row>
    <row r="17" spans="1:10" ht="15.75" customHeight="1" thickBot="1">
      <c r="A17" s="106" t="s">
        <v>16</v>
      </c>
      <c r="B17" s="38" t="s">
        <v>291</v>
      </c>
      <c r="C17" s="88">
        <f>+C6+C8+C9+C11+C12+C13+C14+C15+C16</f>
        <v>97000</v>
      </c>
      <c r="D17" s="88">
        <f>+D6+D8+D9+D11+D12+D13+D14+D15+D16</f>
        <v>0</v>
      </c>
      <c r="E17" s="88">
        <f>+E6+E8+E9+E11+E12+E13+E14+E15+E16</f>
        <v>97000</v>
      </c>
      <c r="F17" s="38" t="s">
        <v>292</v>
      </c>
      <c r="G17" s="88">
        <f>+G6+G8+G10+G11+G12+G13+G14+G15+G16</f>
        <v>128500</v>
      </c>
      <c r="H17" s="88">
        <f>+H6+H8+H10+H11+H12+H13+H14+H15+H16</f>
        <v>-6889</v>
      </c>
      <c r="I17" s="123">
        <f>+I6+I8+I10+I11+I12+I13+I14+I15+I16</f>
        <v>121611</v>
      </c>
      <c r="J17" s="324"/>
    </row>
    <row r="18" spans="1:10" ht="12.75" customHeight="1">
      <c r="A18" s="101" t="s">
        <v>17</v>
      </c>
      <c r="B18" s="115" t="s">
        <v>143</v>
      </c>
      <c r="C18" s="122">
        <f>+C19+C20+C21+C22+C23</f>
        <v>14799</v>
      </c>
      <c r="D18" s="122">
        <f>+D19+D20+D21+D22+D23</f>
        <v>4178</v>
      </c>
      <c r="E18" s="122">
        <f>+E19+E20+E21+E22+E23</f>
        <v>18977</v>
      </c>
      <c r="F18" s="109" t="s">
        <v>111</v>
      </c>
      <c r="G18" s="244"/>
      <c r="H18" s="244"/>
      <c r="I18" s="293">
        <f t="shared" si="1"/>
        <v>0</v>
      </c>
      <c r="J18" s="324"/>
    </row>
    <row r="19" spans="1:10" ht="12.75" customHeight="1">
      <c r="A19" s="103" t="s">
        <v>18</v>
      </c>
      <c r="B19" s="116" t="s">
        <v>132</v>
      </c>
      <c r="C19" s="29">
        <v>14799</v>
      </c>
      <c r="D19" s="29">
        <v>4178</v>
      </c>
      <c r="E19" s="285">
        <f aca="true" t="shared" si="2" ref="E19:E29">C19+D19</f>
        <v>18977</v>
      </c>
      <c r="F19" s="109" t="s">
        <v>114</v>
      </c>
      <c r="G19" s="29"/>
      <c r="H19" s="29"/>
      <c r="I19" s="289">
        <f t="shared" si="1"/>
        <v>0</v>
      </c>
      <c r="J19" s="324"/>
    </row>
    <row r="20" spans="1:10" ht="12.75" customHeight="1">
      <c r="A20" s="101" t="s">
        <v>19</v>
      </c>
      <c r="B20" s="116" t="s">
        <v>133</v>
      </c>
      <c r="C20" s="29"/>
      <c r="D20" s="29"/>
      <c r="E20" s="285">
        <f t="shared" si="2"/>
        <v>0</v>
      </c>
      <c r="F20" s="109" t="s">
        <v>85</v>
      </c>
      <c r="G20" s="29"/>
      <c r="H20" s="29"/>
      <c r="I20" s="289">
        <f t="shared" si="1"/>
        <v>0</v>
      </c>
      <c r="J20" s="324"/>
    </row>
    <row r="21" spans="1:10" ht="12.75" customHeight="1">
      <c r="A21" s="103" t="s">
        <v>20</v>
      </c>
      <c r="B21" s="116" t="s">
        <v>134</v>
      </c>
      <c r="C21" s="29"/>
      <c r="D21" s="29"/>
      <c r="E21" s="285">
        <f t="shared" si="2"/>
        <v>0</v>
      </c>
      <c r="F21" s="109" t="s">
        <v>86</v>
      </c>
      <c r="G21" s="29"/>
      <c r="H21" s="29"/>
      <c r="I21" s="289">
        <f t="shared" si="1"/>
        <v>0</v>
      </c>
      <c r="J21" s="324"/>
    </row>
    <row r="22" spans="1:10" ht="12.75" customHeight="1">
      <c r="A22" s="101" t="s">
        <v>21</v>
      </c>
      <c r="B22" s="116" t="s">
        <v>135</v>
      </c>
      <c r="C22" s="29"/>
      <c r="D22" s="29"/>
      <c r="E22" s="285">
        <f t="shared" si="2"/>
        <v>0</v>
      </c>
      <c r="F22" s="108" t="s">
        <v>129</v>
      </c>
      <c r="G22" s="29"/>
      <c r="H22" s="29"/>
      <c r="I22" s="289">
        <f t="shared" si="1"/>
        <v>0</v>
      </c>
      <c r="J22" s="324"/>
    </row>
    <row r="23" spans="1:10" ht="12.75" customHeight="1">
      <c r="A23" s="103" t="s">
        <v>22</v>
      </c>
      <c r="B23" s="117" t="s">
        <v>136</v>
      </c>
      <c r="C23" s="29"/>
      <c r="D23" s="29"/>
      <c r="E23" s="285">
        <f t="shared" si="2"/>
        <v>0</v>
      </c>
      <c r="F23" s="109" t="s">
        <v>115</v>
      </c>
      <c r="G23" s="29"/>
      <c r="H23" s="29"/>
      <c r="I23" s="289">
        <f t="shared" si="1"/>
        <v>0</v>
      </c>
      <c r="J23" s="324"/>
    </row>
    <row r="24" spans="1:10" ht="12.75" customHeight="1">
      <c r="A24" s="101" t="s">
        <v>23</v>
      </c>
      <c r="B24" s="118" t="s">
        <v>137</v>
      </c>
      <c r="C24" s="111">
        <f>+C25+C26+C27+C28+C29</f>
        <v>0</v>
      </c>
      <c r="D24" s="111">
        <f>+D25+D26+D27+D28+D29</f>
        <v>0</v>
      </c>
      <c r="E24" s="111">
        <f>+E25+E26+E27+E28+E29</f>
        <v>0</v>
      </c>
      <c r="F24" s="119" t="s">
        <v>113</v>
      </c>
      <c r="G24" s="29"/>
      <c r="H24" s="29"/>
      <c r="I24" s="289">
        <f t="shared" si="1"/>
        <v>0</v>
      </c>
      <c r="J24" s="324"/>
    </row>
    <row r="25" spans="1:10" ht="12.75" customHeight="1">
      <c r="A25" s="103" t="s">
        <v>24</v>
      </c>
      <c r="B25" s="117" t="s">
        <v>138</v>
      </c>
      <c r="C25" s="29"/>
      <c r="D25" s="29"/>
      <c r="E25" s="285">
        <f t="shared" si="2"/>
        <v>0</v>
      </c>
      <c r="F25" s="119" t="s">
        <v>285</v>
      </c>
      <c r="G25" s="29"/>
      <c r="H25" s="29"/>
      <c r="I25" s="289">
        <f t="shared" si="1"/>
        <v>0</v>
      </c>
      <c r="J25" s="324"/>
    </row>
    <row r="26" spans="1:10" ht="12.75" customHeight="1">
      <c r="A26" s="101" t="s">
        <v>25</v>
      </c>
      <c r="B26" s="117" t="s">
        <v>139</v>
      </c>
      <c r="C26" s="29"/>
      <c r="D26" s="29"/>
      <c r="E26" s="285">
        <f t="shared" si="2"/>
        <v>0</v>
      </c>
      <c r="F26" s="114"/>
      <c r="G26" s="29"/>
      <c r="H26" s="29"/>
      <c r="I26" s="289">
        <f t="shared" si="1"/>
        <v>0</v>
      </c>
      <c r="J26" s="324"/>
    </row>
    <row r="27" spans="1:10" ht="12.75" customHeight="1">
      <c r="A27" s="103" t="s">
        <v>26</v>
      </c>
      <c r="B27" s="116" t="s">
        <v>140</v>
      </c>
      <c r="C27" s="29"/>
      <c r="D27" s="29"/>
      <c r="E27" s="285">
        <f t="shared" si="2"/>
        <v>0</v>
      </c>
      <c r="F27" s="36"/>
      <c r="G27" s="29"/>
      <c r="H27" s="29"/>
      <c r="I27" s="289">
        <f t="shared" si="1"/>
        <v>0</v>
      </c>
      <c r="J27" s="324"/>
    </row>
    <row r="28" spans="1:10" ht="12.75" customHeight="1">
      <c r="A28" s="101" t="s">
        <v>27</v>
      </c>
      <c r="B28" s="120" t="s">
        <v>141</v>
      </c>
      <c r="C28" s="29"/>
      <c r="D28" s="29"/>
      <c r="E28" s="285">
        <f t="shared" si="2"/>
        <v>0</v>
      </c>
      <c r="F28" s="25"/>
      <c r="G28" s="29"/>
      <c r="H28" s="29"/>
      <c r="I28" s="289">
        <f t="shared" si="1"/>
        <v>0</v>
      </c>
      <c r="J28" s="324"/>
    </row>
    <row r="29" spans="1:10" ht="12.75" customHeight="1" thickBot="1">
      <c r="A29" s="103" t="s">
        <v>28</v>
      </c>
      <c r="B29" s="121" t="s">
        <v>142</v>
      </c>
      <c r="C29" s="29"/>
      <c r="D29" s="29"/>
      <c r="E29" s="285">
        <f t="shared" si="2"/>
        <v>0</v>
      </c>
      <c r="F29" s="36"/>
      <c r="G29" s="29"/>
      <c r="H29" s="29"/>
      <c r="I29" s="289">
        <f t="shared" si="1"/>
        <v>0</v>
      </c>
      <c r="J29" s="324"/>
    </row>
    <row r="30" spans="1:10" ht="21.75" customHeight="1" thickBot="1">
      <c r="A30" s="106" t="s">
        <v>29</v>
      </c>
      <c r="B30" s="38" t="s">
        <v>282</v>
      </c>
      <c r="C30" s="88">
        <f>+C18+C24</f>
        <v>14799</v>
      </c>
      <c r="D30" s="88">
        <f>+D18+D24</f>
        <v>4178</v>
      </c>
      <c r="E30" s="88">
        <f>+E18+E24</f>
        <v>18977</v>
      </c>
      <c r="F30" s="38" t="s">
        <v>286</v>
      </c>
      <c r="G30" s="88">
        <f>SUM(G18:G29)</f>
        <v>0</v>
      </c>
      <c r="H30" s="88">
        <f>SUM(H18:H29)</f>
        <v>0</v>
      </c>
      <c r="I30" s="123">
        <f>SUM(I18:I29)</f>
        <v>0</v>
      </c>
      <c r="J30" s="324"/>
    </row>
    <row r="31" spans="1:10" ht="13.5" thickBot="1">
      <c r="A31" s="106" t="s">
        <v>30</v>
      </c>
      <c r="B31" s="112" t="s">
        <v>287</v>
      </c>
      <c r="C31" s="241">
        <f>+C17+C30</f>
        <v>111799</v>
      </c>
      <c r="D31" s="241">
        <f>+D17+D30</f>
        <v>4178</v>
      </c>
      <c r="E31" s="113">
        <f>+E17+E30</f>
        <v>115977</v>
      </c>
      <c r="F31" s="112" t="s">
        <v>288</v>
      </c>
      <c r="G31" s="241">
        <f>+G17+G30</f>
        <v>128500</v>
      </c>
      <c r="H31" s="241">
        <f>+H17+H30</f>
        <v>-6889</v>
      </c>
      <c r="I31" s="113">
        <f>+I17+I30</f>
        <v>121611</v>
      </c>
      <c r="J31" s="324"/>
    </row>
    <row r="32" spans="1:10" ht="13.5" thickBot="1">
      <c r="A32" s="106" t="s">
        <v>31</v>
      </c>
      <c r="B32" s="112" t="s">
        <v>89</v>
      </c>
      <c r="C32" s="241">
        <f>IF(C17-G17&lt;0,G17-C17,"-")</f>
        <v>31500</v>
      </c>
      <c r="D32" s="241" t="str">
        <f>IF(D17-H17&lt;0,H17-D17,"-")</f>
        <v>-</v>
      </c>
      <c r="E32" s="113">
        <f>IF(E17-I17&lt;0,I17-E17,"-")</f>
        <v>24611</v>
      </c>
      <c r="F32" s="112" t="s">
        <v>90</v>
      </c>
      <c r="G32" s="241" t="str">
        <f>IF(C17-G17&gt;0,C17-G17,"-")</f>
        <v>-</v>
      </c>
      <c r="H32" s="241">
        <f>IF(D17-H17&gt;0,D17-H17,"-")</f>
        <v>6889</v>
      </c>
      <c r="I32" s="113" t="str">
        <f>IF(E17-I17&gt;0,E17-I17,"-")</f>
        <v>-</v>
      </c>
      <c r="J32" s="324"/>
    </row>
    <row r="33" spans="1:10" ht="13.5" thickBot="1">
      <c r="A33" s="106" t="s">
        <v>32</v>
      </c>
      <c r="B33" s="112" t="s">
        <v>130</v>
      </c>
      <c r="C33" s="241" t="str">
        <f>IF(C17+C30-G26&lt;0,G26-(C17+C30),"-")</f>
        <v>-</v>
      </c>
      <c r="D33" s="241" t="str">
        <f>IF(D17+D30-H26&lt;0,H26-(D17+D30),"-")</f>
        <v>-</v>
      </c>
      <c r="E33" s="113" t="str">
        <f>IF(E17+E30-I26&lt;0,I26-(E17+E30),"-")</f>
        <v>-</v>
      </c>
      <c r="F33" s="112" t="s">
        <v>131</v>
      </c>
      <c r="G33" s="241">
        <f>IF(C17+C30-G26&gt;0,C17+C30-G26,"-")</f>
        <v>111799</v>
      </c>
      <c r="H33" s="241">
        <f>IF(D17+D30-H26&gt;0,D17+D30-H26,"-")</f>
        <v>4178</v>
      </c>
      <c r="I33" s="113">
        <f>IF(E17+E30-I26&gt;0,E17+E30-I26,"-")</f>
        <v>115977</v>
      </c>
      <c r="J33" s="324"/>
    </row>
  </sheetData>
  <sheetProtection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PageLayoutView="0" workbookViewId="0" topLeftCell="A1">
      <selection activeCell="M27" sqref="M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46" t="s">
        <v>473</v>
      </c>
      <c r="B1" s="55"/>
      <c r="C1" s="55"/>
      <c r="D1" s="55"/>
      <c r="E1" s="247" t="s">
        <v>84</v>
      </c>
    </row>
    <row r="2" spans="1:5" ht="12.75">
      <c r="A2" s="55"/>
      <c r="B2" s="55"/>
      <c r="C2" s="55"/>
      <c r="D2" s="55"/>
      <c r="E2" s="55"/>
    </row>
    <row r="3" spans="1:5" ht="12.75">
      <c r="A3" s="248"/>
      <c r="B3" s="249"/>
      <c r="C3" s="248"/>
      <c r="D3" s="250"/>
      <c r="E3" s="249"/>
    </row>
    <row r="4" spans="1:5" ht="15.75">
      <c r="A4" s="57" t="str">
        <f>+ÖSSZEFÜGGÉSEK!A6</f>
        <v>2016. évi eredeti előirányzat BEVÉTELEK</v>
      </c>
      <c r="B4" s="251"/>
      <c r="C4" s="252"/>
      <c r="D4" s="250"/>
      <c r="E4" s="249"/>
    </row>
    <row r="5" spans="1:5" ht="12.75">
      <c r="A5" s="248"/>
      <c r="B5" s="249"/>
      <c r="C5" s="248"/>
      <c r="D5" s="250"/>
      <c r="E5" s="249"/>
    </row>
    <row r="6" spans="1:5" ht="12.75">
      <c r="A6" s="248" t="s">
        <v>436</v>
      </c>
      <c r="B6" s="249">
        <f>+'1.1.sz.mell.'!C63</f>
        <v>934763</v>
      </c>
      <c r="C6" s="248" t="s">
        <v>415</v>
      </c>
      <c r="D6" s="250">
        <f>+'2.1.sz.mell  '!C18+'2.2.sz.mell  '!C17</f>
        <v>934763</v>
      </c>
      <c r="E6" s="249">
        <f>+B6-D6</f>
        <v>0</v>
      </c>
    </row>
    <row r="7" spans="1:5" ht="12.75">
      <c r="A7" s="248" t="s">
        <v>452</v>
      </c>
      <c r="B7" s="249">
        <f>+'1.1.sz.mell.'!C87</f>
        <v>14799</v>
      </c>
      <c r="C7" s="248" t="s">
        <v>421</v>
      </c>
      <c r="D7" s="250">
        <f>+'2.1.sz.mell  '!C29+'2.2.sz.mell  '!C30</f>
        <v>14799</v>
      </c>
      <c r="E7" s="249">
        <f>+B7-D7</f>
        <v>0</v>
      </c>
    </row>
    <row r="8" spans="1:5" ht="12.75">
      <c r="A8" s="248" t="s">
        <v>453</v>
      </c>
      <c r="B8" s="249">
        <f>+'1.1.sz.mell.'!C88</f>
        <v>949562</v>
      </c>
      <c r="C8" s="248" t="s">
        <v>422</v>
      </c>
      <c r="D8" s="250">
        <f>+'2.1.sz.mell  '!C30+'2.2.sz.mell  '!C31</f>
        <v>949562</v>
      </c>
      <c r="E8" s="249">
        <f>+B8-D8</f>
        <v>0</v>
      </c>
    </row>
    <row r="9" spans="1:5" ht="12.75">
      <c r="A9" s="248"/>
      <c r="B9" s="249"/>
      <c r="C9" s="248"/>
      <c r="D9" s="250"/>
      <c r="E9" s="249"/>
    </row>
    <row r="10" spans="1:5" ht="15.75">
      <c r="A10" s="57" t="str">
        <f>+ÖSSZEFÜGGÉSEK!A13</f>
        <v>2016. évi előirányzat módosítások BEVÉTELEK</v>
      </c>
      <c r="B10" s="251"/>
      <c r="C10" s="252"/>
      <c r="D10" s="250"/>
      <c r="E10" s="249"/>
    </row>
    <row r="11" spans="1:5" ht="12.75">
      <c r="A11" s="248"/>
      <c r="B11" s="249"/>
      <c r="C11" s="248"/>
      <c r="D11" s="250"/>
      <c r="E11" s="249"/>
    </row>
    <row r="12" spans="1:5" ht="12.75">
      <c r="A12" s="248" t="s">
        <v>437</v>
      </c>
      <c r="B12" s="249">
        <f>+'1.1.sz.mell.'!D63</f>
        <v>0</v>
      </c>
      <c r="C12" s="248" t="s">
        <v>416</v>
      </c>
      <c r="D12" s="250">
        <f>+'2.1.sz.mell  '!D18+'2.2.sz.mell  '!D17</f>
        <v>0</v>
      </c>
      <c r="E12" s="249">
        <f>+B12-D12</f>
        <v>0</v>
      </c>
    </row>
    <row r="13" spans="1:5" ht="12.75">
      <c r="A13" s="248" t="s">
        <v>438</v>
      </c>
      <c r="B13" s="249">
        <f>+'1.1.sz.mell.'!D87</f>
        <v>4178</v>
      </c>
      <c r="C13" s="248" t="s">
        <v>423</v>
      </c>
      <c r="D13" s="250">
        <f>+'2.1.sz.mell  '!D29+'2.2.sz.mell  '!D30</f>
        <v>4178</v>
      </c>
      <c r="E13" s="249">
        <f>+B13-D13</f>
        <v>0</v>
      </c>
    </row>
    <row r="14" spans="1:5" ht="12.75">
      <c r="A14" s="248" t="s">
        <v>439</v>
      </c>
      <c r="B14" s="249">
        <f>+'1.1.sz.mell.'!D88</f>
        <v>4178</v>
      </c>
      <c r="C14" s="248" t="s">
        <v>424</v>
      </c>
      <c r="D14" s="250">
        <f>+'2.1.sz.mell  '!D30+'2.2.sz.mell  '!D31</f>
        <v>4178</v>
      </c>
      <c r="E14" s="249">
        <f>+B14-D14</f>
        <v>0</v>
      </c>
    </row>
    <row r="15" spans="1:5" ht="12.75">
      <c r="A15" s="248"/>
      <c r="B15" s="249"/>
      <c r="C15" s="248"/>
      <c r="D15" s="250"/>
      <c r="E15" s="249"/>
    </row>
    <row r="16" spans="1:5" ht="14.25">
      <c r="A16" s="253" t="str">
        <f>+ÖSSZEFÜGGÉSEK!A19</f>
        <v>2016. módosítás utáni módosított előrirányzatok BEVÉTELEK</v>
      </c>
      <c r="B16" s="56"/>
      <c r="C16" s="252"/>
      <c r="D16" s="250"/>
      <c r="E16" s="249"/>
    </row>
    <row r="17" spans="1:5" ht="12.75">
      <c r="A17" s="248"/>
      <c r="B17" s="249"/>
      <c r="C17" s="248"/>
      <c r="D17" s="250"/>
      <c r="E17" s="249"/>
    </row>
    <row r="18" spans="1:5" ht="12.75">
      <c r="A18" s="248" t="s">
        <v>440</v>
      </c>
      <c r="B18" s="249">
        <f>+'1.1.sz.mell.'!E63</f>
        <v>934763</v>
      </c>
      <c r="C18" s="248" t="s">
        <v>417</v>
      </c>
      <c r="D18" s="250">
        <f>+'2.1.sz.mell  '!E18+'2.2.sz.mell  '!E17</f>
        <v>934763</v>
      </c>
      <c r="E18" s="249">
        <f>+B18-D18</f>
        <v>0</v>
      </c>
    </row>
    <row r="19" spans="1:5" ht="12.75">
      <c r="A19" s="248" t="s">
        <v>441</v>
      </c>
      <c r="B19" s="249">
        <f>+'1.1.sz.mell.'!E87</f>
        <v>18977</v>
      </c>
      <c r="C19" s="248" t="s">
        <v>425</v>
      </c>
      <c r="D19" s="250">
        <f>+'2.1.sz.mell  '!E29+'2.2.sz.mell  '!E30</f>
        <v>18977</v>
      </c>
      <c r="E19" s="249">
        <f>+B19-D19</f>
        <v>0</v>
      </c>
    </row>
    <row r="20" spans="1:5" ht="12.75">
      <c r="A20" s="248" t="s">
        <v>442</v>
      </c>
      <c r="B20" s="249">
        <f>+'1.1.sz.mell.'!E88</f>
        <v>953740</v>
      </c>
      <c r="C20" s="248" t="s">
        <v>426</v>
      </c>
      <c r="D20" s="250">
        <f>+'2.1.sz.mell  '!E30+'2.2.sz.mell  '!E31</f>
        <v>953740</v>
      </c>
      <c r="E20" s="249">
        <f>+B20-D20</f>
        <v>0</v>
      </c>
    </row>
    <row r="21" spans="1:5" ht="12.75">
      <c r="A21" s="248"/>
      <c r="B21" s="249"/>
      <c r="C21" s="248"/>
      <c r="D21" s="250"/>
      <c r="E21" s="249"/>
    </row>
    <row r="22" spans="1:5" ht="15.75">
      <c r="A22" s="57" t="str">
        <f>+ÖSSZEFÜGGÉSEK!A25</f>
        <v>2016. évi eredeti előirányzat KIADÁSOK</v>
      </c>
      <c r="B22" s="251"/>
      <c r="C22" s="252"/>
      <c r="D22" s="250"/>
      <c r="E22" s="249"/>
    </row>
    <row r="23" spans="1:5" ht="12.75">
      <c r="A23" s="248"/>
      <c r="B23" s="249"/>
      <c r="C23" s="248"/>
      <c r="D23" s="250"/>
      <c r="E23" s="249"/>
    </row>
    <row r="24" spans="1:5" ht="12.75">
      <c r="A24" s="248" t="s">
        <v>454</v>
      </c>
      <c r="B24" s="249">
        <f>+'1.1.sz.mell.'!C130</f>
        <v>949562</v>
      </c>
      <c r="C24" s="248" t="s">
        <v>418</v>
      </c>
      <c r="D24" s="250">
        <f>+'2.1.sz.mell  '!G18+'2.2.sz.mell  '!G17</f>
        <v>949562</v>
      </c>
      <c r="E24" s="249">
        <f>+B24-D24</f>
        <v>0</v>
      </c>
    </row>
    <row r="25" spans="1:5" ht="12.75">
      <c r="A25" s="248" t="s">
        <v>444</v>
      </c>
      <c r="B25" s="249">
        <f>+'1.1.sz.mell.'!C155</f>
        <v>0</v>
      </c>
      <c r="C25" s="248" t="s">
        <v>427</v>
      </c>
      <c r="D25" s="250">
        <f>+'2.1.sz.mell  '!G29+'2.2.sz.mell  '!G30</f>
        <v>0</v>
      </c>
      <c r="E25" s="249">
        <f>+B25-D25</f>
        <v>0</v>
      </c>
    </row>
    <row r="26" spans="1:5" ht="12.75">
      <c r="A26" s="248" t="s">
        <v>445</v>
      </c>
      <c r="B26" s="249">
        <f>+'1.1.sz.mell.'!C156</f>
        <v>949562</v>
      </c>
      <c r="C26" s="248" t="s">
        <v>428</v>
      </c>
      <c r="D26" s="250">
        <f>+'2.1.sz.mell  '!G30+'2.2.sz.mell  '!G31</f>
        <v>949562</v>
      </c>
      <c r="E26" s="249">
        <f>+B26-D26</f>
        <v>0</v>
      </c>
    </row>
    <row r="27" spans="1:5" ht="12.75">
      <c r="A27" s="248"/>
      <c r="B27" s="249"/>
      <c r="C27" s="248"/>
      <c r="D27" s="250"/>
      <c r="E27" s="249"/>
    </row>
    <row r="28" spans="1:5" ht="15.75">
      <c r="A28" s="57" t="str">
        <f>+ÖSSZEFÜGGÉSEK!A31</f>
        <v>2016. évi előirányzat módosítások KIADÁSOK</v>
      </c>
      <c r="B28" s="251"/>
      <c r="C28" s="252"/>
      <c r="D28" s="250"/>
      <c r="E28" s="249"/>
    </row>
    <row r="29" spans="1:5" ht="12.75">
      <c r="A29" s="248"/>
      <c r="B29" s="249"/>
      <c r="C29" s="248"/>
      <c r="D29" s="250"/>
      <c r="E29" s="249"/>
    </row>
    <row r="30" spans="1:5" ht="12.75">
      <c r="A30" s="248" t="s">
        <v>446</v>
      </c>
      <c r="B30" s="249">
        <f>+'1.1.sz.mell.'!D130</f>
        <v>-5928</v>
      </c>
      <c r="C30" s="248" t="s">
        <v>419</v>
      </c>
      <c r="D30" s="250">
        <f>+'2.1.sz.mell  '!H18+'2.2.sz.mell  '!H17</f>
        <v>-5928</v>
      </c>
      <c r="E30" s="249">
        <f>+B30-D30</f>
        <v>0</v>
      </c>
    </row>
    <row r="31" spans="1:5" ht="12.75">
      <c r="A31" s="248" t="s">
        <v>447</v>
      </c>
      <c r="B31" s="249">
        <f>+'1.1.sz.mell.'!D155</f>
        <v>10106</v>
      </c>
      <c r="C31" s="248" t="s">
        <v>429</v>
      </c>
      <c r="D31" s="250">
        <f>+'2.1.sz.mell  '!H29+'2.2.sz.mell  '!H30</f>
        <v>10106</v>
      </c>
      <c r="E31" s="249">
        <f>+B31-D31</f>
        <v>0</v>
      </c>
    </row>
    <row r="32" spans="1:5" ht="12.75">
      <c r="A32" s="248" t="s">
        <v>448</v>
      </c>
      <c r="B32" s="249">
        <f>+'1.1.sz.mell.'!D156</f>
        <v>4178</v>
      </c>
      <c r="C32" s="248" t="s">
        <v>430</v>
      </c>
      <c r="D32" s="250">
        <f>+'2.1.sz.mell  '!H30+'2.2.sz.mell  '!H31</f>
        <v>4178</v>
      </c>
      <c r="E32" s="249">
        <f>+B32-D32</f>
        <v>0</v>
      </c>
    </row>
    <row r="33" spans="1:5" ht="12.75">
      <c r="A33" s="248"/>
      <c r="B33" s="249"/>
      <c r="C33" s="248"/>
      <c r="D33" s="250"/>
      <c r="E33" s="249"/>
    </row>
    <row r="34" spans="1:5" ht="15.75">
      <c r="A34" s="254" t="str">
        <f>+ÖSSZEFÜGGÉSEK!A37</f>
        <v>2016. módosítás utáni módosított előirányzatok KIADÁSOK</v>
      </c>
      <c r="B34" s="251"/>
      <c r="C34" s="252"/>
      <c r="D34" s="250"/>
      <c r="E34" s="249"/>
    </row>
    <row r="35" spans="1:5" ht="12.75">
      <c r="A35" s="248"/>
      <c r="B35" s="249"/>
      <c r="C35" s="248"/>
      <c r="D35" s="250"/>
      <c r="E35" s="249"/>
    </row>
    <row r="36" spans="1:5" ht="12.75">
      <c r="A36" s="248" t="s">
        <v>449</v>
      </c>
      <c r="B36" s="249">
        <f>+'1.1.sz.mell.'!E130</f>
        <v>943634</v>
      </c>
      <c r="C36" s="248" t="s">
        <v>420</v>
      </c>
      <c r="D36" s="250">
        <f>+'2.1.sz.mell  '!I18+'2.2.sz.mell  '!I17</f>
        <v>943634</v>
      </c>
      <c r="E36" s="249">
        <f>+B36-D36</f>
        <v>0</v>
      </c>
    </row>
    <row r="37" spans="1:5" ht="12.75">
      <c r="A37" s="248" t="s">
        <v>450</v>
      </c>
      <c r="B37" s="249">
        <f>+'1.1.sz.mell.'!E155</f>
        <v>10106</v>
      </c>
      <c r="C37" s="248" t="s">
        <v>431</v>
      </c>
      <c r="D37" s="250">
        <f>+'2.1.sz.mell  '!I29+'2.2.sz.mell  '!I30</f>
        <v>10106</v>
      </c>
      <c r="E37" s="249">
        <f>+B37-D37</f>
        <v>0</v>
      </c>
    </row>
    <row r="38" spans="1:5" ht="12.75">
      <c r="A38" s="248" t="s">
        <v>455</v>
      </c>
      <c r="B38" s="249">
        <f>+'1.1.sz.mell.'!E156</f>
        <v>953740</v>
      </c>
      <c r="C38" s="248" t="s">
        <v>432</v>
      </c>
      <c r="D38" s="250">
        <f>+'2.1.sz.mell  '!I30+'2.2.sz.mell  '!I31</f>
        <v>953740</v>
      </c>
      <c r="E38" s="249">
        <f>+B38-D38</f>
        <v>0</v>
      </c>
    </row>
  </sheetData>
  <sheetProtection sheet="1"/>
  <conditionalFormatting sqref="E3:E15">
    <cfRule type="cellIs" priority="2" dxfId="0" operator="notEqual" stopIfTrue="1">
      <formula>0</formula>
    </cfRule>
  </conditionalFormatting>
  <conditionalFormatting sqref="E3:E38">
    <cfRule type="cellIs" priority="1" dxfId="0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100" workbookViewId="0" topLeftCell="A61">
      <selection activeCell="D76" sqref="D76"/>
    </sheetView>
  </sheetViews>
  <sheetFormatPr defaultColWidth="9.00390625" defaultRowHeight="12.75"/>
  <cols>
    <col min="1" max="1" width="16.125" style="135" customWidth="1"/>
    <col min="2" max="2" width="62.00390625" style="136" customWidth="1"/>
    <col min="3" max="3" width="14.125" style="137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58"/>
      <c r="B1" s="60"/>
      <c r="E1" s="256" t="s">
        <v>469</v>
      </c>
    </row>
    <row r="2" spans="1:5" s="31" customFormat="1" ht="21" customHeight="1" thickBot="1">
      <c r="A2" s="257" t="s">
        <v>44</v>
      </c>
      <c r="B2" s="329" t="s">
        <v>119</v>
      </c>
      <c r="C2" s="329"/>
      <c r="D2" s="329"/>
      <c r="E2" s="258" t="s">
        <v>36</v>
      </c>
    </row>
    <row r="3" spans="1:5" s="31" customFormat="1" ht="24.75" thickBot="1">
      <c r="A3" s="257" t="s">
        <v>116</v>
      </c>
      <c r="B3" s="329" t="s">
        <v>293</v>
      </c>
      <c r="C3" s="329"/>
      <c r="D3" s="329"/>
      <c r="E3" s="259" t="s">
        <v>36</v>
      </c>
    </row>
    <row r="4" spans="1:5" s="32" customFormat="1" ht="15.75" customHeight="1" thickBot="1">
      <c r="A4" s="61"/>
      <c r="B4" s="61"/>
      <c r="C4" s="62"/>
      <c r="E4" s="305" t="s">
        <v>37</v>
      </c>
    </row>
    <row r="5" spans="1:5" ht="36.75" thickBot="1">
      <c r="A5" s="149" t="s">
        <v>117</v>
      </c>
      <c r="B5" s="63" t="s">
        <v>477</v>
      </c>
      <c r="C5" s="295" t="s">
        <v>409</v>
      </c>
      <c r="D5" s="295" t="s">
        <v>466</v>
      </c>
      <c r="E5" s="296" t="str">
        <f>+CONCATENATE(LEFT(ÖSSZEFÜGGÉSEK!A7,4),"……….",CHAR(10),"Módosítás utáni")</f>
        <v>……….
Módosítás utáni</v>
      </c>
    </row>
    <row r="6" spans="1:5" s="28" customFormat="1" ht="12.75" customHeight="1" thickBot="1">
      <c r="A6" s="52" t="s">
        <v>378</v>
      </c>
      <c r="B6" s="53" t="s">
        <v>379</v>
      </c>
      <c r="C6" s="53" t="s">
        <v>380</v>
      </c>
      <c r="D6" s="260" t="s">
        <v>381</v>
      </c>
      <c r="E6" s="306" t="s">
        <v>474</v>
      </c>
    </row>
    <row r="7" spans="1:5" s="28" customFormat="1" ht="15.75" customHeight="1" thickBot="1">
      <c r="A7" s="326" t="s">
        <v>38</v>
      </c>
      <c r="B7" s="327"/>
      <c r="C7" s="327"/>
      <c r="D7" s="327"/>
      <c r="E7" s="328"/>
    </row>
    <row r="8" spans="1:5" s="28" customFormat="1" ht="12" customHeight="1" thickBot="1">
      <c r="A8" s="23" t="s">
        <v>5</v>
      </c>
      <c r="B8" s="19" t="s">
        <v>144</v>
      </c>
      <c r="C8" s="142">
        <f>+C9+C10+C11+C12+C13+C14</f>
        <v>282689</v>
      </c>
      <c r="D8" s="224">
        <f>+D9+D10+D11+D12+D13+D14</f>
        <v>0</v>
      </c>
      <c r="E8" s="77">
        <f>+E9+E10+E11+E12+E13+E14</f>
        <v>282689</v>
      </c>
    </row>
    <row r="9" spans="1:5" s="33" customFormat="1" ht="12" customHeight="1">
      <c r="A9" s="173" t="s">
        <v>58</v>
      </c>
      <c r="B9" s="156" t="s">
        <v>145</v>
      </c>
      <c r="C9" s="144">
        <v>76623</v>
      </c>
      <c r="D9" s="225"/>
      <c r="E9" s="186">
        <f aca="true" t="shared" si="0" ref="E9:E14">C9+D9</f>
        <v>76623</v>
      </c>
    </row>
    <row r="10" spans="1:5" s="34" customFormat="1" ht="12" customHeight="1">
      <c r="A10" s="174" t="s">
        <v>59</v>
      </c>
      <c r="B10" s="157" t="s">
        <v>146</v>
      </c>
      <c r="C10" s="143">
        <v>78165</v>
      </c>
      <c r="D10" s="226"/>
      <c r="E10" s="274">
        <f t="shared" si="0"/>
        <v>78165</v>
      </c>
    </row>
    <row r="11" spans="1:5" s="34" customFormat="1" ht="12" customHeight="1">
      <c r="A11" s="174" t="s">
        <v>60</v>
      </c>
      <c r="B11" s="157" t="s">
        <v>147</v>
      </c>
      <c r="C11" s="143">
        <v>123676</v>
      </c>
      <c r="D11" s="226"/>
      <c r="E11" s="274">
        <f t="shared" si="0"/>
        <v>123676</v>
      </c>
    </row>
    <row r="12" spans="1:5" s="34" customFormat="1" ht="12" customHeight="1">
      <c r="A12" s="174" t="s">
        <v>61</v>
      </c>
      <c r="B12" s="157" t="s">
        <v>148</v>
      </c>
      <c r="C12" s="143">
        <v>4225</v>
      </c>
      <c r="D12" s="226"/>
      <c r="E12" s="274">
        <f t="shared" si="0"/>
        <v>4225</v>
      </c>
    </row>
    <row r="13" spans="1:5" s="34" customFormat="1" ht="12" customHeight="1">
      <c r="A13" s="174" t="s">
        <v>78</v>
      </c>
      <c r="B13" s="157" t="s">
        <v>384</v>
      </c>
      <c r="C13" s="143"/>
      <c r="D13" s="226"/>
      <c r="E13" s="274">
        <f t="shared" si="0"/>
        <v>0</v>
      </c>
    </row>
    <row r="14" spans="1:5" s="33" customFormat="1" ht="12" customHeight="1" thickBot="1">
      <c r="A14" s="175" t="s">
        <v>62</v>
      </c>
      <c r="B14" s="158" t="s">
        <v>324</v>
      </c>
      <c r="C14" s="143"/>
      <c r="D14" s="226"/>
      <c r="E14" s="274">
        <f t="shared" si="0"/>
        <v>0</v>
      </c>
    </row>
    <row r="15" spans="1:5" s="33" customFormat="1" ht="12" customHeight="1" thickBot="1">
      <c r="A15" s="23" t="s">
        <v>6</v>
      </c>
      <c r="B15" s="78" t="s">
        <v>149</v>
      </c>
      <c r="C15" s="142">
        <f>+C16+C17+C18+C19+C20</f>
        <v>309300</v>
      </c>
      <c r="D15" s="224">
        <f>+D16+D17+D18+D19+D20</f>
        <v>0</v>
      </c>
      <c r="E15" s="77">
        <f>+E16+E17+E18+E19+E20</f>
        <v>309300</v>
      </c>
    </row>
    <row r="16" spans="1:5" s="33" customFormat="1" ht="12" customHeight="1">
      <c r="A16" s="173" t="s">
        <v>64</v>
      </c>
      <c r="B16" s="156" t="s">
        <v>150</v>
      </c>
      <c r="C16" s="144"/>
      <c r="D16" s="225"/>
      <c r="E16" s="186">
        <f aca="true" t="shared" si="1" ref="E16:E21">C16+D16</f>
        <v>0</v>
      </c>
    </row>
    <row r="17" spans="1:5" s="33" customFormat="1" ht="12" customHeight="1">
      <c r="A17" s="174" t="s">
        <v>65</v>
      </c>
      <c r="B17" s="157" t="s">
        <v>151</v>
      </c>
      <c r="C17" s="143"/>
      <c r="D17" s="226"/>
      <c r="E17" s="274">
        <f t="shared" si="1"/>
        <v>0</v>
      </c>
    </row>
    <row r="18" spans="1:5" s="33" customFormat="1" ht="12" customHeight="1">
      <c r="A18" s="174" t="s">
        <v>66</v>
      </c>
      <c r="B18" s="157" t="s">
        <v>315</v>
      </c>
      <c r="C18" s="143"/>
      <c r="D18" s="226"/>
      <c r="E18" s="274">
        <f t="shared" si="1"/>
        <v>0</v>
      </c>
    </row>
    <row r="19" spans="1:5" s="33" customFormat="1" ht="12" customHeight="1">
      <c r="A19" s="174" t="s">
        <v>67</v>
      </c>
      <c r="B19" s="157" t="s">
        <v>316</v>
      </c>
      <c r="C19" s="143"/>
      <c r="D19" s="226"/>
      <c r="E19" s="274">
        <f t="shared" si="1"/>
        <v>0</v>
      </c>
    </row>
    <row r="20" spans="1:5" s="33" customFormat="1" ht="12" customHeight="1">
      <c r="A20" s="174" t="s">
        <v>68</v>
      </c>
      <c r="B20" s="157" t="s">
        <v>152</v>
      </c>
      <c r="C20" s="143">
        <v>309300</v>
      </c>
      <c r="D20" s="226"/>
      <c r="E20" s="274">
        <f t="shared" si="1"/>
        <v>309300</v>
      </c>
    </row>
    <row r="21" spans="1:5" s="34" customFormat="1" ht="12" customHeight="1" thickBot="1">
      <c r="A21" s="175" t="s">
        <v>74</v>
      </c>
      <c r="B21" s="158" t="s">
        <v>153</v>
      </c>
      <c r="C21" s="145"/>
      <c r="D21" s="227"/>
      <c r="E21" s="275">
        <f t="shared" si="1"/>
        <v>0</v>
      </c>
    </row>
    <row r="22" spans="1:5" s="34" customFormat="1" ht="12" customHeight="1" thickBot="1">
      <c r="A22" s="23" t="s">
        <v>7</v>
      </c>
      <c r="B22" s="19" t="s">
        <v>154</v>
      </c>
      <c r="C22" s="142">
        <f>+C23+C24+C25+C26+C27</f>
        <v>60000</v>
      </c>
      <c r="D22" s="224">
        <f>+D23+D24+D25+D26+D27</f>
        <v>0</v>
      </c>
      <c r="E22" s="77">
        <f>+E23+E24+E25+E26+E27</f>
        <v>60000</v>
      </c>
    </row>
    <row r="23" spans="1:5" s="34" customFormat="1" ht="12" customHeight="1">
      <c r="A23" s="173" t="s">
        <v>47</v>
      </c>
      <c r="B23" s="156" t="s">
        <v>155</v>
      </c>
      <c r="C23" s="144">
        <v>60000</v>
      </c>
      <c r="D23" s="225"/>
      <c r="E23" s="186">
        <f aca="true" t="shared" si="2" ref="E23:E64">C23+D23</f>
        <v>60000</v>
      </c>
    </row>
    <row r="24" spans="1:5" s="33" customFormat="1" ht="12" customHeight="1">
      <c r="A24" s="174" t="s">
        <v>48</v>
      </c>
      <c r="B24" s="157" t="s">
        <v>156</v>
      </c>
      <c r="C24" s="143"/>
      <c r="D24" s="226"/>
      <c r="E24" s="274">
        <f t="shared" si="2"/>
        <v>0</v>
      </c>
    </row>
    <row r="25" spans="1:5" s="34" customFormat="1" ht="12" customHeight="1">
      <c r="A25" s="174" t="s">
        <v>49</v>
      </c>
      <c r="B25" s="157" t="s">
        <v>317</v>
      </c>
      <c r="C25" s="143"/>
      <c r="D25" s="226"/>
      <c r="E25" s="274">
        <f t="shared" si="2"/>
        <v>0</v>
      </c>
    </row>
    <row r="26" spans="1:5" s="34" customFormat="1" ht="12" customHeight="1">
      <c r="A26" s="174" t="s">
        <v>50</v>
      </c>
      <c r="B26" s="157" t="s">
        <v>318</v>
      </c>
      <c r="C26" s="143"/>
      <c r="D26" s="226"/>
      <c r="E26" s="274">
        <f t="shared" si="2"/>
        <v>0</v>
      </c>
    </row>
    <row r="27" spans="1:5" s="34" customFormat="1" ht="12" customHeight="1">
      <c r="A27" s="174" t="s">
        <v>91</v>
      </c>
      <c r="B27" s="157" t="s">
        <v>157</v>
      </c>
      <c r="C27" s="143"/>
      <c r="D27" s="226"/>
      <c r="E27" s="274">
        <f t="shared" si="2"/>
        <v>0</v>
      </c>
    </row>
    <row r="28" spans="1:5" s="34" customFormat="1" ht="12" customHeight="1" thickBot="1">
      <c r="A28" s="175" t="s">
        <v>92</v>
      </c>
      <c r="B28" s="158" t="s">
        <v>158</v>
      </c>
      <c r="C28" s="145"/>
      <c r="D28" s="227"/>
      <c r="E28" s="275">
        <f t="shared" si="2"/>
        <v>0</v>
      </c>
    </row>
    <row r="29" spans="1:5" s="34" customFormat="1" ht="12" customHeight="1" thickBot="1">
      <c r="A29" s="23" t="s">
        <v>93</v>
      </c>
      <c r="B29" s="19" t="s">
        <v>462</v>
      </c>
      <c r="C29" s="148">
        <f>+C30+C31+C32+C33+C34+C35+C36</f>
        <v>174000</v>
      </c>
      <c r="D29" s="148">
        <f>+D30+D31+D32+D33+D34+D35+D36</f>
        <v>0</v>
      </c>
      <c r="E29" s="185">
        <f>+E30+E31+E32+E33+E34+E35+E36</f>
        <v>174000</v>
      </c>
    </row>
    <row r="30" spans="1:5" s="34" customFormat="1" ht="12" customHeight="1">
      <c r="A30" s="173" t="s">
        <v>159</v>
      </c>
      <c r="B30" s="156" t="s">
        <v>456</v>
      </c>
      <c r="C30" s="144">
        <v>17300</v>
      </c>
      <c r="D30" s="144"/>
      <c r="E30" s="186">
        <f t="shared" si="2"/>
        <v>17300</v>
      </c>
    </row>
    <row r="31" spans="1:5" s="34" customFormat="1" ht="12" customHeight="1">
      <c r="A31" s="174" t="s">
        <v>160</v>
      </c>
      <c r="B31" s="157" t="s">
        <v>478</v>
      </c>
      <c r="C31" s="143">
        <v>2200</v>
      </c>
      <c r="D31" s="143"/>
      <c r="E31" s="274">
        <f t="shared" si="2"/>
        <v>2200</v>
      </c>
    </row>
    <row r="32" spans="1:5" s="34" customFormat="1" ht="12" customHeight="1">
      <c r="A32" s="174" t="s">
        <v>161</v>
      </c>
      <c r="B32" s="157" t="s">
        <v>457</v>
      </c>
      <c r="C32" s="143">
        <v>145000</v>
      </c>
      <c r="D32" s="143"/>
      <c r="E32" s="274">
        <f t="shared" si="2"/>
        <v>145000</v>
      </c>
    </row>
    <row r="33" spans="1:5" s="34" customFormat="1" ht="12" customHeight="1">
      <c r="A33" s="174" t="s">
        <v>162</v>
      </c>
      <c r="B33" s="157" t="s">
        <v>458</v>
      </c>
      <c r="C33" s="143">
        <v>2500</v>
      </c>
      <c r="D33" s="143"/>
      <c r="E33" s="274">
        <f t="shared" si="2"/>
        <v>2500</v>
      </c>
    </row>
    <row r="34" spans="1:5" s="34" customFormat="1" ht="12" customHeight="1">
      <c r="A34" s="174" t="s">
        <v>459</v>
      </c>
      <c r="B34" s="157" t="s">
        <v>163</v>
      </c>
      <c r="C34" s="143">
        <v>6000</v>
      </c>
      <c r="D34" s="143"/>
      <c r="E34" s="274">
        <f t="shared" si="2"/>
        <v>6000</v>
      </c>
    </row>
    <row r="35" spans="1:5" s="34" customFormat="1" ht="12" customHeight="1">
      <c r="A35" s="174" t="s">
        <v>460</v>
      </c>
      <c r="B35" s="157" t="s">
        <v>164</v>
      </c>
      <c r="C35" s="143"/>
      <c r="D35" s="143"/>
      <c r="E35" s="274">
        <f t="shared" si="2"/>
        <v>0</v>
      </c>
    </row>
    <row r="36" spans="1:5" s="34" customFormat="1" ht="12" customHeight="1" thickBot="1">
      <c r="A36" s="175" t="s">
        <v>461</v>
      </c>
      <c r="B36" s="158" t="s">
        <v>165</v>
      </c>
      <c r="C36" s="145">
        <v>1000</v>
      </c>
      <c r="D36" s="145"/>
      <c r="E36" s="275">
        <f t="shared" si="2"/>
        <v>1000</v>
      </c>
    </row>
    <row r="37" spans="1:5" s="34" customFormat="1" ht="12" customHeight="1" thickBot="1">
      <c r="A37" s="23" t="s">
        <v>9</v>
      </c>
      <c r="B37" s="19" t="s">
        <v>325</v>
      </c>
      <c r="C37" s="142">
        <f>SUM(C38:C48)</f>
        <v>9638</v>
      </c>
      <c r="D37" s="224">
        <f>SUM(D38:D48)</f>
        <v>0</v>
      </c>
      <c r="E37" s="77">
        <f>SUM(E38:E48)</f>
        <v>9638</v>
      </c>
    </row>
    <row r="38" spans="1:5" s="34" customFormat="1" ht="12" customHeight="1">
      <c r="A38" s="173" t="s">
        <v>51</v>
      </c>
      <c r="B38" s="156" t="s">
        <v>168</v>
      </c>
      <c r="C38" s="144"/>
      <c r="D38" s="225"/>
      <c r="E38" s="186">
        <f t="shared" si="2"/>
        <v>0</v>
      </c>
    </row>
    <row r="39" spans="1:5" s="34" customFormat="1" ht="12" customHeight="1">
      <c r="A39" s="174" t="s">
        <v>52</v>
      </c>
      <c r="B39" s="157" t="s">
        <v>169</v>
      </c>
      <c r="C39" s="143"/>
      <c r="D39" s="226"/>
      <c r="E39" s="274">
        <f t="shared" si="2"/>
        <v>0</v>
      </c>
    </row>
    <row r="40" spans="1:5" s="34" customFormat="1" ht="12" customHeight="1">
      <c r="A40" s="174" t="s">
        <v>53</v>
      </c>
      <c r="B40" s="157" t="s">
        <v>170</v>
      </c>
      <c r="C40" s="143"/>
      <c r="D40" s="226"/>
      <c r="E40" s="274">
        <f t="shared" si="2"/>
        <v>0</v>
      </c>
    </row>
    <row r="41" spans="1:5" s="34" customFormat="1" ht="12" customHeight="1">
      <c r="A41" s="174" t="s">
        <v>95</v>
      </c>
      <c r="B41" s="157" t="s">
        <v>171</v>
      </c>
      <c r="C41" s="143">
        <v>5850</v>
      </c>
      <c r="D41" s="226"/>
      <c r="E41" s="274">
        <f t="shared" si="2"/>
        <v>5850</v>
      </c>
    </row>
    <row r="42" spans="1:5" s="34" customFormat="1" ht="12" customHeight="1">
      <c r="A42" s="174" t="s">
        <v>96</v>
      </c>
      <c r="B42" s="157" t="s">
        <v>172</v>
      </c>
      <c r="C42" s="143">
        <v>2100</v>
      </c>
      <c r="D42" s="226"/>
      <c r="E42" s="274">
        <f t="shared" si="2"/>
        <v>2100</v>
      </c>
    </row>
    <row r="43" spans="1:5" s="34" customFormat="1" ht="12" customHeight="1">
      <c r="A43" s="174" t="s">
        <v>97</v>
      </c>
      <c r="B43" s="157" t="s">
        <v>173</v>
      </c>
      <c r="C43" s="143"/>
      <c r="D43" s="226"/>
      <c r="E43" s="274">
        <f t="shared" si="2"/>
        <v>0</v>
      </c>
    </row>
    <row r="44" spans="1:5" s="34" customFormat="1" ht="12" customHeight="1">
      <c r="A44" s="174" t="s">
        <v>98</v>
      </c>
      <c r="B44" s="157" t="s">
        <v>174</v>
      </c>
      <c r="C44" s="143">
        <v>1608</v>
      </c>
      <c r="D44" s="226"/>
      <c r="E44" s="274">
        <f t="shared" si="2"/>
        <v>1608</v>
      </c>
    </row>
    <row r="45" spans="1:5" s="34" customFormat="1" ht="12" customHeight="1">
      <c r="A45" s="174" t="s">
        <v>99</v>
      </c>
      <c r="B45" s="157" t="s">
        <v>175</v>
      </c>
      <c r="C45" s="143">
        <v>80</v>
      </c>
      <c r="D45" s="226"/>
      <c r="E45" s="274">
        <f t="shared" si="2"/>
        <v>80</v>
      </c>
    </row>
    <row r="46" spans="1:5" s="34" customFormat="1" ht="12" customHeight="1">
      <c r="A46" s="174" t="s">
        <v>166</v>
      </c>
      <c r="B46" s="157" t="s">
        <v>176</v>
      </c>
      <c r="C46" s="146"/>
      <c r="D46" s="261"/>
      <c r="E46" s="276">
        <f t="shared" si="2"/>
        <v>0</v>
      </c>
    </row>
    <row r="47" spans="1:5" s="34" customFormat="1" ht="12" customHeight="1">
      <c r="A47" s="175" t="s">
        <v>167</v>
      </c>
      <c r="B47" s="158" t="s">
        <v>327</v>
      </c>
      <c r="C47" s="147"/>
      <c r="D47" s="262"/>
      <c r="E47" s="277">
        <f t="shared" si="2"/>
        <v>0</v>
      </c>
    </row>
    <row r="48" spans="1:5" s="34" customFormat="1" ht="12" customHeight="1" thickBot="1">
      <c r="A48" s="175" t="s">
        <v>326</v>
      </c>
      <c r="B48" s="158" t="s">
        <v>177</v>
      </c>
      <c r="C48" s="147"/>
      <c r="D48" s="262"/>
      <c r="E48" s="277">
        <f t="shared" si="2"/>
        <v>0</v>
      </c>
    </row>
    <row r="49" spans="1:5" s="34" customFormat="1" ht="12" customHeight="1" thickBot="1">
      <c r="A49" s="23" t="s">
        <v>10</v>
      </c>
      <c r="B49" s="19" t="s">
        <v>178</v>
      </c>
      <c r="C49" s="142">
        <f>SUM(C50:C54)</f>
        <v>0</v>
      </c>
      <c r="D49" s="224">
        <f>SUM(D50:D54)</f>
        <v>0</v>
      </c>
      <c r="E49" s="77">
        <f>SUM(E50:E54)</f>
        <v>0</v>
      </c>
    </row>
    <row r="50" spans="1:5" s="34" customFormat="1" ht="12" customHeight="1">
      <c r="A50" s="173" t="s">
        <v>54</v>
      </c>
      <c r="B50" s="156" t="s">
        <v>182</v>
      </c>
      <c r="C50" s="198"/>
      <c r="D50" s="263"/>
      <c r="E50" s="278">
        <f t="shared" si="2"/>
        <v>0</v>
      </c>
    </row>
    <row r="51" spans="1:5" s="34" customFormat="1" ht="12" customHeight="1">
      <c r="A51" s="174" t="s">
        <v>55</v>
      </c>
      <c r="B51" s="157" t="s">
        <v>183</v>
      </c>
      <c r="C51" s="146"/>
      <c r="D51" s="261"/>
      <c r="E51" s="276">
        <f t="shared" si="2"/>
        <v>0</v>
      </c>
    </row>
    <row r="52" spans="1:5" s="34" customFormat="1" ht="12" customHeight="1">
      <c r="A52" s="174" t="s">
        <v>179</v>
      </c>
      <c r="B52" s="157" t="s">
        <v>184</v>
      </c>
      <c r="C52" s="146"/>
      <c r="D52" s="261"/>
      <c r="E52" s="276">
        <f t="shared" si="2"/>
        <v>0</v>
      </c>
    </row>
    <row r="53" spans="1:5" s="34" customFormat="1" ht="12" customHeight="1">
      <c r="A53" s="174" t="s">
        <v>180</v>
      </c>
      <c r="B53" s="157" t="s">
        <v>185</v>
      </c>
      <c r="C53" s="146"/>
      <c r="D53" s="261"/>
      <c r="E53" s="276">
        <f t="shared" si="2"/>
        <v>0</v>
      </c>
    </row>
    <row r="54" spans="1:5" s="34" customFormat="1" ht="12" customHeight="1" thickBot="1">
      <c r="A54" s="175" t="s">
        <v>181</v>
      </c>
      <c r="B54" s="158" t="s">
        <v>186</v>
      </c>
      <c r="C54" s="147"/>
      <c r="D54" s="262"/>
      <c r="E54" s="277">
        <f t="shared" si="2"/>
        <v>0</v>
      </c>
    </row>
    <row r="55" spans="1:5" s="34" customFormat="1" ht="12" customHeight="1" thickBot="1">
      <c r="A55" s="23" t="s">
        <v>100</v>
      </c>
      <c r="B55" s="19" t="s">
        <v>187</v>
      </c>
      <c r="C55" s="142">
        <f>SUM(C56:C58)</f>
        <v>0</v>
      </c>
      <c r="D55" s="224">
        <f>SUM(D56:D58)</f>
        <v>0</v>
      </c>
      <c r="E55" s="77">
        <f>SUM(E56:E58)</f>
        <v>0</v>
      </c>
    </row>
    <row r="56" spans="1:5" s="34" customFormat="1" ht="12" customHeight="1">
      <c r="A56" s="173" t="s">
        <v>56</v>
      </c>
      <c r="B56" s="156" t="s">
        <v>188</v>
      </c>
      <c r="C56" s="144"/>
      <c r="D56" s="225"/>
      <c r="E56" s="186">
        <f t="shared" si="2"/>
        <v>0</v>
      </c>
    </row>
    <row r="57" spans="1:5" s="34" customFormat="1" ht="12" customHeight="1">
      <c r="A57" s="174" t="s">
        <v>57</v>
      </c>
      <c r="B57" s="157" t="s">
        <v>319</v>
      </c>
      <c r="C57" s="143"/>
      <c r="D57" s="226"/>
      <c r="E57" s="274">
        <f t="shared" si="2"/>
        <v>0</v>
      </c>
    </row>
    <row r="58" spans="1:5" s="34" customFormat="1" ht="12" customHeight="1">
      <c r="A58" s="174" t="s">
        <v>191</v>
      </c>
      <c r="B58" s="157" t="s">
        <v>189</v>
      </c>
      <c r="C58" s="143"/>
      <c r="D58" s="226"/>
      <c r="E58" s="274">
        <f t="shared" si="2"/>
        <v>0</v>
      </c>
    </row>
    <row r="59" spans="1:5" s="34" customFormat="1" ht="12" customHeight="1" thickBot="1">
      <c r="A59" s="175" t="s">
        <v>192</v>
      </c>
      <c r="B59" s="158" t="s">
        <v>190</v>
      </c>
      <c r="C59" s="145"/>
      <c r="D59" s="227"/>
      <c r="E59" s="275">
        <f t="shared" si="2"/>
        <v>0</v>
      </c>
    </row>
    <row r="60" spans="1:5" s="34" customFormat="1" ht="12" customHeight="1" thickBot="1">
      <c r="A60" s="23" t="s">
        <v>12</v>
      </c>
      <c r="B60" s="78" t="s">
        <v>193</v>
      </c>
      <c r="C60" s="142">
        <f>SUM(C61:C63)</f>
        <v>37000</v>
      </c>
      <c r="D60" s="224">
        <f>SUM(D61:D63)</f>
        <v>0</v>
      </c>
      <c r="E60" s="77">
        <f>SUM(E61:E63)</f>
        <v>37000</v>
      </c>
    </row>
    <row r="61" spans="1:5" s="34" customFormat="1" ht="12" customHeight="1">
      <c r="A61" s="173" t="s">
        <v>101</v>
      </c>
      <c r="B61" s="156" t="s">
        <v>195</v>
      </c>
      <c r="C61" s="146"/>
      <c r="D61" s="261"/>
      <c r="E61" s="276">
        <f t="shared" si="2"/>
        <v>0</v>
      </c>
    </row>
    <row r="62" spans="1:5" s="34" customFormat="1" ht="12" customHeight="1">
      <c r="A62" s="174" t="s">
        <v>102</v>
      </c>
      <c r="B62" s="157" t="s">
        <v>320</v>
      </c>
      <c r="C62" s="146"/>
      <c r="D62" s="261"/>
      <c r="E62" s="276">
        <f t="shared" si="2"/>
        <v>0</v>
      </c>
    </row>
    <row r="63" spans="1:5" s="34" customFormat="1" ht="12" customHeight="1">
      <c r="A63" s="174" t="s">
        <v>124</v>
      </c>
      <c r="B63" s="157" t="s">
        <v>196</v>
      </c>
      <c r="C63" s="146">
        <v>37000</v>
      </c>
      <c r="D63" s="261"/>
      <c r="E63" s="276">
        <f t="shared" si="2"/>
        <v>37000</v>
      </c>
    </row>
    <row r="64" spans="1:5" s="34" customFormat="1" ht="12" customHeight="1" thickBot="1">
      <c r="A64" s="175" t="s">
        <v>194</v>
      </c>
      <c r="B64" s="158" t="s">
        <v>197</v>
      </c>
      <c r="C64" s="146"/>
      <c r="D64" s="261"/>
      <c r="E64" s="276">
        <f t="shared" si="2"/>
        <v>0</v>
      </c>
    </row>
    <row r="65" spans="1:5" s="34" customFormat="1" ht="12" customHeight="1" thickBot="1">
      <c r="A65" s="23" t="s">
        <v>13</v>
      </c>
      <c r="B65" s="19" t="s">
        <v>198</v>
      </c>
      <c r="C65" s="148">
        <f>+C8+C15+C22+C29+C37+C49+C55+C60</f>
        <v>872627</v>
      </c>
      <c r="D65" s="228">
        <f>+D8+D15+D22+D29+D37+D49+D55+D60</f>
        <v>0</v>
      </c>
      <c r="E65" s="185">
        <f>+E8+E15+E22+E29+E37+E49+E55+E60</f>
        <v>872627</v>
      </c>
    </row>
    <row r="66" spans="1:5" s="34" customFormat="1" ht="12" customHeight="1" thickBot="1">
      <c r="A66" s="176" t="s">
        <v>289</v>
      </c>
      <c r="B66" s="78" t="s">
        <v>200</v>
      </c>
      <c r="C66" s="142">
        <f>SUM(C67:C69)</f>
        <v>0</v>
      </c>
      <c r="D66" s="224">
        <f>SUM(D67:D69)</f>
        <v>0</v>
      </c>
      <c r="E66" s="77">
        <f>SUM(E67:E69)</f>
        <v>0</v>
      </c>
    </row>
    <row r="67" spans="1:5" s="34" customFormat="1" ht="12" customHeight="1">
      <c r="A67" s="173" t="s">
        <v>231</v>
      </c>
      <c r="B67" s="156" t="s">
        <v>201</v>
      </c>
      <c r="C67" s="146"/>
      <c r="D67" s="261"/>
      <c r="E67" s="276">
        <f>C67+D67</f>
        <v>0</v>
      </c>
    </row>
    <row r="68" spans="1:5" s="34" customFormat="1" ht="12" customHeight="1">
      <c r="A68" s="174" t="s">
        <v>240</v>
      </c>
      <c r="B68" s="157" t="s">
        <v>202</v>
      </c>
      <c r="C68" s="146"/>
      <c r="D68" s="261"/>
      <c r="E68" s="276">
        <f>C68+D68</f>
        <v>0</v>
      </c>
    </row>
    <row r="69" spans="1:5" s="34" customFormat="1" ht="12" customHeight="1" thickBot="1">
      <c r="A69" s="175" t="s">
        <v>241</v>
      </c>
      <c r="B69" s="159" t="s">
        <v>203</v>
      </c>
      <c r="C69" s="146"/>
      <c r="D69" s="264"/>
      <c r="E69" s="276">
        <f>C69+D69</f>
        <v>0</v>
      </c>
    </row>
    <row r="70" spans="1:5" s="34" customFormat="1" ht="12" customHeight="1" thickBot="1">
      <c r="A70" s="176" t="s">
        <v>204</v>
      </c>
      <c r="B70" s="78" t="s">
        <v>205</v>
      </c>
      <c r="C70" s="142">
        <f>SUM(C71:C74)</f>
        <v>0</v>
      </c>
      <c r="D70" s="142">
        <f>SUM(D71:D74)</f>
        <v>0</v>
      </c>
      <c r="E70" s="77">
        <f>SUM(E71:E74)</f>
        <v>0</v>
      </c>
    </row>
    <row r="71" spans="1:5" s="34" customFormat="1" ht="12" customHeight="1">
      <c r="A71" s="173" t="s">
        <v>79</v>
      </c>
      <c r="B71" s="156" t="s">
        <v>206</v>
      </c>
      <c r="C71" s="146"/>
      <c r="D71" s="146"/>
      <c r="E71" s="276">
        <f>C71+D71</f>
        <v>0</v>
      </c>
    </row>
    <row r="72" spans="1:5" s="34" customFormat="1" ht="12" customHeight="1">
      <c r="A72" s="174" t="s">
        <v>80</v>
      </c>
      <c r="B72" s="157" t="s">
        <v>207</v>
      </c>
      <c r="C72" s="146"/>
      <c r="D72" s="146"/>
      <c r="E72" s="276">
        <f>C72+D72</f>
        <v>0</v>
      </c>
    </row>
    <row r="73" spans="1:5" s="34" customFormat="1" ht="12" customHeight="1">
      <c r="A73" s="174" t="s">
        <v>232</v>
      </c>
      <c r="B73" s="157" t="s">
        <v>208</v>
      </c>
      <c r="C73" s="146"/>
      <c r="D73" s="146"/>
      <c r="E73" s="276">
        <f>C73+D73</f>
        <v>0</v>
      </c>
    </row>
    <row r="74" spans="1:5" s="34" customFormat="1" ht="12" customHeight="1" thickBot="1">
      <c r="A74" s="175" t="s">
        <v>233</v>
      </c>
      <c r="B74" s="158" t="s">
        <v>209</v>
      </c>
      <c r="C74" s="146"/>
      <c r="D74" s="146"/>
      <c r="E74" s="276">
        <f>C74+D74</f>
        <v>0</v>
      </c>
    </row>
    <row r="75" spans="1:5" s="34" customFormat="1" ht="12" customHeight="1" thickBot="1">
      <c r="A75" s="176" t="s">
        <v>210</v>
      </c>
      <c r="B75" s="78" t="s">
        <v>211</v>
      </c>
      <c r="C75" s="142">
        <f>SUM(C76:C77)</f>
        <v>14799</v>
      </c>
      <c r="D75" s="142">
        <f>SUM(D76:D77)</f>
        <v>-7638</v>
      </c>
      <c r="E75" s="77">
        <f>SUM(E76:E77)</f>
        <v>7161</v>
      </c>
    </row>
    <row r="76" spans="1:5" s="34" customFormat="1" ht="12" customHeight="1">
      <c r="A76" s="173" t="s">
        <v>234</v>
      </c>
      <c r="B76" s="156" t="s">
        <v>212</v>
      </c>
      <c r="C76" s="146">
        <v>14799</v>
      </c>
      <c r="D76" s="146">
        <v>-7638</v>
      </c>
      <c r="E76" s="276">
        <f>C76+D76</f>
        <v>7161</v>
      </c>
    </row>
    <row r="77" spans="1:5" s="34" customFormat="1" ht="12" customHeight="1" thickBot="1">
      <c r="A77" s="175" t="s">
        <v>235</v>
      </c>
      <c r="B77" s="158" t="s">
        <v>213</v>
      </c>
      <c r="C77" s="146"/>
      <c r="D77" s="146"/>
      <c r="E77" s="276">
        <f>C77+D77</f>
        <v>0</v>
      </c>
    </row>
    <row r="78" spans="1:5" s="33" customFormat="1" ht="12" customHeight="1" thickBot="1">
      <c r="A78" s="176" t="s">
        <v>214</v>
      </c>
      <c r="B78" s="78" t="s">
        <v>215</v>
      </c>
      <c r="C78" s="142">
        <f>SUM(C79:C81)</f>
        <v>0</v>
      </c>
      <c r="D78" s="142">
        <f>SUM(D79:D81)</f>
        <v>0</v>
      </c>
      <c r="E78" s="77">
        <f>SUM(E79:E81)</f>
        <v>0</v>
      </c>
    </row>
    <row r="79" spans="1:5" s="34" customFormat="1" ht="12" customHeight="1">
      <c r="A79" s="173" t="s">
        <v>236</v>
      </c>
      <c r="B79" s="156" t="s">
        <v>216</v>
      </c>
      <c r="C79" s="146"/>
      <c r="D79" s="146"/>
      <c r="E79" s="276">
        <f>C79+D79</f>
        <v>0</v>
      </c>
    </row>
    <row r="80" spans="1:5" s="34" customFormat="1" ht="12" customHeight="1">
      <c r="A80" s="174" t="s">
        <v>237</v>
      </c>
      <c r="B80" s="157" t="s">
        <v>217</v>
      </c>
      <c r="C80" s="146"/>
      <c r="D80" s="146"/>
      <c r="E80" s="276">
        <f>C80+D80</f>
        <v>0</v>
      </c>
    </row>
    <row r="81" spans="1:5" s="34" customFormat="1" ht="12" customHeight="1" thickBot="1">
      <c r="A81" s="175" t="s">
        <v>238</v>
      </c>
      <c r="B81" s="158" t="s">
        <v>218</v>
      </c>
      <c r="C81" s="146"/>
      <c r="D81" s="146"/>
      <c r="E81" s="276">
        <f>C81+D81</f>
        <v>0</v>
      </c>
    </row>
    <row r="82" spans="1:5" s="34" customFormat="1" ht="12" customHeight="1" thickBot="1">
      <c r="A82" s="176" t="s">
        <v>219</v>
      </c>
      <c r="B82" s="78" t="s">
        <v>239</v>
      </c>
      <c r="C82" s="142">
        <f>SUM(C83:C86)</f>
        <v>0</v>
      </c>
      <c r="D82" s="142">
        <f>SUM(D83:D86)</f>
        <v>0</v>
      </c>
      <c r="E82" s="77">
        <f>SUM(E83:E86)</f>
        <v>0</v>
      </c>
    </row>
    <row r="83" spans="1:5" s="34" customFormat="1" ht="12" customHeight="1">
      <c r="A83" s="177" t="s">
        <v>220</v>
      </c>
      <c r="B83" s="156" t="s">
        <v>221</v>
      </c>
      <c r="C83" s="146"/>
      <c r="D83" s="146"/>
      <c r="E83" s="276">
        <f aca="true" t="shared" si="3" ref="E83:E88">C83+D83</f>
        <v>0</v>
      </c>
    </row>
    <row r="84" spans="1:5" s="34" customFormat="1" ht="12" customHeight="1">
      <c r="A84" s="178" t="s">
        <v>222</v>
      </c>
      <c r="B84" s="157" t="s">
        <v>223</v>
      </c>
      <c r="C84" s="146"/>
      <c r="D84" s="146"/>
      <c r="E84" s="276">
        <f t="shared" si="3"/>
        <v>0</v>
      </c>
    </row>
    <row r="85" spans="1:5" s="34" customFormat="1" ht="12" customHeight="1">
      <c r="A85" s="178" t="s">
        <v>224</v>
      </c>
      <c r="B85" s="157" t="s">
        <v>225</v>
      </c>
      <c r="C85" s="146"/>
      <c r="D85" s="146"/>
      <c r="E85" s="276">
        <f t="shared" si="3"/>
        <v>0</v>
      </c>
    </row>
    <row r="86" spans="1:5" s="33" customFormat="1" ht="12" customHeight="1" thickBot="1">
      <c r="A86" s="179" t="s">
        <v>226</v>
      </c>
      <c r="B86" s="158" t="s">
        <v>227</v>
      </c>
      <c r="C86" s="146"/>
      <c r="D86" s="146"/>
      <c r="E86" s="276">
        <f t="shared" si="3"/>
        <v>0</v>
      </c>
    </row>
    <row r="87" spans="1:5" s="33" customFormat="1" ht="12" customHeight="1" thickBot="1">
      <c r="A87" s="176" t="s">
        <v>228</v>
      </c>
      <c r="B87" s="78" t="s">
        <v>366</v>
      </c>
      <c r="C87" s="201"/>
      <c r="D87" s="201"/>
      <c r="E87" s="77">
        <f t="shared" si="3"/>
        <v>0</v>
      </c>
    </row>
    <row r="88" spans="1:5" s="33" customFormat="1" ht="12" customHeight="1" thickBot="1">
      <c r="A88" s="176" t="s">
        <v>385</v>
      </c>
      <c r="B88" s="78" t="s">
        <v>229</v>
      </c>
      <c r="C88" s="201"/>
      <c r="D88" s="201"/>
      <c r="E88" s="77">
        <f t="shared" si="3"/>
        <v>0</v>
      </c>
    </row>
    <row r="89" spans="1:5" s="33" customFormat="1" ht="12" customHeight="1" thickBot="1">
      <c r="A89" s="176" t="s">
        <v>386</v>
      </c>
      <c r="B89" s="163" t="s">
        <v>369</v>
      </c>
      <c r="C89" s="148">
        <f>+C66+C70+C75+C78+C82+C88+C87</f>
        <v>14799</v>
      </c>
      <c r="D89" s="148">
        <f>+D66+D70+D75+D78+D82+D88+D87</f>
        <v>-7638</v>
      </c>
      <c r="E89" s="185">
        <f>+E66+E70+E75+E78+E82+E88+E87</f>
        <v>7161</v>
      </c>
    </row>
    <row r="90" spans="1:5" s="33" customFormat="1" ht="12" customHeight="1" thickBot="1">
      <c r="A90" s="180" t="s">
        <v>387</v>
      </c>
      <c r="B90" s="164" t="s">
        <v>388</v>
      </c>
      <c r="C90" s="148">
        <f>+C65+C89</f>
        <v>887426</v>
      </c>
      <c r="D90" s="148">
        <f>+D65+D89</f>
        <v>-7638</v>
      </c>
      <c r="E90" s="185">
        <f>+E65+E89</f>
        <v>879788</v>
      </c>
    </row>
    <row r="91" spans="1:3" s="34" customFormat="1" ht="15" customHeight="1" thickBot="1">
      <c r="A91" s="67"/>
      <c r="B91" s="68"/>
      <c r="C91" s="124"/>
    </row>
    <row r="92" spans="1:5" s="28" customFormat="1" ht="16.5" customHeight="1" thickBot="1">
      <c r="A92" s="326" t="s">
        <v>39</v>
      </c>
      <c r="B92" s="327"/>
      <c r="C92" s="327"/>
      <c r="D92" s="327"/>
      <c r="E92" s="328"/>
    </row>
    <row r="93" spans="1:5" s="35" customFormat="1" ht="12" customHeight="1" thickBot="1">
      <c r="A93" s="150" t="s">
        <v>5</v>
      </c>
      <c r="B93" s="22" t="s">
        <v>392</v>
      </c>
      <c r="C93" s="141">
        <f>+C94+C95+C96+C97+C98+C111</f>
        <v>488101</v>
      </c>
      <c r="D93" s="141">
        <f>+D94+D95+D96+D97+D98+D111</f>
        <v>0</v>
      </c>
      <c r="E93" s="209">
        <f>+E94+E95+E96+E97+E98+E111</f>
        <v>488101</v>
      </c>
    </row>
    <row r="94" spans="1:5" ht="12" customHeight="1">
      <c r="A94" s="181" t="s">
        <v>58</v>
      </c>
      <c r="B94" s="8" t="s">
        <v>34</v>
      </c>
      <c r="C94" s="213">
        <v>282270</v>
      </c>
      <c r="D94" s="213"/>
      <c r="E94" s="279">
        <f aca="true" t="shared" si="4" ref="E94:E113">C94+D94</f>
        <v>282270</v>
      </c>
    </row>
    <row r="95" spans="1:5" ht="12" customHeight="1">
      <c r="A95" s="174" t="s">
        <v>59</v>
      </c>
      <c r="B95" s="6" t="s">
        <v>103</v>
      </c>
      <c r="C95" s="143">
        <v>39390</v>
      </c>
      <c r="D95" s="143"/>
      <c r="E95" s="274">
        <f t="shared" si="4"/>
        <v>39390</v>
      </c>
    </row>
    <row r="96" spans="1:5" ht="12" customHeight="1">
      <c r="A96" s="174" t="s">
        <v>60</v>
      </c>
      <c r="B96" s="6" t="s">
        <v>77</v>
      </c>
      <c r="C96" s="145">
        <v>153165</v>
      </c>
      <c r="D96" s="143"/>
      <c r="E96" s="275">
        <f t="shared" si="4"/>
        <v>153165</v>
      </c>
    </row>
    <row r="97" spans="1:5" ht="12" customHeight="1">
      <c r="A97" s="174" t="s">
        <v>61</v>
      </c>
      <c r="B97" s="9" t="s">
        <v>104</v>
      </c>
      <c r="C97" s="145">
        <v>8220</v>
      </c>
      <c r="D97" s="227"/>
      <c r="E97" s="275">
        <f t="shared" si="4"/>
        <v>8220</v>
      </c>
    </row>
    <row r="98" spans="1:5" ht="12" customHeight="1">
      <c r="A98" s="174" t="s">
        <v>69</v>
      </c>
      <c r="B98" s="17" t="s">
        <v>105</v>
      </c>
      <c r="C98" s="145">
        <v>3000</v>
      </c>
      <c r="D98" s="227"/>
      <c r="E98" s="275">
        <f t="shared" si="4"/>
        <v>3000</v>
      </c>
    </row>
    <row r="99" spans="1:5" ht="12" customHeight="1">
      <c r="A99" s="174" t="s">
        <v>62</v>
      </c>
      <c r="B99" s="6" t="s">
        <v>389</v>
      </c>
      <c r="C99" s="145"/>
      <c r="D99" s="227"/>
      <c r="E99" s="275">
        <f t="shared" si="4"/>
        <v>0</v>
      </c>
    </row>
    <row r="100" spans="1:5" ht="12" customHeight="1">
      <c r="A100" s="174" t="s">
        <v>63</v>
      </c>
      <c r="B100" s="43" t="s">
        <v>332</v>
      </c>
      <c r="C100" s="145"/>
      <c r="D100" s="227"/>
      <c r="E100" s="275">
        <f t="shared" si="4"/>
        <v>0</v>
      </c>
    </row>
    <row r="101" spans="1:5" ht="12" customHeight="1">
      <c r="A101" s="174" t="s">
        <v>70</v>
      </c>
      <c r="B101" s="43" t="s">
        <v>331</v>
      </c>
      <c r="C101" s="145"/>
      <c r="D101" s="227"/>
      <c r="E101" s="275">
        <f t="shared" si="4"/>
        <v>0</v>
      </c>
    </row>
    <row r="102" spans="1:5" ht="12" customHeight="1">
      <c r="A102" s="174" t="s">
        <v>71</v>
      </c>
      <c r="B102" s="43" t="s">
        <v>245</v>
      </c>
      <c r="C102" s="145"/>
      <c r="D102" s="227"/>
      <c r="E102" s="275">
        <f t="shared" si="4"/>
        <v>0</v>
      </c>
    </row>
    <row r="103" spans="1:5" ht="12" customHeight="1">
      <c r="A103" s="174" t="s">
        <v>72</v>
      </c>
      <c r="B103" s="44" t="s">
        <v>246</v>
      </c>
      <c r="C103" s="145"/>
      <c r="D103" s="227"/>
      <c r="E103" s="275">
        <f t="shared" si="4"/>
        <v>0</v>
      </c>
    </row>
    <row r="104" spans="1:5" ht="12" customHeight="1">
      <c r="A104" s="174" t="s">
        <v>73</v>
      </c>
      <c r="B104" s="44" t="s">
        <v>247</v>
      </c>
      <c r="C104" s="145"/>
      <c r="D104" s="227"/>
      <c r="E104" s="275">
        <f t="shared" si="4"/>
        <v>0</v>
      </c>
    </row>
    <row r="105" spans="1:5" ht="12" customHeight="1">
      <c r="A105" s="174" t="s">
        <v>75</v>
      </c>
      <c r="B105" s="43" t="s">
        <v>248</v>
      </c>
      <c r="C105" s="145"/>
      <c r="D105" s="227"/>
      <c r="E105" s="275">
        <f t="shared" si="4"/>
        <v>0</v>
      </c>
    </row>
    <row r="106" spans="1:5" ht="12" customHeight="1">
      <c r="A106" s="174" t="s">
        <v>106</v>
      </c>
      <c r="B106" s="43" t="s">
        <v>249</v>
      </c>
      <c r="C106" s="145"/>
      <c r="D106" s="227"/>
      <c r="E106" s="275">
        <f t="shared" si="4"/>
        <v>0</v>
      </c>
    </row>
    <row r="107" spans="1:5" ht="12" customHeight="1">
      <c r="A107" s="174" t="s">
        <v>243</v>
      </c>
      <c r="B107" s="44" t="s">
        <v>250</v>
      </c>
      <c r="C107" s="143"/>
      <c r="D107" s="227"/>
      <c r="E107" s="275">
        <f t="shared" si="4"/>
        <v>0</v>
      </c>
    </row>
    <row r="108" spans="1:5" ht="12" customHeight="1">
      <c r="A108" s="182" t="s">
        <v>244</v>
      </c>
      <c r="B108" s="45" t="s">
        <v>251</v>
      </c>
      <c r="C108" s="145"/>
      <c r="D108" s="227"/>
      <c r="E108" s="275">
        <f t="shared" si="4"/>
        <v>0</v>
      </c>
    </row>
    <row r="109" spans="1:5" ht="12" customHeight="1">
      <c r="A109" s="174" t="s">
        <v>329</v>
      </c>
      <c r="B109" s="45" t="s">
        <v>252</v>
      </c>
      <c r="C109" s="145"/>
      <c r="D109" s="227"/>
      <c r="E109" s="275">
        <f t="shared" si="4"/>
        <v>0</v>
      </c>
    </row>
    <row r="110" spans="1:5" ht="12" customHeight="1">
      <c r="A110" s="174" t="s">
        <v>330</v>
      </c>
      <c r="B110" s="44" t="s">
        <v>253</v>
      </c>
      <c r="C110" s="143">
        <v>3000</v>
      </c>
      <c r="D110" s="226"/>
      <c r="E110" s="274">
        <f t="shared" si="4"/>
        <v>3000</v>
      </c>
    </row>
    <row r="111" spans="1:5" ht="12" customHeight="1">
      <c r="A111" s="174" t="s">
        <v>334</v>
      </c>
      <c r="B111" s="9" t="s">
        <v>35</v>
      </c>
      <c r="C111" s="143">
        <v>2056</v>
      </c>
      <c r="D111" s="226"/>
      <c r="E111" s="274">
        <f t="shared" si="4"/>
        <v>2056</v>
      </c>
    </row>
    <row r="112" spans="1:5" ht="12" customHeight="1">
      <c r="A112" s="175" t="s">
        <v>335</v>
      </c>
      <c r="B112" s="6" t="s">
        <v>390</v>
      </c>
      <c r="C112" s="145">
        <v>1056</v>
      </c>
      <c r="D112" s="227"/>
      <c r="E112" s="275">
        <f t="shared" si="4"/>
        <v>1056</v>
      </c>
    </row>
    <row r="113" spans="1:5" ht="12" customHeight="1" thickBot="1">
      <c r="A113" s="183" t="s">
        <v>336</v>
      </c>
      <c r="B113" s="46" t="s">
        <v>391</v>
      </c>
      <c r="C113" s="214">
        <v>1000</v>
      </c>
      <c r="D113" s="266"/>
      <c r="E113" s="280">
        <f t="shared" si="4"/>
        <v>1000</v>
      </c>
    </row>
    <row r="114" spans="1:5" ht="12" customHeight="1" thickBot="1">
      <c r="A114" s="23" t="s">
        <v>6</v>
      </c>
      <c r="B114" s="21" t="s">
        <v>254</v>
      </c>
      <c r="C114" s="142">
        <f>+C115+C117+C119</f>
        <v>128500</v>
      </c>
      <c r="D114" s="224">
        <f>+D115+D117+D119</f>
        <v>-6889</v>
      </c>
      <c r="E114" s="77">
        <f>+E115+E117+E119</f>
        <v>121611</v>
      </c>
    </row>
    <row r="115" spans="1:5" ht="12" customHeight="1">
      <c r="A115" s="173" t="s">
        <v>64</v>
      </c>
      <c r="B115" s="6" t="s">
        <v>122</v>
      </c>
      <c r="C115" s="144">
        <v>42000</v>
      </c>
      <c r="D115" s="225"/>
      <c r="E115" s="186">
        <f aca="true" t="shared" si="5" ref="E115:E127">C115+D115</f>
        <v>42000</v>
      </c>
    </row>
    <row r="116" spans="1:5" ht="12" customHeight="1">
      <c r="A116" s="173" t="s">
        <v>65</v>
      </c>
      <c r="B116" s="10" t="s">
        <v>258</v>
      </c>
      <c r="C116" s="144"/>
      <c r="D116" s="225"/>
      <c r="E116" s="186">
        <f t="shared" si="5"/>
        <v>0</v>
      </c>
    </row>
    <row r="117" spans="1:5" ht="12" customHeight="1">
      <c r="A117" s="173" t="s">
        <v>66</v>
      </c>
      <c r="B117" s="10" t="s">
        <v>107</v>
      </c>
      <c r="C117" s="143">
        <v>86500</v>
      </c>
      <c r="D117" s="226">
        <v>-6889</v>
      </c>
      <c r="E117" s="274">
        <f t="shared" si="5"/>
        <v>79611</v>
      </c>
    </row>
    <row r="118" spans="1:5" ht="12" customHeight="1">
      <c r="A118" s="173" t="s">
        <v>67</v>
      </c>
      <c r="B118" s="10" t="s">
        <v>259</v>
      </c>
      <c r="C118" s="143">
        <v>60000</v>
      </c>
      <c r="D118" s="226"/>
      <c r="E118" s="274">
        <f t="shared" si="5"/>
        <v>60000</v>
      </c>
    </row>
    <row r="119" spans="1:5" ht="12" customHeight="1">
      <c r="A119" s="173" t="s">
        <v>68</v>
      </c>
      <c r="B119" s="80" t="s">
        <v>125</v>
      </c>
      <c r="C119" s="143"/>
      <c r="D119" s="226"/>
      <c r="E119" s="274">
        <f t="shared" si="5"/>
        <v>0</v>
      </c>
    </row>
    <row r="120" spans="1:5" ht="12" customHeight="1">
      <c r="A120" s="173" t="s">
        <v>74</v>
      </c>
      <c r="B120" s="79" t="s">
        <v>321</v>
      </c>
      <c r="C120" s="143"/>
      <c r="D120" s="226"/>
      <c r="E120" s="274">
        <f t="shared" si="5"/>
        <v>0</v>
      </c>
    </row>
    <row r="121" spans="1:5" ht="12" customHeight="1">
      <c r="A121" s="173" t="s">
        <v>76</v>
      </c>
      <c r="B121" s="152" t="s">
        <v>264</v>
      </c>
      <c r="C121" s="143"/>
      <c r="D121" s="226"/>
      <c r="E121" s="274">
        <f t="shared" si="5"/>
        <v>0</v>
      </c>
    </row>
    <row r="122" spans="1:5" ht="12" customHeight="1">
      <c r="A122" s="173" t="s">
        <v>108</v>
      </c>
      <c r="B122" s="44" t="s">
        <v>247</v>
      </c>
      <c r="C122" s="143"/>
      <c r="D122" s="226"/>
      <c r="E122" s="274">
        <f t="shared" si="5"/>
        <v>0</v>
      </c>
    </row>
    <row r="123" spans="1:5" ht="12" customHeight="1">
      <c r="A123" s="173" t="s">
        <v>109</v>
      </c>
      <c r="B123" s="44" t="s">
        <v>263</v>
      </c>
      <c r="C123" s="143"/>
      <c r="D123" s="226"/>
      <c r="E123" s="274">
        <f t="shared" si="5"/>
        <v>0</v>
      </c>
    </row>
    <row r="124" spans="1:5" ht="12" customHeight="1">
      <c r="A124" s="173" t="s">
        <v>110</v>
      </c>
      <c r="B124" s="44" t="s">
        <v>262</v>
      </c>
      <c r="C124" s="143"/>
      <c r="D124" s="226"/>
      <c r="E124" s="274">
        <f t="shared" si="5"/>
        <v>0</v>
      </c>
    </row>
    <row r="125" spans="1:5" ht="12" customHeight="1">
      <c r="A125" s="173" t="s">
        <v>255</v>
      </c>
      <c r="B125" s="44" t="s">
        <v>250</v>
      </c>
      <c r="C125" s="143"/>
      <c r="D125" s="226"/>
      <c r="E125" s="274">
        <f t="shared" si="5"/>
        <v>0</v>
      </c>
    </row>
    <row r="126" spans="1:5" ht="12" customHeight="1">
      <c r="A126" s="173" t="s">
        <v>256</v>
      </c>
      <c r="B126" s="44" t="s">
        <v>261</v>
      </c>
      <c r="C126" s="143"/>
      <c r="D126" s="226"/>
      <c r="E126" s="274">
        <f t="shared" si="5"/>
        <v>0</v>
      </c>
    </row>
    <row r="127" spans="1:5" ht="12" customHeight="1" thickBot="1">
      <c r="A127" s="182" t="s">
        <v>257</v>
      </c>
      <c r="B127" s="44" t="s">
        <v>260</v>
      </c>
      <c r="C127" s="145"/>
      <c r="D127" s="227"/>
      <c r="E127" s="275">
        <f t="shared" si="5"/>
        <v>0</v>
      </c>
    </row>
    <row r="128" spans="1:5" ht="12" customHeight="1" thickBot="1">
      <c r="A128" s="23" t="s">
        <v>7</v>
      </c>
      <c r="B128" s="37" t="s">
        <v>339</v>
      </c>
      <c r="C128" s="142">
        <f>+C93+C114</f>
        <v>616601</v>
      </c>
      <c r="D128" s="224">
        <f>+D93+D114</f>
        <v>-6889</v>
      </c>
      <c r="E128" s="77">
        <f>+E93+E114</f>
        <v>609712</v>
      </c>
    </row>
    <row r="129" spans="1:5" ht="12" customHeight="1" thickBot="1">
      <c r="A129" s="23" t="s">
        <v>8</v>
      </c>
      <c r="B129" s="37" t="s">
        <v>340</v>
      </c>
      <c r="C129" s="142">
        <f>+C130+C131+C132</f>
        <v>0</v>
      </c>
      <c r="D129" s="224">
        <f>+D130+D131+D132</f>
        <v>0</v>
      </c>
      <c r="E129" s="77">
        <f>+E130+E131+E132</f>
        <v>0</v>
      </c>
    </row>
    <row r="130" spans="1:5" s="35" customFormat="1" ht="12" customHeight="1">
      <c r="A130" s="173" t="s">
        <v>159</v>
      </c>
      <c r="B130" s="7" t="s">
        <v>395</v>
      </c>
      <c r="C130" s="143"/>
      <c r="D130" s="226"/>
      <c r="E130" s="274">
        <f>C130+D130</f>
        <v>0</v>
      </c>
    </row>
    <row r="131" spans="1:5" ht="12" customHeight="1">
      <c r="A131" s="173" t="s">
        <v>160</v>
      </c>
      <c r="B131" s="7" t="s">
        <v>348</v>
      </c>
      <c r="C131" s="143"/>
      <c r="D131" s="226"/>
      <c r="E131" s="274">
        <f>C131+D131</f>
        <v>0</v>
      </c>
    </row>
    <row r="132" spans="1:5" ht="12" customHeight="1" thickBot="1">
      <c r="A132" s="182" t="s">
        <v>161</v>
      </c>
      <c r="B132" s="5" t="s">
        <v>394</v>
      </c>
      <c r="C132" s="143"/>
      <c r="D132" s="226"/>
      <c r="E132" s="274">
        <f>C132+D132</f>
        <v>0</v>
      </c>
    </row>
    <row r="133" spans="1:5" ht="12" customHeight="1" thickBot="1">
      <c r="A133" s="23" t="s">
        <v>9</v>
      </c>
      <c r="B133" s="37" t="s">
        <v>341</v>
      </c>
      <c r="C133" s="142">
        <f>+C134+C135+C136+C137+C138+C139</f>
        <v>0</v>
      </c>
      <c r="D133" s="224">
        <f>+D134+D135+D136+D137+D138+D139</f>
        <v>0</v>
      </c>
      <c r="E133" s="77">
        <f>+E134+E135+E136+E137+E138+E139</f>
        <v>0</v>
      </c>
    </row>
    <row r="134" spans="1:5" ht="12" customHeight="1">
      <c r="A134" s="173" t="s">
        <v>51</v>
      </c>
      <c r="B134" s="7" t="s">
        <v>350</v>
      </c>
      <c r="C134" s="143"/>
      <c r="D134" s="226"/>
      <c r="E134" s="274">
        <f aca="true" t="shared" si="6" ref="E134:E139">C134+D134</f>
        <v>0</v>
      </c>
    </row>
    <row r="135" spans="1:5" ht="12" customHeight="1">
      <c r="A135" s="173" t="s">
        <v>52</v>
      </c>
      <c r="B135" s="7" t="s">
        <v>342</v>
      </c>
      <c r="C135" s="143"/>
      <c r="D135" s="226"/>
      <c r="E135" s="274">
        <f t="shared" si="6"/>
        <v>0</v>
      </c>
    </row>
    <row r="136" spans="1:5" ht="12" customHeight="1">
      <c r="A136" s="173" t="s">
        <v>53</v>
      </c>
      <c r="B136" s="7" t="s">
        <v>343</v>
      </c>
      <c r="C136" s="143"/>
      <c r="D136" s="226"/>
      <c r="E136" s="274">
        <f t="shared" si="6"/>
        <v>0</v>
      </c>
    </row>
    <row r="137" spans="1:5" ht="12" customHeight="1">
      <c r="A137" s="173" t="s">
        <v>95</v>
      </c>
      <c r="B137" s="7" t="s">
        <v>393</v>
      </c>
      <c r="C137" s="143"/>
      <c r="D137" s="226"/>
      <c r="E137" s="274">
        <f t="shared" si="6"/>
        <v>0</v>
      </c>
    </row>
    <row r="138" spans="1:5" ht="12" customHeight="1">
      <c r="A138" s="173" t="s">
        <v>96</v>
      </c>
      <c r="B138" s="7" t="s">
        <v>345</v>
      </c>
      <c r="C138" s="143"/>
      <c r="D138" s="226"/>
      <c r="E138" s="274">
        <f t="shared" si="6"/>
        <v>0</v>
      </c>
    </row>
    <row r="139" spans="1:5" s="35" customFormat="1" ht="12" customHeight="1" thickBot="1">
      <c r="A139" s="182" t="s">
        <v>97</v>
      </c>
      <c r="B139" s="5" t="s">
        <v>346</v>
      </c>
      <c r="C139" s="143"/>
      <c r="D139" s="226"/>
      <c r="E139" s="274">
        <f t="shared" si="6"/>
        <v>0</v>
      </c>
    </row>
    <row r="140" spans="1:11" ht="12" customHeight="1" thickBot="1">
      <c r="A140" s="23" t="s">
        <v>10</v>
      </c>
      <c r="B140" s="37" t="s">
        <v>408</v>
      </c>
      <c r="C140" s="148">
        <f>+C141+C142+C144+C145+C143</f>
        <v>270825</v>
      </c>
      <c r="D140" s="228">
        <f>+D141+D142+D144+D145+D143</f>
        <v>-749</v>
      </c>
      <c r="E140" s="185">
        <f>+E141+E142+E144+E145+E143</f>
        <v>270076</v>
      </c>
      <c r="K140" s="76"/>
    </row>
    <row r="141" spans="1:5" ht="12.75">
      <c r="A141" s="173" t="s">
        <v>54</v>
      </c>
      <c r="B141" s="7" t="s">
        <v>265</v>
      </c>
      <c r="C141" s="143"/>
      <c r="D141" s="226">
        <v>10106</v>
      </c>
      <c r="E141" s="274">
        <f>C141+D141</f>
        <v>10106</v>
      </c>
    </row>
    <row r="142" spans="1:5" ht="12" customHeight="1">
      <c r="A142" s="173" t="s">
        <v>55</v>
      </c>
      <c r="B142" s="7" t="s">
        <v>266</v>
      </c>
      <c r="C142" s="143"/>
      <c r="D142" s="226"/>
      <c r="E142" s="274">
        <f>C142+D142</f>
        <v>0</v>
      </c>
    </row>
    <row r="143" spans="1:5" ht="12" customHeight="1">
      <c r="A143" s="173" t="s">
        <v>179</v>
      </c>
      <c r="B143" s="7" t="s">
        <v>407</v>
      </c>
      <c r="C143" s="143">
        <v>270825</v>
      </c>
      <c r="D143" s="226">
        <v>-10855</v>
      </c>
      <c r="E143" s="274">
        <f>C143+D143</f>
        <v>259970</v>
      </c>
    </row>
    <row r="144" spans="1:5" s="35" customFormat="1" ht="12" customHeight="1">
      <c r="A144" s="173" t="s">
        <v>180</v>
      </c>
      <c r="B144" s="7" t="s">
        <v>355</v>
      </c>
      <c r="C144" s="143"/>
      <c r="D144" s="226"/>
      <c r="E144" s="274">
        <f>C144+D144</f>
        <v>0</v>
      </c>
    </row>
    <row r="145" spans="1:5" s="35" customFormat="1" ht="12" customHeight="1" thickBot="1">
      <c r="A145" s="182" t="s">
        <v>181</v>
      </c>
      <c r="B145" s="5" t="s">
        <v>285</v>
      </c>
      <c r="C145" s="143"/>
      <c r="D145" s="226"/>
      <c r="E145" s="274">
        <f>C145+D145</f>
        <v>0</v>
      </c>
    </row>
    <row r="146" spans="1:5" s="35" customFormat="1" ht="12" customHeight="1" thickBot="1">
      <c r="A146" s="23" t="s">
        <v>11</v>
      </c>
      <c r="B146" s="37" t="s">
        <v>356</v>
      </c>
      <c r="C146" s="216">
        <f>+C147+C148+C149+C150+C151</f>
        <v>0</v>
      </c>
      <c r="D146" s="229">
        <f>+D147+D148+D149+D150+D151</f>
        <v>0</v>
      </c>
      <c r="E146" s="211">
        <f>+E147+E148+E149+E150+E151</f>
        <v>0</v>
      </c>
    </row>
    <row r="147" spans="1:5" s="35" customFormat="1" ht="12" customHeight="1">
      <c r="A147" s="173" t="s">
        <v>56</v>
      </c>
      <c r="B147" s="7" t="s">
        <v>351</v>
      </c>
      <c r="C147" s="143"/>
      <c r="D147" s="226"/>
      <c r="E147" s="274">
        <f aca="true" t="shared" si="7" ref="E147:E153">C147+D147</f>
        <v>0</v>
      </c>
    </row>
    <row r="148" spans="1:5" s="35" customFormat="1" ht="12" customHeight="1">
      <c r="A148" s="173" t="s">
        <v>57</v>
      </c>
      <c r="B148" s="7" t="s">
        <v>358</v>
      </c>
      <c r="C148" s="143"/>
      <c r="D148" s="226"/>
      <c r="E148" s="274">
        <f t="shared" si="7"/>
        <v>0</v>
      </c>
    </row>
    <row r="149" spans="1:5" s="35" customFormat="1" ht="12" customHeight="1">
      <c r="A149" s="173" t="s">
        <v>191</v>
      </c>
      <c r="B149" s="7" t="s">
        <v>353</v>
      </c>
      <c r="C149" s="143"/>
      <c r="D149" s="226"/>
      <c r="E149" s="274">
        <f t="shared" si="7"/>
        <v>0</v>
      </c>
    </row>
    <row r="150" spans="1:5" s="35" customFormat="1" ht="12" customHeight="1">
      <c r="A150" s="173" t="s">
        <v>192</v>
      </c>
      <c r="B150" s="7" t="s">
        <v>396</v>
      </c>
      <c r="C150" s="143"/>
      <c r="D150" s="226"/>
      <c r="E150" s="274">
        <f t="shared" si="7"/>
        <v>0</v>
      </c>
    </row>
    <row r="151" spans="1:5" ht="12.75" customHeight="1" thickBot="1">
      <c r="A151" s="182" t="s">
        <v>357</v>
      </c>
      <c r="B151" s="5" t="s">
        <v>360</v>
      </c>
      <c r="C151" s="145"/>
      <c r="D151" s="227"/>
      <c r="E151" s="275">
        <f t="shared" si="7"/>
        <v>0</v>
      </c>
    </row>
    <row r="152" spans="1:5" ht="12.75" customHeight="1" thickBot="1">
      <c r="A152" s="208" t="s">
        <v>12</v>
      </c>
      <c r="B152" s="37" t="s">
        <v>361</v>
      </c>
      <c r="C152" s="217"/>
      <c r="D152" s="230"/>
      <c r="E152" s="211">
        <f t="shared" si="7"/>
        <v>0</v>
      </c>
    </row>
    <row r="153" spans="1:5" ht="12.75" customHeight="1" thickBot="1">
      <c r="A153" s="208" t="s">
        <v>13</v>
      </c>
      <c r="B153" s="37" t="s">
        <v>362</v>
      </c>
      <c r="C153" s="217"/>
      <c r="D153" s="230"/>
      <c r="E153" s="211">
        <f t="shared" si="7"/>
        <v>0</v>
      </c>
    </row>
    <row r="154" spans="1:5" ht="12" customHeight="1" thickBot="1">
      <c r="A154" s="23" t="s">
        <v>14</v>
      </c>
      <c r="B154" s="37" t="s">
        <v>364</v>
      </c>
      <c r="C154" s="218">
        <f>+C129+C133+C140+C146+C152+C153</f>
        <v>270825</v>
      </c>
      <c r="D154" s="231">
        <f>+D129+D133+D140+D146+D152+D153</f>
        <v>-749</v>
      </c>
      <c r="E154" s="212">
        <f>+E129+E133+E140+E146+E152+E153</f>
        <v>270076</v>
      </c>
    </row>
    <row r="155" spans="1:5" ht="15" customHeight="1" thickBot="1">
      <c r="A155" s="184" t="s">
        <v>15</v>
      </c>
      <c r="B155" s="129" t="s">
        <v>363</v>
      </c>
      <c r="C155" s="218">
        <f>+C128+C154</f>
        <v>887426</v>
      </c>
      <c r="D155" s="231">
        <f>+D128+D154</f>
        <v>-7638</v>
      </c>
      <c r="E155" s="212">
        <f>+E128+E154</f>
        <v>879788</v>
      </c>
    </row>
    <row r="156" spans="1:5" ht="13.5" thickBot="1">
      <c r="A156" s="132"/>
      <c r="B156" s="133"/>
      <c r="C156" s="134"/>
      <c r="D156" s="134"/>
      <c r="E156" s="134"/>
    </row>
    <row r="157" spans="1:5" ht="15" customHeight="1" thickBot="1">
      <c r="A157" s="74" t="s">
        <v>397</v>
      </c>
      <c r="B157" s="75"/>
      <c r="C157" s="265">
        <v>293</v>
      </c>
      <c r="D157" s="265"/>
      <c r="E157" s="281">
        <f>C157+D157</f>
        <v>293</v>
      </c>
    </row>
    <row r="158" spans="1:5" ht="14.25" customHeight="1" thickBot="1">
      <c r="A158" s="74" t="s">
        <v>118</v>
      </c>
      <c r="B158" s="75"/>
      <c r="C158" s="265">
        <v>267</v>
      </c>
      <c r="D158" s="265"/>
      <c r="E158" s="281">
        <f>C158+D158</f>
        <v>267</v>
      </c>
    </row>
  </sheetData>
  <sheetProtection formatCells="0"/>
  <mergeCells count="4">
    <mergeCell ref="A7:E7"/>
    <mergeCell ref="B2:D2"/>
    <mergeCell ref="B3:D3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100" workbookViewId="0" topLeftCell="A82">
      <selection activeCell="D144" sqref="D144"/>
    </sheetView>
  </sheetViews>
  <sheetFormatPr defaultColWidth="9.00390625" defaultRowHeight="12.75"/>
  <cols>
    <col min="1" max="1" width="16.125" style="135" customWidth="1"/>
    <col min="2" max="2" width="62.00390625" style="136" customWidth="1"/>
    <col min="3" max="3" width="14.125" style="137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58"/>
      <c r="B1" s="60"/>
      <c r="E1" s="256" t="s">
        <v>470</v>
      </c>
    </row>
    <row r="2" spans="1:5" s="31" customFormat="1" ht="21" customHeight="1" thickBot="1">
      <c r="A2" s="257" t="s">
        <v>44</v>
      </c>
      <c r="B2" s="329" t="s">
        <v>119</v>
      </c>
      <c r="C2" s="329"/>
      <c r="D2" s="329"/>
      <c r="E2" s="258" t="s">
        <v>36</v>
      </c>
    </row>
    <row r="3" spans="1:5" s="31" customFormat="1" ht="24.75" thickBot="1">
      <c r="A3" s="257" t="s">
        <v>116</v>
      </c>
      <c r="B3" s="329" t="s">
        <v>313</v>
      </c>
      <c r="C3" s="329"/>
      <c r="D3" s="329"/>
      <c r="E3" s="259" t="s">
        <v>41</v>
      </c>
    </row>
    <row r="4" spans="1:5" s="32" customFormat="1" ht="15.75" customHeight="1" thickBot="1">
      <c r="A4" s="61"/>
      <c r="B4" s="61"/>
      <c r="C4" s="62"/>
      <c r="E4" s="62" t="s">
        <v>37</v>
      </c>
    </row>
    <row r="5" spans="1:5" ht="36.75" thickBot="1">
      <c r="A5" s="149" t="s">
        <v>117</v>
      </c>
      <c r="B5" s="63" t="s">
        <v>477</v>
      </c>
      <c r="C5" s="295" t="s">
        <v>409</v>
      </c>
      <c r="D5" s="295" t="s">
        <v>466</v>
      </c>
      <c r="E5" s="296" t="str">
        <f>+CONCATENATE(LEFT(ÖSSZEFÜGGÉSEK!A7,4),"……….",CHAR(10),"Módosítás utáni")</f>
        <v>……….
Módosítás utáni</v>
      </c>
    </row>
    <row r="6" spans="1:5" s="28" customFormat="1" ht="12.75" customHeight="1" thickBot="1">
      <c r="A6" s="52" t="s">
        <v>378</v>
      </c>
      <c r="B6" s="53" t="s">
        <v>379</v>
      </c>
      <c r="C6" s="53" t="s">
        <v>380</v>
      </c>
      <c r="D6" s="260" t="s">
        <v>381</v>
      </c>
      <c r="E6" s="306" t="s">
        <v>474</v>
      </c>
    </row>
    <row r="7" spans="1:5" s="28" customFormat="1" ht="15.75" customHeight="1" thickBot="1">
      <c r="A7" s="326" t="s">
        <v>38</v>
      </c>
      <c r="B7" s="327"/>
      <c r="C7" s="327"/>
      <c r="D7" s="327"/>
      <c r="E7" s="328"/>
    </row>
    <row r="8" spans="1:5" s="28" customFormat="1" ht="12" customHeight="1" thickBot="1">
      <c r="A8" s="23" t="s">
        <v>5</v>
      </c>
      <c r="B8" s="19" t="s">
        <v>144</v>
      </c>
      <c r="C8" s="142">
        <f>+C9+C10+C11+C12+C13+C14</f>
        <v>274469</v>
      </c>
      <c r="D8" s="224">
        <f>+D9+D10+D11+D12+D13+D14</f>
        <v>0</v>
      </c>
      <c r="E8" s="77">
        <f>+E9+E10+E11+E12+E13+E14</f>
        <v>274469</v>
      </c>
    </row>
    <row r="9" spans="1:5" s="33" customFormat="1" ht="12" customHeight="1">
      <c r="A9" s="173" t="s">
        <v>58</v>
      </c>
      <c r="B9" s="156" t="s">
        <v>145</v>
      </c>
      <c r="C9" s="144">
        <v>76623</v>
      </c>
      <c r="D9" s="225"/>
      <c r="E9" s="186">
        <f aca="true" t="shared" si="0" ref="E9:E14">C9+D9</f>
        <v>76623</v>
      </c>
    </row>
    <row r="10" spans="1:5" s="34" customFormat="1" ht="12" customHeight="1">
      <c r="A10" s="174" t="s">
        <v>59</v>
      </c>
      <c r="B10" s="157" t="s">
        <v>146</v>
      </c>
      <c r="C10" s="143">
        <v>78165</v>
      </c>
      <c r="D10" s="226"/>
      <c r="E10" s="274">
        <f t="shared" si="0"/>
        <v>78165</v>
      </c>
    </row>
    <row r="11" spans="1:5" s="34" customFormat="1" ht="12" customHeight="1">
      <c r="A11" s="174" t="s">
        <v>60</v>
      </c>
      <c r="B11" s="157" t="s">
        <v>147</v>
      </c>
      <c r="C11" s="143">
        <v>115456</v>
      </c>
      <c r="D11" s="226"/>
      <c r="E11" s="274">
        <f t="shared" si="0"/>
        <v>115456</v>
      </c>
    </row>
    <row r="12" spans="1:5" s="34" customFormat="1" ht="12" customHeight="1">
      <c r="A12" s="174" t="s">
        <v>61</v>
      </c>
      <c r="B12" s="157" t="s">
        <v>148</v>
      </c>
      <c r="C12" s="143">
        <v>4225</v>
      </c>
      <c r="D12" s="226"/>
      <c r="E12" s="274">
        <f t="shared" si="0"/>
        <v>4225</v>
      </c>
    </row>
    <row r="13" spans="1:5" s="34" customFormat="1" ht="12" customHeight="1">
      <c r="A13" s="174" t="s">
        <v>78</v>
      </c>
      <c r="B13" s="157" t="s">
        <v>384</v>
      </c>
      <c r="C13" s="143"/>
      <c r="D13" s="226"/>
      <c r="E13" s="274">
        <f t="shared" si="0"/>
        <v>0</v>
      </c>
    </row>
    <row r="14" spans="1:5" s="33" customFormat="1" ht="12" customHeight="1" thickBot="1">
      <c r="A14" s="175" t="s">
        <v>62</v>
      </c>
      <c r="B14" s="158" t="s">
        <v>324</v>
      </c>
      <c r="C14" s="143"/>
      <c r="D14" s="226"/>
      <c r="E14" s="274">
        <f t="shared" si="0"/>
        <v>0</v>
      </c>
    </row>
    <row r="15" spans="1:5" s="33" customFormat="1" ht="12" customHeight="1" thickBot="1">
      <c r="A15" s="23" t="s">
        <v>6</v>
      </c>
      <c r="B15" s="78" t="s">
        <v>149</v>
      </c>
      <c r="C15" s="142">
        <f>+C16+C17+C18+C19+C20</f>
        <v>309300</v>
      </c>
      <c r="D15" s="224">
        <f>+D16+D17+D18+D19+D20</f>
        <v>0</v>
      </c>
      <c r="E15" s="77">
        <f>+E16+E17+E18+E19+E20</f>
        <v>309300</v>
      </c>
    </row>
    <row r="16" spans="1:5" s="33" customFormat="1" ht="12" customHeight="1">
      <c r="A16" s="173" t="s">
        <v>64</v>
      </c>
      <c r="B16" s="156" t="s">
        <v>150</v>
      </c>
      <c r="C16" s="144"/>
      <c r="D16" s="225"/>
      <c r="E16" s="186">
        <f aca="true" t="shared" si="1" ref="E16:E21">C16+D16</f>
        <v>0</v>
      </c>
    </row>
    <row r="17" spans="1:5" s="33" customFormat="1" ht="12" customHeight="1">
      <c r="A17" s="174" t="s">
        <v>65</v>
      </c>
      <c r="B17" s="157" t="s">
        <v>151</v>
      </c>
      <c r="C17" s="143"/>
      <c r="D17" s="226"/>
      <c r="E17" s="274">
        <f t="shared" si="1"/>
        <v>0</v>
      </c>
    </row>
    <row r="18" spans="1:5" s="33" customFormat="1" ht="12" customHeight="1">
      <c r="A18" s="174" t="s">
        <v>66</v>
      </c>
      <c r="B18" s="157" t="s">
        <v>315</v>
      </c>
      <c r="C18" s="143"/>
      <c r="D18" s="226"/>
      <c r="E18" s="274">
        <f t="shared" si="1"/>
        <v>0</v>
      </c>
    </row>
    <row r="19" spans="1:5" s="33" customFormat="1" ht="12" customHeight="1">
      <c r="A19" s="174" t="s">
        <v>67</v>
      </c>
      <c r="B19" s="157" t="s">
        <v>316</v>
      </c>
      <c r="C19" s="143"/>
      <c r="D19" s="226"/>
      <c r="E19" s="274">
        <f t="shared" si="1"/>
        <v>0</v>
      </c>
    </row>
    <row r="20" spans="1:5" s="33" customFormat="1" ht="12" customHeight="1">
      <c r="A20" s="174" t="s">
        <v>68</v>
      </c>
      <c r="B20" s="157" t="s">
        <v>152</v>
      </c>
      <c r="C20" s="143">
        <v>309300</v>
      </c>
      <c r="D20" s="226"/>
      <c r="E20" s="274">
        <f t="shared" si="1"/>
        <v>309300</v>
      </c>
    </row>
    <row r="21" spans="1:5" s="34" customFormat="1" ht="12" customHeight="1" thickBot="1">
      <c r="A21" s="175" t="s">
        <v>74</v>
      </c>
      <c r="B21" s="158" t="s">
        <v>153</v>
      </c>
      <c r="C21" s="145"/>
      <c r="D21" s="227"/>
      <c r="E21" s="275">
        <f t="shared" si="1"/>
        <v>0</v>
      </c>
    </row>
    <row r="22" spans="1:5" s="34" customFormat="1" ht="12" customHeight="1" thickBot="1">
      <c r="A22" s="23" t="s">
        <v>7</v>
      </c>
      <c r="B22" s="19" t="s">
        <v>154</v>
      </c>
      <c r="C22" s="142">
        <f>+C23+C24+C25+C26+C27</f>
        <v>60000</v>
      </c>
      <c r="D22" s="224">
        <f>+D23+D24+D25+D26+D27</f>
        <v>0</v>
      </c>
      <c r="E22" s="77">
        <f>+E23+E24+E25+E26+E27</f>
        <v>60000</v>
      </c>
    </row>
    <row r="23" spans="1:5" s="34" customFormat="1" ht="12" customHeight="1">
      <c r="A23" s="173" t="s">
        <v>47</v>
      </c>
      <c r="B23" s="156" t="s">
        <v>155</v>
      </c>
      <c r="C23" s="144">
        <v>60000</v>
      </c>
      <c r="D23" s="225"/>
      <c r="E23" s="186">
        <f aca="true" t="shared" si="2" ref="E23:E64">C23+D23</f>
        <v>60000</v>
      </c>
    </row>
    <row r="24" spans="1:5" s="33" customFormat="1" ht="12" customHeight="1">
      <c r="A24" s="174" t="s">
        <v>48</v>
      </c>
      <c r="B24" s="157" t="s">
        <v>156</v>
      </c>
      <c r="C24" s="143"/>
      <c r="D24" s="226"/>
      <c r="E24" s="274">
        <f t="shared" si="2"/>
        <v>0</v>
      </c>
    </row>
    <row r="25" spans="1:5" s="34" customFormat="1" ht="12" customHeight="1">
      <c r="A25" s="174" t="s">
        <v>49</v>
      </c>
      <c r="B25" s="157" t="s">
        <v>317</v>
      </c>
      <c r="C25" s="143"/>
      <c r="D25" s="226"/>
      <c r="E25" s="274">
        <f t="shared" si="2"/>
        <v>0</v>
      </c>
    </row>
    <row r="26" spans="1:5" s="34" customFormat="1" ht="12" customHeight="1">
      <c r="A26" s="174" t="s">
        <v>50</v>
      </c>
      <c r="B26" s="157" t="s">
        <v>318</v>
      </c>
      <c r="C26" s="143"/>
      <c r="D26" s="226"/>
      <c r="E26" s="274">
        <f t="shared" si="2"/>
        <v>0</v>
      </c>
    </row>
    <row r="27" spans="1:5" s="34" customFormat="1" ht="12" customHeight="1">
      <c r="A27" s="174" t="s">
        <v>91</v>
      </c>
      <c r="B27" s="157" t="s">
        <v>157</v>
      </c>
      <c r="C27" s="143"/>
      <c r="D27" s="226"/>
      <c r="E27" s="274">
        <f t="shared" si="2"/>
        <v>0</v>
      </c>
    </row>
    <row r="28" spans="1:5" s="34" customFormat="1" ht="12" customHeight="1" thickBot="1">
      <c r="A28" s="175" t="s">
        <v>92</v>
      </c>
      <c r="B28" s="158" t="s">
        <v>158</v>
      </c>
      <c r="C28" s="145"/>
      <c r="D28" s="227"/>
      <c r="E28" s="275">
        <f t="shared" si="2"/>
        <v>0</v>
      </c>
    </row>
    <row r="29" spans="1:5" s="34" customFormat="1" ht="12" customHeight="1" thickBot="1">
      <c r="A29" s="23" t="s">
        <v>93</v>
      </c>
      <c r="B29" s="19" t="s">
        <v>462</v>
      </c>
      <c r="C29" s="148">
        <f>+C30+C31+C32+C33+C34+C35+C36</f>
        <v>174000</v>
      </c>
      <c r="D29" s="148">
        <f>+D30+D31+D32+D33+D34+D35+D36</f>
        <v>0</v>
      </c>
      <c r="E29" s="185">
        <f>+E30+E31+E32+E33+E34+E35+E36</f>
        <v>174000</v>
      </c>
    </row>
    <row r="30" spans="1:5" s="34" customFormat="1" ht="12" customHeight="1">
      <c r="A30" s="173" t="s">
        <v>159</v>
      </c>
      <c r="B30" s="156" t="s">
        <v>456</v>
      </c>
      <c r="C30" s="144">
        <v>17300</v>
      </c>
      <c r="D30" s="144"/>
      <c r="E30" s="186">
        <f t="shared" si="2"/>
        <v>17300</v>
      </c>
    </row>
    <row r="31" spans="1:5" s="34" customFormat="1" ht="12" customHeight="1">
      <c r="A31" s="174" t="s">
        <v>160</v>
      </c>
      <c r="B31" s="157" t="s">
        <v>478</v>
      </c>
      <c r="C31" s="143">
        <v>2200</v>
      </c>
      <c r="D31" s="143"/>
      <c r="E31" s="274">
        <f t="shared" si="2"/>
        <v>2200</v>
      </c>
    </row>
    <row r="32" spans="1:5" s="34" customFormat="1" ht="12" customHeight="1">
      <c r="A32" s="174" t="s">
        <v>161</v>
      </c>
      <c r="B32" s="157" t="s">
        <v>457</v>
      </c>
      <c r="C32" s="143">
        <v>145000</v>
      </c>
      <c r="D32" s="143"/>
      <c r="E32" s="274">
        <f t="shared" si="2"/>
        <v>145000</v>
      </c>
    </row>
    <row r="33" spans="1:5" s="34" customFormat="1" ht="12" customHeight="1">
      <c r="A33" s="174" t="s">
        <v>162</v>
      </c>
      <c r="B33" s="157" t="s">
        <v>458</v>
      </c>
      <c r="C33" s="143">
        <v>2500</v>
      </c>
      <c r="D33" s="143"/>
      <c r="E33" s="274">
        <f t="shared" si="2"/>
        <v>2500</v>
      </c>
    </row>
    <row r="34" spans="1:5" s="34" customFormat="1" ht="12" customHeight="1">
      <c r="A34" s="174" t="s">
        <v>459</v>
      </c>
      <c r="B34" s="157" t="s">
        <v>163</v>
      </c>
      <c r="C34" s="143">
        <v>6000</v>
      </c>
      <c r="D34" s="143"/>
      <c r="E34" s="274">
        <f t="shared" si="2"/>
        <v>6000</v>
      </c>
    </row>
    <row r="35" spans="1:5" s="34" customFormat="1" ht="12" customHeight="1">
      <c r="A35" s="174" t="s">
        <v>460</v>
      </c>
      <c r="B35" s="157" t="s">
        <v>164</v>
      </c>
      <c r="C35" s="143"/>
      <c r="D35" s="143"/>
      <c r="E35" s="274">
        <f t="shared" si="2"/>
        <v>0</v>
      </c>
    </row>
    <row r="36" spans="1:5" s="34" customFormat="1" ht="12" customHeight="1" thickBot="1">
      <c r="A36" s="175" t="s">
        <v>461</v>
      </c>
      <c r="B36" s="158" t="s">
        <v>165</v>
      </c>
      <c r="C36" s="145">
        <v>1000</v>
      </c>
      <c r="D36" s="145"/>
      <c r="E36" s="275">
        <f t="shared" si="2"/>
        <v>1000</v>
      </c>
    </row>
    <row r="37" spans="1:5" s="34" customFormat="1" ht="12" customHeight="1" thickBot="1">
      <c r="A37" s="23" t="s">
        <v>9</v>
      </c>
      <c r="B37" s="19" t="s">
        <v>325</v>
      </c>
      <c r="C37" s="142">
        <f>SUM(C38:C48)</f>
        <v>9638</v>
      </c>
      <c r="D37" s="224">
        <f>SUM(D38:D48)</f>
        <v>0</v>
      </c>
      <c r="E37" s="77">
        <f>SUM(E38:E48)</f>
        <v>9638</v>
      </c>
    </row>
    <row r="38" spans="1:5" s="34" customFormat="1" ht="12" customHeight="1">
      <c r="A38" s="173" t="s">
        <v>51</v>
      </c>
      <c r="B38" s="156" t="s">
        <v>168</v>
      </c>
      <c r="C38" s="144"/>
      <c r="D38" s="225"/>
      <c r="E38" s="186">
        <f t="shared" si="2"/>
        <v>0</v>
      </c>
    </row>
    <row r="39" spans="1:5" s="34" customFormat="1" ht="12" customHeight="1">
      <c r="A39" s="174" t="s">
        <v>52</v>
      </c>
      <c r="B39" s="157" t="s">
        <v>169</v>
      </c>
      <c r="C39" s="143"/>
      <c r="D39" s="226"/>
      <c r="E39" s="274">
        <f t="shared" si="2"/>
        <v>0</v>
      </c>
    </row>
    <row r="40" spans="1:5" s="34" customFormat="1" ht="12" customHeight="1">
      <c r="A40" s="174" t="s">
        <v>53</v>
      </c>
      <c r="B40" s="157" t="s">
        <v>170</v>
      </c>
      <c r="C40" s="143"/>
      <c r="D40" s="226"/>
      <c r="E40" s="274">
        <f t="shared" si="2"/>
        <v>0</v>
      </c>
    </row>
    <row r="41" spans="1:5" s="34" customFormat="1" ht="12" customHeight="1">
      <c r="A41" s="174" t="s">
        <v>95</v>
      </c>
      <c r="B41" s="157" t="s">
        <v>171</v>
      </c>
      <c r="C41" s="143">
        <v>5850</v>
      </c>
      <c r="D41" s="226"/>
      <c r="E41" s="274">
        <f t="shared" si="2"/>
        <v>5850</v>
      </c>
    </row>
    <row r="42" spans="1:5" s="34" customFormat="1" ht="12" customHeight="1">
      <c r="A42" s="174" t="s">
        <v>96</v>
      </c>
      <c r="B42" s="157" t="s">
        <v>172</v>
      </c>
      <c r="C42" s="143">
        <v>2100</v>
      </c>
      <c r="D42" s="226"/>
      <c r="E42" s="274">
        <f t="shared" si="2"/>
        <v>2100</v>
      </c>
    </row>
    <row r="43" spans="1:5" s="34" customFormat="1" ht="12" customHeight="1">
      <c r="A43" s="174" t="s">
        <v>97</v>
      </c>
      <c r="B43" s="157" t="s">
        <v>173</v>
      </c>
      <c r="C43" s="143">
        <v>1608</v>
      </c>
      <c r="D43" s="226"/>
      <c r="E43" s="274">
        <f t="shared" si="2"/>
        <v>1608</v>
      </c>
    </row>
    <row r="44" spans="1:5" s="34" customFormat="1" ht="12" customHeight="1">
      <c r="A44" s="174" t="s">
        <v>98</v>
      </c>
      <c r="B44" s="157" t="s">
        <v>174</v>
      </c>
      <c r="C44" s="143"/>
      <c r="D44" s="226"/>
      <c r="E44" s="274">
        <f t="shared" si="2"/>
        <v>0</v>
      </c>
    </row>
    <row r="45" spans="1:5" s="34" customFormat="1" ht="12" customHeight="1">
      <c r="A45" s="174" t="s">
        <v>99</v>
      </c>
      <c r="B45" s="157" t="s">
        <v>175</v>
      </c>
      <c r="C45" s="143">
        <v>80</v>
      </c>
      <c r="D45" s="226"/>
      <c r="E45" s="274">
        <f t="shared" si="2"/>
        <v>80</v>
      </c>
    </row>
    <row r="46" spans="1:5" s="34" customFormat="1" ht="12" customHeight="1">
      <c r="A46" s="174" t="s">
        <v>166</v>
      </c>
      <c r="B46" s="157" t="s">
        <v>176</v>
      </c>
      <c r="C46" s="146"/>
      <c r="D46" s="261"/>
      <c r="E46" s="276">
        <f t="shared" si="2"/>
        <v>0</v>
      </c>
    </row>
    <row r="47" spans="1:5" s="34" customFormat="1" ht="12" customHeight="1">
      <c r="A47" s="175" t="s">
        <v>167</v>
      </c>
      <c r="B47" s="158" t="s">
        <v>327</v>
      </c>
      <c r="C47" s="147"/>
      <c r="D47" s="262"/>
      <c r="E47" s="277">
        <f t="shared" si="2"/>
        <v>0</v>
      </c>
    </row>
    <row r="48" spans="1:5" s="34" customFormat="1" ht="12" customHeight="1" thickBot="1">
      <c r="A48" s="175" t="s">
        <v>326</v>
      </c>
      <c r="B48" s="158" t="s">
        <v>177</v>
      </c>
      <c r="C48" s="147"/>
      <c r="D48" s="262"/>
      <c r="E48" s="277">
        <f t="shared" si="2"/>
        <v>0</v>
      </c>
    </row>
    <row r="49" spans="1:5" s="34" customFormat="1" ht="12" customHeight="1" thickBot="1">
      <c r="A49" s="23" t="s">
        <v>10</v>
      </c>
      <c r="B49" s="19" t="s">
        <v>178</v>
      </c>
      <c r="C49" s="142">
        <f>SUM(C50:C54)</f>
        <v>0</v>
      </c>
      <c r="D49" s="224">
        <f>SUM(D50:D54)</f>
        <v>0</v>
      </c>
      <c r="E49" s="77">
        <f>SUM(E50:E54)</f>
        <v>0</v>
      </c>
    </row>
    <row r="50" spans="1:5" s="34" customFormat="1" ht="12" customHeight="1">
      <c r="A50" s="173" t="s">
        <v>54</v>
      </c>
      <c r="B50" s="156" t="s">
        <v>182</v>
      </c>
      <c r="C50" s="198"/>
      <c r="D50" s="263"/>
      <c r="E50" s="278">
        <f t="shared" si="2"/>
        <v>0</v>
      </c>
    </row>
    <row r="51" spans="1:5" s="34" customFormat="1" ht="12" customHeight="1">
      <c r="A51" s="174" t="s">
        <v>55</v>
      </c>
      <c r="B51" s="157" t="s">
        <v>183</v>
      </c>
      <c r="C51" s="146"/>
      <c r="D51" s="261"/>
      <c r="E51" s="276">
        <f t="shared" si="2"/>
        <v>0</v>
      </c>
    </row>
    <row r="52" spans="1:5" s="34" customFormat="1" ht="12" customHeight="1">
      <c r="A52" s="174" t="s">
        <v>179</v>
      </c>
      <c r="B52" s="157" t="s">
        <v>184</v>
      </c>
      <c r="C52" s="146"/>
      <c r="D52" s="261"/>
      <c r="E52" s="276">
        <f t="shared" si="2"/>
        <v>0</v>
      </c>
    </row>
    <row r="53" spans="1:5" s="34" customFormat="1" ht="12" customHeight="1">
      <c r="A53" s="174" t="s">
        <v>180</v>
      </c>
      <c r="B53" s="157" t="s">
        <v>185</v>
      </c>
      <c r="C53" s="146"/>
      <c r="D53" s="261"/>
      <c r="E53" s="276">
        <f t="shared" si="2"/>
        <v>0</v>
      </c>
    </row>
    <row r="54" spans="1:5" s="34" customFormat="1" ht="12" customHeight="1" thickBot="1">
      <c r="A54" s="175" t="s">
        <v>181</v>
      </c>
      <c r="B54" s="158" t="s">
        <v>186</v>
      </c>
      <c r="C54" s="147"/>
      <c r="D54" s="262"/>
      <c r="E54" s="277">
        <f t="shared" si="2"/>
        <v>0</v>
      </c>
    </row>
    <row r="55" spans="1:5" s="34" customFormat="1" ht="12" customHeight="1" thickBot="1">
      <c r="A55" s="23" t="s">
        <v>100</v>
      </c>
      <c r="B55" s="19" t="s">
        <v>187</v>
      </c>
      <c r="C55" s="142">
        <f>SUM(C56:C58)</f>
        <v>0</v>
      </c>
      <c r="D55" s="224">
        <f>SUM(D56:D58)</f>
        <v>0</v>
      </c>
      <c r="E55" s="77">
        <f>SUM(E56:E58)</f>
        <v>0</v>
      </c>
    </row>
    <row r="56" spans="1:5" s="34" customFormat="1" ht="12" customHeight="1">
      <c r="A56" s="173" t="s">
        <v>56</v>
      </c>
      <c r="B56" s="156" t="s">
        <v>188</v>
      </c>
      <c r="C56" s="144"/>
      <c r="D56" s="225"/>
      <c r="E56" s="186">
        <f t="shared" si="2"/>
        <v>0</v>
      </c>
    </row>
    <row r="57" spans="1:5" s="34" customFormat="1" ht="12" customHeight="1">
      <c r="A57" s="174" t="s">
        <v>57</v>
      </c>
      <c r="B57" s="157" t="s">
        <v>319</v>
      </c>
      <c r="C57" s="143"/>
      <c r="D57" s="226"/>
      <c r="E57" s="274">
        <f t="shared" si="2"/>
        <v>0</v>
      </c>
    </row>
    <row r="58" spans="1:5" s="34" customFormat="1" ht="12" customHeight="1">
      <c r="A58" s="174" t="s">
        <v>191</v>
      </c>
      <c r="B58" s="157" t="s">
        <v>189</v>
      </c>
      <c r="C58" s="143"/>
      <c r="D58" s="226"/>
      <c r="E58" s="274">
        <f t="shared" si="2"/>
        <v>0</v>
      </c>
    </row>
    <row r="59" spans="1:5" s="34" customFormat="1" ht="12" customHeight="1" thickBot="1">
      <c r="A59" s="175" t="s">
        <v>192</v>
      </c>
      <c r="B59" s="158" t="s">
        <v>190</v>
      </c>
      <c r="C59" s="145"/>
      <c r="D59" s="227"/>
      <c r="E59" s="275">
        <f t="shared" si="2"/>
        <v>0</v>
      </c>
    </row>
    <row r="60" spans="1:5" s="34" customFormat="1" ht="12" customHeight="1" thickBot="1">
      <c r="A60" s="23" t="s">
        <v>12</v>
      </c>
      <c r="B60" s="78" t="s">
        <v>193</v>
      </c>
      <c r="C60" s="142">
        <f>SUM(C61:C63)</f>
        <v>37000</v>
      </c>
      <c r="D60" s="224">
        <f>SUM(D61:D63)</f>
        <v>0</v>
      </c>
      <c r="E60" s="77">
        <f>SUM(E61:E63)</f>
        <v>37000</v>
      </c>
    </row>
    <row r="61" spans="1:5" s="34" customFormat="1" ht="12" customHeight="1">
      <c r="A61" s="173" t="s">
        <v>101</v>
      </c>
      <c r="B61" s="156" t="s">
        <v>195</v>
      </c>
      <c r="C61" s="146"/>
      <c r="D61" s="261"/>
      <c r="E61" s="276">
        <f t="shared" si="2"/>
        <v>0</v>
      </c>
    </row>
    <row r="62" spans="1:5" s="34" customFormat="1" ht="12" customHeight="1">
      <c r="A62" s="174" t="s">
        <v>102</v>
      </c>
      <c r="B62" s="157" t="s">
        <v>320</v>
      </c>
      <c r="C62" s="146"/>
      <c r="D62" s="261"/>
      <c r="E62" s="276">
        <f t="shared" si="2"/>
        <v>0</v>
      </c>
    </row>
    <row r="63" spans="1:5" s="34" customFormat="1" ht="12" customHeight="1">
      <c r="A63" s="174" t="s">
        <v>124</v>
      </c>
      <c r="B63" s="157" t="s">
        <v>196</v>
      </c>
      <c r="C63" s="146">
        <v>37000</v>
      </c>
      <c r="D63" s="261"/>
      <c r="E63" s="276">
        <f t="shared" si="2"/>
        <v>37000</v>
      </c>
    </row>
    <row r="64" spans="1:5" s="34" customFormat="1" ht="12" customHeight="1" thickBot="1">
      <c r="A64" s="175" t="s">
        <v>194</v>
      </c>
      <c r="B64" s="158" t="s">
        <v>197</v>
      </c>
      <c r="C64" s="146"/>
      <c r="D64" s="261"/>
      <c r="E64" s="276">
        <f t="shared" si="2"/>
        <v>0</v>
      </c>
    </row>
    <row r="65" spans="1:5" s="34" customFormat="1" ht="12" customHeight="1" thickBot="1">
      <c r="A65" s="23" t="s">
        <v>13</v>
      </c>
      <c r="B65" s="19" t="s">
        <v>198</v>
      </c>
      <c r="C65" s="148">
        <f>+C8+C15+C22+C29+C37+C49+C55+C60</f>
        <v>864407</v>
      </c>
      <c r="D65" s="228">
        <f>+D8+D15+D22+D29+D37+D49+D55+D60</f>
        <v>0</v>
      </c>
      <c r="E65" s="185">
        <f>+E8+E15+E22+E29+E37+E49+E55+E60</f>
        <v>864407</v>
      </c>
    </row>
    <row r="66" spans="1:5" s="34" customFormat="1" ht="12" customHeight="1" thickBot="1">
      <c r="A66" s="176" t="s">
        <v>289</v>
      </c>
      <c r="B66" s="78" t="s">
        <v>200</v>
      </c>
      <c r="C66" s="142">
        <f>SUM(C67:C69)</f>
        <v>0</v>
      </c>
      <c r="D66" s="224">
        <f>SUM(D67:D69)</f>
        <v>0</v>
      </c>
      <c r="E66" s="77">
        <f>SUM(E67:E69)</f>
        <v>0</v>
      </c>
    </row>
    <row r="67" spans="1:5" s="34" customFormat="1" ht="12" customHeight="1">
      <c r="A67" s="173" t="s">
        <v>231</v>
      </c>
      <c r="B67" s="156" t="s">
        <v>201</v>
      </c>
      <c r="C67" s="146"/>
      <c r="D67" s="261"/>
      <c r="E67" s="276">
        <f>C67+D67</f>
        <v>0</v>
      </c>
    </row>
    <row r="68" spans="1:5" s="34" customFormat="1" ht="12" customHeight="1">
      <c r="A68" s="174" t="s">
        <v>240</v>
      </c>
      <c r="B68" s="157" t="s">
        <v>202</v>
      </c>
      <c r="C68" s="146"/>
      <c r="D68" s="261"/>
      <c r="E68" s="276">
        <f>C68+D68</f>
        <v>0</v>
      </c>
    </row>
    <row r="69" spans="1:5" s="34" customFormat="1" ht="12" customHeight="1" thickBot="1">
      <c r="A69" s="175" t="s">
        <v>241</v>
      </c>
      <c r="B69" s="159" t="s">
        <v>203</v>
      </c>
      <c r="C69" s="146"/>
      <c r="D69" s="264"/>
      <c r="E69" s="276">
        <f>C69+D69</f>
        <v>0</v>
      </c>
    </row>
    <row r="70" spans="1:5" s="34" customFormat="1" ht="12" customHeight="1" thickBot="1">
      <c r="A70" s="176" t="s">
        <v>204</v>
      </c>
      <c r="B70" s="78" t="s">
        <v>205</v>
      </c>
      <c r="C70" s="142">
        <f>SUM(C71:C74)</f>
        <v>0</v>
      </c>
      <c r="D70" s="142">
        <f>SUM(D71:D74)</f>
        <v>0</v>
      </c>
      <c r="E70" s="77">
        <f>SUM(E71:E74)</f>
        <v>0</v>
      </c>
    </row>
    <row r="71" spans="1:5" s="34" customFormat="1" ht="12" customHeight="1">
      <c r="A71" s="173" t="s">
        <v>79</v>
      </c>
      <c r="B71" s="156" t="s">
        <v>206</v>
      </c>
      <c r="C71" s="146"/>
      <c r="D71" s="146"/>
      <c r="E71" s="276">
        <f>C71+D71</f>
        <v>0</v>
      </c>
    </row>
    <row r="72" spans="1:5" s="34" customFormat="1" ht="12" customHeight="1">
      <c r="A72" s="174" t="s">
        <v>80</v>
      </c>
      <c r="B72" s="157" t="s">
        <v>207</v>
      </c>
      <c r="C72" s="146"/>
      <c r="D72" s="146"/>
      <c r="E72" s="276">
        <f>C72+D72</f>
        <v>0</v>
      </c>
    </row>
    <row r="73" spans="1:5" s="34" customFormat="1" ht="12" customHeight="1">
      <c r="A73" s="174" t="s">
        <v>232</v>
      </c>
      <c r="B73" s="157" t="s">
        <v>208</v>
      </c>
      <c r="C73" s="146"/>
      <c r="D73" s="146"/>
      <c r="E73" s="276">
        <f>C73+D73</f>
        <v>0</v>
      </c>
    </row>
    <row r="74" spans="1:5" s="34" customFormat="1" ht="12" customHeight="1" thickBot="1">
      <c r="A74" s="175" t="s">
        <v>233</v>
      </c>
      <c r="B74" s="158" t="s">
        <v>209</v>
      </c>
      <c r="C74" s="146"/>
      <c r="D74" s="146"/>
      <c r="E74" s="276">
        <f>C74+D74</f>
        <v>0</v>
      </c>
    </row>
    <row r="75" spans="1:5" s="34" customFormat="1" ht="12" customHeight="1" thickBot="1">
      <c r="A75" s="176" t="s">
        <v>210</v>
      </c>
      <c r="B75" s="78" t="s">
        <v>211</v>
      </c>
      <c r="C75" s="142">
        <f>SUM(C76:C77)</f>
        <v>14799</v>
      </c>
      <c r="D75" s="142">
        <f>SUM(D76:D77)</f>
        <v>-7638</v>
      </c>
      <c r="E75" s="77">
        <f>SUM(E76:E77)</f>
        <v>7161</v>
      </c>
    </row>
    <row r="76" spans="1:5" s="34" customFormat="1" ht="12" customHeight="1">
      <c r="A76" s="173" t="s">
        <v>234</v>
      </c>
      <c r="B76" s="156" t="s">
        <v>212</v>
      </c>
      <c r="C76" s="146">
        <v>14799</v>
      </c>
      <c r="D76" s="146">
        <v>-7638</v>
      </c>
      <c r="E76" s="276">
        <f>C76+D76</f>
        <v>7161</v>
      </c>
    </row>
    <row r="77" spans="1:5" s="34" customFormat="1" ht="12" customHeight="1" thickBot="1">
      <c r="A77" s="175" t="s">
        <v>235</v>
      </c>
      <c r="B77" s="158" t="s">
        <v>213</v>
      </c>
      <c r="C77" s="146"/>
      <c r="D77" s="146"/>
      <c r="E77" s="276">
        <f>C77+D77</f>
        <v>0</v>
      </c>
    </row>
    <row r="78" spans="1:5" s="33" customFormat="1" ht="12" customHeight="1" thickBot="1">
      <c r="A78" s="176" t="s">
        <v>214</v>
      </c>
      <c r="B78" s="78" t="s">
        <v>215</v>
      </c>
      <c r="C78" s="142">
        <f>SUM(C79:C81)</f>
        <v>0</v>
      </c>
      <c r="D78" s="142">
        <f>SUM(D79:D81)</f>
        <v>0</v>
      </c>
      <c r="E78" s="77">
        <f>SUM(E79:E81)</f>
        <v>0</v>
      </c>
    </row>
    <row r="79" spans="1:5" s="34" customFormat="1" ht="12" customHeight="1">
      <c r="A79" s="173" t="s">
        <v>236</v>
      </c>
      <c r="B79" s="156" t="s">
        <v>216</v>
      </c>
      <c r="C79" s="146"/>
      <c r="D79" s="146"/>
      <c r="E79" s="276">
        <f>C79+D79</f>
        <v>0</v>
      </c>
    </row>
    <row r="80" spans="1:5" s="34" customFormat="1" ht="12" customHeight="1">
      <c r="A80" s="174" t="s">
        <v>237</v>
      </c>
      <c r="B80" s="157" t="s">
        <v>217</v>
      </c>
      <c r="C80" s="146"/>
      <c r="D80" s="146"/>
      <c r="E80" s="276">
        <f>C80+D80</f>
        <v>0</v>
      </c>
    </row>
    <row r="81" spans="1:5" s="34" customFormat="1" ht="12" customHeight="1" thickBot="1">
      <c r="A81" s="175" t="s">
        <v>238</v>
      </c>
      <c r="B81" s="158" t="s">
        <v>218</v>
      </c>
      <c r="C81" s="146"/>
      <c r="D81" s="146"/>
      <c r="E81" s="276">
        <f>C81+D81</f>
        <v>0</v>
      </c>
    </row>
    <row r="82" spans="1:5" s="34" customFormat="1" ht="12" customHeight="1" thickBot="1">
      <c r="A82" s="176" t="s">
        <v>219</v>
      </c>
      <c r="B82" s="78" t="s">
        <v>239</v>
      </c>
      <c r="C82" s="142">
        <f>SUM(C83:C86)</f>
        <v>0</v>
      </c>
      <c r="D82" s="142">
        <f>SUM(D83:D86)</f>
        <v>0</v>
      </c>
      <c r="E82" s="77">
        <f>SUM(E83:E86)</f>
        <v>0</v>
      </c>
    </row>
    <row r="83" spans="1:5" s="34" customFormat="1" ht="12" customHeight="1">
      <c r="A83" s="177" t="s">
        <v>220</v>
      </c>
      <c r="B83" s="156" t="s">
        <v>221</v>
      </c>
      <c r="C83" s="146"/>
      <c r="D83" s="146"/>
      <c r="E83" s="276">
        <f aca="true" t="shared" si="3" ref="E83:E88">C83+D83</f>
        <v>0</v>
      </c>
    </row>
    <row r="84" spans="1:5" s="34" customFormat="1" ht="12" customHeight="1">
      <c r="A84" s="178" t="s">
        <v>222</v>
      </c>
      <c r="B84" s="157" t="s">
        <v>223</v>
      </c>
      <c r="C84" s="146"/>
      <c r="D84" s="146"/>
      <c r="E84" s="276">
        <f t="shared" si="3"/>
        <v>0</v>
      </c>
    </row>
    <row r="85" spans="1:5" s="34" customFormat="1" ht="12" customHeight="1">
      <c r="A85" s="178" t="s">
        <v>224</v>
      </c>
      <c r="B85" s="157" t="s">
        <v>225</v>
      </c>
      <c r="C85" s="146"/>
      <c r="D85" s="146"/>
      <c r="E85" s="276">
        <f t="shared" si="3"/>
        <v>0</v>
      </c>
    </row>
    <row r="86" spans="1:5" s="33" customFormat="1" ht="12" customHeight="1" thickBot="1">
      <c r="A86" s="179" t="s">
        <v>226</v>
      </c>
      <c r="B86" s="158" t="s">
        <v>227</v>
      </c>
      <c r="C86" s="146"/>
      <c r="D86" s="146"/>
      <c r="E86" s="276">
        <f t="shared" si="3"/>
        <v>0</v>
      </c>
    </row>
    <row r="87" spans="1:5" s="33" customFormat="1" ht="12" customHeight="1" thickBot="1">
      <c r="A87" s="176" t="s">
        <v>228</v>
      </c>
      <c r="B87" s="78" t="s">
        <v>366</v>
      </c>
      <c r="C87" s="201"/>
      <c r="D87" s="201"/>
      <c r="E87" s="77">
        <f t="shared" si="3"/>
        <v>0</v>
      </c>
    </row>
    <row r="88" spans="1:5" s="33" customFormat="1" ht="12" customHeight="1" thickBot="1">
      <c r="A88" s="176" t="s">
        <v>385</v>
      </c>
      <c r="B88" s="78" t="s">
        <v>229</v>
      </c>
      <c r="C88" s="201"/>
      <c r="D88" s="201"/>
      <c r="E88" s="77">
        <f t="shared" si="3"/>
        <v>0</v>
      </c>
    </row>
    <row r="89" spans="1:5" s="33" customFormat="1" ht="12" customHeight="1" thickBot="1">
      <c r="A89" s="176" t="s">
        <v>386</v>
      </c>
      <c r="B89" s="163" t="s">
        <v>369</v>
      </c>
      <c r="C89" s="148">
        <f>+C66+C70+C75+C78+C82+C88+C87</f>
        <v>14799</v>
      </c>
      <c r="D89" s="148">
        <f>+D66+D70+D75+D78+D82+D88+D87</f>
        <v>-7638</v>
      </c>
      <c r="E89" s="185">
        <f>+E66+E70+E75+E78+E82+E88+E87</f>
        <v>7161</v>
      </c>
    </row>
    <row r="90" spans="1:5" s="33" customFormat="1" ht="12" customHeight="1" thickBot="1">
      <c r="A90" s="180" t="s">
        <v>387</v>
      </c>
      <c r="B90" s="164" t="s">
        <v>388</v>
      </c>
      <c r="C90" s="148">
        <f>+C65+C89</f>
        <v>879206</v>
      </c>
      <c r="D90" s="148">
        <f>+D65+D89</f>
        <v>-7638</v>
      </c>
      <c r="E90" s="185">
        <f>+E65+E89</f>
        <v>871568</v>
      </c>
    </row>
    <row r="91" spans="1:3" s="34" customFormat="1" ht="15" customHeight="1" thickBot="1">
      <c r="A91" s="67"/>
      <c r="B91" s="68"/>
      <c r="C91" s="124"/>
    </row>
    <row r="92" spans="1:5" s="28" customFormat="1" ht="16.5" customHeight="1" thickBot="1">
      <c r="A92" s="326" t="s">
        <v>39</v>
      </c>
      <c r="B92" s="327"/>
      <c r="C92" s="327"/>
      <c r="D92" s="327"/>
      <c r="E92" s="328"/>
    </row>
    <row r="93" spans="1:5" s="35" customFormat="1" ht="12" customHeight="1" thickBot="1">
      <c r="A93" s="150" t="s">
        <v>5</v>
      </c>
      <c r="B93" s="22" t="s">
        <v>392</v>
      </c>
      <c r="C93" s="141">
        <f>+C94+C95+C96+C97+C98+C111</f>
        <v>476881</v>
      </c>
      <c r="D93" s="141">
        <f>+D94+D95+D96+D97+D98+D111</f>
        <v>0</v>
      </c>
      <c r="E93" s="209">
        <f>+E94+E95+E96+E97+E98+E111</f>
        <v>476881</v>
      </c>
    </row>
    <row r="94" spans="1:5" ht="12" customHeight="1">
      <c r="A94" s="181" t="s">
        <v>58</v>
      </c>
      <c r="B94" s="8" t="s">
        <v>34</v>
      </c>
      <c r="C94" s="213">
        <v>282270</v>
      </c>
      <c r="D94" s="213"/>
      <c r="E94" s="279">
        <f aca="true" t="shared" si="4" ref="E94:E113">C94+D94</f>
        <v>282270</v>
      </c>
    </row>
    <row r="95" spans="1:5" ht="12" customHeight="1">
      <c r="A95" s="174" t="s">
        <v>59</v>
      </c>
      <c r="B95" s="6" t="s">
        <v>103</v>
      </c>
      <c r="C95" s="143">
        <v>39390</v>
      </c>
      <c r="D95" s="143"/>
      <c r="E95" s="274">
        <f t="shared" si="4"/>
        <v>39390</v>
      </c>
    </row>
    <row r="96" spans="1:5" ht="12" customHeight="1">
      <c r="A96" s="174" t="s">
        <v>60</v>
      </c>
      <c r="B96" s="6" t="s">
        <v>77</v>
      </c>
      <c r="C96" s="145">
        <v>153165</v>
      </c>
      <c r="D96" s="143"/>
      <c r="E96" s="275">
        <f t="shared" si="4"/>
        <v>153165</v>
      </c>
    </row>
    <row r="97" spans="1:5" ht="12" customHeight="1">
      <c r="A97" s="174" t="s">
        <v>61</v>
      </c>
      <c r="B97" s="9" t="s">
        <v>104</v>
      </c>
      <c r="C97" s="145"/>
      <c r="D97" s="227"/>
      <c r="E97" s="275">
        <f t="shared" si="4"/>
        <v>0</v>
      </c>
    </row>
    <row r="98" spans="1:5" ht="12" customHeight="1">
      <c r="A98" s="174" t="s">
        <v>69</v>
      </c>
      <c r="B98" s="17" t="s">
        <v>105</v>
      </c>
      <c r="C98" s="145"/>
      <c r="D98" s="227"/>
      <c r="E98" s="275">
        <f t="shared" si="4"/>
        <v>0</v>
      </c>
    </row>
    <row r="99" spans="1:5" ht="12" customHeight="1">
      <c r="A99" s="174" t="s">
        <v>62</v>
      </c>
      <c r="B99" s="6" t="s">
        <v>389</v>
      </c>
      <c r="C99" s="145"/>
      <c r="D99" s="227"/>
      <c r="E99" s="275">
        <f t="shared" si="4"/>
        <v>0</v>
      </c>
    </row>
    <row r="100" spans="1:5" ht="12" customHeight="1">
      <c r="A100" s="174" t="s">
        <v>63</v>
      </c>
      <c r="B100" s="43" t="s">
        <v>332</v>
      </c>
      <c r="C100" s="145"/>
      <c r="D100" s="227"/>
      <c r="E100" s="275">
        <f t="shared" si="4"/>
        <v>0</v>
      </c>
    </row>
    <row r="101" spans="1:5" ht="12" customHeight="1">
      <c r="A101" s="174" t="s">
        <v>70</v>
      </c>
      <c r="B101" s="43" t="s">
        <v>331</v>
      </c>
      <c r="C101" s="145"/>
      <c r="D101" s="227"/>
      <c r="E101" s="275">
        <f t="shared" si="4"/>
        <v>0</v>
      </c>
    </row>
    <row r="102" spans="1:5" ht="12" customHeight="1">
      <c r="A102" s="174" t="s">
        <v>71</v>
      </c>
      <c r="B102" s="43" t="s">
        <v>245</v>
      </c>
      <c r="C102" s="145"/>
      <c r="D102" s="227"/>
      <c r="E102" s="275">
        <f t="shared" si="4"/>
        <v>0</v>
      </c>
    </row>
    <row r="103" spans="1:5" ht="12" customHeight="1">
      <c r="A103" s="174" t="s">
        <v>72</v>
      </c>
      <c r="B103" s="44" t="s">
        <v>246</v>
      </c>
      <c r="C103" s="145"/>
      <c r="D103" s="227"/>
      <c r="E103" s="275">
        <f t="shared" si="4"/>
        <v>0</v>
      </c>
    </row>
    <row r="104" spans="1:5" ht="12" customHeight="1">
      <c r="A104" s="174" t="s">
        <v>73</v>
      </c>
      <c r="B104" s="44" t="s">
        <v>247</v>
      </c>
      <c r="C104" s="145"/>
      <c r="D104" s="227"/>
      <c r="E104" s="275">
        <f t="shared" si="4"/>
        <v>0</v>
      </c>
    </row>
    <row r="105" spans="1:5" ht="12" customHeight="1">
      <c r="A105" s="174" t="s">
        <v>75</v>
      </c>
      <c r="B105" s="43" t="s">
        <v>248</v>
      </c>
      <c r="C105" s="145"/>
      <c r="D105" s="227"/>
      <c r="E105" s="275">
        <f t="shared" si="4"/>
        <v>0</v>
      </c>
    </row>
    <row r="106" spans="1:5" ht="12" customHeight="1">
      <c r="A106" s="174" t="s">
        <v>106</v>
      </c>
      <c r="B106" s="43" t="s">
        <v>249</v>
      </c>
      <c r="C106" s="145"/>
      <c r="D106" s="227"/>
      <c r="E106" s="275">
        <f t="shared" si="4"/>
        <v>0</v>
      </c>
    </row>
    <row r="107" spans="1:5" ht="12" customHeight="1">
      <c r="A107" s="174" t="s">
        <v>243</v>
      </c>
      <c r="B107" s="44" t="s">
        <v>250</v>
      </c>
      <c r="C107" s="143"/>
      <c r="D107" s="227"/>
      <c r="E107" s="275">
        <f t="shared" si="4"/>
        <v>0</v>
      </c>
    </row>
    <row r="108" spans="1:5" ht="12" customHeight="1">
      <c r="A108" s="182" t="s">
        <v>244</v>
      </c>
      <c r="B108" s="45" t="s">
        <v>251</v>
      </c>
      <c r="C108" s="145"/>
      <c r="D108" s="227"/>
      <c r="E108" s="275">
        <f t="shared" si="4"/>
        <v>0</v>
      </c>
    </row>
    <row r="109" spans="1:5" ht="12" customHeight="1">
      <c r="A109" s="174" t="s">
        <v>329</v>
      </c>
      <c r="B109" s="45" t="s">
        <v>252</v>
      </c>
      <c r="C109" s="145"/>
      <c r="D109" s="227"/>
      <c r="E109" s="275">
        <f t="shared" si="4"/>
        <v>0</v>
      </c>
    </row>
    <row r="110" spans="1:5" ht="12" customHeight="1">
      <c r="A110" s="174" t="s">
        <v>330</v>
      </c>
      <c r="B110" s="44" t="s">
        <v>253</v>
      </c>
      <c r="C110" s="143"/>
      <c r="D110" s="226"/>
      <c r="E110" s="274">
        <f t="shared" si="4"/>
        <v>0</v>
      </c>
    </row>
    <row r="111" spans="1:5" ht="12" customHeight="1">
      <c r="A111" s="174" t="s">
        <v>334</v>
      </c>
      <c r="B111" s="9" t="s">
        <v>35</v>
      </c>
      <c r="C111" s="143">
        <v>2056</v>
      </c>
      <c r="D111" s="226"/>
      <c r="E111" s="274">
        <f t="shared" si="4"/>
        <v>2056</v>
      </c>
    </row>
    <row r="112" spans="1:5" ht="12" customHeight="1">
      <c r="A112" s="175" t="s">
        <v>335</v>
      </c>
      <c r="B112" s="6" t="s">
        <v>390</v>
      </c>
      <c r="C112" s="145">
        <v>1056</v>
      </c>
      <c r="D112" s="227"/>
      <c r="E112" s="275">
        <f t="shared" si="4"/>
        <v>1056</v>
      </c>
    </row>
    <row r="113" spans="1:5" ht="12" customHeight="1" thickBot="1">
      <c r="A113" s="183" t="s">
        <v>336</v>
      </c>
      <c r="B113" s="46" t="s">
        <v>391</v>
      </c>
      <c r="C113" s="214">
        <v>1000</v>
      </c>
      <c r="D113" s="266"/>
      <c r="E113" s="280">
        <f t="shared" si="4"/>
        <v>1000</v>
      </c>
    </row>
    <row r="114" spans="1:5" ht="12" customHeight="1" thickBot="1">
      <c r="A114" s="23" t="s">
        <v>6</v>
      </c>
      <c r="B114" s="21" t="s">
        <v>254</v>
      </c>
      <c r="C114" s="142">
        <f>+C115+C117+C119</f>
        <v>128500</v>
      </c>
      <c r="D114" s="224">
        <f>+D115+D117+D119</f>
        <v>-6889</v>
      </c>
      <c r="E114" s="77">
        <f>+E115+E117+E119</f>
        <v>121611</v>
      </c>
    </row>
    <row r="115" spans="1:5" ht="12" customHeight="1">
      <c r="A115" s="173" t="s">
        <v>64</v>
      </c>
      <c r="B115" s="6" t="s">
        <v>122</v>
      </c>
      <c r="C115" s="144">
        <v>42000</v>
      </c>
      <c r="D115" s="225"/>
      <c r="E115" s="186">
        <f aca="true" t="shared" si="5" ref="E115:E127">C115+D115</f>
        <v>42000</v>
      </c>
    </row>
    <row r="116" spans="1:5" ht="12" customHeight="1">
      <c r="A116" s="173" t="s">
        <v>65</v>
      </c>
      <c r="B116" s="10" t="s">
        <v>258</v>
      </c>
      <c r="C116" s="144"/>
      <c r="D116" s="225"/>
      <c r="E116" s="186">
        <f t="shared" si="5"/>
        <v>0</v>
      </c>
    </row>
    <row r="117" spans="1:5" ht="12" customHeight="1">
      <c r="A117" s="173" t="s">
        <v>66</v>
      </c>
      <c r="B117" s="10" t="s">
        <v>107</v>
      </c>
      <c r="C117" s="143">
        <v>86500</v>
      </c>
      <c r="D117" s="226">
        <v>-6889</v>
      </c>
      <c r="E117" s="274">
        <f t="shared" si="5"/>
        <v>79611</v>
      </c>
    </row>
    <row r="118" spans="1:5" ht="12" customHeight="1">
      <c r="A118" s="173" t="s">
        <v>67</v>
      </c>
      <c r="B118" s="10" t="s">
        <v>259</v>
      </c>
      <c r="C118" s="143">
        <v>60000</v>
      </c>
      <c r="D118" s="226"/>
      <c r="E118" s="274">
        <f t="shared" si="5"/>
        <v>60000</v>
      </c>
    </row>
    <row r="119" spans="1:5" ht="12" customHeight="1">
      <c r="A119" s="173" t="s">
        <v>68</v>
      </c>
      <c r="B119" s="80" t="s">
        <v>125</v>
      </c>
      <c r="C119" s="143"/>
      <c r="D119" s="226"/>
      <c r="E119" s="274">
        <f t="shared" si="5"/>
        <v>0</v>
      </c>
    </row>
    <row r="120" spans="1:5" ht="12" customHeight="1">
      <c r="A120" s="173" t="s">
        <v>74</v>
      </c>
      <c r="B120" s="79" t="s">
        <v>321</v>
      </c>
      <c r="C120" s="143"/>
      <c r="D120" s="226"/>
      <c r="E120" s="274">
        <f t="shared" si="5"/>
        <v>0</v>
      </c>
    </row>
    <row r="121" spans="1:5" ht="12" customHeight="1">
      <c r="A121" s="173" t="s">
        <v>76</v>
      </c>
      <c r="B121" s="152" t="s">
        <v>264</v>
      </c>
      <c r="C121" s="143"/>
      <c r="D121" s="226"/>
      <c r="E121" s="274">
        <f t="shared" si="5"/>
        <v>0</v>
      </c>
    </row>
    <row r="122" spans="1:5" ht="12" customHeight="1">
      <c r="A122" s="173" t="s">
        <v>108</v>
      </c>
      <c r="B122" s="44" t="s">
        <v>247</v>
      </c>
      <c r="C122" s="143"/>
      <c r="D122" s="226"/>
      <c r="E122" s="274">
        <f t="shared" si="5"/>
        <v>0</v>
      </c>
    </row>
    <row r="123" spans="1:5" ht="12" customHeight="1">
      <c r="A123" s="173" t="s">
        <v>109</v>
      </c>
      <c r="B123" s="44" t="s">
        <v>263</v>
      </c>
      <c r="C123" s="143"/>
      <c r="D123" s="226"/>
      <c r="E123" s="274">
        <f t="shared" si="5"/>
        <v>0</v>
      </c>
    </row>
    <row r="124" spans="1:5" ht="12" customHeight="1">
      <c r="A124" s="173" t="s">
        <v>110</v>
      </c>
      <c r="B124" s="44" t="s">
        <v>262</v>
      </c>
      <c r="C124" s="143"/>
      <c r="D124" s="226"/>
      <c r="E124" s="274">
        <f t="shared" si="5"/>
        <v>0</v>
      </c>
    </row>
    <row r="125" spans="1:5" ht="12" customHeight="1">
      <c r="A125" s="173" t="s">
        <v>255</v>
      </c>
      <c r="B125" s="44" t="s">
        <v>250</v>
      </c>
      <c r="C125" s="143"/>
      <c r="D125" s="226"/>
      <c r="E125" s="274">
        <f t="shared" si="5"/>
        <v>0</v>
      </c>
    </row>
    <row r="126" spans="1:5" ht="12" customHeight="1">
      <c r="A126" s="173" t="s">
        <v>256</v>
      </c>
      <c r="B126" s="44" t="s">
        <v>261</v>
      </c>
      <c r="C126" s="143"/>
      <c r="D126" s="226"/>
      <c r="E126" s="274">
        <f t="shared" si="5"/>
        <v>0</v>
      </c>
    </row>
    <row r="127" spans="1:5" ht="12" customHeight="1" thickBot="1">
      <c r="A127" s="182" t="s">
        <v>257</v>
      </c>
      <c r="B127" s="44" t="s">
        <v>260</v>
      </c>
      <c r="C127" s="145"/>
      <c r="D127" s="227"/>
      <c r="E127" s="275">
        <f t="shared" si="5"/>
        <v>0</v>
      </c>
    </row>
    <row r="128" spans="1:5" ht="12" customHeight="1" thickBot="1">
      <c r="A128" s="23" t="s">
        <v>7</v>
      </c>
      <c r="B128" s="37" t="s">
        <v>339</v>
      </c>
      <c r="C128" s="142">
        <f>+C93+C114</f>
        <v>605381</v>
      </c>
      <c r="D128" s="224">
        <f>+D93+D114</f>
        <v>-6889</v>
      </c>
      <c r="E128" s="77">
        <f>+E93+E114</f>
        <v>598492</v>
      </c>
    </row>
    <row r="129" spans="1:5" ht="12" customHeight="1" thickBot="1">
      <c r="A129" s="23" t="s">
        <v>8</v>
      </c>
      <c r="B129" s="37" t="s">
        <v>340</v>
      </c>
      <c r="C129" s="142">
        <f>+C130+C131+C132</f>
        <v>0</v>
      </c>
      <c r="D129" s="224">
        <f>+D130+D131+D132</f>
        <v>0</v>
      </c>
      <c r="E129" s="77">
        <f>+E130+E131+E132</f>
        <v>0</v>
      </c>
    </row>
    <row r="130" spans="1:5" s="35" customFormat="1" ht="12" customHeight="1">
      <c r="A130" s="173" t="s">
        <v>159</v>
      </c>
      <c r="B130" s="7" t="s">
        <v>395</v>
      </c>
      <c r="C130" s="143"/>
      <c r="D130" s="226"/>
      <c r="E130" s="274">
        <f>C130+D130</f>
        <v>0</v>
      </c>
    </row>
    <row r="131" spans="1:5" ht="12" customHeight="1">
      <c r="A131" s="173" t="s">
        <v>160</v>
      </c>
      <c r="B131" s="7" t="s">
        <v>348</v>
      </c>
      <c r="C131" s="143"/>
      <c r="D131" s="226"/>
      <c r="E131" s="274">
        <f>C131+D131</f>
        <v>0</v>
      </c>
    </row>
    <row r="132" spans="1:5" ht="12" customHeight="1" thickBot="1">
      <c r="A132" s="182" t="s">
        <v>161</v>
      </c>
      <c r="B132" s="5" t="s">
        <v>394</v>
      </c>
      <c r="C132" s="143"/>
      <c r="D132" s="226"/>
      <c r="E132" s="274">
        <f>C132+D132</f>
        <v>0</v>
      </c>
    </row>
    <row r="133" spans="1:5" ht="12" customHeight="1" thickBot="1">
      <c r="A133" s="23" t="s">
        <v>9</v>
      </c>
      <c r="B133" s="37" t="s">
        <v>341</v>
      </c>
      <c r="C133" s="142">
        <f>+C134+C135+C136+C137+C138+C139</f>
        <v>0</v>
      </c>
      <c r="D133" s="224">
        <f>+D134+D135+D136+D137+D138+D139</f>
        <v>0</v>
      </c>
      <c r="E133" s="77">
        <f>+E134+E135+E136+E137+E138+E139</f>
        <v>0</v>
      </c>
    </row>
    <row r="134" spans="1:5" ht="12" customHeight="1">
      <c r="A134" s="173" t="s">
        <v>51</v>
      </c>
      <c r="B134" s="7" t="s">
        <v>350</v>
      </c>
      <c r="C134" s="143"/>
      <c r="D134" s="226"/>
      <c r="E134" s="274">
        <f aca="true" t="shared" si="6" ref="E134:E139">C134+D134</f>
        <v>0</v>
      </c>
    </row>
    <row r="135" spans="1:5" ht="12" customHeight="1">
      <c r="A135" s="173" t="s">
        <v>52</v>
      </c>
      <c r="B135" s="7" t="s">
        <v>342</v>
      </c>
      <c r="C135" s="143"/>
      <c r="D135" s="226"/>
      <c r="E135" s="274">
        <f t="shared" si="6"/>
        <v>0</v>
      </c>
    </row>
    <row r="136" spans="1:5" ht="12" customHeight="1">
      <c r="A136" s="173" t="s">
        <v>53</v>
      </c>
      <c r="B136" s="7" t="s">
        <v>343</v>
      </c>
      <c r="C136" s="143"/>
      <c r="D136" s="226"/>
      <c r="E136" s="274">
        <f t="shared" si="6"/>
        <v>0</v>
      </c>
    </row>
    <row r="137" spans="1:5" ht="12" customHeight="1">
      <c r="A137" s="173" t="s">
        <v>95</v>
      </c>
      <c r="B137" s="7" t="s">
        <v>393</v>
      </c>
      <c r="C137" s="143"/>
      <c r="D137" s="226"/>
      <c r="E137" s="274">
        <f t="shared" si="6"/>
        <v>0</v>
      </c>
    </row>
    <row r="138" spans="1:5" ht="12" customHeight="1">
      <c r="A138" s="173" t="s">
        <v>96</v>
      </c>
      <c r="B138" s="7" t="s">
        <v>345</v>
      </c>
      <c r="C138" s="143"/>
      <c r="D138" s="226"/>
      <c r="E138" s="274">
        <f t="shared" si="6"/>
        <v>0</v>
      </c>
    </row>
    <row r="139" spans="1:5" s="35" customFormat="1" ht="12" customHeight="1" thickBot="1">
      <c r="A139" s="182" t="s">
        <v>97</v>
      </c>
      <c r="B139" s="5" t="s">
        <v>346</v>
      </c>
      <c r="C139" s="143"/>
      <c r="D139" s="226"/>
      <c r="E139" s="274">
        <f t="shared" si="6"/>
        <v>0</v>
      </c>
    </row>
    <row r="140" spans="1:11" ht="12" customHeight="1" thickBot="1">
      <c r="A140" s="23" t="s">
        <v>10</v>
      </c>
      <c r="B140" s="37" t="s">
        <v>408</v>
      </c>
      <c r="C140" s="148">
        <f>+C141+C142+C144+C145+C143</f>
        <v>270825</v>
      </c>
      <c r="D140" s="228">
        <f>+D141+D142+D144+D145+D143</f>
        <v>-749</v>
      </c>
      <c r="E140" s="185">
        <f>+E141+E142+E144+E145+E143</f>
        <v>270076</v>
      </c>
      <c r="K140" s="76"/>
    </row>
    <row r="141" spans="1:5" ht="12.75">
      <c r="A141" s="173" t="s">
        <v>54</v>
      </c>
      <c r="B141" s="7" t="s">
        <v>265</v>
      </c>
      <c r="C141" s="143"/>
      <c r="D141" s="226">
        <v>10106</v>
      </c>
      <c r="E141" s="274">
        <f>C141+D141</f>
        <v>10106</v>
      </c>
    </row>
    <row r="142" spans="1:5" ht="12" customHeight="1">
      <c r="A142" s="173" t="s">
        <v>55</v>
      </c>
      <c r="B142" s="7" t="s">
        <v>266</v>
      </c>
      <c r="C142" s="143"/>
      <c r="D142" s="226"/>
      <c r="E142" s="274">
        <f>C142+D142</f>
        <v>0</v>
      </c>
    </row>
    <row r="143" spans="1:5" ht="12" customHeight="1">
      <c r="A143" s="173" t="s">
        <v>179</v>
      </c>
      <c r="B143" s="7" t="s">
        <v>407</v>
      </c>
      <c r="C143" s="143">
        <v>270825</v>
      </c>
      <c r="D143" s="226">
        <v>-10855</v>
      </c>
      <c r="E143" s="274">
        <f>C143+D143</f>
        <v>259970</v>
      </c>
    </row>
    <row r="144" spans="1:5" s="35" customFormat="1" ht="12" customHeight="1">
      <c r="A144" s="173" t="s">
        <v>180</v>
      </c>
      <c r="B144" s="7" t="s">
        <v>355</v>
      </c>
      <c r="C144" s="143"/>
      <c r="D144" s="226"/>
      <c r="E144" s="274">
        <f>C144+D144</f>
        <v>0</v>
      </c>
    </row>
    <row r="145" spans="1:5" s="35" customFormat="1" ht="12" customHeight="1" thickBot="1">
      <c r="A145" s="182" t="s">
        <v>181</v>
      </c>
      <c r="B145" s="5" t="s">
        <v>285</v>
      </c>
      <c r="C145" s="143"/>
      <c r="D145" s="226"/>
      <c r="E145" s="274">
        <f>C145+D145</f>
        <v>0</v>
      </c>
    </row>
    <row r="146" spans="1:5" s="35" customFormat="1" ht="12" customHeight="1" thickBot="1">
      <c r="A146" s="23" t="s">
        <v>11</v>
      </c>
      <c r="B146" s="37" t="s">
        <v>356</v>
      </c>
      <c r="C146" s="216">
        <f>+C147+C148+C149+C150+C151</f>
        <v>0</v>
      </c>
      <c r="D146" s="229">
        <f>+D147+D148+D149+D150+D151</f>
        <v>0</v>
      </c>
      <c r="E146" s="211">
        <f>+E147+E148+E149+E150+E151</f>
        <v>0</v>
      </c>
    </row>
    <row r="147" spans="1:5" s="35" customFormat="1" ht="12" customHeight="1">
      <c r="A147" s="173" t="s">
        <v>56</v>
      </c>
      <c r="B147" s="7" t="s">
        <v>351</v>
      </c>
      <c r="C147" s="143"/>
      <c r="D147" s="226"/>
      <c r="E147" s="274">
        <f aca="true" t="shared" si="7" ref="E147:E153">C147+D147</f>
        <v>0</v>
      </c>
    </row>
    <row r="148" spans="1:5" s="35" customFormat="1" ht="12" customHeight="1">
      <c r="A148" s="173" t="s">
        <v>57</v>
      </c>
      <c r="B148" s="7" t="s">
        <v>358</v>
      </c>
      <c r="C148" s="143"/>
      <c r="D148" s="226"/>
      <c r="E148" s="274">
        <f t="shared" si="7"/>
        <v>0</v>
      </c>
    </row>
    <row r="149" spans="1:5" s="35" customFormat="1" ht="12" customHeight="1">
      <c r="A149" s="173" t="s">
        <v>191</v>
      </c>
      <c r="B149" s="7" t="s">
        <v>353</v>
      </c>
      <c r="C149" s="143"/>
      <c r="D149" s="226"/>
      <c r="E149" s="274">
        <f t="shared" si="7"/>
        <v>0</v>
      </c>
    </row>
    <row r="150" spans="1:5" s="35" customFormat="1" ht="12" customHeight="1">
      <c r="A150" s="173" t="s">
        <v>192</v>
      </c>
      <c r="B150" s="7" t="s">
        <v>396</v>
      </c>
      <c r="C150" s="143"/>
      <c r="D150" s="226"/>
      <c r="E150" s="274">
        <f t="shared" si="7"/>
        <v>0</v>
      </c>
    </row>
    <row r="151" spans="1:5" ht="12.75" customHeight="1" thickBot="1">
      <c r="A151" s="182" t="s">
        <v>357</v>
      </c>
      <c r="B151" s="5" t="s">
        <v>360</v>
      </c>
      <c r="C151" s="145"/>
      <c r="D151" s="227"/>
      <c r="E151" s="275">
        <f t="shared" si="7"/>
        <v>0</v>
      </c>
    </row>
    <row r="152" spans="1:5" ht="12.75" customHeight="1" thickBot="1">
      <c r="A152" s="208" t="s">
        <v>12</v>
      </c>
      <c r="B152" s="37" t="s">
        <v>361</v>
      </c>
      <c r="C152" s="217"/>
      <c r="D152" s="230"/>
      <c r="E152" s="211">
        <f t="shared" si="7"/>
        <v>0</v>
      </c>
    </row>
    <row r="153" spans="1:5" ht="12.75" customHeight="1" thickBot="1">
      <c r="A153" s="208" t="s">
        <v>13</v>
      </c>
      <c r="B153" s="37" t="s">
        <v>362</v>
      </c>
      <c r="C153" s="217"/>
      <c r="D153" s="230"/>
      <c r="E153" s="211">
        <f t="shared" si="7"/>
        <v>0</v>
      </c>
    </row>
    <row r="154" spans="1:5" ht="12" customHeight="1" thickBot="1">
      <c r="A154" s="23" t="s">
        <v>14</v>
      </c>
      <c r="B154" s="37" t="s">
        <v>364</v>
      </c>
      <c r="C154" s="218">
        <f>+C129+C133+C140+C146+C152+C153</f>
        <v>270825</v>
      </c>
      <c r="D154" s="231">
        <f>+D129+D133+D140+D146+D152+D153</f>
        <v>-749</v>
      </c>
      <c r="E154" s="212">
        <f>+E129+E133+E140+E146+E152+E153</f>
        <v>270076</v>
      </c>
    </row>
    <row r="155" spans="1:5" ht="15" customHeight="1" thickBot="1">
      <c r="A155" s="184" t="s">
        <v>15</v>
      </c>
      <c r="B155" s="129" t="s">
        <v>363</v>
      </c>
      <c r="C155" s="218">
        <f>+C128+C154</f>
        <v>876206</v>
      </c>
      <c r="D155" s="231">
        <f>+D128+D154</f>
        <v>-7638</v>
      </c>
      <c r="E155" s="212">
        <f>+E128+E154</f>
        <v>868568</v>
      </c>
    </row>
    <row r="156" spans="1:5" ht="13.5" thickBot="1">
      <c r="A156" s="132"/>
      <c r="B156" s="133"/>
      <c r="C156" s="134"/>
      <c r="D156" s="134"/>
      <c r="E156" s="134"/>
    </row>
    <row r="157" spans="1:5" ht="15" customHeight="1" thickBot="1">
      <c r="A157" s="74" t="s">
        <v>397</v>
      </c>
      <c r="B157" s="75"/>
      <c r="C157" s="265">
        <v>293</v>
      </c>
      <c r="D157" s="265"/>
      <c r="E157" s="281">
        <f>C157+D157</f>
        <v>293</v>
      </c>
    </row>
    <row r="158" spans="1:5" ht="14.25" customHeight="1" thickBot="1">
      <c r="A158" s="74" t="s">
        <v>118</v>
      </c>
      <c r="B158" s="75"/>
      <c r="C158" s="265">
        <v>267</v>
      </c>
      <c r="D158" s="265"/>
      <c r="E158" s="281">
        <f>C158+D158</f>
        <v>267</v>
      </c>
    </row>
  </sheetData>
  <sheetProtection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46">
      <selection activeCell="D42" sqref="D42"/>
    </sheetView>
  </sheetViews>
  <sheetFormatPr defaultColWidth="9.00390625" defaultRowHeight="12.75"/>
  <cols>
    <col min="1" max="1" width="13.00390625" style="72" customWidth="1"/>
    <col min="2" max="2" width="59.00390625" style="73" customWidth="1"/>
    <col min="3" max="5" width="15.875" style="73" customWidth="1"/>
    <col min="6" max="16384" width="9.375" style="73" customWidth="1"/>
  </cols>
  <sheetData>
    <row r="1" spans="1:5" s="59" customFormat="1" ht="21" customHeight="1" thickBot="1">
      <c r="A1" s="58"/>
      <c r="B1" s="60"/>
      <c r="C1" s="1"/>
      <c r="D1" s="1"/>
      <c r="E1" s="256" t="s">
        <v>471</v>
      </c>
    </row>
    <row r="2" spans="1:5" s="193" customFormat="1" ht="24.75" thickBot="1">
      <c r="A2" s="51" t="s">
        <v>433</v>
      </c>
      <c r="B2" s="330" t="s">
        <v>294</v>
      </c>
      <c r="C2" s="331"/>
      <c r="D2" s="332"/>
      <c r="E2" s="268" t="s">
        <v>41</v>
      </c>
    </row>
    <row r="3" spans="1:5" s="193" customFormat="1" ht="24.75" thickBot="1">
      <c r="A3" s="51" t="s">
        <v>116</v>
      </c>
      <c r="B3" s="330" t="s">
        <v>293</v>
      </c>
      <c r="C3" s="331"/>
      <c r="D3" s="332"/>
      <c r="E3" s="268" t="s">
        <v>36</v>
      </c>
    </row>
    <row r="4" spans="1:5" s="194" customFormat="1" ht="15.75" customHeight="1" thickBot="1">
      <c r="A4" s="61"/>
      <c r="B4" s="61"/>
      <c r="C4" s="62"/>
      <c r="D4" s="32"/>
      <c r="E4" s="62" t="s">
        <v>37</v>
      </c>
    </row>
    <row r="5" spans="1:5" ht="24.75" thickBot="1">
      <c r="A5" s="149" t="s">
        <v>117</v>
      </c>
      <c r="B5" s="63" t="s">
        <v>477</v>
      </c>
      <c r="C5" s="295" t="s">
        <v>409</v>
      </c>
      <c r="D5" s="295" t="s">
        <v>466</v>
      </c>
      <c r="E5" s="296" t="str">
        <f>+CONCATENATE(LEFT(ÖSSZEFÜGGÉSEK!A7,4),"……….",CHAR(10),"Módosítás utáni")</f>
        <v>……….
Módosítás utáni</v>
      </c>
    </row>
    <row r="6" spans="1:5" s="195" customFormat="1" ht="12.75" customHeight="1" thickBot="1">
      <c r="A6" s="52" t="s">
        <v>378</v>
      </c>
      <c r="B6" s="53" t="s">
        <v>379</v>
      </c>
      <c r="C6" s="53" t="s">
        <v>380</v>
      </c>
      <c r="D6" s="260" t="s">
        <v>381</v>
      </c>
      <c r="E6" s="306" t="s">
        <v>474</v>
      </c>
    </row>
    <row r="7" spans="1:5" s="195" customFormat="1" ht="15.75" customHeight="1" thickBot="1">
      <c r="A7" s="326" t="s">
        <v>38</v>
      </c>
      <c r="B7" s="327"/>
      <c r="C7" s="327"/>
      <c r="D7" s="327"/>
      <c r="E7" s="328"/>
    </row>
    <row r="8" spans="1:5" s="128" customFormat="1" ht="12" customHeight="1" thickBot="1">
      <c r="A8" s="52" t="s">
        <v>5</v>
      </c>
      <c r="B8" s="64" t="s">
        <v>398</v>
      </c>
      <c r="C8" s="88">
        <f>SUM(C9:C19)</f>
        <v>0</v>
      </c>
      <c r="D8" s="88">
        <f>SUM(D9:D19)</f>
        <v>0</v>
      </c>
      <c r="E8" s="123">
        <f>SUM(E9:E19)</f>
        <v>0</v>
      </c>
    </row>
    <row r="9" spans="1:5" s="128" customFormat="1" ht="12" customHeight="1">
      <c r="A9" s="188" t="s">
        <v>58</v>
      </c>
      <c r="B9" s="8" t="s">
        <v>168</v>
      </c>
      <c r="C9" s="245"/>
      <c r="D9" s="245"/>
      <c r="E9" s="297">
        <f>C9+D9</f>
        <v>0</v>
      </c>
    </row>
    <row r="10" spans="1:5" s="128" customFormat="1" ht="12" customHeight="1">
      <c r="A10" s="189" t="s">
        <v>59</v>
      </c>
      <c r="B10" s="6" t="s">
        <v>169</v>
      </c>
      <c r="C10" s="85"/>
      <c r="D10" s="85"/>
      <c r="E10" s="291">
        <f aca="true" t="shared" si="0" ref="E10:E18">C10+D10</f>
        <v>0</v>
      </c>
    </row>
    <row r="11" spans="1:5" s="128" customFormat="1" ht="12" customHeight="1">
      <c r="A11" s="189" t="s">
        <v>60</v>
      </c>
      <c r="B11" s="6" t="s">
        <v>170</v>
      </c>
      <c r="C11" s="85"/>
      <c r="D11" s="85"/>
      <c r="E11" s="291">
        <f t="shared" si="0"/>
        <v>0</v>
      </c>
    </row>
    <row r="12" spans="1:5" s="128" customFormat="1" ht="12" customHeight="1">
      <c r="A12" s="189" t="s">
        <v>61</v>
      </c>
      <c r="B12" s="6" t="s">
        <v>171</v>
      </c>
      <c r="C12" s="85"/>
      <c r="D12" s="85"/>
      <c r="E12" s="291">
        <f t="shared" si="0"/>
        <v>0</v>
      </c>
    </row>
    <row r="13" spans="1:5" s="128" customFormat="1" ht="12" customHeight="1">
      <c r="A13" s="189" t="s">
        <v>78</v>
      </c>
      <c r="B13" s="6" t="s">
        <v>172</v>
      </c>
      <c r="C13" s="85"/>
      <c r="D13" s="85"/>
      <c r="E13" s="291">
        <f t="shared" si="0"/>
        <v>0</v>
      </c>
    </row>
    <row r="14" spans="1:5" s="128" customFormat="1" ht="12" customHeight="1">
      <c r="A14" s="189" t="s">
        <v>62</v>
      </c>
      <c r="B14" s="6" t="s">
        <v>295</v>
      </c>
      <c r="C14" s="85"/>
      <c r="D14" s="85"/>
      <c r="E14" s="291">
        <f t="shared" si="0"/>
        <v>0</v>
      </c>
    </row>
    <row r="15" spans="1:5" s="128" customFormat="1" ht="12" customHeight="1">
      <c r="A15" s="189" t="s">
        <v>63</v>
      </c>
      <c r="B15" s="5" t="s">
        <v>296</v>
      </c>
      <c r="C15" s="85"/>
      <c r="D15" s="85"/>
      <c r="E15" s="291">
        <f t="shared" si="0"/>
        <v>0</v>
      </c>
    </row>
    <row r="16" spans="1:5" s="128" customFormat="1" ht="12" customHeight="1">
      <c r="A16" s="189" t="s">
        <v>70</v>
      </c>
      <c r="B16" s="6" t="s">
        <v>175</v>
      </c>
      <c r="C16" s="243"/>
      <c r="D16" s="243"/>
      <c r="E16" s="292">
        <f t="shared" si="0"/>
        <v>0</v>
      </c>
    </row>
    <row r="17" spans="1:5" s="196" customFormat="1" ht="12" customHeight="1">
      <c r="A17" s="189" t="s">
        <v>71</v>
      </c>
      <c r="B17" s="6" t="s">
        <v>176</v>
      </c>
      <c r="C17" s="85"/>
      <c r="D17" s="85"/>
      <c r="E17" s="291">
        <f t="shared" si="0"/>
        <v>0</v>
      </c>
    </row>
    <row r="18" spans="1:5" s="196" customFormat="1" ht="12" customHeight="1">
      <c r="A18" s="189" t="s">
        <v>72</v>
      </c>
      <c r="B18" s="6" t="s">
        <v>327</v>
      </c>
      <c r="C18" s="87"/>
      <c r="D18" s="87"/>
      <c r="E18" s="298">
        <f t="shared" si="0"/>
        <v>0</v>
      </c>
    </row>
    <row r="19" spans="1:5" s="196" customFormat="1" ht="12" customHeight="1" thickBot="1">
      <c r="A19" s="189" t="s">
        <v>73</v>
      </c>
      <c r="B19" s="5" t="s">
        <v>177</v>
      </c>
      <c r="C19" s="87"/>
      <c r="D19" s="87"/>
      <c r="E19" s="298">
        <f>C19+D19</f>
        <v>0</v>
      </c>
    </row>
    <row r="20" spans="1:5" s="128" customFormat="1" ht="12" customHeight="1" thickBot="1">
      <c r="A20" s="52" t="s">
        <v>6</v>
      </c>
      <c r="B20" s="64" t="s">
        <v>297</v>
      </c>
      <c r="C20" s="88">
        <f>SUM(C21:C23)</f>
        <v>0</v>
      </c>
      <c r="D20" s="88">
        <f>SUM(D21:D23)</f>
        <v>0</v>
      </c>
      <c r="E20" s="123">
        <f>SUM(E21:E23)</f>
        <v>0</v>
      </c>
    </row>
    <row r="21" spans="1:5" s="196" customFormat="1" ht="12" customHeight="1">
      <c r="A21" s="189" t="s">
        <v>64</v>
      </c>
      <c r="B21" s="7" t="s">
        <v>150</v>
      </c>
      <c r="C21" s="85"/>
      <c r="D21" s="85"/>
      <c r="E21" s="291">
        <f>C21+D21</f>
        <v>0</v>
      </c>
    </row>
    <row r="22" spans="1:5" s="196" customFormat="1" ht="12" customHeight="1">
      <c r="A22" s="189" t="s">
        <v>65</v>
      </c>
      <c r="B22" s="6" t="s">
        <v>298</v>
      </c>
      <c r="C22" s="85"/>
      <c r="D22" s="85"/>
      <c r="E22" s="291">
        <f>C22+D22</f>
        <v>0</v>
      </c>
    </row>
    <row r="23" spans="1:5" s="196" customFormat="1" ht="12" customHeight="1">
      <c r="A23" s="189" t="s">
        <v>66</v>
      </c>
      <c r="B23" s="6" t="s">
        <v>299</v>
      </c>
      <c r="C23" s="85"/>
      <c r="D23" s="85"/>
      <c r="E23" s="291">
        <f>C23+D23</f>
        <v>0</v>
      </c>
    </row>
    <row r="24" spans="1:5" s="196" customFormat="1" ht="12" customHeight="1" thickBot="1">
      <c r="A24" s="189" t="s">
        <v>67</v>
      </c>
      <c r="B24" s="6" t="s">
        <v>399</v>
      </c>
      <c r="C24" s="85"/>
      <c r="D24" s="85"/>
      <c r="E24" s="291">
        <f>C24+D24</f>
        <v>0</v>
      </c>
    </row>
    <row r="25" spans="1:5" s="196" customFormat="1" ht="12" customHeight="1" thickBot="1">
      <c r="A25" s="54" t="s">
        <v>7</v>
      </c>
      <c r="B25" s="37" t="s">
        <v>94</v>
      </c>
      <c r="C25" s="269"/>
      <c r="D25" s="269"/>
      <c r="E25" s="123"/>
    </row>
    <row r="26" spans="1:5" s="196" customFormat="1" ht="12" customHeight="1" thickBot="1">
      <c r="A26" s="54" t="s">
        <v>8</v>
      </c>
      <c r="B26" s="37" t="s">
        <v>400</v>
      </c>
      <c r="C26" s="88">
        <f>+C27+C28+C29</f>
        <v>0</v>
      </c>
      <c r="D26" s="88">
        <f>+D27+D28+D29</f>
        <v>0</v>
      </c>
      <c r="E26" s="123">
        <f>+E27+E28+E29</f>
        <v>0</v>
      </c>
    </row>
    <row r="27" spans="1:5" s="196" customFormat="1" ht="12" customHeight="1">
      <c r="A27" s="190" t="s">
        <v>159</v>
      </c>
      <c r="B27" s="191" t="s">
        <v>155</v>
      </c>
      <c r="C27" s="244"/>
      <c r="D27" s="244"/>
      <c r="E27" s="293">
        <f>C27+D27</f>
        <v>0</v>
      </c>
    </row>
    <row r="28" spans="1:5" s="196" customFormat="1" ht="12" customHeight="1">
      <c r="A28" s="190" t="s">
        <v>160</v>
      </c>
      <c r="B28" s="191" t="s">
        <v>298</v>
      </c>
      <c r="C28" s="85"/>
      <c r="D28" s="85"/>
      <c r="E28" s="291">
        <f>C28+D28</f>
        <v>0</v>
      </c>
    </row>
    <row r="29" spans="1:5" s="196" customFormat="1" ht="12" customHeight="1">
      <c r="A29" s="190" t="s">
        <v>161</v>
      </c>
      <c r="B29" s="192" t="s">
        <v>301</v>
      </c>
      <c r="C29" s="85"/>
      <c r="D29" s="85"/>
      <c r="E29" s="291">
        <f>C29+D29</f>
        <v>0</v>
      </c>
    </row>
    <row r="30" spans="1:5" s="196" customFormat="1" ht="12" customHeight="1" thickBot="1">
      <c r="A30" s="189" t="s">
        <v>162</v>
      </c>
      <c r="B30" s="42" t="s">
        <v>401</v>
      </c>
      <c r="C30" s="30"/>
      <c r="D30" s="30"/>
      <c r="E30" s="299">
        <f>C30+D30</f>
        <v>0</v>
      </c>
    </row>
    <row r="31" spans="1:5" s="196" customFormat="1" ht="12" customHeight="1" thickBot="1">
      <c r="A31" s="54" t="s">
        <v>9</v>
      </c>
      <c r="B31" s="37" t="s">
        <v>302</v>
      </c>
      <c r="C31" s="88">
        <f>+C32+C33+C34</f>
        <v>0</v>
      </c>
      <c r="D31" s="88">
        <f>+D32+D33+D34</f>
        <v>0</v>
      </c>
      <c r="E31" s="123">
        <f>+E32+E33+E34</f>
        <v>0</v>
      </c>
    </row>
    <row r="32" spans="1:5" s="196" customFormat="1" ht="12" customHeight="1">
      <c r="A32" s="190" t="s">
        <v>51</v>
      </c>
      <c r="B32" s="191" t="s">
        <v>182</v>
      </c>
      <c r="C32" s="244"/>
      <c r="D32" s="244"/>
      <c r="E32" s="293">
        <f>C32+D32</f>
        <v>0</v>
      </c>
    </row>
    <row r="33" spans="1:5" s="196" customFormat="1" ht="12" customHeight="1">
      <c r="A33" s="190" t="s">
        <v>52</v>
      </c>
      <c r="B33" s="192" t="s">
        <v>183</v>
      </c>
      <c r="C33" s="89"/>
      <c r="D33" s="89"/>
      <c r="E33" s="288">
        <f>C33+D33</f>
        <v>0</v>
      </c>
    </row>
    <row r="34" spans="1:5" s="196" customFormat="1" ht="12" customHeight="1" thickBot="1">
      <c r="A34" s="189" t="s">
        <v>53</v>
      </c>
      <c r="B34" s="42" t="s">
        <v>184</v>
      </c>
      <c r="C34" s="30"/>
      <c r="D34" s="30"/>
      <c r="E34" s="299">
        <f>C34+D34</f>
        <v>0</v>
      </c>
    </row>
    <row r="35" spans="1:5" s="128" customFormat="1" ht="12" customHeight="1" thickBot="1">
      <c r="A35" s="54" t="s">
        <v>10</v>
      </c>
      <c r="B35" s="37" t="s">
        <v>270</v>
      </c>
      <c r="C35" s="269"/>
      <c r="D35" s="269"/>
      <c r="E35" s="123">
        <f>C35+D35</f>
        <v>0</v>
      </c>
    </row>
    <row r="36" spans="1:5" s="128" customFormat="1" ht="12" customHeight="1" thickBot="1">
      <c r="A36" s="54" t="s">
        <v>11</v>
      </c>
      <c r="B36" s="37" t="s">
        <v>303</v>
      </c>
      <c r="C36" s="269"/>
      <c r="D36" s="269"/>
      <c r="E36" s="123">
        <f>C36+D36</f>
        <v>0</v>
      </c>
    </row>
    <row r="37" spans="1:5" s="128" customFormat="1" ht="12" customHeight="1" thickBot="1">
      <c r="A37" s="52" t="s">
        <v>12</v>
      </c>
      <c r="B37" s="37" t="s">
        <v>304</v>
      </c>
      <c r="C37" s="88">
        <f>+C8+C20+C25+C26+C31+C35+C36</f>
        <v>0</v>
      </c>
      <c r="D37" s="88">
        <f>+D8+D20+D25+D26+D31+D35+D36</f>
        <v>0</v>
      </c>
      <c r="E37" s="123">
        <f>+E8+E20+E25+E26+E31+E35+E36</f>
        <v>0</v>
      </c>
    </row>
    <row r="38" spans="1:5" s="128" customFormat="1" ht="12" customHeight="1" thickBot="1">
      <c r="A38" s="65" t="s">
        <v>13</v>
      </c>
      <c r="B38" s="37" t="s">
        <v>305</v>
      </c>
      <c r="C38" s="88">
        <f>+C39+C40+C41</f>
        <v>72345</v>
      </c>
      <c r="D38" s="88">
        <f>+D39+D40+D41</f>
        <v>0</v>
      </c>
      <c r="E38" s="123">
        <f>+E39+E40+E41</f>
        <v>72345</v>
      </c>
    </row>
    <row r="39" spans="1:5" s="128" customFormat="1" ht="12" customHeight="1">
      <c r="A39" s="190" t="s">
        <v>306</v>
      </c>
      <c r="B39" s="191" t="s">
        <v>132</v>
      </c>
      <c r="C39" s="244"/>
      <c r="D39" s="244">
        <v>2381</v>
      </c>
      <c r="E39" s="293">
        <f>C39+D39</f>
        <v>2381</v>
      </c>
    </row>
    <row r="40" spans="1:5" s="128" customFormat="1" ht="12" customHeight="1">
      <c r="A40" s="190" t="s">
        <v>307</v>
      </c>
      <c r="B40" s="192" t="s">
        <v>0</v>
      </c>
      <c r="C40" s="89"/>
      <c r="D40" s="89"/>
      <c r="E40" s="288">
        <f>C40+D40</f>
        <v>0</v>
      </c>
    </row>
    <row r="41" spans="1:5" s="196" customFormat="1" ht="12" customHeight="1" thickBot="1">
      <c r="A41" s="189" t="s">
        <v>308</v>
      </c>
      <c r="B41" s="42" t="s">
        <v>309</v>
      </c>
      <c r="C41" s="30">
        <v>72345</v>
      </c>
      <c r="D41" s="30">
        <v>-2381</v>
      </c>
      <c r="E41" s="299">
        <f>C41+D41</f>
        <v>69964</v>
      </c>
    </row>
    <row r="42" spans="1:5" s="196" customFormat="1" ht="15" customHeight="1" thickBot="1">
      <c r="A42" s="65" t="s">
        <v>14</v>
      </c>
      <c r="B42" s="66" t="s">
        <v>310</v>
      </c>
      <c r="C42" s="270">
        <f>+C37+C38</f>
        <v>72345</v>
      </c>
      <c r="D42" s="270">
        <f>+D37+D38</f>
        <v>0</v>
      </c>
      <c r="E42" s="126">
        <f>+E37+E38</f>
        <v>72345</v>
      </c>
    </row>
    <row r="43" spans="1:3" s="196" customFormat="1" ht="15" customHeight="1">
      <c r="A43" s="67"/>
      <c r="B43" s="68"/>
      <c r="C43" s="124"/>
    </row>
    <row r="44" spans="1:3" ht="13.5" thickBot="1">
      <c r="A44" s="69"/>
      <c r="B44" s="70"/>
      <c r="C44" s="125"/>
    </row>
    <row r="45" spans="1:5" s="195" customFormat="1" ht="16.5" customHeight="1" thickBot="1">
      <c r="A45" s="326" t="s">
        <v>39</v>
      </c>
      <c r="B45" s="327"/>
      <c r="C45" s="327"/>
      <c r="D45" s="327"/>
      <c r="E45" s="328"/>
    </row>
    <row r="46" spans="1:5" s="197" customFormat="1" ht="12" customHeight="1" thickBot="1">
      <c r="A46" s="54" t="s">
        <v>5</v>
      </c>
      <c r="B46" s="37" t="s">
        <v>311</v>
      </c>
      <c r="C46" s="88">
        <f>SUM(C47:C51)</f>
        <v>72345</v>
      </c>
      <c r="D46" s="88">
        <f>SUM(D47:D51)</f>
        <v>0</v>
      </c>
      <c r="E46" s="123">
        <f>SUM(E47:E51)</f>
        <v>72345</v>
      </c>
    </row>
    <row r="47" spans="1:5" ht="12" customHeight="1">
      <c r="A47" s="189" t="s">
        <v>58</v>
      </c>
      <c r="B47" s="7" t="s">
        <v>34</v>
      </c>
      <c r="C47" s="244">
        <v>45130</v>
      </c>
      <c r="D47" s="244"/>
      <c r="E47" s="293">
        <f>C47+D47</f>
        <v>45130</v>
      </c>
    </row>
    <row r="48" spans="1:5" ht="12" customHeight="1">
      <c r="A48" s="189" t="s">
        <v>59</v>
      </c>
      <c r="B48" s="6" t="s">
        <v>103</v>
      </c>
      <c r="C48" s="29">
        <v>13315</v>
      </c>
      <c r="D48" s="29"/>
      <c r="E48" s="289">
        <f>C48+D48</f>
        <v>13315</v>
      </c>
    </row>
    <row r="49" spans="1:5" ht="12" customHeight="1">
      <c r="A49" s="189" t="s">
        <v>60</v>
      </c>
      <c r="B49" s="6" t="s">
        <v>77</v>
      </c>
      <c r="C49" s="29">
        <v>13900</v>
      </c>
      <c r="D49" s="29"/>
      <c r="E49" s="289">
        <f>C49+D49</f>
        <v>13900</v>
      </c>
    </row>
    <row r="50" spans="1:5" ht="12" customHeight="1">
      <c r="A50" s="189" t="s">
        <v>61</v>
      </c>
      <c r="B50" s="6" t="s">
        <v>104</v>
      </c>
      <c r="C50" s="29"/>
      <c r="D50" s="29"/>
      <c r="E50" s="289">
        <f>C50+D50</f>
        <v>0</v>
      </c>
    </row>
    <row r="51" spans="1:5" ht="12" customHeight="1" thickBot="1">
      <c r="A51" s="189" t="s">
        <v>78</v>
      </c>
      <c r="B51" s="6" t="s">
        <v>105</v>
      </c>
      <c r="C51" s="29"/>
      <c r="D51" s="29"/>
      <c r="E51" s="289">
        <f>C51+D51</f>
        <v>0</v>
      </c>
    </row>
    <row r="52" spans="1:5" ht="12" customHeight="1" thickBot="1">
      <c r="A52" s="54" t="s">
        <v>6</v>
      </c>
      <c r="B52" s="37" t="s">
        <v>312</v>
      </c>
      <c r="C52" s="88">
        <f>SUM(C53:C55)</f>
        <v>0</v>
      </c>
      <c r="D52" s="88">
        <f>SUM(D53:D55)</f>
        <v>0</v>
      </c>
      <c r="E52" s="123">
        <f>SUM(E53:E55)</f>
        <v>0</v>
      </c>
    </row>
    <row r="53" spans="1:5" s="197" customFormat="1" ht="12" customHeight="1">
      <c r="A53" s="189" t="s">
        <v>64</v>
      </c>
      <c r="B53" s="7" t="s">
        <v>122</v>
      </c>
      <c r="C53" s="244"/>
      <c r="D53" s="244"/>
      <c r="E53" s="293">
        <f>C53+D53</f>
        <v>0</v>
      </c>
    </row>
    <row r="54" spans="1:5" ht="12" customHeight="1">
      <c r="A54" s="189" t="s">
        <v>65</v>
      </c>
      <c r="B54" s="6" t="s">
        <v>107</v>
      </c>
      <c r="C54" s="29"/>
      <c r="D54" s="29"/>
      <c r="E54" s="289">
        <f>C54+D54</f>
        <v>0</v>
      </c>
    </row>
    <row r="55" spans="1:5" ht="12" customHeight="1">
      <c r="A55" s="189" t="s">
        <v>66</v>
      </c>
      <c r="B55" s="6" t="s">
        <v>40</v>
      </c>
      <c r="C55" s="29"/>
      <c r="D55" s="29"/>
      <c r="E55" s="289">
        <f>C55+D55</f>
        <v>0</v>
      </c>
    </row>
    <row r="56" spans="1:5" ht="12" customHeight="1" thickBot="1">
      <c r="A56" s="189" t="s">
        <v>67</v>
      </c>
      <c r="B56" s="6" t="s">
        <v>402</v>
      </c>
      <c r="C56" s="29"/>
      <c r="D56" s="29"/>
      <c r="E56" s="289">
        <f>C56+D56</f>
        <v>0</v>
      </c>
    </row>
    <row r="57" spans="1:5" ht="12" customHeight="1" thickBot="1">
      <c r="A57" s="54" t="s">
        <v>7</v>
      </c>
      <c r="B57" s="37" t="s">
        <v>2</v>
      </c>
      <c r="C57" s="269"/>
      <c r="D57" s="269"/>
      <c r="E57" s="123">
        <f>C57+D57</f>
        <v>0</v>
      </c>
    </row>
    <row r="58" spans="1:5" ht="15" customHeight="1" thickBot="1">
      <c r="A58" s="54" t="s">
        <v>8</v>
      </c>
      <c r="B58" s="71" t="s">
        <v>406</v>
      </c>
      <c r="C58" s="270">
        <f>+C46+C52+C57</f>
        <v>72345</v>
      </c>
      <c r="D58" s="270">
        <f>+D46+D52+D57</f>
        <v>0</v>
      </c>
      <c r="E58" s="126">
        <f>+E46+E52+E57</f>
        <v>72345</v>
      </c>
    </row>
    <row r="59" spans="3:5" ht="13.5" thickBot="1">
      <c r="C59" s="127"/>
      <c r="D59" s="127"/>
      <c r="E59" s="127"/>
    </row>
    <row r="60" spans="1:5" ht="15" customHeight="1" thickBot="1">
      <c r="A60" s="74" t="s">
        <v>397</v>
      </c>
      <c r="B60" s="75"/>
      <c r="C60" s="265">
        <v>18</v>
      </c>
      <c r="D60" s="265"/>
      <c r="E60" s="281">
        <f>C60+D60</f>
        <v>18</v>
      </c>
    </row>
    <row r="61" spans="1:5" ht="14.25" customHeight="1" thickBot="1">
      <c r="A61" s="74" t="s">
        <v>118</v>
      </c>
      <c r="B61" s="75"/>
      <c r="C61" s="265">
        <v>0</v>
      </c>
      <c r="D61" s="265"/>
      <c r="E61" s="281">
        <f>C61+D61</f>
        <v>0</v>
      </c>
    </row>
  </sheetData>
  <sheetProtection sheet="1"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Jegyzőnő</cp:lastModifiedBy>
  <cp:lastPrinted>2016-07-13T09:19:43Z</cp:lastPrinted>
  <dcterms:created xsi:type="dcterms:W3CDTF">1999-10-30T10:30:45Z</dcterms:created>
  <dcterms:modified xsi:type="dcterms:W3CDTF">2016-07-20T08:26:59Z</dcterms:modified>
  <cp:category/>
  <cp:version/>
  <cp:contentType/>
  <cp:contentStatus/>
</cp:coreProperties>
</file>