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ulajdonos\Desktop\"/>
    </mc:Choice>
  </mc:AlternateContent>
  <bookViews>
    <workbookView xWindow="0" yWindow="0" windowWidth="24000" windowHeight="9735" tabRatio="727" firstSheet="8" activeTab="13"/>
  </bookViews>
  <sheets>
    <sheet name="ÖSSZEFÜGGÉSEK" sheetId="75" r:id="rId1"/>
    <sheet name="1.sz.mell." sheetId="1" r:id="rId2"/>
    <sheet name="2.sz.mell  " sheetId="73" r:id="rId3"/>
    <sheet name="3.sz.mell  " sheetId="61" r:id="rId4"/>
    <sheet name="ELLENŐRZÉS-1.sz.2.a.sz.2.b.sz." sheetId="76" r:id="rId5"/>
    <sheet name="4.sz.mell.  " sheetId="62" r:id="rId6"/>
    <sheet name="5.mell." sheetId="77" r:id="rId7"/>
    <sheet name="6.mell." sheetId="78" r:id="rId8"/>
    <sheet name="7.mell." sheetId="63" r:id="rId9"/>
    <sheet name="8.mell." sheetId="64" r:id="rId10"/>
    <sheet name="9.mell. " sheetId="71" r:id="rId11"/>
    <sheet name="10. önk.összesen" sheetId="3" r:id="rId12"/>
    <sheet name="11. hivatal össz." sheetId="79" r:id="rId13"/>
    <sheet name="12. óvoda összesen" sheetId="105" r:id="rId14"/>
    <sheet name="13. konyha összesen " sheetId="131" r:id="rId15"/>
    <sheet name="14.sz.mell" sheetId="89" r:id="rId16"/>
    <sheet name="15.MELLÉKLET " sheetId="132" r:id="rId17"/>
    <sheet name="Munka1" sheetId="94" r:id="rId18"/>
  </sheets>
  <externalReferences>
    <externalReference r:id="rId19"/>
    <externalReference r:id="rId20"/>
    <externalReference r:id="rId21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>#REF!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Titles" localSheetId="11">'10. önk.összesen'!$3:$8</definedName>
    <definedName name="_xlnm.Print_Titles" localSheetId="12">'11. hivatal össz.'!$3:$8</definedName>
    <definedName name="_xlnm.Print_Titles" localSheetId="13">'12. óvoda összesen'!$3:$8</definedName>
    <definedName name="_xlnm.Print_Titles" localSheetId="14">'13. konyha összesen '!$3:$8</definedName>
    <definedName name="_xlnm.Print_Area" localSheetId="1">'1.sz.mell.'!$A$1:$F$174</definedName>
    <definedName name="_xlnm.Print_Area" localSheetId="13">'12. óvoda összesen'!$A$3:$E$64</definedName>
    <definedName name="_xlnm.Print_Area" localSheetId="2">'2.sz.mell  '!$A$1:$I$35</definedName>
    <definedName name="_xlnm.Print_Area" localSheetId="3">'3.sz.mell  '!$A$1:$I$36</definedName>
    <definedName name="PUK">#REF!</definedName>
    <definedName name="TAM_jogc_feldkod">[3]NATUR_select!$C$16:$D$287</definedName>
    <definedName name="URSZ">#REF!</definedName>
  </definedNames>
  <calcPr calcId="152511"/>
</workbook>
</file>

<file path=xl/calcChain.xml><?xml version="1.0" encoding="utf-8"?>
<calcChain xmlns="http://schemas.openxmlformats.org/spreadsheetml/2006/main">
  <c r="E20" i="61" l="1"/>
  <c r="E34" i="61" s="1"/>
  <c r="E28" i="63"/>
  <c r="E7" i="63"/>
  <c r="F22" i="63"/>
  <c r="F21" i="63"/>
  <c r="E38" i="132"/>
  <c r="E62" i="131"/>
  <c r="D56" i="131"/>
  <c r="D68" i="131" s="1"/>
  <c r="D40" i="131"/>
  <c r="D11" i="131"/>
  <c r="D39" i="131" s="1"/>
  <c r="D44" i="131" s="1"/>
  <c r="E55" i="105"/>
  <c r="E23" i="105"/>
  <c r="D49" i="105"/>
  <c r="D61" i="105" s="1"/>
  <c r="D40" i="105"/>
  <c r="D11" i="105"/>
  <c r="D39" i="105" s="1"/>
  <c r="D44" i="105" s="1"/>
  <c r="E23" i="79"/>
  <c r="D58" i="79"/>
  <c r="D70" i="79"/>
  <c r="D41" i="79"/>
  <c r="D11" i="79"/>
  <c r="D40" i="79" s="1"/>
  <c r="D45" i="79" s="1"/>
  <c r="E25" i="3"/>
  <c r="D152" i="3"/>
  <c r="D142" i="3"/>
  <c r="D169" i="3"/>
  <c r="D128" i="3"/>
  <c r="D123" i="3"/>
  <c r="D120" i="3"/>
  <c r="D107" i="3"/>
  <c r="D102" i="3" s="1"/>
  <c r="D137" i="3" s="1"/>
  <c r="D170" i="3" s="1"/>
  <c r="D83" i="3"/>
  <c r="D97" i="3" s="1"/>
  <c r="D40" i="3"/>
  <c r="D32" i="3"/>
  <c r="D18" i="3"/>
  <c r="D11" i="3"/>
  <c r="H33" i="61"/>
  <c r="H9" i="61"/>
  <c r="H32" i="73"/>
  <c r="H12" i="73"/>
  <c r="H11" i="73"/>
  <c r="H10" i="73"/>
  <c r="H9" i="73"/>
  <c r="D23" i="73"/>
  <c r="D22" i="73" s="1"/>
  <c r="D32" i="73" s="1"/>
  <c r="E108" i="1"/>
  <c r="E24" i="1"/>
  <c r="D151" i="1"/>
  <c r="D144" i="1"/>
  <c r="D168" i="1" s="1"/>
  <c r="D130" i="1"/>
  <c r="H13" i="61" s="1"/>
  <c r="D122" i="1"/>
  <c r="H14" i="73" s="1"/>
  <c r="D108" i="1"/>
  <c r="H13" i="73" s="1"/>
  <c r="D81" i="1"/>
  <c r="D76" i="1"/>
  <c r="D95" i="1"/>
  <c r="D61" i="1"/>
  <c r="D39" i="1"/>
  <c r="D13" i="73" s="1"/>
  <c r="D31" i="1"/>
  <c r="D12" i="73" s="1"/>
  <c r="D17" i="1"/>
  <c r="D10" i="73" s="1"/>
  <c r="D10" i="1"/>
  <c r="D9" i="73" s="1"/>
  <c r="A3" i="132"/>
  <c r="F38" i="132"/>
  <c r="G12" i="89"/>
  <c r="G13" i="89"/>
  <c r="G14" i="89"/>
  <c r="G15" i="89"/>
  <c r="G16" i="89"/>
  <c r="G17" i="89"/>
  <c r="C18" i="89"/>
  <c r="D18" i="89"/>
  <c r="E18" i="89"/>
  <c r="F18" i="89"/>
  <c r="G18" i="89"/>
  <c r="C11" i="131"/>
  <c r="E11" i="131"/>
  <c r="C39" i="131"/>
  <c r="E39" i="131"/>
  <c r="C40" i="131"/>
  <c r="E40" i="131"/>
  <c r="C44" i="131"/>
  <c r="C56" i="131"/>
  <c r="E56" i="131"/>
  <c r="C68" i="131"/>
  <c r="E68" i="131"/>
  <c r="C11" i="105"/>
  <c r="E11" i="105"/>
  <c r="C39" i="105"/>
  <c r="E39" i="105"/>
  <c r="C40" i="105"/>
  <c r="E40" i="105"/>
  <c r="C44" i="105"/>
  <c r="C49" i="105"/>
  <c r="E49" i="105"/>
  <c r="C61" i="105"/>
  <c r="E61" i="105"/>
  <c r="C11" i="79"/>
  <c r="E11" i="79"/>
  <c r="E40" i="79" s="1"/>
  <c r="E45" i="79" s="1"/>
  <c r="C40" i="79"/>
  <c r="C41" i="79"/>
  <c r="E41" i="79"/>
  <c r="C45" i="79"/>
  <c r="C58" i="79"/>
  <c r="E58" i="79"/>
  <c r="E70" i="79" s="1"/>
  <c r="C70" i="79"/>
  <c r="C11" i="3"/>
  <c r="E11" i="3"/>
  <c r="C18" i="3"/>
  <c r="E18" i="3"/>
  <c r="C32" i="3"/>
  <c r="E32" i="3"/>
  <c r="C40" i="3"/>
  <c r="E40" i="3"/>
  <c r="C73" i="3"/>
  <c r="E73" i="3"/>
  <c r="C83" i="3"/>
  <c r="E83" i="3"/>
  <c r="C97" i="3"/>
  <c r="E97" i="3"/>
  <c r="C98" i="3"/>
  <c r="E107" i="3"/>
  <c r="C120" i="3"/>
  <c r="C102" i="3" s="1"/>
  <c r="E120" i="3"/>
  <c r="E102" i="3" s="1"/>
  <c r="C123" i="3"/>
  <c r="E128" i="3"/>
  <c r="E123" i="3" s="1"/>
  <c r="E142" i="3"/>
  <c r="C152" i="3"/>
  <c r="E152" i="3"/>
  <c r="E169" i="3" s="1"/>
  <c r="C169" i="3"/>
  <c r="B6" i="71"/>
  <c r="C6" i="71"/>
  <c r="C16" i="71" s="1"/>
  <c r="C28" i="71" s="1"/>
  <c r="C38" i="71" s="1"/>
  <c r="D6" i="71"/>
  <c r="E7" i="71"/>
  <c r="E8" i="71"/>
  <c r="E9" i="71"/>
  <c r="E10" i="71"/>
  <c r="E11" i="71"/>
  <c r="E12" i="71"/>
  <c r="E13" i="71"/>
  <c r="B14" i="71"/>
  <c r="C14" i="71"/>
  <c r="D14" i="71"/>
  <c r="E14" i="71"/>
  <c r="B16" i="71"/>
  <c r="D16" i="71"/>
  <c r="D28" i="71" s="1"/>
  <c r="D38" i="71" s="1"/>
  <c r="E17" i="71"/>
  <c r="E18" i="71"/>
  <c r="E24" i="71" s="1"/>
  <c r="E19" i="71"/>
  <c r="E20" i="71"/>
  <c r="E21" i="71"/>
  <c r="E22" i="71"/>
  <c r="E23" i="71"/>
  <c r="B24" i="71"/>
  <c r="C24" i="71"/>
  <c r="D24" i="71"/>
  <c r="B28" i="71"/>
  <c r="B38" i="71" s="1"/>
  <c r="E29" i="71"/>
  <c r="E30" i="71"/>
  <c r="E31" i="71"/>
  <c r="E32" i="71"/>
  <c r="E33" i="71"/>
  <c r="E34" i="71"/>
  <c r="E35" i="71"/>
  <c r="B36" i="71"/>
  <c r="C36" i="71"/>
  <c r="D36" i="71"/>
  <c r="E36" i="71"/>
  <c r="E39" i="71"/>
  <c r="E40" i="71"/>
  <c r="E46" i="71" s="1"/>
  <c r="E41" i="71"/>
  <c r="E42" i="71"/>
  <c r="E43" i="71"/>
  <c r="E44" i="71"/>
  <c r="E45" i="71"/>
  <c r="B46" i="71"/>
  <c r="C46" i="71"/>
  <c r="D46" i="71"/>
  <c r="A48" i="71"/>
  <c r="D52" i="71"/>
  <c r="F5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B26" i="64"/>
  <c r="D26" i="64"/>
  <c r="E26" i="64"/>
  <c r="D5" i="63"/>
  <c r="D5" i="64" s="1"/>
  <c r="F5" i="63"/>
  <c r="F7" i="63"/>
  <c r="F14" i="63"/>
  <c r="F15" i="63"/>
  <c r="F16" i="63"/>
  <c r="F17" i="63"/>
  <c r="F18" i="63"/>
  <c r="F19" i="63"/>
  <c r="F20" i="63"/>
  <c r="B28" i="63"/>
  <c r="D28" i="63"/>
  <c r="A3" i="78"/>
  <c r="C10" i="78"/>
  <c r="C13" i="77"/>
  <c r="C6" i="62"/>
  <c r="D6" i="62" s="1"/>
  <c r="E6" i="62" s="1"/>
  <c r="F8" i="62"/>
  <c r="F9" i="62"/>
  <c r="F10" i="62"/>
  <c r="F11" i="62"/>
  <c r="F12" i="62"/>
  <c r="C13" i="62"/>
  <c r="D13" i="62"/>
  <c r="E13" i="62"/>
  <c r="A4" i="76"/>
  <c r="B6" i="76"/>
  <c r="B7" i="76"/>
  <c r="B8" i="76"/>
  <c r="B13" i="76"/>
  <c r="B14" i="76"/>
  <c r="B15" i="76"/>
  <c r="I9" i="61"/>
  <c r="C20" i="61"/>
  <c r="C21" i="61"/>
  <c r="C27" i="61"/>
  <c r="C33" i="61" s="1"/>
  <c r="D7" i="76" s="1"/>
  <c r="I33" i="61"/>
  <c r="G9" i="73"/>
  <c r="I9" i="73"/>
  <c r="G10" i="73"/>
  <c r="I10" i="73"/>
  <c r="G11" i="73"/>
  <c r="I11" i="73"/>
  <c r="G12" i="73"/>
  <c r="I12" i="73"/>
  <c r="G13" i="73"/>
  <c r="C22" i="73"/>
  <c r="E23" i="73"/>
  <c r="E22" i="73" s="1"/>
  <c r="E32" i="73" s="1"/>
  <c r="C32" i="73"/>
  <c r="G32" i="73"/>
  <c r="I32" i="73"/>
  <c r="D14" i="76" s="1"/>
  <c r="E14" i="76" s="1"/>
  <c r="C7" i="1"/>
  <c r="E5" i="63" s="1"/>
  <c r="E5" i="64" s="1"/>
  <c r="C10" i="1"/>
  <c r="C9" i="73"/>
  <c r="E10" i="1"/>
  <c r="E9" i="73"/>
  <c r="C17" i="1"/>
  <c r="C10" i="73"/>
  <c r="E17" i="1"/>
  <c r="E10" i="73"/>
  <c r="C31" i="1"/>
  <c r="C12" i="73"/>
  <c r="E31" i="1"/>
  <c r="E12" i="73"/>
  <c r="C39" i="1"/>
  <c r="C13" i="73"/>
  <c r="E39" i="1"/>
  <c r="E13" i="73"/>
  <c r="C61" i="1"/>
  <c r="C14" i="73"/>
  <c r="E61" i="1"/>
  <c r="C76" i="1"/>
  <c r="E76" i="1"/>
  <c r="C81" i="1"/>
  <c r="E81" i="1"/>
  <c r="C95" i="1"/>
  <c r="E95" i="1"/>
  <c r="C103" i="1"/>
  <c r="I13" i="73"/>
  <c r="E122" i="1"/>
  <c r="I14" i="73" s="1"/>
  <c r="C125" i="1"/>
  <c r="C139" i="1"/>
  <c r="E130" i="1"/>
  <c r="I13" i="61" s="1"/>
  <c r="I20" i="61" s="1"/>
  <c r="I34" i="61" s="1"/>
  <c r="C144" i="1"/>
  <c r="E144" i="1"/>
  <c r="C151" i="1"/>
  <c r="E151" i="1"/>
  <c r="C168" i="1"/>
  <c r="C174" i="1" s="1"/>
  <c r="E168" i="1"/>
  <c r="A12" i="75"/>
  <c r="A11" i="76" s="1"/>
  <c r="E103" i="1"/>
  <c r="C71" i="1"/>
  <c r="I21" i="73" l="1"/>
  <c r="F28" i="63"/>
  <c r="F26" i="64"/>
  <c r="C137" i="3"/>
  <c r="C170" i="3" s="1"/>
  <c r="E44" i="131"/>
  <c r="F13" i="62"/>
  <c r="E137" i="3"/>
  <c r="E98" i="3"/>
  <c r="E44" i="105"/>
  <c r="H20" i="61"/>
  <c r="H34" i="61" s="1"/>
  <c r="D73" i="3"/>
  <c r="D98" i="3" s="1"/>
  <c r="C169" i="1"/>
  <c r="C173" i="1"/>
  <c r="E71" i="1"/>
  <c r="E96" i="1" s="1"/>
  <c r="E170" i="3"/>
  <c r="D21" i="73"/>
  <c r="D33" i="73" s="1"/>
  <c r="C34" i="61"/>
  <c r="C96" i="1"/>
  <c r="C36" i="61"/>
  <c r="E7" i="76"/>
  <c r="D125" i="1"/>
  <c r="H21" i="73"/>
  <c r="H33" i="73" s="1"/>
  <c r="I36" i="61"/>
  <c r="D103" i="1"/>
  <c r="D71" i="1"/>
  <c r="D96" i="1" s="1"/>
  <c r="E125" i="1"/>
  <c r="E139" i="1" s="1"/>
  <c r="E169" i="1" s="1"/>
  <c r="E21" i="73"/>
  <c r="E33" i="73" s="1"/>
  <c r="D13" i="76"/>
  <c r="E13" i="76" s="1"/>
  <c r="C21" i="73"/>
  <c r="D6" i="76" s="1"/>
  <c r="E6" i="76" s="1"/>
  <c r="I33" i="73"/>
  <c r="D15" i="76" s="1"/>
  <c r="E15" i="76" s="1"/>
  <c r="C5" i="77"/>
  <c r="G21" i="73"/>
  <c r="G33" i="73" s="1"/>
  <c r="C100" i="1"/>
  <c r="C33" i="73" l="1"/>
  <c r="D8" i="76" s="1"/>
  <c r="E8" i="76" s="1"/>
  <c r="D139" i="1"/>
  <c r="D169" i="1" s="1"/>
</calcChain>
</file>

<file path=xl/sharedStrings.xml><?xml version="1.0" encoding="utf-8"?>
<sst xmlns="http://schemas.openxmlformats.org/spreadsheetml/2006/main" count="1479" uniqueCount="591">
  <si>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</si>
  <si>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</si>
  <si>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</si>
  <si>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</si>
  <si>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</si>
  <si>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</si>
  <si>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</si>
  <si>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</si>
  <si>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</si>
  <si>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</si>
  <si>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</si>
  <si>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</si>
  <si>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</si>
  <si>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</si>
  <si>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</si>
  <si>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</si>
  <si>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</si>
  <si>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</si>
  <si>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</si>
  <si>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</si>
  <si>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</si>
  <si>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</si>
  <si>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</si>
  <si>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</si>
  <si>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</si>
  <si>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</si>
  <si>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</si>
  <si>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</si>
  <si>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</si>
  <si>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</si>
  <si>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</si>
  <si>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</si>
  <si>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</si>
  <si>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</si>
  <si>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</si>
  <si>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</si>
  <si>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</si>
  <si>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</si>
  <si>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</si>
  <si>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</si>
  <si>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</si>
  <si>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</si>
  <si>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</si>
  <si>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</si>
  <si>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</si>
  <si>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</si>
  <si>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</si>
  <si>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</si>
  <si>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</si>
  <si>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</si>
  <si>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</si>
  <si>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</si>
  <si>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</si>
  <si>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</si>
  <si>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</si>
  <si>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</si>
  <si>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</si>
  <si>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</si>
  <si>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</si>
  <si>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</si>
  <si>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</si>
  <si>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</si>
  <si>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</si>
  <si>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</si>
  <si>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</si>
  <si>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</si>
  <si>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</si>
  <si>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</si>
  <si>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</si>
  <si>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</si>
  <si>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</si>
  <si>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</si>
  <si>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</si>
  <si>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</si>
  <si>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</si>
  <si>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</si>
  <si>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</si>
  <si>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</si>
  <si>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</si>
  <si>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</si>
  <si>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</si>
  <si>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</si>
  <si>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</si>
  <si>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</si>
  <si>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</si>
  <si>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</si>
  <si>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</si>
  <si>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</si>
  <si>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</si>
  <si>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</si>
  <si>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</si>
  <si>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</si>
  <si>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</si>
  <si>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</si>
  <si>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</si>
  <si>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</si>
  <si>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</si>
  <si>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</si>
  <si>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</si>
  <si>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</si>
  <si>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</si>
  <si>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</si>
  <si>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</si>
  <si>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</si>
  <si>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</si>
  <si>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</si>
  <si>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</si>
  <si>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</si>
  <si>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</si>
  <si>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</si>
  <si>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</si>
  <si>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</si>
  <si>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</si>
  <si>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</si>
  <si>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</si>
  <si>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</si>
  <si>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</si>
  <si>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</si>
  <si>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</si>
  <si>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</si>
  <si>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</si>
  <si>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</si>
  <si>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</si>
  <si>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</si>
  <si>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</si>
  <si>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</si>
  <si>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</si>
  <si>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</si>
  <si>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</si>
  <si>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</si>
  <si>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</si>
  <si>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</si>
  <si>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</si>
  <si>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</si>
  <si>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</si>
  <si>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</si>
  <si>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</si>
  <si>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</si>
  <si>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</si>
  <si>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</si>
  <si>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</si>
  <si>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</si>
  <si>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</si>
  <si>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</si>
  <si>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</si>
  <si>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</si>
  <si>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</si>
  <si>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</si>
  <si>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</si>
  <si>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</si>
  <si>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</si>
  <si>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</si>
  <si>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</si>
  <si>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</si>
  <si>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</si>
  <si>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</si>
  <si>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</si>
  <si>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</si>
  <si>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</si>
  <si>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</si>
  <si>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</si>
  <si>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</si>
  <si>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</si>
  <si>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</si>
  <si>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</si>
  <si>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</si>
  <si>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</si>
  <si>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</si>
  <si>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</si>
  <si>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</si>
  <si>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</si>
  <si>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</si>
  <si>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</si>
  <si>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</si>
  <si>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</si>
  <si>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</si>
  <si>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</si>
  <si>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</si>
  <si>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</si>
  <si>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</si>
  <si>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</si>
  <si>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</si>
  <si>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</si>
  <si>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</si>
  <si>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</si>
  <si>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</si>
  <si>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</si>
  <si>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</si>
  <si>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</si>
  <si>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</si>
  <si>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</si>
  <si>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</si>
  <si>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</si>
  <si>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</si>
  <si>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</si>
  <si>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</si>
  <si>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</si>
  <si>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</si>
  <si>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</si>
  <si>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</si>
  <si>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</si>
  <si>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</si>
  <si>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</si>
  <si>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</si>
  <si>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</si>
  <si>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</si>
  <si>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</si>
  <si>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</si>
  <si>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</si>
  <si>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</si>
  <si>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</si>
  <si>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</si>
  <si>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</si>
  <si>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</si>
  <si>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</si>
  <si>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</si>
  <si>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</si>
  <si>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</si>
  <si>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</si>
  <si>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</si>
  <si>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</si>
  <si>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</si>
  <si>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</si>
  <si>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</si>
  <si>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</si>
  <si>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</si>
  <si>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</si>
  <si>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</si>
  <si>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</si>
  <si>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</si>
  <si>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</si>
  <si>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</si>
  <si>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</si>
  <si>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</si>
  <si>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</si>
  <si>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</si>
  <si>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</si>
  <si>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</si>
  <si>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</si>
  <si>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</si>
  <si>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</si>
  <si>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</si>
  <si>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</si>
  <si>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</si>
  <si>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</si>
  <si>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</si>
  <si>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</si>
  <si>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</si>
  <si>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</si>
  <si>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</si>
  <si>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</si>
  <si>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</si>
  <si>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</si>
  <si>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</si>
  <si>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</si>
  <si>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</si>
  <si>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</si>
  <si>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</si>
  <si>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</si>
  <si>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</si>
  <si>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</si>
  <si>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</si>
  <si>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</si>
  <si>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</si>
  <si>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</si>
  <si>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</si>
  <si>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</si>
  <si>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</si>
  <si>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</si>
  <si>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</si>
  <si>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</si>
  <si>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</si>
  <si>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</si>
  <si>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</si>
  <si>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</si>
  <si>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</si>
  <si>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</si>
  <si>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</si>
  <si>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</si>
  <si>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</si>
  <si>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</si>
  <si>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</si>
  <si>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</si>
  <si>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</si>
  <si>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</si>
  <si>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</si>
  <si>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</si>
  <si>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</si>
  <si>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</si>
  <si>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</si>
  <si>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</si>
  <si>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</si>
  <si>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</si>
  <si>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</si>
  <si>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</si>
  <si>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</si>
  <si>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</si>
  <si>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</si>
  <si>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</si>
  <si>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</si>
  <si>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</si>
  <si>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</si>
  <si>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</si>
  <si>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</si>
  <si>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</si>
  <si>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</si>
  <si>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</si>
  <si>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</si>
  <si>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</si>
  <si>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</si>
  <si>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</si>
  <si>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</si>
  <si>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</si>
  <si>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</si>
  <si>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</si>
  <si>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</si>
  <si>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</si>
  <si>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</si>
  <si>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</si>
  <si>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</si>
  <si>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</si>
  <si>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</si>
  <si>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</si>
  <si>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</si>
  <si>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</si>
  <si>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</si>
  <si>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</si>
  <si>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</si>
  <si>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</si>
  <si>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</si>
  <si>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</si>
  <si>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</si>
  <si>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</si>
  <si>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</si>
  <si>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</si>
  <si>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</si>
  <si>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</si>
  <si>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</si>
  <si>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</si>
  <si>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</si>
  <si>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</si>
  <si>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</si>
  <si>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</si>
  <si>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</si>
  <si>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</si>
  <si>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</si>
  <si>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</si>
  <si>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</si>
  <si>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</si>
  <si>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</si>
  <si>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</si>
  <si>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</si>
  <si>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</si>
  <si>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</si>
  <si>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</si>
  <si>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</si>
  <si>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</si>
  <si>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</si>
  <si>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</si>
  <si>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</si>
  <si>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</si>
  <si>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</si>
  <si>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</si>
  <si>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</si>
  <si>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</si>
  <si>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</si>
  <si>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</si>
  <si>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</si>
  <si>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</si>
  <si>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</si>
  <si>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</si>
  <si>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</si>
  <si>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</si>
  <si>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</si>
  <si>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</si>
  <si>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</si>
  <si>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</si>
  <si>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</si>
  <si>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</si>
  <si>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</si>
  <si>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</si>
  <si>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</si>
  <si>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</si>
  <si>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</si>
  <si>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</si>
  <si>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</si>
  <si>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</si>
  <si>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</si>
  <si>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</si>
  <si>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</si>
  <si>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</si>
  <si>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</si>
  <si>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</si>
  <si>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</si>
  <si>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</si>
  <si>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</si>
  <si>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</si>
  <si>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</si>
  <si>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</si>
  <si>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</si>
  <si>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</si>
  <si>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</si>
  <si>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</si>
  <si>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</si>
  <si>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</si>
  <si>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</si>
  <si>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</si>
  <si>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</si>
  <si>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</si>
  <si>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</si>
  <si>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</si>
  <si>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</si>
  <si>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</si>
  <si>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</si>
  <si>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</si>
  <si>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</si>
  <si>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</si>
  <si>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</si>
  <si>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</si>
  <si>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</si>
  <si>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</si>
  <si>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</si>
  <si>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</si>
  <si>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</si>
  <si>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</si>
  <si>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</si>
  <si>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</si>
  <si>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</si>
  <si>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</si>
  <si>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</si>
  <si>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</si>
  <si>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</si>
  <si>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</si>
  <si>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</si>
  <si>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</si>
  <si>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</si>
  <si>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</si>
  <si>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</si>
  <si>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</si>
  <si>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</si>
  <si>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</si>
  <si>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</si>
  <si>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</si>
  <si>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</si>
  <si>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</si>
  <si>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</si>
  <si>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</si>
  <si>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</si>
  <si>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</si>
  <si>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</si>
  <si>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</si>
  <si>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</si>
  <si>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</si>
  <si>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</si>
  <si>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</si>
  <si>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</si>
  <si>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</si>
  <si>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</si>
  <si>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</si>
  <si>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</si>
  <si>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</si>
  <si>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</si>
  <si>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</si>
  <si>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</si>
  <si>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</si>
  <si>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</si>
  <si>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</si>
  <si>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</si>
  <si>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</si>
  <si>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</si>
  <si>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</si>
  <si>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</si>
  <si>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</si>
  <si>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</si>
  <si>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</si>
  <si>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</si>
  <si>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</si>
  <si>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</si>
  <si>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</si>
  <si>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</si>
  <si>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</si>
  <si>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</si>
  <si>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</si>
  <si>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</si>
  <si>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</si>
  <si>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</si>
  <si>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</si>
  <si>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</si>
  <si>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</si>
  <si>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6.3.1</t>
  </si>
  <si>
    <t>6.3.2</t>
  </si>
  <si>
    <t xml:space="preserve">   - óvoda</t>
  </si>
  <si>
    <t xml:space="preserve">   - hivatal</t>
  </si>
  <si>
    <t xml:space="preserve">   - Egyéb működési célú támogatások ÁH-n belülre - Többcélú</t>
  </si>
  <si>
    <t>Az önkormányzatnak ilyen ügyletekből fennálló kötelezettsége nincs</t>
  </si>
  <si>
    <t>Nemleges</t>
  </si>
  <si>
    <t>30 napon túli elismert tartozásállomány összesen: 0 Ft</t>
  </si>
  <si>
    <t>Ft</t>
  </si>
  <si>
    <t xml:space="preserve">Egyéb áruhasználati és szolgáltatási adók </t>
  </si>
  <si>
    <t xml:space="preserve"> Polgármesteri  hivatal</t>
  </si>
  <si>
    <t>Gyermekétkeztetés</t>
  </si>
  <si>
    <t>6.3.3</t>
  </si>
  <si>
    <t xml:space="preserve">   - gyermekétkeztetés</t>
  </si>
  <si>
    <t>Naszály Község Önkormányzata</t>
  </si>
  <si>
    <t xml:space="preserve"> Óvoda és Bölcsőde</t>
  </si>
  <si>
    <t>Naszály Község Önkormányzat adósságot keletkeztető ügyletekből és kezességvállalásokból fennálló kötelezettségei</t>
  </si>
  <si>
    <t>Naszály Község Önkormányzat saját bevételeinek részletezése az adósságot keletkeztető ügyletből származó tárgyévi fizetési kötelezettség megállapításához</t>
  </si>
  <si>
    <t>működés</t>
  </si>
  <si>
    <t>Naszályi Római Katolikus Egyház</t>
  </si>
  <si>
    <t>Naszályi Református Egyház</t>
  </si>
  <si>
    <t>Magyar Vöröskereszt</t>
  </si>
  <si>
    <t>Naszályi - Sólyom Polgárőrség</t>
  </si>
  <si>
    <t>Naszályi Szabadidő Klub</t>
  </si>
  <si>
    <t>Naszályi Nosztalgia Klub</t>
  </si>
  <si>
    <t>Naszály SE</t>
  </si>
  <si>
    <t>Géniusz SE</t>
  </si>
  <si>
    <t>Eredeti</t>
  </si>
  <si>
    <t>I.Módosított</t>
  </si>
  <si>
    <t>01</t>
  </si>
  <si>
    <t>04</t>
  </si>
  <si>
    <t>I. Módosított</t>
  </si>
  <si>
    <t xml:space="preserve"> Ft</t>
  </si>
  <si>
    <t xml:space="preserve"> forintban !</t>
  </si>
  <si>
    <t>előirányzat</t>
  </si>
  <si>
    <t xml:space="preserve">   - Egyéb működési célú támogatások ÁH-n belülre - Kistérségi Társulás</t>
  </si>
  <si>
    <t xml:space="preserve">forintban </t>
  </si>
  <si>
    <t xml:space="preserve"> forintban </t>
  </si>
  <si>
    <t xml:space="preserve"> forintban</t>
  </si>
  <si>
    <t xml:space="preserve">  forintban !</t>
  </si>
  <si>
    <t>Arany János utca telekkialakítás</t>
  </si>
  <si>
    <t>2015-2017.</t>
  </si>
  <si>
    <t xml:space="preserve">Geotech </t>
  </si>
  <si>
    <t xml:space="preserve">Vízjogi üzemeltetési engedélyezési terv </t>
  </si>
  <si>
    <t>Óvoda alagsor engedélyezési terv</t>
  </si>
  <si>
    <t>Közvilágítás bővítés</t>
  </si>
  <si>
    <t>Fűnyíró traktor beszerzés</t>
  </si>
  <si>
    <t>Általér Szövetség</t>
  </si>
  <si>
    <t>Települési Önkormányzatok Országos Szövetsége</t>
  </si>
  <si>
    <t>működés-tagdíj</t>
  </si>
  <si>
    <t>beruházás</t>
  </si>
  <si>
    <t>Vértes-Gerecse Vidékfejlesztési Szövetség</t>
  </si>
  <si>
    <t>Duna-Vértes Köze Regionális Hulladékgazdálkodási Társulás</t>
  </si>
  <si>
    <t>2016. évi előirányzat</t>
  </si>
  <si>
    <t xml:space="preserve">Szennyvíz </t>
  </si>
  <si>
    <t>Közbeszerzés lebonyolítás</t>
  </si>
  <si>
    <t>2016.</t>
  </si>
  <si>
    <t>Gyermek és Közétkeztetési Intézmény alagsor eng.terv.</t>
  </si>
  <si>
    <t>II. Módosított</t>
  </si>
  <si>
    <t>1.12.1.</t>
  </si>
  <si>
    <t>1.12.2.</t>
  </si>
  <si>
    <t xml:space="preserve">   - Egyéb működési célú támogatások ÁH-n belülre - Felső-Tiszavidéki</t>
  </si>
  <si>
    <t>G</t>
  </si>
  <si>
    <t>H</t>
  </si>
  <si>
    <t>II.Módosított</t>
  </si>
  <si>
    <t>óvoda - kamerarendszer</t>
  </si>
  <si>
    <t>Konyha - elektromos sütő beszerzés</t>
  </si>
  <si>
    <t>Hangosító berendezés</t>
  </si>
  <si>
    <t>Háziorvos - eszközök beszerzése</t>
  </si>
  <si>
    <t>Ingatlan vásárlás - szántóföld</t>
  </si>
  <si>
    <t>Telkek vízellátás kiviteli tervek</t>
  </si>
  <si>
    <t>Naszály Község Önkormányzat 2016. ÉVI KÖLTSÉGVETÉSÉNEK ÖSSZEVONT MÉRLEGE</t>
  </si>
  <si>
    <t>1. melléklet a 12/2016. (XII.19.) önkormányzati rendelethez</t>
  </si>
  <si>
    <t>1. melléklet a 3/2016. (II.24.) önkormányzati rendelethez</t>
  </si>
  <si>
    <t>2. melléklet a 12/2016. (XII.19.) önkormányzati rendelethez</t>
  </si>
  <si>
    <t>2. melléklet a 3/2016. (II.24.) önkormányzati rendelethez</t>
  </si>
  <si>
    <t>3. melléklet a 12/2016. (XII.19.) önkormányzati rendelethez</t>
  </si>
  <si>
    <t>3. melléklet a 3/2016. (II.24.) önkormányzati rendelethez</t>
  </si>
  <si>
    <t>4. melléklet a 12/2016. (XII.19.) önkormányzati rendelethez</t>
  </si>
  <si>
    <t>4. melléklet a 3/2016. (II.24.) önkormányzati rendelethez</t>
  </si>
  <si>
    <t>5. melléklet a 12/2016. (XII.19.) önkormányzati rendelethez</t>
  </si>
  <si>
    <t>5. melléklet a 3/2016. (II.24.) önkormányzati rendelethez</t>
  </si>
  <si>
    <t>6. melléklet a 12/2016. (XII.19.) önkormányzati rendelethez</t>
  </si>
  <si>
    <t>6. melléklet a 3/2016. (II.24.) önkormányzati rendelethez</t>
  </si>
  <si>
    <t>7. melléklet a 12/2016. (XII.19.) önkormányzati rendelethez</t>
  </si>
  <si>
    <t>7. melléklet a 3/2016. (II.24.) önkormányzati rendelethez</t>
  </si>
  <si>
    <t>8. melléklet a 12/2016. (XII.19.) önkormányzati rendelethez</t>
  </si>
  <si>
    <t>8. melléklet a 3/2016. (II.24.) önkormányzati rendelethez</t>
  </si>
  <si>
    <t>9. melléklet a 12/2016. (XII.19.) önkormányzati rendelethez</t>
  </si>
  <si>
    <t>9. melléklet a 3/2016. (II.24.) önkormányzati rendelethez</t>
  </si>
  <si>
    <t>10. melléklet a 3/2016. (II.24.) önkormányzati rendelethez</t>
  </si>
  <si>
    <t>10. melléklet a 12/2016. (XII.19.) önkormányzati rendelethez</t>
  </si>
  <si>
    <t>11. melléklet 12/2016. (XII.19.) önkormányzati rendelethez</t>
  </si>
  <si>
    <t>11. melléklet 3/2016. (II.24.) önkormányzati rendelethez</t>
  </si>
  <si>
    <t>12. melléklet 12/2016. (XII.19.) önkormányzati rendelethez</t>
  </si>
  <si>
    <t>12. melléklet 3/2016. (II.24.) önkormányzati rendelethez</t>
  </si>
  <si>
    <t>13. melléklet a 12/2016. (XII.19.) önkormányzati rendelethez</t>
  </si>
  <si>
    <t>13. melléklet a 3/2016. (II.24.) önkormányzati rendelethez</t>
  </si>
  <si>
    <t>14. melléklet a 12/2016. (XII.19.) önkormányzati rendelethez</t>
  </si>
  <si>
    <t>14. melléklet a 3/2016. (II.24.) önkormányzati rendelethez</t>
  </si>
  <si>
    <t>15. melléklet a 12/2016. (XII.19.) önkormányzati rendelethez</t>
  </si>
  <si>
    <t>15. melléklet a 3/2016. (II.24.)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</si>
</sst>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7"/>
      <name val="Times New Roman CE"/>
      <family val="1"/>
      <charset val="238"/>
    </font>
    <font>
      <b/>
      <sz val="8"/>
      <color indexed="8"/>
      <name val="Times New Roman"/>
      <family val="1"/>
      <charset val="238"/>
    </font>
    <font>
      <b/>
      <sz val="6"/>
      <name val="Times New Roman CE"/>
      <family val="1"/>
      <charset val="238"/>
    </font>
    <font>
      <sz val="10"/>
      <name val="Arial CE"/>
      <charset val="238"/>
    </font>
    <font>
      <sz val="7"/>
      <name val="Times New Roman CE"/>
      <family val="1"/>
      <charset val="238"/>
    </font>
    <font>
      <b/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9" fillId="0" borderId="0"/>
    <xf numFmtId="0" fontId="12" fillId="0" borderId="0"/>
  </cellStyleXfs>
  <cellXfs count="78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6" applyFont="1" applyFill="1" applyBorder="1" applyAlignment="1" applyProtection="1">
      <alignment horizontal="left" vertical="center" wrapText="1" indent="1"/>
    </xf>
    <xf numFmtId="164" fontId="21" fillId="0" borderId="1" xfId="0" applyNumberFormat="1" applyFont="1" applyFill="1" applyBorder="1" applyAlignment="1" applyProtection="1">
      <alignment vertical="center" wrapTex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3" xfId="0" applyNumberFormat="1" applyFont="1" applyBorder="1" applyAlignment="1" applyProtection="1">
      <alignment horizontal="right" vertical="center" indent="1"/>
      <protection locked="0"/>
    </xf>
    <xf numFmtId="0" fontId="29" fillId="0" borderId="1" xfId="0" applyFont="1" applyBorder="1" applyAlignment="1" applyProtection="1">
      <alignment horizontal="left" vertical="center" indent="1"/>
      <protection locked="0"/>
    </xf>
    <xf numFmtId="3" fontId="29" fillId="0" borderId="4" xfId="0" applyNumberFormat="1" applyFont="1" applyBorder="1" applyAlignment="1" applyProtection="1">
      <alignment horizontal="right" vertical="center" indent="1"/>
      <protection locked="0"/>
    </xf>
    <xf numFmtId="0" fontId="19" fillId="0" borderId="5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164" fontId="19" fillId="0" borderId="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4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" xfId="0" applyNumberFormat="1" applyFont="1" applyFill="1" applyBorder="1" applyAlignment="1" applyProtection="1">
      <alignment horizontal="right" vertical="center" indent="1"/>
      <protection locked="0"/>
    </xf>
    <xf numFmtId="0" fontId="23" fillId="0" borderId="0" xfId="0" applyFont="1" applyFill="1"/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33" fillId="0" borderId="1" xfId="0" applyNumberFormat="1" applyFont="1" applyFill="1" applyBorder="1" applyAlignment="1" applyProtection="1">
      <alignment vertical="center"/>
      <protection locked="0"/>
    </xf>
    <xf numFmtId="3" fontId="29" fillId="0" borderId="1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12" xfId="0" applyNumberFormat="1" applyFont="1" applyFill="1" applyBorder="1" applyAlignment="1" applyProtection="1">
      <alignment vertical="center"/>
      <protection locked="0"/>
    </xf>
    <xf numFmtId="49" fontId="29" fillId="0" borderId="6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1" xfId="0" applyNumberFormat="1" applyFont="1" applyFill="1" applyBorder="1" applyAlignment="1" applyProtection="1">
      <alignment vertical="center" wrapText="1"/>
    </xf>
    <xf numFmtId="164" fontId="8" fillId="2" borderId="11" xfId="0" applyNumberFormat="1" applyFont="1" applyFill="1" applyBorder="1" applyAlignment="1" applyProtection="1">
      <alignment vertical="center" wrapText="1"/>
    </xf>
    <xf numFmtId="164" fontId="21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1" xfId="6" applyFont="1" applyFill="1" applyBorder="1" applyAlignment="1" applyProtection="1">
      <alignment horizontal="left" vertical="center" wrapText="1" indent="1"/>
    </xf>
    <xf numFmtId="164" fontId="28" fillId="0" borderId="5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1" xfId="6" applyFont="1" applyFill="1" applyBorder="1" applyAlignment="1" applyProtection="1">
      <alignment horizontal="left" vertical="center" wrapText="1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42" fillId="0" borderId="0" xfId="0" applyFont="1" applyFill="1"/>
    <xf numFmtId="0" fontId="43" fillId="0" borderId="0" xfId="0" applyFont="1"/>
    <xf numFmtId="0" fontId="2" fillId="0" borderId="0" xfId="6" applyFont="1" applyFill="1"/>
    <xf numFmtId="164" fontId="5" fillId="0" borderId="0" xfId="6" applyNumberFormat="1" applyFont="1" applyFill="1" applyBorder="1" applyAlignment="1" applyProtection="1">
      <alignment horizontal="centerContinuous" vertical="center"/>
    </xf>
    <xf numFmtId="0" fontId="15" fillId="0" borderId="6" xfId="6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5" fillId="0" borderId="5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15" fillId="0" borderId="7" xfId="6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6" applyFont="1" applyFill="1" applyBorder="1" applyAlignment="1">
      <alignment horizontal="center" vertical="center"/>
    </xf>
    <xf numFmtId="0" fontId="31" fillId="0" borderId="11" xfId="6" applyFont="1" applyFill="1" applyBorder="1"/>
    <xf numFmtId="165" fontId="15" fillId="0" borderId="14" xfId="1" applyNumberFormat="1" applyFont="1" applyFill="1" applyBorder="1"/>
    <xf numFmtId="165" fontId="15" fillId="0" borderId="4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40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4" fontId="29" fillId="0" borderId="18" xfId="0" applyNumberFormat="1" applyFont="1" applyFill="1" applyBorder="1" applyAlignment="1" applyProtection="1">
      <alignment vertical="center"/>
      <protection locked="0"/>
    </xf>
    <xf numFmtId="164" fontId="29" fillId="0" borderId="1" xfId="0" applyNumberFormat="1" applyFont="1" applyFill="1" applyBorder="1" applyAlignment="1" applyProtection="1">
      <alignment vertical="center"/>
      <protection locked="0"/>
    </xf>
    <xf numFmtId="164" fontId="29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18" xfId="6" applyFont="1" applyFill="1" applyBorder="1" applyProtection="1">
      <protection locked="0"/>
    </xf>
    <xf numFmtId="165" fontId="15" fillId="0" borderId="18" xfId="1" applyNumberFormat="1" applyFont="1" applyFill="1" applyBorder="1" applyProtection="1">
      <protection locked="0"/>
    </xf>
    <xf numFmtId="0" fontId="15" fillId="0" borderId="1" xfId="6" applyFont="1" applyFill="1" applyBorder="1" applyProtection="1">
      <protection locked="0"/>
    </xf>
    <xf numFmtId="165" fontId="15" fillId="0" borderId="1" xfId="1" applyNumberFormat="1" applyFont="1" applyFill="1" applyBorder="1" applyProtection="1">
      <protection locked="0"/>
    </xf>
    <xf numFmtId="0" fontId="15" fillId="0" borderId="12" xfId="6" applyFont="1" applyFill="1" applyBorder="1" applyProtection="1">
      <protection locked="0"/>
    </xf>
    <xf numFmtId="165" fontId="15" fillId="0" borderId="12" xfId="1" applyNumberFormat="1" applyFont="1" applyFill="1" applyBorder="1" applyProtection="1">
      <protection locked="0"/>
    </xf>
    <xf numFmtId="0" fontId="28" fillId="0" borderId="19" xfId="6" applyFont="1" applyFill="1" applyBorder="1" applyAlignment="1" applyProtection="1">
      <alignment horizontal="center" vertical="center" wrapText="1"/>
    </xf>
    <xf numFmtId="0" fontId="28" fillId="0" borderId="2" xfId="6" applyFont="1" applyFill="1" applyBorder="1" applyAlignment="1" applyProtection="1">
      <alignment horizontal="center" vertical="center" wrapText="1"/>
    </xf>
    <xf numFmtId="0" fontId="28" fillId="0" borderId="3" xfId="6" applyFont="1" applyFill="1" applyBorder="1" applyAlignment="1" applyProtection="1">
      <alignment horizontal="center" vertical="center" wrapText="1"/>
    </xf>
    <xf numFmtId="0" fontId="29" fillId="0" borderId="5" xfId="6" applyFont="1" applyFill="1" applyBorder="1" applyAlignment="1" applyProtection="1">
      <alignment horizontal="center" vertical="center"/>
    </xf>
    <xf numFmtId="0" fontId="29" fillId="0" borderId="19" xfId="6" applyFont="1" applyFill="1" applyBorder="1" applyAlignment="1" applyProtection="1">
      <alignment horizontal="center" vertical="center"/>
    </xf>
    <xf numFmtId="0" fontId="29" fillId="0" borderId="6" xfId="6" applyFont="1" applyFill="1" applyBorder="1" applyAlignment="1" applyProtection="1">
      <alignment horizontal="center" vertical="center"/>
    </xf>
    <xf numFmtId="0" fontId="29" fillId="0" borderId="10" xfId="6" applyFont="1" applyFill="1" applyBorder="1" applyAlignment="1" applyProtection="1">
      <alignment horizontal="center" vertical="center"/>
    </xf>
    <xf numFmtId="165" fontId="28" fillId="0" borderId="7" xfId="1" applyNumberFormat="1" applyFont="1" applyFill="1" applyBorder="1" applyProtection="1"/>
    <xf numFmtId="165" fontId="29" fillId="0" borderId="3" xfId="1" applyNumberFormat="1" applyFont="1" applyFill="1" applyBorder="1" applyProtection="1">
      <protection locked="0"/>
    </xf>
    <xf numFmtId="165" fontId="29" fillId="0" borderId="4" xfId="1" applyNumberFormat="1" applyFont="1" applyFill="1" applyBorder="1" applyProtection="1">
      <protection locked="0"/>
    </xf>
    <xf numFmtId="165" fontId="29" fillId="0" borderId="13" xfId="1" applyNumberFormat="1" applyFont="1" applyFill="1" applyBorder="1" applyProtection="1">
      <protection locked="0"/>
    </xf>
    <xf numFmtId="0" fontId="29" fillId="0" borderId="1" xfId="6" applyFont="1" applyFill="1" applyBorder="1" applyProtection="1">
      <protection locked="0"/>
    </xf>
    <xf numFmtId="0" fontId="29" fillId="0" borderId="12" xfId="6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left" vertical="center" wrapText="1"/>
    </xf>
    <xf numFmtId="164" fontId="8" fillId="0" borderId="11" xfId="0" applyNumberFormat="1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9" fillId="0" borderId="18" xfId="0" applyFont="1" applyFill="1" applyBorder="1" applyAlignment="1" applyProtection="1">
      <alignment vertical="center" wrapText="1"/>
    </xf>
    <xf numFmtId="0" fontId="29" fillId="0" borderId="1" xfId="0" applyFont="1" applyFill="1" applyBorder="1" applyAlignment="1" applyProtection="1">
      <alignment vertical="center" wrapText="1"/>
    </xf>
    <xf numFmtId="0" fontId="28" fillId="0" borderId="5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0" borderId="19" xfId="0" applyFont="1" applyBorder="1" applyAlignment="1" applyProtection="1">
      <alignment horizontal="right" vertical="center" indent="1"/>
    </xf>
    <xf numFmtId="0" fontId="29" fillId="0" borderId="6" xfId="0" applyFont="1" applyBorder="1" applyAlignment="1" applyProtection="1">
      <alignment horizontal="right" vertical="center" indent="1"/>
    </xf>
    <xf numFmtId="3" fontId="31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20" xfId="0" applyFont="1" applyFill="1" applyBorder="1" applyAlignment="1" applyProtection="1">
      <alignment vertical="center"/>
    </xf>
    <xf numFmtId="0" fontId="30" fillId="0" borderId="21" xfId="0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center" vertical="center"/>
    </xf>
    <xf numFmtId="49" fontId="29" fillId="0" borderId="19" xfId="0" applyNumberFormat="1" applyFont="1" applyFill="1" applyBorder="1" applyAlignment="1" applyProtection="1">
      <alignment vertical="center"/>
    </xf>
    <xf numFmtId="3" fontId="29" fillId="0" borderId="3" xfId="0" applyNumberFormat="1" applyFont="1" applyFill="1" applyBorder="1" applyAlignment="1" applyProtection="1">
      <alignment vertical="center"/>
    </xf>
    <xf numFmtId="49" fontId="33" fillId="0" borderId="6" xfId="0" quotePrefix="1" applyNumberFormat="1" applyFont="1" applyFill="1" applyBorder="1" applyAlignment="1" applyProtection="1">
      <alignment horizontal="left" vertical="center" indent="1"/>
    </xf>
    <xf numFmtId="3" fontId="33" fillId="0" borderId="4" xfId="0" applyNumberFormat="1" applyFont="1" applyFill="1" applyBorder="1" applyAlignment="1" applyProtection="1">
      <alignment vertical="center"/>
    </xf>
    <xf numFmtId="49" fontId="29" fillId="0" borderId="6" xfId="0" applyNumberFormat="1" applyFont="1" applyFill="1" applyBorder="1" applyAlignment="1" applyProtection="1">
      <alignment vertical="center"/>
    </xf>
    <xf numFmtId="3" fontId="29" fillId="0" borderId="4" xfId="0" applyNumberFormat="1" applyFont="1" applyFill="1" applyBorder="1" applyAlignment="1" applyProtection="1">
      <alignment vertical="center"/>
    </xf>
    <xf numFmtId="49" fontId="30" fillId="0" borderId="5" xfId="0" applyNumberFormat="1" applyFont="1" applyFill="1" applyBorder="1" applyAlignment="1" applyProtection="1">
      <alignment vertical="center"/>
    </xf>
    <xf numFmtId="3" fontId="29" fillId="0" borderId="11" xfId="0" applyNumberFormat="1" applyFont="1" applyFill="1" applyBorder="1" applyAlignment="1" applyProtection="1">
      <alignment vertical="center"/>
    </xf>
    <xf numFmtId="3" fontId="29" fillId="0" borderId="7" xfId="0" applyNumberFormat="1" applyFont="1" applyFill="1" applyBorder="1" applyAlignment="1" applyProtection="1">
      <alignment vertical="center"/>
    </xf>
    <xf numFmtId="49" fontId="29" fillId="0" borderId="6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8" fillId="0" borderId="23" xfId="0" applyFont="1" applyFill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2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left" vertical="center"/>
    </xf>
    <xf numFmtId="16" fontId="0" fillId="0" borderId="0" xfId="0" applyNumberFormat="1" applyFill="1" applyAlignment="1">
      <alignment vertical="center" wrapText="1"/>
    </xf>
    <xf numFmtId="0" fontId="41" fillId="0" borderId="0" xfId="0" applyFont="1" applyFill="1" applyProtection="1"/>
    <xf numFmtId="0" fontId="29" fillId="0" borderId="15" xfId="0" applyFont="1" applyFill="1" applyBorder="1" applyAlignment="1" applyProtection="1">
      <alignment horizontal="center" vertical="center"/>
    </xf>
    <xf numFmtId="164" fontId="28" fillId="0" borderId="14" xfId="0" applyNumberFormat="1" applyFont="1" applyFill="1" applyBorder="1" applyAlignment="1" applyProtection="1">
      <alignment vertical="center"/>
    </xf>
    <xf numFmtId="0" fontId="29" fillId="0" borderId="6" xfId="0" applyFont="1" applyFill="1" applyBorder="1" applyAlignment="1" applyProtection="1">
      <alignment horizontal="center" vertical="center"/>
    </xf>
    <xf numFmtId="164" fontId="28" fillId="0" borderId="4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vertical="center" wrapText="1"/>
    </xf>
    <xf numFmtId="164" fontId="28" fillId="0" borderId="13" xfId="0" applyNumberFormat="1" applyFont="1" applyFill="1" applyBorder="1" applyAlignment="1" applyProtection="1">
      <alignment vertical="center"/>
    </xf>
    <xf numFmtId="0" fontId="28" fillId="0" borderId="5" xfId="0" applyFont="1" applyFill="1" applyBorder="1" applyAlignment="1" applyProtection="1">
      <alignment horizontal="center" vertical="center"/>
    </xf>
    <xf numFmtId="0" fontId="30" fillId="0" borderId="11" xfId="0" applyFont="1" applyFill="1" applyBorder="1" applyAlignment="1" applyProtection="1">
      <alignment vertical="center" wrapText="1"/>
    </xf>
    <xf numFmtId="164" fontId="28" fillId="0" borderId="11" xfId="0" applyNumberFormat="1" applyFont="1" applyFill="1" applyBorder="1" applyAlignment="1" applyProtection="1">
      <alignment vertical="center"/>
    </xf>
    <xf numFmtId="164" fontId="28" fillId="0" borderId="7" xfId="0" applyNumberFormat="1" applyFont="1" applyFill="1" applyBorder="1" applyAlignment="1" applyProtection="1">
      <alignment vertic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1" xfId="0" applyNumberFormat="1" applyFont="1" applyFill="1" applyBorder="1" applyAlignment="1" applyProtection="1">
      <alignment horizontal="right" vertical="center" wrapText="1" inden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right" vertical="center" wrapText="1" indent="1"/>
    </xf>
    <xf numFmtId="16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5" xfId="0" applyNumberFormat="1" applyFont="1" applyFill="1" applyBorder="1" applyAlignment="1" applyProtection="1">
      <alignment horizontal="centerContinuous" vertical="center" wrapText="1"/>
    </xf>
    <xf numFmtId="164" fontId="8" fillId="0" borderId="11" xfId="0" applyNumberFormat="1" applyFont="1" applyFill="1" applyBorder="1" applyAlignment="1" applyProtection="1">
      <alignment horizontal="centerContinuous" vertical="center" wrapText="1"/>
    </xf>
    <xf numFmtId="164" fontId="8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8" xfId="0" applyNumberFormat="1" applyFont="1" applyFill="1" applyBorder="1" applyAlignment="1" applyProtection="1">
      <alignment horizontal="center" vertical="center" wrapText="1"/>
    </xf>
    <xf numFmtId="164" fontId="28" fillId="0" borderId="5" xfId="0" applyNumberFormat="1" applyFont="1" applyFill="1" applyBorder="1" applyAlignment="1" applyProtection="1">
      <alignment horizontal="center" vertical="center" wrapText="1"/>
    </xf>
    <xf numFmtId="164" fontId="28" fillId="0" borderId="11" xfId="0" applyNumberFormat="1" applyFont="1" applyFill="1" applyBorder="1" applyAlignment="1" applyProtection="1">
      <alignment horizontal="center" vertical="center" wrapText="1"/>
    </xf>
    <xf numFmtId="164" fontId="28" fillId="0" borderId="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1" fillId="0" borderId="15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1" fillId="0" borderId="6" xfId="0" applyNumberFormat="1" applyFont="1" applyFill="1" applyBorder="1" applyAlignment="1" applyProtection="1">
      <alignment horizontal="left" vertical="center" wrapText="1" indent="1"/>
    </xf>
    <xf numFmtId="164" fontId="21" fillId="0" borderId="31" xfId="0" applyNumberFormat="1" applyFont="1" applyFill="1" applyBorder="1" applyAlignment="1" applyProtection="1">
      <alignment horizontal="left" vertical="center" wrapText="1" indent="1"/>
    </xf>
    <xf numFmtId="164" fontId="31" fillId="0" borderId="28" xfId="0" applyNumberFormat="1" applyFont="1" applyFill="1" applyBorder="1" applyAlignment="1" applyProtection="1">
      <alignment horizontal="left" vertical="center" wrapText="1" indent="1"/>
    </xf>
    <xf numFmtId="164" fontId="1" fillId="0" borderId="32" xfId="0" applyNumberFormat="1" applyFont="1" applyFill="1" applyBorder="1" applyAlignment="1" applyProtection="1">
      <alignment horizontal="left" vertical="center" wrapText="1" indent="1"/>
    </xf>
    <xf numFmtId="164" fontId="29" fillId="0" borderId="33" xfId="0" applyNumberFormat="1" applyFont="1" applyFill="1" applyBorder="1" applyAlignment="1" applyProtection="1">
      <alignment horizontal="left" vertical="center" wrapText="1" indent="1"/>
    </xf>
    <xf numFmtId="164" fontId="29" fillId="0" borderId="6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164" fontId="31" fillId="0" borderId="5" xfId="0" applyNumberFormat="1" applyFont="1" applyFill="1" applyBorder="1" applyAlignment="1" applyProtection="1">
      <alignment horizontal="left" vertical="center" wrapText="1" indent="1"/>
    </xf>
    <xf numFmtId="164" fontId="31" fillId="0" borderId="34" xfId="0" applyNumberFormat="1" applyFont="1" applyFill="1" applyBorder="1" applyAlignment="1" applyProtection="1">
      <alignment horizontal="righ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left" vertical="center" wrapText="1" indent="1"/>
    </xf>
    <xf numFmtId="164" fontId="29" fillId="0" borderId="6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2"/>
    </xf>
    <xf numFmtId="164" fontId="33" fillId="0" borderId="1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21" fillId="0" borderId="15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5" fontId="29" fillId="0" borderId="35" xfId="1" applyNumberFormat="1" applyFont="1" applyFill="1" applyBorder="1" applyProtection="1">
      <protection locked="0"/>
    </xf>
    <xf numFmtId="165" fontId="29" fillId="0" borderId="36" xfId="1" applyNumberFormat="1" applyFont="1" applyFill="1" applyBorder="1" applyProtection="1">
      <protection locked="0"/>
    </xf>
    <xf numFmtId="165" fontId="29" fillId="0" borderId="37" xfId="1" applyNumberFormat="1" applyFont="1" applyFill="1" applyBorder="1" applyProtection="1">
      <protection locked="0"/>
    </xf>
    <xf numFmtId="0" fontId="29" fillId="0" borderId="18" xfId="6" applyFont="1" applyFill="1" applyBorder="1" applyProtection="1"/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3" fillId="0" borderId="0" xfId="0" applyFont="1" applyAlignment="1">
      <alignment horizontal="center" wrapText="1"/>
    </xf>
    <xf numFmtId="0" fontId="31" fillId="0" borderId="20" xfId="0" applyFont="1" applyBorder="1" applyAlignment="1" applyProtection="1">
      <alignment horizontal="center" vertical="center" wrapText="1"/>
    </xf>
    <xf numFmtId="0" fontId="31" fillId="0" borderId="21" xfId="0" applyFont="1" applyBorder="1" applyAlignment="1" applyProtection="1">
      <alignment horizontal="center" vertical="center"/>
    </xf>
    <xf numFmtId="0" fontId="31" fillId="0" borderId="22" xfId="0" applyFont="1" applyBorder="1" applyAlignment="1" applyProtection="1">
      <alignment horizontal="center" vertical="center" wrapText="1"/>
    </xf>
    <xf numFmtId="0" fontId="39" fillId="0" borderId="1" xfId="0" applyFont="1" applyBorder="1" applyAlignment="1">
      <alignment horizontal="justify" wrapText="1"/>
    </xf>
    <xf numFmtId="0" fontId="39" fillId="0" borderId="1" xfId="0" applyFont="1" applyBorder="1" applyAlignment="1">
      <alignment wrapText="1"/>
    </xf>
    <xf numFmtId="0" fontId="39" fillId="0" borderId="38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 wrapTex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21" fillId="0" borderId="33" xfId="0" applyNumberFormat="1" applyFont="1" applyFill="1" applyBorder="1" applyAlignment="1" applyProtection="1">
      <alignment horizontal="left" vertical="center" wrapText="1" indent="1"/>
    </xf>
    <xf numFmtId="164" fontId="2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4" xfId="0" applyFont="1" applyFill="1" applyBorder="1" applyAlignment="1" applyProtection="1">
      <alignment horizontal="center" vertical="center" wrapText="1"/>
    </xf>
    <xf numFmtId="0" fontId="19" fillId="0" borderId="20" xfId="6" applyFont="1" applyFill="1" applyBorder="1" applyAlignment="1" applyProtection="1">
      <alignment horizontal="center" vertical="center" wrapText="1"/>
    </xf>
    <xf numFmtId="0" fontId="12" fillId="0" borderId="0" xfId="6" applyFill="1" applyProtection="1"/>
    <xf numFmtId="0" fontId="21" fillId="0" borderId="0" xfId="6" applyFont="1" applyFill="1" applyProtection="1"/>
    <xf numFmtId="0" fontId="15" fillId="0" borderId="0" xfId="6" applyFont="1" applyFill="1" applyProtection="1"/>
    <xf numFmtId="0" fontId="12" fillId="0" borderId="0" xfId="6" applyFill="1" applyAlignment="1" applyProtection="1"/>
    <xf numFmtId="0" fontId="23" fillId="0" borderId="0" xfId="6" applyFont="1" applyFill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6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6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6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15" xfId="6" applyNumberFormat="1" applyFont="1" applyFill="1" applyBorder="1" applyAlignment="1" applyProtection="1">
      <alignment horizontal="center" vertical="center" wrapText="1"/>
    </xf>
    <xf numFmtId="49" fontId="21" fillId="0" borderId="6" xfId="6" applyNumberFormat="1" applyFont="1" applyFill="1" applyBorder="1" applyAlignment="1" applyProtection="1">
      <alignment horizontal="center" vertical="center" wrapText="1"/>
    </xf>
    <xf numFmtId="49" fontId="21" fillId="0" borderId="10" xfId="6" applyNumberFormat="1" applyFont="1" applyFill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center" wrapText="1"/>
    </xf>
    <xf numFmtId="0" fontId="26" fillId="0" borderId="15" xfId="0" applyFont="1" applyBorder="1" applyAlignment="1" applyProtection="1">
      <alignment horizontal="center" wrapText="1"/>
    </xf>
    <xf numFmtId="0" fontId="26" fillId="0" borderId="6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49" fontId="21" fillId="0" borderId="19" xfId="6" applyNumberFormat="1" applyFont="1" applyFill="1" applyBorder="1" applyAlignment="1" applyProtection="1">
      <alignment horizontal="center" vertical="center" wrapText="1"/>
    </xf>
    <xf numFmtId="49" fontId="21" fillId="0" borderId="33" xfId="6" applyNumberFormat="1" applyFont="1" applyFill="1" applyBorder="1" applyAlignment="1" applyProtection="1">
      <alignment horizontal="center" vertical="center" wrapText="1"/>
    </xf>
    <xf numFmtId="49" fontId="21" fillId="0" borderId="40" xfId="6" applyNumberFormat="1" applyFont="1" applyFill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49" fontId="29" fillId="0" borderId="19" xfId="0" applyNumberFormat="1" applyFont="1" applyFill="1" applyBorder="1" applyAlignment="1" applyProtection="1">
      <alignment horizontal="center" vertical="center" wrapText="1"/>
    </xf>
    <xf numFmtId="49" fontId="29" fillId="0" borderId="6" xfId="0" applyNumberFormat="1" applyFont="1" applyFill="1" applyBorder="1" applyAlignment="1" applyProtection="1">
      <alignment horizontal="center" vertical="center" wrapText="1"/>
    </xf>
    <xf numFmtId="49" fontId="29" fillId="0" borderId="15" xfId="0" applyNumberFormat="1" applyFont="1" applyFill="1" applyBorder="1" applyAlignment="1" applyProtection="1">
      <alignment horizontal="center" vertical="center" wrapText="1"/>
    </xf>
    <xf numFmtId="0" fontId="29" fillId="0" borderId="1" xfId="6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31" fillId="0" borderId="5" xfId="6" applyFont="1" applyFill="1" applyBorder="1" applyAlignment="1">
      <alignment horizontal="center" vertical="center"/>
    </xf>
    <xf numFmtId="165" fontId="31" fillId="0" borderId="11" xfId="6" applyNumberFormat="1" applyFont="1" applyFill="1" applyBorder="1"/>
    <xf numFmtId="165" fontId="31" fillId="0" borderId="7" xfId="6" applyNumberFormat="1" applyFont="1" applyFill="1" applyBorder="1"/>
    <xf numFmtId="0" fontId="34" fillId="0" borderId="0" xfId="6" applyFont="1" applyFill="1"/>
    <xf numFmtId="0" fontId="28" fillId="0" borderId="5" xfId="6" applyFont="1" applyFill="1" applyBorder="1" applyAlignment="1" applyProtection="1">
      <alignment horizontal="center" vertical="center"/>
    </xf>
    <xf numFmtId="164" fontId="2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12" xfId="6" applyNumberFormat="1" applyFont="1" applyFill="1" applyBorder="1" applyAlignment="1">
      <alignment horizontal="center" vertical="center" wrapText="1"/>
    </xf>
    <xf numFmtId="164" fontId="33" fillId="0" borderId="26" xfId="0" applyNumberFormat="1" applyFont="1" applyFill="1" applyBorder="1" applyAlignment="1" applyProtection="1">
      <alignment horizontal="right" vertical="center" wrapText="1" indent="1"/>
    </xf>
    <xf numFmtId="49" fontId="28" fillId="0" borderId="5" xfId="6" applyNumberFormat="1" applyFont="1" applyFill="1" applyBorder="1" applyAlignment="1" applyProtection="1">
      <alignment horizontal="center" vertical="center" wrapText="1"/>
    </xf>
    <xf numFmtId="0" fontId="28" fillId="0" borderId="11" xfId="6" applyFont="1" applyFill="1" applyBorder="1" applyAlignment="1" applyProtection="1">
      <alignment horizontal="center" vertical="center"/>
    </xf>
    <xf numFmtId="0" fontId="28" fillId="0" borderId="7" xfId="6" applyFont="1" applyFill="1" applyBorder="1" applyAlignment="1" applyProtection="1">
      <alignment horizontal="center" vertical="center"/>
    </xf>
    <xf numFmtId="164" fontId="8" fillId="0" borderId="7" xfId="0" applyNumberFormat="1" applyFont="1" applyFill="1" applyBorder="1" applyAlignment="1" applyProtection="1">
      <alignment horizontal="center" wrapText="1"/>
    </xf>
    <xf numFmtId="164" fontId="28" fillId="0" borderId="41" xfId="0" applyNumberFormat="1" applyFont="1" applyFill="1" applyBorder="1" applyAlignment="1" applyProtection="1">
      <alignment horizontal="center" vertical="center" wrapText="1"/>
    </xf>
    <xf numFmtId="164" fontId="19" fillId="0" borderId="41" xfId="0" applyNumberFormat="1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19" fillId="0" borderId="44" xfId="0" applyFont="1" applyFill="1" applyBorder="1" applyAlignment="1" applyProtection="1">
      <alignment horizontal="center" vertical="center" wrapText="1"/>
    </xf>
    <xf numFmtId="0" fontId="21" fillId="0" borderId="25" xfId="6" applyFont="1" applyFill="1" applyBorder="1" applyAlignment="1" applyProtection="1">
      <alignment horizontal="left" vertical="center" wrapText="1" indent="1"/>
    </xf>
    <xf numFmtId="0" fontId="21" fillId="0" borderId="45" xfId="6" applyFont="1" applyFill="1" applyBorder="1" applyAlignment="1" applyProtection="1">
      <alignment horizontal="left" vertical="center" wrapText="1" indent="1"/>
    </xf>
    <xf numFmtId="0" fontId="21" fillId="0" borderId="39" xfId="6" applyFont="1" applyFill="1" applyBorder="1" applyAlignment="1" applyProtection="1">
      <alignment horizontal="left" vertical="center" wrapText="1" indent="1"/>
    </xf>
    <xf numFmtId="0" fontId="28" fillId="0" borderId="44" xfId="6" applyFont="1" applyFill="1" applyBorder="1" applyAlignment="1" applyProtection="1">
      <alignment horizontal="left" vertical="center" wrapText="1" indent="1"/>
    </xf>
    <xf numFmtId="0" fontId="4" fillId="0" borderId="46" xfId="0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38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19" fillId="0" borderId="11" xfId="0" applyFont="1" applyFill="1" applyBorder="1" applyAlignment="1" applyProtection="1">
      <alignment horizontal="center" vertical="center" shrinkToFit="1"/>
    </xf>
    <xf numFmtId="0" fontId="8" fillId="0" borderId="47" xfId="0" applyFont="1" applyFill="1" applyBorder="1" applyAlignment="1" applyProtection="1">
      <alignment horizontal="center" vertical="center" shrinkToFit="1"/>
    </xf>
    <xf numFmtId="0" fontId="19" fillId="0" borderId="11" xfId="6" applyFont="1" applyFill="1" applyBorder="1" applyAlignment="1" applyProtection="1">
      <alignment horizontal="left" vertical="center" shrinkToFit="1"/>
    </xf>
    <xf numFmtId="0" fontId="26" fillId="0" borderId="18" xfId="0" applyFont="1" applyBorder="1" applyAlignment="1" applyProtection="1">
      <alignment horizontal="left" shrinkToFit="1"/>
    </xf>
    <xf numFmtId="0" fontId="26" fillId="0" borderId="1" xfId="0" applyFont="1" applyBorder="1" applyAlignment="1" applyProtection="1">
      <alignment horizontal="left" shrinkToFit="1"/>
    </xf>
    <xf numFmtId="0" fontId="26" fillId="0" borderId="12" xfId="0" applyFont="1" applyBorder="1" applyAlignment="1" applyProtection="1">
      <alignment horizontal="left" shrinkToFit="1"/>
    </xf>
    <xf numFmtId="0" fontId="27" fillId="0" borderId="11" xfId="0" applyFont="1" applyBorder="1" applyAlignment="1" applyProtection="1">
      <alignment horizontal="left" vertical="center" shrinkToFit="1"/>
    </xf>
    <xf numFmtId="0" fontId="26" fillId="0" borderId="12" xfId="0" applyFont="1" applyBorder="1" applyAlignment="1" applyProtection="1">
      <alignment shrinkToFit="1"/>
    </xf>
    <xf numFmtId="0" fontId="27" fillId="0" borderId="11" xfId="0" applyFont="1" applyBorder="1" applyAlignment="1" applyProtection="1">
      <alignment shrinkToFit="1"/>
    </xf>
    <xf numFmtId="0" fontId="27" fillId="0" borderId="9" xfId="0" applyFont="1" applyBorder="1" applyAlignment="1" applyProtection="1">
      <alignment shrinkToFit="1"/>
    </xf>
    <xf numFmtId="0" fontId="8" fillId="0" borderId="0" xfId="0" applyFont="1" applyFill="1" applyBorder="1" applyAlignment="1" applyProtection="1">
      <alignment horizontal="left" vertical="center" shrinkToFit="1"/>
    </xf>
    <xf numFmtId="0" fontId="8" fillId="0" borderId="46" xfId="0" applyFont="1" applyFill="1" applyBorder="1" applyAlignment="1" applyProtection="1">
      <alignment horizontal="center" vertical="center" shrinkToFit="1"/>
    </xf>
    <xf numFmtId="0" fontId="19" fillId="0" borderId="21" xfId="6" applyFont="1" applyFill="1" applyBorder="1" applyAlignment="1" applyProtection="1">
      <alignment vertical="center" shrinkToFit="1"/>
    </xf>
    <xf numFmtId="0" fontId="21" fillId="0" borderId="2" xfId="6" applyFont="1" applyFill="1" applyBorder="1" applyAlignment="1" applyProtection="1">
      <alignment horizontal="left" vertical="center" shrinkToFit="1"/>
    </xf>
    <xf numFmtId="0" fontId="21" fillId="0" borderId="1" xfId="6" applyFont="1" applyFill="1" applyBorder="1" applyAlignment="1" applyProtection="1">
      <alignment horizontal="left" vertical="center" shrinkToFit="1"/>
    </xf>
    <xf numFmtId="0" fontId="21" fillId="0" borderId="17" xfId="6" applyFont="1" applyFill="1" applyBorder="1" applyAlignment="1" applyProtection="1">
      <alignment horizontal="left" vertical="center" shrinkToFit="1"/>
    </xf>
    <xf numFmtId="0" fontId="21" fillId="0" borderId="0" xfId="6" applyFont="1" applyFill="1" applyBorder="1" applyAlignment="1" applyProtection="1">
      <alignment horizontal="left" vertical="center" shrinkToFit="1"/>
    </xf>
    <xf numFmtId="0" fontId="21" fillId="0" borderId="1" xfId="6" applyFont="1" applyFill="1" applyBorder="1" applyAlignment="1" applyProtection="1">
      <alignment horizontal="left" shrinkToFit="1"/>
    </xf>
    <xf numFmtId="0" fontId="21" fillId="0" borderId="12" xfId="6" applyFont="1" applyFill="1" applyBorder="1" applyAlignment="1" applyProtection="1">
      <alignment horizontal="left" vertical="center" shrinkToFit="1"/>
    </xf>
    <xf numFmtId="0" fontId="21" fillId="0" borderId="38" xfId="6" applyFont="1" applyFill="1" applyBorder="1" applyAlignment="1" applyProtection="1">
      <alignment horizontal="left" vertical="center" shrinkToFit="1"/>
    </xf>
    <xf numFmtId="0" fontId="19" fillId="0" borderId="11" xfId="6" applyFont="1" applyFill="1" applyBorder="1" applyAlignment="1" applyProtection="1">
      <alignment vertical="center" shrinkToFit="1"/>
    </xf>
    <xf numFmtId="0" fontId="26" fillId="0" borderId="12" xfId="0" applyFont="1" applyBorder="1" applyAlignment="1" applyProtection="1">
      <alignment horizontal="left" vertical="center" shrinkToFit="1"/>
    </xf>
    <xf numFmtId="0" fontId="26" fillId="0" borderId="1" xfId="0" applyFont="1" applyBorder="1" applyAlignment="1" applyProtection="1">
      <alignment horizontal="left" vertical="center" shrinkToFit="1"/>
    </xf>
    <xf numFmtId="0" fontId="21" fillId="0" borderId="18" xfId="6" applyFont="1" applyFill="1" applyBorder="1" applyAlignment="1" applyProtection="1">
      <alignment horizontal="left" vertical="center" shrinkToFit="1"/>
    </xf>
    <xf numFmtId="0" fontId="28" fillId="0" borderId="11" xfId="6" applyFont="1" applyFill="1" applyBorder="1" applyAlignment="1" applyProtection="1">
      <alignment horizontal="left" vertical="center" shrinkToFit="1"/>
    </xf>
    <xf numFmtId="0" fontId="21" fillId="0" borderId="26" xfId="6" applyFont="1" applyFill="1" applyBorder="1" applyAlignment="1" applyProtection="1">
      <alignment horizontal="left" vertical="center" shrinkToFit="1"/>
    </xf>
    <xf numFmtId="0" fontId="25" fillId="0" borderId="9" xfId="0" applyFont="1" applyBorder="1" applyAlignment="1" applyProtection="1">
      <alignment horizontal="left" vertical="center" shrinkToFit="1"/>
    </xf>
    <xf numFmtId="0" fontId="44" fillId="0" borderId="0" xfId="0" applyFont="1" applyFill="1" applyAlignment="1" applyProtection="1">
      <alignment vertical="center" shrinkToFit="1"/>
    </xf>
    <xf numFmtId="0" fontId="4" fillId="0" borderId="48" xfId="0" applyFont="1" applyFill="1" applyBorder="1" applyAlignment="1" applyProtection="1">
      <alignment vertical="center" shrinkToFit="1"/>
    </xf>
    <xf numFmtId="0" fontId="16" fillId="0" borderId="0" xfId="0" applyFont="1" applyFill="1" applyAlignment="1" applyProtection="1">
      <alignment vertical="center" shrinkToFit="1"/>
    </xf>
    <xf numFmtId="0" fontId="21" fillId="0" borderId="49" xfId="6" applyFont="1" applyFill="1" applyBorder="1" applyAlignment="1" applyProtection="1">
      <alignment horizontal="left" vertical="center" shrinkToFit="1"/>
    </xf>
    <xf numFmtId="0" fontId="28" fillId="0" borderId="44" xfId="0" applyFont="1" applyFill="1" applyBorder="1" applyAlignment="1" applyProtection="1">
      <alignment horizontal="left" vertical="center" wrapText="1" indent="1"/>
    </xf>
    <xf numFmtId="0" fontId="29" fillId="0" borderId="45" xfId="6" applyFont="1" applyFill="1" applyBorder="1" applyAlignment="1" applyProtection="1">
      <alignment horizontal="left" vertical="center" wrapText="1" indent="1"/>
    </xf>
    <xf numFmtId="0" fontId="29" fillId="0" borderId="25" xfId="6" applyFont="1" applyFill="1" applyBorder="1" applyAlignment="1" applyProtection="1">
      <alignment horizontal="left" vertical="center" wrapText="1" indent="1"/>
    </xf>
    <xf numFmtId="0" fontId="29" fillId="0" borderId="50" xfId="6" applyFont="1" applyFill="1" applyBorder="1" applyAlignment="1" applyProtection="1">
      <alignment horizontal="left" vertical="center" wrapText="1" indent="1"/>
    </xf>
    <xf numFmtId="0" fontId="28" fillId="0" borderId="46" xfId="6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Alignment="1" applyProtection="1">
      <alignment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0" borderId="38" xfId="0" applyFont="1" applyFill="1" applyBorder="1" applyAlignment="1" applyProtection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9" fillId="0" borderId="47" xfId="0" applyFont="1" applyFill="1" applyBorder="1" applyAlignment="1" applyProtection="1">
      <alignment horizontal="center" vertical="center" shrinkToFit="1"/>
    </xf>
    <xf numFmtId="0" fontId="28" fillId="0" borderId="11" xfId="0" applyFont="1" applyFill="1" applyBorder="1" applyAlignment="1" applyProtection="1">
      <alignment horizontal="left" vertical="center" shrinkToFit="1"/>
    </xf>
    <xf numFmtId="0" fontId="29" fillId="0" borderId="18" xfId="6" applyFont="1" applyFill="1" applyBorder="1" applyAlignment="1" applyProtection="1">
      <alignment horizontal="left" vertical="center" shrinkToFit="1"/>
    </xf>
    <xf numFmtId="0" fontId="29" fillId="0" borderId="1" xfId="6" applyFont="1" applyFill="1" applyBorder="1" applyAlignment="1" applyProtection="1">
      <alignment horizontal="left" vertical="center" shrinkToFit="1"/>
    </xf>
    <xf numFmtId="0" fontId="29" fillId="0" borderId="9" xfId="6" applyFont="1" applyFill="1" applyBorder="1" applyAlignment="1" applyProtection="1">
      <alignment horizontal="left" vertical="center" shrinkToFit="1"/>
    </xf>
    <xf numFmtId="0" fontId="47" fillId="0" borderId="48" xfId="0" applyFont="1" applyBorder="1" applyAlignment="1" applyProtection="1">
      <alignment horizontal="left" shrinkToFit="1"/>
    </xf>
    <xf numFmtId="0" fontId="19" fillId="0" borderId="0" xfId="0" applyFont="1" applyFill="1" applyBorder="1" applyAlignment="1" applyProtection="1">
      <alignment horizontal="left" vertical="center" shrinkToFit="1"/>
    </xf>
    <xf numFmtId="0" fontId="21" fillId="0" borderId="0" xfId="0" applyFont="1" applyFill="1" applyAlignment="1" applyProtection="1">
      <alignment vertical="center" shrinkToFit="1"/>
    </xf>
    <xf numFmtId="0" fontId="19" fillId="0" borderId="46" xfId="0" applyFont="1" applyFill="1" applyBorder="1" applyAlignment="1" applyProtection="1">
      <alignment horizontal="center" vertical="center" shrinkToFit="1"/>
    </xf>
    <xf numFmtId="0" fontId="19" fillId="0" borderId="11" xfId="0" applyFont="1" applyFill="1" applyBorder="1" applyAlignment="1" applyProtection="1">
      <alignment horizontal="left" vertical="center" shrinkToFit="1"/>
    </xf>
    <xf numFmtId="0" fontId="29" fillId="0" borderId="0" xfId="0" applyFont="1" applyFill="1" applyAlignment="1" applyProtection="1">
      <alignment vertical="center" shrinkToFit="1"/>
    </xf>
    <xf numFmtId="0" fontId="19" fillId="0" borderId="48" xfId="0" applyFont="1" applyFill="1" applyBorder="1" applyAlignment="1" applyProtection="1">
      <alignment vertical="center" shrinkToFit="1"/>
    </xf>
    <xf numFmtId="3" fontId="21" fillId="0" borderId="45" xfId="6" applyNumberFormat="1" applyFont="1" applyFill="1" applyBorder="1" applyAlignment="1" applyProtection="1">
      <alignment horizontal="right" vertical="center" wrapText="1" indent="1"/>
    </xf>
    <xf numFmtId="3" fontId="21" fillId="0" borderId="25" xfId="6" applyNumberFormat="1" applyFont="1" applyFill="1" applyBorder="1" applyAlignment="1" applyProtection="1">
      <alignment horizontal="right" vertical="center" wrapText="1" indent="1"/>
    </xf>
    <xf numFmtId="3" fontId="28" fillId="0" borderId="44" xfId="6" applyNumberFormat="1" applyFont="1" applyFill="1" applyBorder="1" applyAlignment="1" applyProtection="1">
      <alignment horizontal="right" vertical="center" wrapText="1" indent="1"/>
    </xf>
    <xf numFmtId="3" fontId="8" fillId="0" borderId="44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shrinkToFit="1"/>
    </xf>
    <xf numFmtId="0" fontId="8" fillId="0" borderId="23" xfId="0" applyFont="1" applyFill="1" applyBorder="1" applyAlignment="1" applyProtection="1">
      <alignment horizontal="center" vertical="center" shrinkToFit="1"/>
    </xf>
    <xf numFmtId="0" fontId="38" fillId="0" borderId="48" xfId="0" applyFont="1" applyBorder="1" applyAlignment="1" applyProtection="1">
      <alignment horizontal="left" shrinkToFit="1"/>
    </xf>
    <xf numFmtId="0" fontId="8" fillId="0" borderId="11" xfId="0" applyFont="1" applyFill="1" applyBorder="1" applyAlignment="1" applyProtection="1">
      <alignment horizontal="left" vertical="center" shrinkToFit="1"/>
    </xf>
    <xf numFmtId="164" fontId="18" fillId="0" borderId="0" xfId="0" applyNumberFormat="1" applyFont="1" applyFill="1" applyAlignment="1" applyProtection="1">
      <alignment horizontal="left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30" fillId="0" borderId="11" xfId="0" applyFont="1" applyFill="1" applyBorder="1" applyAlignment="1" applyProtection="1">
      <alignment horizontal="left" vertical="center" shrinkToFit="1"/>
    </xf>
    <xf numFmtId="49" fontId="37" fillId="0" borderId="19" xfId="0" applyNumberFormat="1" applyFont="1" applyFill="1" applyBorder="1" applyAlignment="1" applyProtection="1">
      <alignment horizontal="center" vertical="center" shrinkToFit="1"/>
    </xf>
    <xf numFmtId="0" fontId="18" fillId="0" borderId="2" xfId="6" applyFont="1" applyFill="1" applyBorder="1" applyAlignment="1" applyProtection="1">
      <alignment horizontal="left" vertical="center" shrinkToFit="1"/>
    </xf>
    <xf numFmtId="49" fontId="37" fillId="0" borderId="6" xfId="0" applyNumberFormat="1" applyFont="1" applyFill="1" applyBorder="1" applyAlignment="1" applyProtection="1">
      <alignment horizontal="center" vertical="center" shrinkToFit="1"/>
    </xf>
    <xf numFmtId="0" fontId="18" fillId="0" borderId="1" xfId="6" applyFont="1" applyFill="1" applyBorder="1" applyAlignment="1" applyProtection="1">
      <alignment horizontal="left" vertical="center" shrinkToFit="1"/>
    </xf>
    <xf numFmtId="0" fontId="18" fillId="0" borderId="26" xfId="6" applyFont="1" applyFill="1" applyBorder="1" applyAlignment="1" applyProtection="1">
      <alignment horizontal="left" vertical="center" shrinkToFit="1"/>
    </xf>
    <xf numFmtId="0" fontId="18" fillId="0" borderId="18" xfId="6" applyFont="1" applyFill="1" applyBorder="1" applyAlignment="1" applyProtection="1">
      <alignment horizontal="left" vertical="center" shrinkToFit="1"/>
    </xf>
    <xf numFmtId="0" fontId="30" fillId="0" borderId="5" xfId="0" applyFont="1" applyFill="1" applyBorder="1" applyAlignment="1" applyProtection="1">
      <alignment horizontal="center" vertical="center" shrinkToFit="1"/>
    </xf>
    <xf numFmtId="0" fontId="30" fillId="0" borderId="11" xfId="6" applyFont="1" applyFill="1" applyBorder="1" applyAlignment="1" applyProtection="1">
      <alignment horizontal="left" vertical="center" shrinkToFit="1"/>
    </xf>
    <xf numFmtId="49" fontId="37" fillId="0" borderId="15" xfId="0" applyNumberFormat="1" applyFont="1" applyFill="1" applyBorder="1" applyAlignment="1" applyProtection="1">
      <alignment horizontal="center" vertical="center" shrinkToFit="1"/>
    </xf>
    <xf numFmtId="0" fontId="37" fillId="0" borderId="18" xfId="6" applyFont="1" applyFill="1" applyBorder="1" applyAlignment="1" applyProtection="1">
      <alignment horizontal="left" vertical="center" shrinkToFit="1"/>
    </xf>
    <xf numFmtId="0" fontId="37" fillId="0" borderId="1" xfId="6" applyFont="1" applyFill="1" applyBorder="1" applyAlignment="1" applyProtection="1">
      <alignment horizontal="left" vertical="center" shrinkToFit="1"/>
    </xf>
    <xf numFmtId="0" fontId="37" fillId="0" borderId="9" xfId="6" applyFont="1" applyFill="1" applyBorder="1" applyAlignment="1" applyProtection="1">
      <alignment horizontal="left" vertical="center" shrinkToFit="1"/>
    </xf>
    <xf numFmtId="0" fontId="25" fillId="0" borderId="5" xfId="0" applyFont="1" applyBorder="1" applyAlignment="1" applyProtection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 shrinkToFit="1"/>
    </xf>
    <xf numFmtId="0" fontId="18" fillId="0" borderId="0" xfId="0" applyFont="1" applyFill="1" applyAlignment="1" applyProtection="1">
      <alignment horizontal="left" vertical="center" shrinkToFit="1"/>
    </xf>
    <xf numFmtId="0" fontId="18" fillId="0" borderId="0" xfId="0" applyFont="1" applyFill="1" applyAlignment="1" applyProtection="1">
      <alignment vertical="center" shrinkToFit="1"/>
    </xf>
    <xf numFmtId="0" fontId="37" fillId="0" borderId="0" xfId="0" applyFont="1" applyFill="1" applyAlignment="1" applyProtection="1">
      <alignment horizontal="left" vertical="center" shrinkToFit="1"/>
    </xf>
    <xf numFmtId="0" fontId="37" fillId="0" borderId="0" xfId="0" applyFont="1" applyFill="1" applyAlignment="1" applyProtection="1">
      <alignment vertical="center" shrinkToFit="1"/>
    </xf>
    <xf numFmtId="0" fontId="21" fillId="0" borderId="25" xfId="6" applyFont="1" applyFill="1" applyBorder="1" applyAlignment="1" applyProtection="1">
      <alignment horizontal="right" vertical="center" wrapText="1" indent="1"/>
    </xf>
    <xf numFmtId="0" fontId="8" fillId="0" borderId="11" xfId="6" applyFont="1" applyFill="1" applyBorder="1" applyAlignment="1" applyProtection="1">
      <alignment horizontal="center" vertical="center" shrinkToFit="1"/>
    </xf>
    <xf numFmtId="0" fontId="8" fillId="0" borderId="21" xfId="6" applyFont="1" applyFill="1" applyBorder="1" applyAlignment="1" applyProtection="1">
      <alignment horizontal="center" vertical="center" shrinkToFit="1"/>
    </xf>
    <xf numFmtId="0" fontId="19" fillId="0" borderId="21" xfId="6" applyFont="1" applyFill="1" applyBorder="1" applyAlignment="1" applyProtection="1">
      <alignment horizontal="center" vertical="center" shrinkToFit="1"/>
    </xf>
    <xf numFmtId="0" fontId="26" fillId="0" borderId="12" xfId="0" applyFont="1" applyBorder="1" applyAlignment="1" applyProtection="1">
      <alignment vertical="center" shrinkToFit="1"/>
    </xf>
    <xf numFmtId="0" fontId="7" fillId="0" borderId="0" xfId="6" applyFont="1" applyFill="1" applyBorder="1" applyAlignment="1" applyProtection="1">
      <alignment vertical="center" shrinkToFit="1"/>
    </xf>
    <xf numFmtId="0" fontId="19" fillId="0" borderId="11" xfId="6" applyFont="1" applyFill="1" applyBorder="1" applyAlignment="1" applyProtection="1">
      <alignment horizontal="center" vertical="center" shrinkToFit="1"/>
    </xf>
    <xf numFmtId="0" fontId="19" fillId="0" borderId="9" xfId="6" applyFont="1" applyFill="1" applyBorder="1" applyAlignment="1" applyProtection="1">
      <alignment vertical="center" shrinkToFit="1"/>
    </xf>
    <xf numFmtId="0" fontId="12" fillId="0" borderId="0" xfId="6" applyFont="1" applyFill="1" applyAlignment="1" applyProtection="1">
      <alignment shrinkToFit="1"/>
    </xf>
    <xf numFmtId="3" fontId="21" fillId="0" borderId="42" xfId="6" applyNumberFormat="1" applyFont="1" applyFill="1" applyBorder="1" applyAlignment="1" applyProtection="1">
      <alignment horizontal="right" vertical="center" wrapText="1" indent="1"/>
    </xf>
    <xf numFmtId="3" fontId="21" fillId="0" borderId="1" xfId="6" applyNumberFormat="1" applyFont="1" applyFill="1" applyBorder="1" applyAlignment="1" applyProtection="1">
      <alignment horizontal="right" vertical="center" wrapText="1" indent="1"/>
    </xf>
    <xf numFmtId="0" fontId="8" fillId="0" borderId="5" xfId="6" applyFont="1" applyFill="1" applyBorder="1" applyAlignment="1" applyProtection="1">
      <alignment horizontal="center" vertical="center" shrinkToFit="1"/>
    </xf>
    <xf numFmtId="0" fontId="8" fillId="0" borderId="20" xfId="6" applyFont="1" applyFill="1" applyBorder="1" applyAlignment="1" applyProtection="1">
      <alignment horizontal="center" vertical="center" shrinkToFit="1"/>
    </xf>
    <xf numFmtId="0" fontId="19" fillId="0" borderId="20" xfId="6" applyFont="1" applyFill="1" applyBorder="1" applyAlignment="1" applyProtection="1">
      <alignment horizontal="center" vertical="center" shrinkToFit="1"/>
    </xf>
    <xf numFmtId="0" fontId="19" fillId="0" borderId="5" xfId="6" applyFont="1" applyFill="1" applyBorder="1" applyAlignment="1" applyProtection="1">
      <alignment horizontal="left" vertical="center" shrinkToFit="1"/>
    </xf>
    <xf numFmtId="49" fontId="21" fillId="0" borderId="15" xfId="6" applyNumberFormat="1" applyFont="1" applyFill="1" applyBorder="1" applyAlignment="1" applyProtection="1">
      <alignment horizontal="left" vertical="center" shrinkToFit="1"/>
    </xf>
    <xf numFmtId="49" fontId="21" fillId="0" borderId="6" xfId="6" applyNumberFormat="1" applyFont="1" applyFill="1" applyBorder="1" applyAlignment="1" applyProtection="1">
      <alignment horizontal="left" vertical="center" shrinkToFit="1"/>
    </xf>
    <xf numFmtId="49" fontId="21" fillId="0" borderId="10" xfId="6" applyNumberFormat="1" applyFont="1" applyFill="1" applyBorder="1" applyAlignment="1" applyProtection="1">
      <alignment horizontal="left" vertical="center" shrinkToFit="1"/>
    </xf>
    <xf numFmtId="0" fontId="27" fillId="0" borderId="5" xfId="0" applyFont="1" applyBorder="1" applyAlignment="1" applyProtection="1">
      <alignment vertical="center" shrinkToFit="1"/>
    </xf>
    <xf numFmtId="0" fontId="26" fillId="0" borderId="15" xfId="0" applyFont="1" applyBorder="1" applyAlignment="1" applyProtection="1">
      <alignment shrinkToFit="1"/>
    </xf>
    <xf numFmtId="0" fontId="26" fillId="0" borderId="6" xfId="0" applyFont="1" applyBorder="1" applyAlignment="1" applyProtection="1">
      <alignment shrinkToFit="1"/>
    </xf>
    <xf numFmtId="0" fontId="26" fillId="0" borderId="10" xfId="0" applyFont="1" applyBorder="1" applyAlignment="1" applyProtection="1">
      <alignment shrinkToFit="1"/>
    </xf>
    <xf numFmtId="0" fontId="27" fillId="0" borderId="8" xfId="0" applyFont="1" applyBorder="1" applyAlignment="1" applyProtection="1">
      <alignment vertical="center" shrinkToFit="1"/>
    </xf>
    <xf numFmtId="0" fontId="7" fillId="0" borderId="0" xfId="6" applyFont="1" applyFill="1" applyBorder="1" applyAlignment="1" applyProtection="1">
      <alignment horizontal="center" vertical="center" shrinkToFit="1"/>
    </xf>
    <xf numFmtId="0" fontId="19" fillId="0" borderId="5" xfId="6" applyFont="1" applyFill="1" applyBorder="1" applyAlignment="1" applyProtection="1">
      <alignment horizontal="center" vertical="center" shrinkToFit="1"/>
    </xf>
    <xf numFmtId="0" fontId="19" fillId="0" borderId="20" xfId="6" applyFont="1" applyFill="1" applyBorder="1" applyAlignment="1" applyProtection="1">
      <alignment horizontal="left" vertical="center" shrinkToFit="1"/>
    </xf>
    <xf numFmtId="49" fontId="21" fillId="0" borderId="19" xfId="6" applyNumberFormat="1" applyFont="1" applyFill="1" applyBorder="1" applyAlignment="1" applyProtection="1">
      <alignment horizontal="left" vertical="center" shrinkToFit="1"/>
    </xf>
    <xf numFmtId="49" fontId="21" fillId="0" borderId="33" xfId="6" applyNumberFormat="1" applyFont="1" applyFill="1" applyBorder="1" applyAlignment="1" applyProtection="1">
      <alignment horizontal="left" vertical="center" shrinkToFit="1"/>
    </xf>
    <xf numFmtId="49" fontId="21" fillId="0" borderId="40" xfId="6" applyNumberFormat="1" applyFont="1" applyFill="1" applyBorder="1" applyAlignment="1" applyProtection="1">
      <alignment horizontal="left" vertical="center" shrinkToFit="1"/>
    </xf>
    <xf numFmtId="0" fontId="19" fillId="0" borderId="8" xfId="6" applyFont="1" applyFill="1" applyBorder="1" applyAlignment="1" applyProtection="1">
      <alignment horizontal="left" vertical="center" shrinkToFit="1"/>
    </xf>
    <xf numFmtId="0" fontId="27" fillId="0" borderId="8" xfId="0" applyFont="1" applyBorder="1" applyAlignment="1" applyProtection="1">
      <alignment horizontal="left" vertical="center" shrinkToFit="1"/>
    </xf>
    <xf numFmtId="3" fontId="21" fillId="0" borderId="39" xfId="6" applyNumberFormat="1" applyFont="1" applyFill="1" applyBorder="1" applyAlignment="1" applyProtection="1">
      <alignment horizontal="right" vertical="center" wrapText="1" indent="1"/>
    </xf>
    <xf numFmtId="0" fontId="28" fillId="0" borderId="44" xfId="0" applyFont="1" applyFill="1" applyBorder="1" applyAlignment="1" applyProtection="1">
      <alignment horizontal="right" vertical="center" wrapText="1" indent="1"/>
    </xf>
    <xf numFmtId="0" fontId="21" fillId="0" borderId="42" xfId="6" applyFont="1" applyFill="1" applyBorder="1" applyAlignment="1" applyProtection="1">
      <alignment horizontal="right" vertical="center" wrapText="1" indent="1"/>
    </xf>
    <xf numFmtId="3" fontId="28" fillId="0" borderId="46" xfId="6" applyNumberFormat="1" applyFont="1" applyFill="1" applyBorder="1" applyAlignment="1" applyProtection="1">
      <alignment horizontal="right" vertical="center" wrapText="1" indent="1"/>
    </xf>
    <xf numFmtId="3" fontId="29" fillId="0" borderId="45" xfId="6" applyNumberFormat="1" applyFont="1" applyFill="1" applyBorder="1" applyAlignment="1" applyProtection="1">
      <alignment horizontal="right" vertical="center" wrapText="1" indent="1"/>
    </xf>
    <xf numFmtId="3" fontId="29" fillId="0" borderId="1" xfId="6" applyNumberFormat="1" applyFont="1" applyFill="1" applyBorder="1" applyAlignment="1" applyProtection="1">
      <alignment horizontal="right" vertical="center" wrapText="1" indent="1"/>
    </xf>
    <xf numFmtId="3" fontId="29" fillId="0" borderId="50" xfId="6" applyNumberFormat="1" applyFont="1" applyFill="1" applyBorder="1" applyAlignment="1" applyProtection="1">
      <alignment horizontal="right" vertical="center" wrapText="1" indent="1"/>
    </xf>
    <xf numFmtId="3" fontId="38" fillId="0" borderId="46" xfId="0" applyNumberFormat="1" applyFont="1" applyBorder="1" applyAlignment="1" applyProtection="1">
      <alignment horizontal="right" wrapText="1" indent="1"/>
    </xf>
    <xf numFmtId="3" fontId="28" fillId="0" borderId="44" xfId="0" applyNumberFormat="1" applyFont="1" applyFill="1" applyBorder="1" applyAlignment="1" applyProtection="1">
      <alignment horizontal="right" vertical="center" wrapText="1" indent="1"/>
    </xf>
    <xf numFmtId="3" fontId="28" fillId="0" borderId="11" xfId="6" applyNumberFormat="1" applyFont="1" applyFill="1" applyBorder="1" applyAlignment="1" applyProtection="1">
      <alignment horizontal="right" vertical="center" wrapText="1" indent="1"/>
    </xf>
    <xf numFmtId="0" fontId="29" fillId="0" borderId="2" xfId="6" applyFont="1" applyFill="1" applyBorder="1" applyAlignment="1" applyProtection="1">
      <alignment horizontal="left" vertical="center" wrapText="1" indent="1"/>
    </xf>
    <xf numFmtId="0" fontId="29" fillId="0" borderId="9" xfId="6" applyFont="1" applyFill="1" applyBorder="1" applyAlignment="1" applyProtection="1">
      <alignment horizontal="left" vertical="center" wrapText="1" indent="1"/>
    </xf>
    <xf numFmtId="3" fontId="29" fillId="0" borderId="18" xfId="6" applyNumberFormat="1" applyFont="1" applyFill="1" applyBorder="1" applyAlignment="1" applyProtection="1">
      <alignment horizontal="right" vertical="center" wrapText="1" indent="1"/>
    </xf>
    <xf numFmtId="3" fontId="38" fillId="0" borderId="11" xfId="0" applyNumberFormat="1" applyFont="1" applyBorder="1" applyAlignment="1" applyProtection="1">
      <alignment horizontal="right" wrapText="1" inden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48" fillId="0" borderId="51" xfId="0" applyFont="1" applyFill="1" applyBorder="1" applyAlignment="1" applyProtection="1">
      <alignment horizontal="center" vertical="center" wrapText="1"/>
    </xf>
    <xf numFmtId="0" fontId="48" fillId="0" borderId="52" xfId="0" applyFont="1" applyFill="1" applyBorder="1" applyAlignment="1" applyProtection="1">
      <alignment horizontal="center" vertical="center" wrapText="1"/>
    </xf>
    <xf numFmtId="0" fontId="48" fillId="0" borderId="52" xfId="0" applyFont="1" applyFill="1" applyBorder="1" applyAlignment="1" applyProtection="1">
      <alignment vertical="center" wrapText="1"/>
    </xf>
    <xf numFmtId="164" fontId="15" fillId="0" borderId="0" xfId="6" applyNumberFormat="1" applyFont="1" applyFill="1" applyProtection="1"/>
    <xf numFmtId="164" fontId="19" fillId="0" borderId="7" xfId="6" applyNumberFormat="1" applyFont="1" applyFill="1" applyBorder="1" applyAlignment="1" applyProtection="1">
      <alignment horizontal="right" vertical="center" wrapText="1"/>
    </xf>
    <xf numFmtId="165" fontId="19" fillId="0" borderId="44" xfId="1" applyNumberFormat="1" applyFont="1" applyFill="1" applyBorder="1" applyAlignment="1" applyProtection="1">
      <alignment horizontal="center" vertical="center" wrapText="1"/>
    </xf>
    <xf numFmtId="165" fontId="19" fillId="0" borderId="53" xfId="1" applyNumberFormat="1" applyFont="1" applyFill="1" applyBorder="1" applyAlignment="1" applyProtection="1">
      <alignment horizontal="center" vertical="center" wrapText="1"/>
    </xf>
    <xf numFmtId="165" fontId="35" fillId="0" borderId="43" xfId="1" applyNumberFormat="1" applyFont="1" applyFill="1" applyBorder="1" applyAlignment="1" applyProtection="1">
      <alignment horizontal="left" vertical="center"/>
    </xf>
    <xf numFmtId="165" fontId="8" fillId="0" borderId="53" xfId="1" applyNumberFormat="1" applyFont="1" applyFill="1" applyBorder="1" applyAlignment="1" applyProtection="1">
      <alignment horizontal="center" vertical="center" wrapText="1"/>
    </xf>
    <xf numFmtId="165" fontId="26" fillId="0" borderId="54" xfId="1" applyNumberFormat="1" applyFont="1" applyBorder="1" applyAlignment="1" applyProtection="1">
      <alignment horizontal="right" vertical="center" wrapText="1"/>
    </xf>
    <xf numFmtId="165" fontId="27" fillId="0" borderId="44" xfId="1" applyNumberFormat="1" applyFont="1" applyBorder="1" applyAlignment="1" applyProtection="1">
      <alignment horizontal="right" wrapText="1"/>
    </xf>
    <xf numFmtId="165" fontId="27" fillId="0" borderId="50" xfId="1" applyNumberFormat="1" applyFont="1" applyBorder="1" applyAlignment="1" applyProtection="1">
      <alignment horizontal="right" wrapText="1"/>
    </xf>
    <xf numFmtId="165" fontId="7" fillId="0" borderId="0" xfId="1" applyNumberFormat="1" applyFont="1" applyFill="1" applyBorder="1" applyAlignment="1" applyProtection="1">
      <alignment vertical="center" wrapText="1"/>
    </xf>
    <xf numFmtId="165" fontId="35" fillId="0" borderId="43" xfId="1" applyNumberFormat="1" applyFont="1" applyFill="1" applyBorder="1" applyAlignment="1" applyProtection="1">
      <alignment horizontal="left"/>
    </xf>
    <xf numFmtId="165" fontId="19" fillId="0" borderId="53" xfId="1" applyNumberFormat="1" applyFont="1" applyFill="1" applyBorder="1" applyAlignment="1" applyProtection="1">
      <alignment vertical="center" wrapText="1"/>
    </xf>
    <xf numFmtId="165" fontId="21" fillId="0" borderId="42" xfId="1" applyNumberFormat="1" applyFont="1" applyFill="1" applyBorder="1" applyAlignment="1" applyProtection="1">
      <alignment vertical="center" wrapText="1"/>
    </xf>
    <xf numFmtId="165" fontId="21" fillId="0" borderId="25" xfId="1" applyNumberFormat="1" applyFont="1" applyFill="1" applyBorder="1" applyAlignment="1" applyProtection="1">
      <alignment vertical="center" wrapText="1"/>
    </xf>
    <xf numFmtId="165" fontId="21" fillId="0" borderId="54" xfId="1" applyNumberFormat="1" applyFont="1" applyFill="1" applyBorder="1" applyAlignment="1" applyProtection="1">
      <alignment vertical="center" wrapText="1"/>
    </xf>
    <xf numFmtId="165" fontId="21" fillId="0" borderId="1" xfId="1" applyNumberFormat="1" applyFont="1" applyFill="1" applyBorder="1" applyAlignment="1" applyProtection="1">
      <alignment vertical="center" wrapText="1"/>
    </xf>
    <xf numFmtId="165" fontId="19" fillId="0" borderId="50" xfId="1" applyNumberFormat="1" applyFont="1" applyFill="1" applyBorder="1" applyAlignment="1" applyProtection="1">
      <alignment vertical="center" wrapText="1"/>
    </xf>
    <xf numFmtId="165" fontId="12" fillId="0" borderId="0" xfId="1" applyNumberFormat="1" applyFont="1" applyFill="1" applyProtection="1"/>
    <xf numFmtId="165" fontId="21" fillId="0" borderId="25" xfId="1" applyNumberFormat="1" applyFont="1" applyFill="1" applyBorder="1" applyAlignment="1" applyProtection="1">
      <alignment horizontal="left" vertical="center" wrapText="1"/>
    </xf>
    <xf numFmtId="165" fontId="19" fillId="0" borderId="44" xfId="1" applyNumberFormat="1" applyFont="1" applyFill="1" applyBorder="1" applyAlignment="1" applyProtection="1">
      <alignment horizontal="right" vertical="center" wrapText="1"/>
    </xf>
    <xf numFmtId="165" fontId="26" fillId="0" borderId="45" xfId="1" applyNumberFormat="1" applyFont="1" applyBorder="1" applyAlignment="1" applyProtection="1">
      <alignment horizontal="right" wrapText="1"/>
    </xf>
    <xf numFmtId="165" fontId="26" fillId="0" borderId="25" xfId="1" applyNumberFormat="1" applyFont="1" applyBorder="1" applyAlignment="1" applyProtection="1">
      <alignment horizontal="right" wrapText="1"/>
    </xf>
    <xf numFmtId="165" fontId="27" fillId="0" borderId="44" xfId="1" applyNumberFormat="1" applyFont="1" applyBorder="1" applyAlignment="1" applyProtection="1">
      <alignment horizontal="right" vertical="center" wrapText="1"/>
    </xf>
    <xf numFmtId="165" fontId="26" fillId="0" borderId="54" xfId="1" applyNumberFormat="1" applyFont="1" applyBorder="1" applyAlignment="1" applyProtection="1">
      <alignment horizontal="right" wrapText="1"/>
    </xf>
    <xf numFmtId="165" fontId="21" fillId="0" borderId="54" xfId="1" applyNumberFormat="1" applyFont="1" applyFill="1" applyBorder="1" applyAlignment="1" applyProtection="1">
      <alignment horizontal="left" vertical="center" wrapText="1"/>
    </xf>
    <xf numFmtId="165" fontId="21" fillId="0" borderId="54" xfId="1" applyNumberFormat="1" applyFont="1" applyFill="1" applyBorder="1" applyAlignment="1" applyProtection="1">
      <alignment horizontal="left"/>
    </xf>
    <xf numFmtId="165" fontId="21" fillId="0" borderId="1" xfId="1" applyNumberFormat="1" applyFont="1" applyFill="1" applyBorder="1" applyAlignment="1" applyProtection="1">
      <alignment horizontal="left" vertical="center" wrapText="1"/>
    </xf>
    <xf numFmtId="165" fontId="21" fillId="0" borderId="55" xfId="1" applyNumberFormat="1" applyFont="1" applyFill="1" applyBorder="1" applyAlignment="1" applyProtection="1">
      <alignment horizontal="left" vertical="center" wrapText="1"/>
    </xf>
    <xf numFmtId="165" fontId="21" fillId="0" borderId="45" xfId="1" applyNumberFormat="1" applyFont="1" applyFill="1" applyBorder="1" applyAlignment="1" applyProtection="1">
      <alignment horizontal="left" vertical="center" wrapText="1"/>
    </xf>
    <xf numFmtId="165" fontId="21" fillId="0" borderId="39" xfId="1" applyNumberFormat="1" applyFont="1" applyFill="1" applyBorder="1" applyAlignment="1" applyProtection="1">
      <alignment horizontal="left" vertical="center" wrapText="1"/>
    </xf>
    <xf numFmtId="165" fontId="26" fillId="0" borderId="1" xfId="1" applyNumberFormat="1" applyFont="1" applyBorder="1" applyAlignment="1" applyProtection="1">
      <alignment horizontal="left" vertical="center" wrapText="1"/>
    </xf>
    <xf numFmtId="165" fontId="21" fillId="0" borderId="38" xfId="1" applyNumberFormat="1" applyFont="1" applyFill="1" applyBorder="1" applyAlignment="1" applyProtection="1">
      <alignment horizontal="left" vertical="center" wrapText="1"/>
    </xf>
    <xf numFmtId="165" fontId="28" fillId="0" borderId="44" xfId="1" applyNumberFormat="1" applyFont="1" applyFill="1" applyBorder="1" applyAlignment="1" applyProtection="1">
      <alignment horizontal="left" vertical="center" wrapText="1"/>
    </xf>
    <xf numFmtId="165" fontId="28" fillId="0" borderId="11" xfId="1" applyNumberFormat="1" applyFont="1" applyFill="1" applyBorder="1" applyAlignment="1" applyProtection="1">
      <alignment horizontal="left" vertical="center" wrapText="1"/>
    </xf>
    <xf numFmtId="165" fontId="21" fillId="0" borderId="12" xfId="1" applyNumberFormat="1" applyFont="1" applyFill="1" applyBorder="1" applyAlignment="1" applyProtection="1">
      <alignment horizontal="left" vertical="center" wrapText="1"/>
    </xf>
    <xf numFmtId="165" fontId="21" fillId="0" borderId="2" xfId="1" applyNumberFormat="1" applyFont="1" applyFill="1" applyBorder="1" applyAlignment="1" applyProtection="1">
      <alignment horizontal="left" vertical="center" wrapText="1"/>
    </xf>
    <xf numFmtId="165" fontId="12" fillId="0" borderId="0" xfId="1" applyNumberFormat="1" applyFont="1" applyFill="1" applyAlignment="1" applyProtection="1"/>
    <xf numFmtId="165" fontId="27" fillId="0" borderId="50" xfId="1" applyNumberFormat="1" applyFont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165" fontId="19" fillId="0" borderId="7" xfId="1" applyNumberFormat="1" applyFont="1" applyFill="1" applyBorder="1" applyAlignment="1" applyProtection="1">
      <alignment horizontal="right" vertical="center" wrapText="1"/>
    </xf>
    <xf numFmtId="165" fontId="8" fillId="0" borderId="0" xfId="1" applyNumberFormat="1" applyFont="1" applyFill="1" applyAlignment="1" applyProtection="1">
      <alignment horizontal="right" vertical="center"/>
    </xf>
    <xf numFmtId="3" fontId="0" fillId="0" borderId="0" xfId="0" applyNumberFormat="1" applyFill="1" applyAlignment="1" applyProtection="1">
      <alignment vertical="center" wrapText="1"/>
    </xf>
    <xf numFmtId="3" fontId="8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56" xfId="0" applyNumberFormat="1" applyFont="1" applyFill="1" applyBorder="1" applyAlignment="1" applyProtection="1">
      <alignment horizontal="center" vertical="center" wrapText="1"/>
    </xf>
    <xf numFmtId="3" fontId="29" fillId="0" borderId="9" xfId="6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3" fontId="29" fillId="0" borderId="0" xfId="6" applyNumberFormat="1" applyFont="1" applyFill="1" applyBorder="1" applyAlignment="1" applyProtection="1">
      <alignment horizontal="right" vertical="center" wrapText="1" indent="1"/>
    </xf>
    <xf numFmtId="164" fontId="2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0" fontId="29" fillId="0" borderId="18" xfId="0" applyFont="1" applyBorder="1" applyAlignment="1" applyProtection="1">
      <alignment horizontal="left" vertical="center" indent="1"/>
      <protection locked="0"/>
    </xf>
    <xf numFmtId="165" fontId="26" fillId="0" borderId="14" xfId="1" applyNumberFormat="1" applyFont="1" applyBorder="1" applyAlignment="1" applyProtection="1">
      <alignment horizontal="right" wrapText="1"/>
    </xf>
    <xf numFmtId="165" fontId="26" fillId="0" borderId="4" xfId="1" applyNumberFormat="1" applyFont="1" applyBorder="1" applyAlignment="1" applyProtection="1">
      <alignment horizontal="right" wrapText="1"/>
    </xf>
    <xf numFmtId="165" fontId="27" fillId="0" borderId="7" xfId="1" applyNumberFormat="1" applyFont="1" applyBorder="1" applyAlignment="1" applyProtection="1">
      <alignment horizontal="right" wrapText="1"/>
    </xf>
    <xf numFmtId="165" fontId="27" fillId="0" borderId="41" xfId="1" applyNumberFormat="1" applyFont="1" applyBorder="1" applyAlignment="1" applyProtection="1">
      <alignment horizontal="right" wrapText="1"/>
    </xf>
    <xf numFmtId="165" fontId="19" fillId="0" borderId="7" xfId="1" applyNumberFormat="1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shrinkToFit="1"/>
    </xf>
    <xf numFmtId="0" fontId="19" fillId="0" borderId="57" xfId="0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shrinkToFit="1"/>
    </xf>
    <xf numFmtId="0" fontId="19" fillId="0" borderId="0" xfId="0" applyFont="1" applyFill="1" applyBorder="1" applyAlignment="1" applyProtection="1">
      <alignment horizontal="center" vertical="center" shrinkToFit="1"/>
    </xf>
    <xf numFmtId="0" fontId="8" fillId="0" borderId="4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 shrinkToFit="1"/>
    </xf>
    <xf numFmtId="0" fontId="8" fillId="0" borderId="59" xfId="0" applyFont="1" applyFill="1" applyBorder="1" applyAlignment="1" applyProtection="1">
      <alignment horizontal="right" vertical="center"/>
    </xf>
    <xf numFmtId="0" fontId="28" fillId="0" borderId="7" xfId="0" applyFont="1" applyFill="1" applyBorder="1" applyAlignment="1" applyProtection="1">
      <alignment horizontal="right" vertical="center" wrapText="1" indent="1"/>
    </xf>
    <xf numFmtId="0" fontId="21" fillId="0" borderId="3" xfId="6" applyFont="1" applyFill="1" applyBorder="1" applyAlignment="1" applyProtection="1">
      <alignment horizontal="right" vertical="center" wrapText="1" indent="1"/>
    </xf>
    <xf numFmtId="0" fontId="21" fillId="0" borderId="4" xfId="6" applyFont="1" applyFill="1" applyBorder="1" applyAlignment="1" applyProtection="1">
      <alignment horizontal="righ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1"/>
    </xf>
    <xf numFmtId="0" fontId="21" fillId="0" borderId="27" xfId="6" applyFont="1" applyFill="1" applyBorder="1" applyAlignment="1" applyProtection="1">
      <alignment horizontal="left" vertical="center" wrapText="1" indent="1"/>
    </xf>
    <xf numFmtId="0" fontId="28" fillId="0" borderId="7" xfId="0" applyFont="1" applyFill="1" applyBorder="1" applyAlignment="1" applyProtection="1">
      <alignment horizontal="left" vertical="center" wrapText="1" indent="1"/>
    </xf>
    <xf numFmtId="0" fontId="21" fillId="0" borderId="14" xfId="6" applyFont="1" applyFill="1" applyBorder="1" applyAlignment="1" applyProtection="1">
      <alignment horizontal="left" vertical="center" wrapText="1" indent="1"/>
    </xf>
    <xf numFmtId="0" fontId="28" fillId="0" borderId="7" xfId="6" applyFont="1" applyFill="1" applyBorder="1" applyAlignment="1" applyProtection="1">
      <alignment horizontal="left" vertical="center" wrapText="1" indent="1"/>
    </xf>
    <xf numFmtId="0" fontId="29" fillId="0" borderId="14" xfId="6" applyFont="1" applyFill="1" applyBorder="1" applyAlignment="1" applyProtection="1">
      <alignment horizontal="left" vertical="center" wrapText="1" indent="1"/>
    </xf>
    <xf numFmtId="0" fontId="29" fillId="0" borderId="4" xfId="6" applyFont="1" applyFill="1" applyBorder="1" applyAlignment="1" applyProtection="1">
      <alignment horizontal="left" vertical="center" wrapText="1" indent="1"/>
    </xf>
    <xf numFmtId="0" fontId="29" fillId="0" borderId="41" xfId="6" applyFont="1" applyFill="1" applyBorder="1" applyAlignment="1" applyProtection="1">
      <alignment horizontal="left" vertical="center" wrapText="1" indent="1"/>
    </xf>
    <xf numFmtId="0" fontId="29" fillId="0" borderId="3" xfId="6" applyFont="1" applyFill="1" applyBorder="1" applyAlignment="1" applyProtection="1">
      <alignment horizontal="left" vertical="center" wrapText="1" indent="1"/>
    </xf>
    <xf numFmtId="3" fontId="28" fillId="0" borderId="7" xfId="6" applyNumberFormat="1" applyFont="1" applyFill="1" applyBorder="1" applyAlignment="1" applyProtection="1">
      <alignment horizontal="right" vertical="center" wrapText="1" indent="1"/>
    </xf>
    <xf numFmtId="3" fontId="29" fillId="0" borderId="14" xfId="6" applyNumberFormat="1" applyFont="1" applyFill="1" applyBorder="1" applyAlignment="1" applyProtection="1">
      <alignment horizontal="right" vertical="center" wrapText="1" indent="1"/>
    </xf>
    <xf numFmtId="3" fontId="29" fillId="0" borderId="4" xfId="6" applyNumberFormat="1" applyFont="1" applyFill="1" applyBorder="1" applyAlignment="1" applyProtection="1">
      <alignment horizontal="right" vertical="center" wrapText="1" indent="1"/>
    </xf>
    <xf numFmtId="3" fontId="29" fillId="0" borderId="41" xfId="6" applyNumberFormat="1" applyFont="1" applyFill="1" applyBorder="1" applyAlignment="1" applyProtection="1">
      <alignment horizontal="right" vertical="center" wrapText="1" indent="1"/>
    </xf>
    <xf numFmtId="3" fontId="38" fillId="0" borderId="7" xfId="0" applyNumberFormat="1" applyFont="1" applyBorder="1" applyAlignment="1" applyProtection="1">
      <alignment horizontal="right" wrapText="1" indent="1"/>
    </xf>
    <xf numFmtId="3" fontId="21" fillId="0" borderId="14" xfId="6" applyNumberFormat="1" applyFont="1" applyFill="1" applyBorder="1" applyAlignment="1" applyProtection="1">
      <alignment horizontal="right" vertical="center" wrapText="1" indent="1"/>
    </xf>
    <xf numFmtId="3" fontId="21" fillId="0" borderId="4" xfId="6" applyNumberFormat="1" applyFont="1" applyFill="1" applyBorder="1" applyAlignment="1" applyProtection="1">
      <alignment horizontal="right" vertical="center" wrapText="1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wrapText="1"/>
    </xf>
    <xf numFmtId="0" fontId="0" fillId="0" borderId="59" xfId="0" applyFill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vertical="center" wrapText="1"/>
    </xf>
    <xf numFmtId="165" fontId="19" fillId="0" borderId="5" xfId="1" applyNumberFormat="1" applyFont="1" applyFill="1" applyBorder="1" applyAlignment="1" applyProtection="1">
      <alignment horizontal="center" vertical="center" wrapText="1"/>
    </xf>
    <xf numFmtId="165" fontId="8" fillId="0" borderId="22" xfId="1" applyNumberFormat="1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8" fillId="0" borderId="6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shrinkToFit="1"/>
    </xf>
    <xf numFmtId="3" fontId="28" fillId="0" borderId="7" xfId="0" applyNumberFormat="1" applyFont="1" applyFill="1" applyBorder="1" applyAlignment="1" applyProtection="1">
      <alignment horizontal="right" vertical="center" wrapText="1" indent="1"/>
    </xf>
    <xf numFmtId="3" fontId="21" fillId="0" borderId="3" xfId="6" applyNumberFormat="1" applyFont="1" applyFill="1" applyBorder="1" applyAlignment="1" applyProtection="1">
      <alignment horizontal="right" vertical="center" wrapText="1" indent="1"/>
    </xf>
    <xf numFmtId="3" fontId="21" fillId="0" borderId="27" xfId="6" applyNumberFormat="1" applyFont="1" applyFill="1" applyBorder="1" applyAlignment="1" applyProtection="1">
      <alignment horizontal="right" vertical="center" wrapText="1" indent="1"/>
    </xf>
    <xf numFmtId="3" fontId="38" fillId="0" borderId="34" xfId="0" applyNumberFormat="1" applyFont="1" applyBorder="1" applyAlignment="1" applyProtection="1">
      <alignment horizontal="right" wrapText="1" indent="1"/>
    </xf>
    <xf numFmtId="0" fontId="37" fillId="0" borderId="0" xfId="0" applyFont="1" applyFill="1" applyBorder="1" applyAlignment="1" applyProtection="1">
      <alignment horizontal="left" vertical="center" shrinkToFit="1"/>
    </xf>
    <xf numFmtId="0" fontId="37" fillId="0" borderId="0" xfId="0" applyFont="1" applyFill="1" applyBorder="1" applyAlignment="1" applyProtection="1">
      <alignment vertical="center" shrinkToFit="1"/>
    </xf>
    <xf numFmtId="165" fontId="19" fillId="0" borderId="22" xfId="1" applyNumberFormat="1" applyFont="1" applyFill="1" applyBorder="1" applyAlignment="1" applyProtection="1">
      <alignment horizontal="center" vertical="center" wrapText="1"/>
    </xf>
    <xf numFmtId="165" fontId="19" fillId="0" borderId="7" xfId="1" applyNumberFormat="1" applyFont="1" applyFill="1" applyBorder="1" applyAlignment="1" applyProtection="1">
      <alignment horizontal="right" vertical="center" wrapText="1" indent="1"/>
    </xf>
    <xf numFmtId="165" fontId="26" fillId="0" borderId="14" xfId="1" applyNumberFormat="1" applyFont="1" applyBorder="1" applyAlignment="1" applyProtection="1">
      <alignment horizontal="right" wrapText="1" indent="1"/>
    </xf>
    <xf numFmtId="165" fontId="26" fillId="0" borderId="4" xfId="1" applyNumberFormat="1" applyFont="1" applyBorder="1" applyAlignment="1" applyProtection="1">
      <alignment horizontal="right" wrapText="1" indent="1"/>
    </xf>
    <xf numFmtId="165" fontId="26" fillId="0" borderId="13" xfId="1" applyNumberFormat="1" applyFont="1" applyBorder="1" applyAlignment="1" applyProtection="1">
      <alignment horizontal="right" vertical="center" wrapText="1" indent="1"/>
    </xf>
    <xf numFmtId="165" fontId="27" fillId="0" borderId="7" xfId="1" applyNumberFormat="1" applyFont="1" applyBorder="1" applyAlignment="1" applyProtection="1">
      <alignment horizontal="right" vertical="center" wrapText="1" indent="1"/>
    </xf>
    <xf numFmtId="165" fontId="26" fillId="0" borderId="13" xfId="1" applyNumberFormat="1" applyFont="1" applyBorder="1" applyAlignment="1" applyProtection="1">
      <alignment horizontal="right" wrapText="1" indent="1"/>
    </xf>
    <xf numFmtId="165" fontId="26" fillId="0" borderId="13" xfId="1" applyNumberFormat="1" applyFont="1" applyBorder="1" applyAlignment="1" applyProtection="1">
      <alignment horizontal="right" vertical="center" wrapText="1"/>
    </xf>
    <xf numFmtId="165" fontId="19" fillId="0" borderId="22" xfId="1" applyNumberFormat="1" applyFont="1" applyFill="1" applyBorder="1" applyAlignment="1" applyProtection="1">
      <alignment vertical="center" wrapText="1"/>
    </xf>
    <xf numFmtId="165" fontId="21" fillId="0" borderId="3" xfId="1" applyNumberFormat="1" applyFont="1" applyFill="1" applyBorder="1" applyAlignment="1" applyProtection="1">
      <alignment vertical="center" wrapText="1"/>
    </xf>
    <xf numFmtId="165" fontId="21" fillId="0" borderId="4" xfId="1" applyNumberFormat="1" applyFont="1" applyFill="1" applyBorder="1" applyAlignment="1" applyProtection="1">
      <alignment vertical="center" wrapText="1"/>
    </xf>
    <xf numFmtId="165" fontId="21" fillId="0" borderId="13" xfId="1" applyNumberFormat="1" applyFont="1" applyFill="1" applyBorder="1" applyAlignment="1" applyProtection="1">
      <alignment vertical="center" wrapText="1"/>
    </xf>
    <xf numFmtId="165" fontId="21" fillId="0" borderId="13" xfId="1" applyNumberFormat="1" applyFont="1" applyFill="1" applyBorder="1" applyAlignment="1" applyProtection="1">
      <alignment horizontal="left" vertical="center" wrapText="1" indent="1"/>
    </xf>
    <xf numFmtId="165" fontId="21" fillId="0" borderId="13" xfId="1" applyNumberFormat="1" applyFont="1" applyFill="1" applyBorder="1" applyAlignment="1" applyProtection="1">
      <alignment horizontal="left" vertical="center" wrapText="1" indent="6"/>
    </xf>
    <xf numFmtId="165" fontId="21" fillId="0" borderId="13" xfId="1" applyNumberFormat="1" applyFont="1" applyFill="1" applyBorder="1" applyAlignment="1" applyProtection="1">
      <alignment horizontal="left" indent="6"/>
    </xf>
    <xf numFmtId="165" fontId="21" fillId="0" borderId="4" xfId="1" applyNumberFormat="1" applyFont="1" applyFill="1" applyBorder="1" applyAlignment="1" applyProtection="1">
      <alignment horizontal="left" vertical="center" wrapText="1" indent="1"/>
    </xf>
    <xf numFmtId="165" fontId="21" fillId="0" borderId="60" xfId="1" applyNumberFormat="1" applyFont="1" applyFill="1" applyBorder="1" applyAlignment="1" applyProtection="1">
      <alignment horizontal="left" vertical="center" wrapText="1" indent="7"/>
    </xf>
    <xf numFmtId="165" fontId="19" fillId="0" borderId="41" xfId="1" applyNumberFormat="1" applyFont="1" applyFill="1" applyBorder="1" applyAlignment="1" applyProtection="1">
      <alignment vertical="center" wrapText="1"/>
    </xf>
    <xf numFmtId="165" fontId="21" fillId="0" borderId="14" xfId="1" applyNumberFormat="1" applyFont="1" applyFill="1" applyBorder="1" applyAlignment="1" applyProtection="1">
      <alignment horizontal="left" vertical="center" wrapText="1" indent="1"/>
    </xf>
    <xf numFmtId="165" fontId="21" fillId="0" borderId="27" xfId="1" applyNumberFormat="1" applyFont="1" applyFill="1" applyBorder="1" applyAlignment="1" applyProtection="1">
      <alignment horizontal="left" vertical="center" wrapText="1" indent="1"/>
    </xf>
    <xf numFmtId="165" fontId="26" fillId="0" borderId="4" xfId="1" applyNumberFormat="1" applyFont="1" applyBorder="1" applyAlignment="1" applyProtection="1">
      <alignment horizontal="left" vertical="center" wrapText="1" indent="1"/>
    </xf>
    <xf numFmtId="165" fontId="21" fillId="0" borderId="4" xfId="1" applyNumberFormat="1" applyFont="1" applyFill="1" applyBorder="1" applyAlignment="1" applyProtection="1">
      <alignment horizontal="left" vertical="center" wrapText="1" indent="6"/>
    </xf>
    <xf numFmtId="165" fontId="28" fillId="0" borderId="7" xfId="1" applyNumberFormat="1" applyFont="1" applyFill="1" applyBorder="1" applyAlignment="1" applyProtection="1">
      <alignment horizontal="left" vertical="center" wrapText="1" indent="1"/>
    </xf>
    <xf numFmtId="165" fontId="21" fillId="0" borderId="60" xfId="1" applyNumberFormat="1" applyFont="1" applyFill="1" applyBorder="1" applyAlignment="1" applyProtection="1">
      <alignment horizontal="left" vertical="center" wrapText="1" indent="1"/>
    </xf>
    <xf numFmtId="165" fontId="21" fillId="0" borderId="3" xfId="1" applyNumberFormat="1" applyFont="1" applyFill="1" applyBorder="1" applyAlignment="1" applyProtection="1">
      <alignment horizontal="left" vertical="center" wrapText="1" indent="1"/>
    </xf>
    <xf numFmtId="165" fontId="25" fillId="0" borderId="41" xfId="1" applyNumberFormat="1" applyFont="1" applyBorder="1" applyAlignment="1" applyProtection="1">
      <alignment horizontal="left" vertical="center" wrapText="1" indent="1"/>
    </xf>
    <xf numFmtId="164" fontId="8" fillId="0" borderId="48" xfId="0" applyNumberFormat="1" applyFont="1" applyFill="1" applyBorder="1" applyAlignment="1" applyProtection="1">
      <alignment horizontal="centerContinuous" vertical="center" wrapText="1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164" fontId="28" fillId="0" borderId="48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left" vertical="center" wrapText="1" indent="1"/>
    </xf>
    <xf numFmtId="164" fontId="31" fillId="0" borderId="46" xfId="0" applyNumberFormat="1" applyFont="1" applyFill="1" applyBorder="1" applyAlignment="1" applyProtection="1">
      <alignment horizontal="left" vertical="center" wrapText="1" indent="1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0" applyNumberFormat="1" applyFont="1" applyFill="1" applyBorder="1" applyAlignment="1" applyProtection="1">
      <alignment horizontal="right" vertical="center" wrapText="1" indent="1"/>
    </xf>
    <xf numFmtId="164" fontId="2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7" xfId="0" applyNumberFormat="1" applyFont="1" applyFill="1" applyBorder="1" applyAlignment="1" applyProtection="1">
      <alignment horizontal="right" vertical="center" wrapText="1" indent="1"/>
    </xf>
    <xf numFmtId="164" fontId="31" fillId="0" borderId="46" xfId="0" applyNumberFormat="1" applyFont="1" applyFill="1" applyBorder="1" applyAlignment="1" applyProtection="1">
      <alignment horizontal="right" vertical="center" wrapText="1" indent="1"/>
    </xf>
    <xf numFmtId="164" fontId="8" fillId="0" borderId="46" xfId="0" applyNumberFormat="1" applyFont="1" applyFill="1" applyBorder="1" applyAlignment="1" applyProtection="1">
      <alignment horizontal="centerContinuous" vertical="center" wrapText="1"/>
    </xf>
    <xf numFmtId="164" fontId="28" fillId="0" borderId="46" xfId="0" applyNumberFormat="1" applyFont="1" applyFill="1" applyBorder="1" applyAlignment="1" applyProtection="1">
      <alignment horizontal="center" vertical="center" wrapText="1"/>
    </xf>
    <xf numFmtId="164" fontId="21" fillId="0" borderId="63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46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Border="1" applyAlignment="1" applyProtection="1">
      <alignment horizontal="left" vertical="center" wrapText="1" indent="1"/>
    </xf>
    <xf numFmtId="164" fontId="29" fillId="0" borderId="49" xfId="0" applyNumberFormat="1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5" fillId="0" borderId="0" xfId="0" applyNumberFormat="1" applyFont="1" applyFill="1" applyBorder="1" applyAlignment="1" applyProtection="1">
      <alignment horizontal="center" vertical="center" wrapText="1"/>
    </xf>
    <xf numFmtId="164" fontId="21" fillId="0" borderId="63" xfId="0" applyNumberFormat="1" applyFont="1" applyFill="1" applyBorder="1" applyAlignment="1" applyProtection="1">
      <alignment horizontal="right" vertical="center" wrapText="1" indent="1"/>
    </xf>
    <xf numFmtId="164" fontId="21" fillId="0" borderId="49" xfId="0" applyNumberFormat="1" applyFont="1" applyFill="1" applyBorder="1" applyAlignment="1" applyProtection="1">
      <alignment horizontal="right" vertical="center" wrapText="1" indent="1"/>
    </xf>
    <xf numFmtId="164" fontId="28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4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4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63" xfId="0" applyNumberFormat="1" applyFont="1" applyFill="1" applyBorder="1" applyAlignment="1" applyProtection="1">
      <alignment horizontal="left" vertical="center" wrapText="1" indent="1"/>
    </xf>
    <xf numFmtId="164" fontId="29" fillId="0" borderId="63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63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0" xfId="1" applyNumberFormat="1" applyFont="1" applyFill="1" applyAlignment="1" applyProtection="1">
      <alignment horizontal="left" vertical="center" wrapText="1"/>
    </xf>
    <xf numFmtId="49" fontId="8" fillId="0" borderId="3" xfId="1" applyNumberFormat="1" applyFont="1" applyFill="1" applyBorder="1" applyAlignment="1" applyProtection="1">
      <alignment horizontal="left" vertical="center"/>
    </xf>
    <xf numFmtId="165" fontId="8" fillId="0" borderId="41" xfId="1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Alignment="1" applyProtection="1">
      <alignment horizontal="left" vertical="center"/>
    </xf>
    <xf numFmtId="165" fontId="19" fillId="0" borderId="7" xfId="1" applyNumberFormat="1" applyFont="1" applyFill="1" applyBorder="1" applyAlignment="1" applyProtection="1">
      <alignment horizontal="left" vertical="center" wrapText="1"/>
    </xf>
    <xf numFmtId="165" fontId="8" fillId="0" borderId="22" xfId="1" applyNumberFormat="1" applyFont="1" applyFill="1" applyBorder="1" applyAlignment="1" applyProtection="1">
      <alignment horizontal="left" vertical="center" wrapText="1"/>
    </xf>
    <xf numFmtId="165" fontId="26" fillId="0" borderId="14" xfId="1" applyNumberFormat="1" applyFont="1" applyBorder="1" applyAlignment="1" applyProtection="1">
      <alignment horizontal="left" wrapText="1"/>
    </xf>
    <xf numFmtId="165" fontId="26" fillId="0" borderId="4" xfId="1" applyNumberFormat="1" applyFont="1" applyBorder="1" applyAlignment="1" applyProtection="1">
      <alignment horizontal="left" wrapText="1"/>
    </xf>
    <xf numFmtId="165" fontId="26" fillId="0" borderId="13" xfId="1" applyNumberFormat="1" applyFont="1" applyBorder="1" applyAlignment="1" applyProtection="1">
      <alignment horizontal="left" wrapText="1"/>
    </xf>
    <xf numFmtId="165" fontId="27" fillId="0" borderId="7" xfId="1" applyNumberFormat="1" applyFont="1" applyBorder="1" applyAlignment="1" applyProtection="1">
      <alignment horizontal="left" vertical="center" wrapText="1"/>
    </xf>
    <xf numFmtId="165" fontId="26" fillId="0" borderId="13" xfId="1" applyNumberFormat="1" applyFont="1" applyBorder="1" applyAlignment="1" applyProtection="1">
      <alignment horizontal="left" vertical="justify"/>
    </xf>
    <xf numFmtId="165" fontId="27" fillId="0" borderId="7" xfId="1" applyNumberFormat="1" applyFont="1" applyBorder="1" applyAlignment="1" applyProtection="1">
      <alignment horizontal="left" wrapText="1"/>
    </xf>
    <xf numFmtId="165" fontId="27" fillId="0" borderId="41" xfId="1" applyNumberFormat="1" applyFont="1" applyBorder="1" applyAlignment="1" applyProtection="1">
      <alignment horizontal="left" wrapText="1"/>
    </xf>
    <xf numFmtId="165" fontId="8" fillId="0" borderId="0" xfId="1" applyNumberFormat="1" applyFont="1" applyFill="1" applyBorder="1" applyAlignment="1" applyProtection="1">
      <alignment horizontal="left" vertical="center" wrapText="1"/>
    </xf>
    <xf numFmtId="165" fontId="21" fillId="0" borderId="13" xfId="1" applyNumberFormat="1" applyFont="1" applyFill="1" applyBorder="1" applyAlignment="1" applyProtection="1">
      <alignment horizontal="left" vertical="center" wrapText="1"/>
    </xf>
    <xf numFmtId="165" fontId="21" fillId="0" borderId="13" xfId="1" applyNumberFormat="1" applyFont="1" applyFill="1" applyBorder="1" applyAlignment="1" applyProtection="1">
      <alignment horizontal="left"/>
    </xf>
    <xf numFmtId="165" fontId="21" fillId="0" borderId="4" xfId="1" applyNumberFormat="1" applyFont="1" applyFill="1" applyBorder="1" applyAlignment="1" applyProtection="1">
      <alignment horizontal="left" vertical="center" wrapText="1"/>
    </xf>
    <xf numFmtId="165" fontId="21" fillId="0" borderId="60" xfId="1" applyNumberFormat="1" applyFont="1" applyFill="1" applyBorder="1" applyAlignment="1" applyProtection="1">
      <alignment horizontal="left" vertical="center" wrapText="1"/>
    </xf>
    <xf numFmtId="165" fontId="21" fillId="0" borderId="14" xfId="1" applyNumberFormat="1" applyFont="1" applyFill="1" applyBorder="1" applyAlignment="1" applyProtection="1">
      <alignment horizontal="left" vertical="center" wrapText="1"/>
    </xf>
    <xf numFmtId="165" fontId="21" fillId="0" borderId="27" xfId="1" applyNumberFormat="1" applyFont="1" applyFill="1" applyBorder="1" applyAlignment="1" applyProtection="1">
      <alignment horizontal="left" vertical="center" wrapText="1"/>
    </xf>
    <xf numFmtId="165" fontId="26" fillId="0" borderId="4" xfId="1" applyNumberFormat="1" applyFont="1" applyBorder="1" applyAlignment="1" applyProtection="1">
      <alignment horizontal="left" vertical="center" wrapText="1"/>
    </xf>
    <xf numFmtId="165" fontId="28" fillId="0" borderId="7" xfId="1" applyNumberFormat="1" applyFont="1" applyFill="1" applyBorder="1" applyAlignment="1" applyProtection="1">
      <alignment horizontal="left" vertical="center" wrapText="1"/>
    </xf>
    <xf numFmtId="165" fontId="21" fillId="0" borderId="3" xfId="1" applyNumberFormat="1" applyFont="1" applyFill="1" applyBorder="1" applyAlignment="1" applyProtection="1">
      <alignment horizontal="left" vertical="center" wrapText="1"/>
    </xf>
    <xf numFmtId="165" fontId="25" fillId="0" borderId="41" xfId="1" applyNumberFormat="1" applyFont="1" applyBorder="1" applyAlignment="1" applyProtection="1">
      <alignment horizontal="left" vertical="center" wrapText="1"/>
    </xf>
    <xf numFmtId="165" fontId="44" fillId="0" borderId="0" xfId="1" applyNumberFormat="1" applyFont="1" applyFill="1" applyAlignment="1" applyProtection="1">
      <alignment horizontal="left" vertical="center" wrapText="1"/>
    </xf>
    <xf numFmtId="165" fontId="4" fillId="0" borderId="34" xfId="1" applyNumberFormat="1" applyFont="1" applyFill="1" applyBorder="1" applyAlignment="1" applyProtection="1">
      <alignment horizontal="left" vertical="center" wrapText="1"/>
    </xf>
    <xf numFmtId="165" fontId="0" fillId="0" borderId="0" xfId="1" applyNumberFormat="1" applyFont="1" applyFill="1" applyAlignment="1">
      <alignment horizontal="left" vertical="center" wrapText="1"/>
    </xf>
    <xf numFmtId="165" fontId="16" fillId="0" borderId="0" xfId="1" applyNumberFormat="1" applyFont="1" applyFill="1" applyAlignment="1" applyProtection="1">
      <alignment horizontal="left" vertical="center" wrapText="1"/>
    </xf>
    <xf numFmtId="165" fontId="8" fillId="0" borderId="42" xfId="1" applyNumberFormat="1" applyFont="1" applyFill="1" applyBorder="1" applyAlignment="1" applyProtection="1">
      <alignment horizontal="left" vertical="center"/>
    </xf>
    <xf numFmtId="165" fontId="8" fillId="0" borderId="43" xfId="1" applyNumberFormat="1" applyFont="1" applyFill="1" applyBorder="1" applyAlignment="1" applyProtection="1">
      <alignment horizontal="left" vertical="center"/>
    </xf>
    <xf numFmtId="165" fontId="19" fillId="0" borderId="44" xfId="1" applyNumberFormat="1" applyFont="1" applyFill="1" applyBorder="1" applyAlignment="1" applyProtection="1">
      <alignment horizontal="left" vertical="center" wrapText="1"/>
    </xf>
    <xf numFmtId="165" fontId="19" fillId="0" borderId="5" xfId="1" applyNumberFormat="1" applyFont="1" applyFill="1" applyBorder="1" applyAlignment="1" applyProtection="1">
      <alignment horizontal="left" vertical="center" wrapText="1"/>
    </xf>
    <xf numFmtId="165" fontId="26" fillId="0" borderId="45" xfId="1" applyNumberFormat="1" applyFont="1" applyBorder="1" applyAlignment="1" applyProtection="1">
      <alignment horizontal="left" wrapText="1"/>
    </xf>
    <xf numFmtId="165" fontId="26" fillId="0" borderId="25" xfId="1" applyNumberFormat="1" applyFont="1" applyBorder="1" applyAlignment="1" applyProtection="1">
      <alignment horizontal="left" wrapText="1"/>
    </xf>
    <xf numFmtId="165" fontId="26" fillId="0" borderId="54" xfId="1" applyNumberFormat="1" applyFont="1" applyBorder="1" applyAlignment="1" applyProtection="1">
      <alignment horizontal="left" wrapText="1"/>
    </xf>
    <xf numFmtId="165" fontId="27" fillId="0" borderId="44" xfId="1" applyNumberFormat="1" applyFont="1" applyBorder="1" applyAlignment="1" applyProtection="1">
      <alignment horizontal="left" vertical="center" wrapText="1"/>
    </xf>
    <xf numFmtId="165" fontId="26" fillId="0" borderId="54" xfId="1" applyNumberFormat="1" applyFont="1" applyBorder="1" applyAlignment="1" applyProtection="1">
      <alignment horizontal="left" vertical="justify"/>
    </xf>
    <xf numFmtId="165" fontId="27" fillId="0" borderId="44" xfId="1" applyNumberFormat="1" applyFont="1" applyBorder="1" applyAlignment="1" applyProtection="1">
      <alignment horizontal="left" wrapText="1"/>
    </xf>
    <xf numFmtId="165" fontId="27" fillId="0" borderId="50" xfId="1" applyNumberFormat="1" applyFont="1" applyBorder="1" applyAlignment="1" applyProtection="1">
      <alignment horizontal="left" wrapText="1"/>
    </xf>
    <xf numFmtId="165" fontId="21" fillId="0" borderId="25" xfId="1" applyNumberFormat="1" applyFont="1" applyFill="1" applyBorder="1" applyAlignment="1" applyProtection="1">
      <alignment horizontal="left" vertical="justify"/>
    </xf>
    <xf numFmtId="165" fontId="21" fillId="0" borderId="49" xfId="1" applyNumberFormat="1" applyFont="1" applyFill="1" applyBorder="1" applyAlignment="1" applyProtection="1">
      <alignment horizontal="left" vertical="center" wrapText="1"/>
    </xf>
    <xf numFmtId="165" fontId="21" fillId="0" borderId="47" xfId="1" applyNumberFormat="1" applyFont="1" applyFill="1" applyBorder="1" applyAlignment="1" applyProtection="1">
      <alignment horizontal="left" vertical="center" wrapText="1"/>
    </xf>
    <xf numFmtId="165" fontId="26" fillId="0" borderId="47" xfId="1" applyNumberFormat="1" applyFont="1" applyBorder="1" applyAlignment="1" applyProtection="1">
      <alignment horizontal="left" vertical="center" wrapText="1"/>
    </xf>
    <xf numFmtId="165" fontId="26" fillId="0" borderId="49" xfId="1" applyNumberFormat="1" applyFont="1" applyBorder="1" applyAlignment="1" applyProtection="1">
      <alignment horizontal="left" vertical="center" wrapText="1"/>
    </xf>
    <xf numFmtId="165" fontId="21" fillId="0" borderId="63" xfId="1" applyNumberFormat="1" applyFont="1" applyFill="1" applyBorder="1" applyAlignment="1" applyProtection="1">
      <alignment horizontal="left" vertical="center" wrapText="1"/>
    </xf>
    <xf numFmtId="165" fontId="21" fillId="0" borderId="18" xfId="1" applyNumberFormat="1" applyFont="1" applyFill="1" applyBorder="1" applyAlignment="1" applyProtection="1">
      <alignment horizontal="left" vertical="center" wrapText="1"/>
    </xf>
    <xf numFmtId="165" fontId="25" fillId="0" borderId="50" xfId="1" applyNumberFormat="1" applyFont="1" applyBorder="1" applyAlignment="1" applyProtection="1">
      <alignment horizontal="left" vertical="center" wrapText="1"/>
    </xf>
    <xf numFmtId="165" fontId="4" fillId="0" borderId="44" xfId="1" applyNumberFormat="1" applyFont="1" applyFill="1" applyBorder="1" applyAlignment="1" applyProtection="1">
      <alignment horizontal="left" vertical="center" wrapText="1"/>
    </xf>
    <xf numFmtId="165" fontId="21" fillId="0" borderId="36" xfId="1" applyNumberFormat="1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31" fillId="0" borderId="53" xfId="0" applyFont="1" applyBorder="1" applyAlignment="1" applyProtection="1">
      <alignment horizontal="center" vertical="center"/>
    </xf>
    <xf numFmtId="0" fontId="29" fillId="0" borderId="25" xfId="0" applyFont="1" applyBorder="1" applyAlignment="1" applyProtection="1">
      <alignment horizontal="left" vertical="center" indent="1"/>
      <protection locked="0"/>
    </xf>
    <xf numFmtId="164" fontId="15" fillId="0" borderId="28" xfId="0" applyNumberFormat="1" applyFont="1" applyFill="1" applyBorder="1" applyAlignment="1" applyProtection="1">
      <alignment horizontal="left" vertical="center" wrapText="1" indent="2"/>
    </xf>
    <xf numFmtId="164" fontId="15" fillId="0" borderId="34" xfId="0" applyNumberFormat="1" applyFont="1" applyFill="1" applyBorder="1" applyAlignment="1" applyProtection="1">
      <alignment horizontal="left" vertical="center" wrapText="1" indent="2"/>
    </xf>
    <xf numFmtId="165" fontId="35" fillId="0" borderId="43" xfId="1" applyNumberFormat="1" applyFont="1" applyFill="1" applyBorder="1" applyAlignment="1" applyProtection="1">
      <alignment horizontal="right" vertical="center"/>
    </xf>
    <xf numFmtId="164" fontId="30" fillId="0" borderId="34" xfId="0" applyNumberFormat="1" applyFont="1" applyFill="1" applyBorder="1" applyAlignment="1" applyProtection="1">
      <alignment horizontal="right" vertical="center" wrapText="1" indent="1"/>
    </xf>
    <xf numFmtId="0" fontId="26" fillId="0" borderId="38" xfId="0" applyFont="1" applyBorder="1" applyAlignment="1" applyProtection="1">
      <alignment horizontal="left" vertical="center" shrinkToFit="1"/>
    </xf>
    <xf numFmtId="165" fontId="26" fillId="0" borderId="55" xfId="1" applyNumberFormat="1" applyFont="1" applyBorder="1" applyAlignment="1" applyProtection="1">
      <alignment horizontal="right" vertical="center" wrapText="1"/>
    </xf>
    <xf numFmtId="165" fontId="26" fillId="0" borderId="60" xfId="1" applyNumberFormat="1" applyFont="1" applyBorder="1" applyAlignment="1" applyProtection="1">
      <alignment horizontal="right" vertical="center" wrapText="1" indent="1"/>
    </xf>
    <xf numFmtId="164" fontId="31" fillId="0" borderId="7" xfId="0" applyNumberFormat="1" applyFont="1" applyFill="1" applyBorder="1" applyAlignment="1" applyProtection="1">
      <alignment horizontal="right" vertical="center" wrapText="1" indent="1"/>
    </xf>
    <xf numFmtId="164" fontId="21" fillId="0" borderId="19" xfId="0" applyNumberFormat="1" applyFont="1" applyFill="1" applyBorder="1" applyAlignment="1" applyProtection="1">
      <alignment horizontal="left" vertical="center" wrapText="1" indent="1"/>
    </xf>
    <xf numFmtId="164" fontId="21" fillId="0" borderId="64" xfId="0" applyNumberFormat="1" applyFont="1" applyFill="1" applyBorder="1" applyAlignment="1" applyProtection="1">
      <alignment horizontal="right" vertical="center" wrapText="1" indent="1"/>
    </xf>
    <xf numFmtId="164" fontId="21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65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1" fillId="0" borderId="4" xfId="0" applyNumberFormat="1" applyFont="1" applyFill="1" applyBorder="1" applyAlignment="1" applyProtection="1">
      <alignment horizontal="righ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left" vertical="center" wrapText="1" indent="2"/>
      <protection locked="0"/>
    </xf>
    <xf numFmtId="164" fontId="0" fillId="0" borderId="6" xfId="0" applyNumberFormat="1" applyFill="1" applyBorder="1" applyAlignment="1" applyProtection="1">
      <alignment horizontal="left" vertical="center" wrapText="1" indent="2"/>
      <protection locked="0"/>
    </xf>
    <xf numFmtId="0" fontId="29" fillId="0" borderId="1" xfId="0" applyFont="1" applyBorder="1" applyAlignment="1" applyProtection="1">
      <alignment horizontal="left" vertical="center" wrapText="1" indent="1"/>
      <protection locked="0"/>
    </xf>
    <xf numFmtId="3" fontId="0" fillId="0" borderId="0" xfId="0" applyNumberFormat="1"/>
    <xf numFmtId="3" fontId="29" fillId="0" borderId="42" xfId="0" applyNumberFormat="1" applyFont="1" applyBorder="1" applyAlignment="1" applyProtection="1">
      <alignment horizontal="right" vertical="center" indent="1"/>
      <protection locked="0"/>
    </xf>
    <xf numFmtId="3" fontId="29" fillId="0" borderId="25" xfId="0" applyNumberFormat="1" applyFont="1" applyBorder="1" applyAlignment="1" applyProtection="1">
      <alignment horizontal="right" vertical="center" indent="1"/>
      <protection locked="0"/>
    </xf>
    <xf numFmtId="49" fontId="21" fillId="0" borderId="58" xfId="6" applyNumberFormat="1" applyFont="1" applyFill="1" applyBorder="1" applyAlignment="1" applyProtection="1">
      <alignment horizontal="left" vertical="center" shrinkToFit="1"/>
    </xf>
    <xf numFmtId="0" fontId="26" fillId="0" borderId="58" xfId="0" applyFont="1" applyBorder="1" applyAlignment="1" applyProtection="1">
      <alignment horizontal="left" vertical="center" shrinkToFit="1"/>
    </xf>
    <xf numFmtId="165" fontId="26" fillId="0" borderId="58" xfId="1" applyNumberFormat="1" applyFont="1" applyBorder="1" applyAlignment="1" applyProtection="1">
      <alignment horizontal="right" vertical="center" wrapText="1"/>
    </xf>
    <xf numFmtId="165" fontId="26" fillId="0" borderId="58" xfId="1" applyNumberFormat="1" applyFont="1" applyBorder="1" applyAlignment="1" applyProtection="1">
      <alignment horizontal="right" vertical="center" wrapText="1" indent="1"/>
    </xf>
    <xf numFmtId="0" fontId="21" fillId="0" borderId="58" xfId="6" applyFont="1" applyFill="1" applyBorder="1" applyAlignment="1" applyProtection="1">
      <alignment horizontal="left" vertical="center" shrinkToFit="1"/>
    </xf>
    <xf numFmtId="165" fontId="21" fillId="0" borderId="58" xfId="1" applyNumberFormat="1" applyFont="1" applyFill="1" applyBorder="1" applyAlignment="1" applyProtection="1">
      <alignment horizontal="left" vertical="center" wrapText="1"/>
    </xf>
    <xf numFmtId="165" fontId="21" fillId="0" borderId="58" xfId="1" applyNumberFormat="1" applyFont="1" applyFill="1" applyBorder="1" applyAlignment="1" applyProtection="1">
      <alignment horizontal="left" vertical="center" wrapText="1" indent="1"/>
    </xf>
    <xf numFmtId="49" fontId="21" fillId="0" borderId="58" xfId="6" applyNumberFormat="1" applyFont="1" applyFill="1" applyBorder="1" applyAlignment="1" applyProtection="1">
      <alignment horizontal="center" vertical="center" wrapText="1"/>
    </xf>
    <xf numFmtId="0" fontId="26" fillId="0" borderId="58" xfId="0" applyFont="1" applyBorder="1" applyAlignment="1" applyProtection="1">
      <alignment horizontal="left" shrinkToFit="1"/>
    </xf>
    <xf numFmtId="165" fontId="26" fillId="0" borderId="58" xfId="1" applyNumberFormat="1" applyFont="1" applyBorder="1" applyAlignment="1" applyProtection="1">
      <alignment horizontal="left" wrapText="1"/>
    </xf>
    <xf numFmtId="0" fontId="27" fillId="0" borderId="0" xfId="0" applyFont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alignment horizontal="left" shrinkToFit="1"/>
    </xf>
    <xf numFmtId="3" fontId="38" fillId="0" borderId="0" xfId="0" applyNumberFormat="1" applyFont="1" applyBorder="1" applyAlignment="1" applyProtection="1">
      <alignment horizontal="right" wrapText="1" indent="1"/>
    </xf>
    <xf numFmtId="0" fontId="25" fillId="0" borderId="0" xfId="0" applyFont="1" applyBorder="1" applyAlignment="1" applyProtection="1">
      <alignment horizontal="center" vertical="center" shrinkToFit="1"/>
    </xf>
    <xf numFmtId="0" fontId="38" fillId="0" borderId="0" xfId="0" applyFont="1" applyBorder="1" applyAlignment="1" applyProtection="1">
      <alignment horizontal="left" shrinkToFit="1"/>
    </xf>
    <xf numFmtId="164" fontId="0" fillId="0" borderId="6" xfId="0" applyNumberFormat="1" applyFill="1" applyBorder="1" applyAlignment="1" applyProtection="1">
      <alignment horizontal="left" vertical="center" wrapText="1"/>
      <protection locked="0"/>
    </xf>
    <xf numFmtId="164" fontId="50" fillId="0" borderId="6" xfId="0" applyNumberFormat="1" applyFont="1" applyFill="1" applyBorder="1" applyAlignment="1" applyProtection="1">
      <alignment horizontal="left" vertical="center" wrapText="1" indent="1"/>
    </xf>
    <xf numFmtId="164" fontId="21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0" xfId="0" applyNumberFormat="1" applyFont="1" applyFill="1" applyAlignment="1">
      <alignment vertical="center" wrapTex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right" vertical="center" wrapText="1"/>
    </xf>
    <xf numFmtId="164" fontId="0" fillId="0" borderId="33" xfId="0" applyNumberFormat="1" applyFill="1" applyBorder="1" applyAlignment="1" applyProtection="1">
      <alignment horizontal="left" vertical="center" wrapText="1" indent="2"/>
      <protection locked="0"/>
    </xf>
    <xf numFmtId="0" fontId="8" fillId="0" borderId="11" xfId="6" applyFont="1" applyFill="1" applyBorder="1" applyAlignment="1" applyProtection="1">
      <alignment vertical="center" wrapText="1"/>
    </xf>
    <xf numFmtId="0" fontId="19" fillId="0" borderId="11" xfId="6" applyFont="1" applyFill="1" applyBorder="1" applyAlignment="1" applyProtection="1">
      <alignment vertical="center" wrapText="1"/>
    </xf>
    <xf numFmtId="49" fontId="21" fillId="0" borderId="28" xfId="6" applyNumberFormat="1" applyFont="1" applyFill="1" applyBorder="1" applyAlignment="1" applyProtection="1">
      <alignment horizontal="left" vertical="center" shrinkToFit="1"/>
    </xf>
    <xf numFmtId="0" fontId="21" fillId="0" borderId="28" xfId="6" applyFont="1" applyFill="1" applyBorder="1" applyAlignment="1" applyProtection="1">
      <alignment horizontal="left" vertical="center" shrinkToFit="1"/>
    </xf>
    <xf numFmtId="165" fontId="21" fillId="0" borderId="28" xfId="1" applyNumberFormat="1" applyFont="1" applyFill="1" applyBorder="1" applyAlignment="1" applyProtection="1">
      <alignment horizontal="left" vertical="center" wrapText="1"/>
    </xf>
    <xf numFmtId="165" fontId="21" fillId="0" borderId="28" xfId="1" applyNumberFormat="1" applyFont="1" applyFill="1" applyBorder="1" applyAlignment="1" applyProtection="1">
      <alignment horizontal="left" vertical="center" wrapText="1" indent="1"/>
    </xf>
    <xf numFmtId="0" fontId="23" fillId="0" borderId="0" xfId="6" applyFont="1" applyFill="1" applyAlignment="1" applyProtection="1">
      <alignment horizontal="center" shrinkToFit="1"/>
    </xf>
    <xf numFmtId="0" fontId="31" fillId="0" borderId="0" xfId="0" applyFont="1" applyAlignment="1">
      <alignment horizontal="center"/>
    </xf>
    <xf numFmtId="164" fontId="35" fillId="0" borderId="43" xfId="6" applyNumberFormat="1" applyFont="1" applyFill="1" applyBorder="1" applyAlignment="1" applyProtection="1">
      <alignment horizontal="left" vertical="center"/>
    </xf>
    <xf numFmtId="164" fontId="7" fillId="0" borderId="0" xfId="6" applyNumberFormat="1" applyFont="1" applyFill="1" applyBorder="1" applyAlignment="1" applyProtection="1">
      <alignment horizontal="center" vertical="center"/>
    </xf>
    <xf numFmtId="0" fontId="8" fillId="0" borderId="44" xfId="6" applyFont="1" applyFill="1" applyBorder="1" applyAlignment="1" applyProtection="1">
      <alignment horizontal="center" vertical="center" wrapText="1"/>
    </xf>
    <xf numFmtId="0" fontId="8" fillId="0" borderId="46" xfId="6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4" fontId="35" fillId="0" borderId="43" xfId="6" applyNumberFormat="1" applyFont="1" applyFill="1" applyBorder="1" applyAlignment="1" applyProtection="1">
      <alignment horizontal="left"/>
    </xf>
    <xf numFmtId="0" fontId="31" fillId="0" borderId="0" xfId="6" applyFont="1" applyFill="1" applyAlignment="1" applyProtection="1">
      <alignment horizontal="center"/>
    </xf>
    <xf numFmtId="164" fontId="30" fillId="0" borderId="66" xfId="0" applyNumberFormat="1" applyFont="1" applyFill="1" applyBorder="1" applyAlignment="1" applyProtection="1">
      <alignment horizontal="center" vertical="center" wrapText="1"/>
    </xf>
    <xf numFmtId="164" fontId="30" fillId="0" borderId="5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164" fontId="30" fillId="0" borderId="67" xfId="0" applyNumberFormat="1" applyFont="1" applyFill="1" applyBorder="1" applyAlignment="1" applyProtection="1">
      <alignment horizontal="center" vertical="center" wrapText="1"/>
    </xf>
    <xf numFmtId="164" fontId="30" fillId="0" borderId="68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3" xfId="6" applyFont="1" applyFill="1" applyBorder="1" applyAlignment="1">
      <alignment horizontal="center" vertical="center" wrapText="1"/>
    </xf>
    <xf numFmtId="0" fontId="31" fillId="0" borderId="13" xfId="6" applyFont="1" applyFill="1" applyBorder="1" applyAlignment="1">
      <alignment horizontal="center" vertical="center" wrapText="1"/>
    </xf>
    <xf numFmtId="0" fontId="31" fillId="0" borderId="19" xfId="6" applyFont="1" applyFill="1" applyBorder="1" applyAlignment="1">
      <alignment horizontal="center" vertical="center" wrapText="1"/>
    </xf>
    <xf numFmtId="0" fontId="31" fillId="0" borderId="10" xfId="6" applyFont="1" applyFill="1" applyBorder="1" applyAlignment="1">
      <alignment horizontal="center" vertical="center" wrapText="1"/>
    </xf>
    <xf numFmtId="0" fontId="31" fillId="0" borderId="2" xfId="6" applyFont="1" applyFill="1" applyBorder="1" applyAlignment="1">
      <alignment horizontal="center" vertical="center" wrapText="1"/>
    </xf>
    <xf numFmtId="0" fontId="31" fillId="0" borderId="12" xfId="6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5" xfId="6" applyFont="1" applyFill="1" applyBorder="1" applyAlignment="1" applyProtection="1">
      <alignment horizontal="left"/>
    </xf>
    <xf numFmtId="0" fontId="30" fillId="0" borderId="11" xfId="6" applyFont="1" applyFill="1" applyBorder="1" applyAlignment="1" applyProtection="1">
      <alignment horizontal="left"/>
    </xf>
    <xf numFmtId="0" fontId="21" fillId="0" borderId="58" xfId="6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24" xfId="0" applyFont="1" applyFill="1" applyBorder="1" applyAlignment="1" applyProtection="1">
      <alignment horizontal="left" indent="1"/>
    </xf>
    <xf numFmtId="0" fontId="30" fillId="0" borderId="46" xfId="0" applyFont="1" applyFill="1" applyBorder="1" applyAlignment="1" applyProtection="1">
      <alignment horizontal="left" indent="1"/>
    </xf>
    <xf numFmtId="0" fontId="30" fillId="0" borderId="48" xfId="0" applyFont="1" applyFill="1" applyBorder="1" applyAlignment="1" applyProtection="1">
      <alignment horizontal="left" indent="1"/>
    </xf>
    <xf numFmtId="0" fontId="29" fillId="0" borderId="2" xfId="0" applyFont="1" applyFill="1" applyBorder="1" applyAlignment="1" applyProtection="1">
      <alignment horizontal="right" indent="1"/>
      <protection locked="0"/>
    </xf>
    <xf numFmtId="0" fontId="29" fillId="0" borderId="3" xfId="0" applyFont="1" applyFill="1" applyBorder="1" applyAlignment="1" applyProtection="1">
      <alignment horizontal="right" indent="1"/>
      <protection locked="0"/>
    </xf>
    <xf numFmtId="0" fontId="29" fillId="0" borderId="12" xfId="0" applyFont="1" applyFill="1" applyBorder="1" applyAlignment="1" applyProtection="1">
      <alignment horizontal="right" indent="1"/>
      <protection locked="0"/>
    </xf>
    <xf numFmtId="0" fontId="29" fillId="0" borderId="13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1" xfId="0" applyFont="1" applyFill="1" applyBorder="1" applyAlignment="1" applyProtection="1">
      <alignment horizontal="right" indent="1"/>
    </xf>
    <xf numFmtId="0" fontId="28" fillId="0" borderId="7" xfId="0" applyFont="1" applyFill="1" applyBorder="1" applyAlignment="1" applyProtection="1">
      <alignment horizontal="right" indent="1"/>
    </xf>
    <xf numFmtId="0" fontId="30" fillId="0" borderId="21" xfId="0" applyFont="1" applyFill="1" applyBorder="1" applyAlignment="1" applyProtection="1">
      <alignment horizontal="center"/>
    </xf>
    <xf numFmtId="0" fontId="30" fillId="0" borderId="22" xfId="0" applyFont="1" applyFill="1" applyBorder="1" applyAlignment="1" applyProtection="1">
      <alignment horizontal="center"/>
    </xf>
    <xf numFmtId="0" fontId="30" fillId="0" borderId="57" xfId="0" applyFont="1" applyFill="1" applyBorder="1" applyAlignment="1" applyProtection="1">
      <alignment horizontal="center"/>
    </xf>
    <xf numFmtId="0" fontId="30" fillId="0" borderId="58" xfId="0" applyFont="1" applyFill="1" applyBorder="1" applyAlignment="1" applyProtection="1">
      <alignment horizontal="center"/>
    </xf>
    <xf numFmtId="0" fontId="30" fillId="0" borderId="69" xfId="0" applyFont="1" applyFill="1" applyBorder="1" applyAlignment="1" applyProtection="1">
      <alignment horizontal="center"/>
    </xf>
    <xf numFmtId="0" fontId="29" fillId="0" borderId="51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  <xf numFmtId="0" fontId="29" fillId="0" borderId="70" xfId="0" applyFont="1" applyFill="1" applyBorder="1" applyAlignment="1" applyProtection="1">
      <alignment horizontal="left" indent="1"/>
      <protection locked="0"/>
    </xf>
    <xf numFmtId="0" fontId="29" fillId="0" borderId="23" xfId="0" applyFont="1" applyFill="1" applyBorder="1" applyAlignment="1" applyProtection="1">
      <alignment horizontal="left" indent="1"/>
      <protection locked="0"/>
    </xf>
    <xf numFmtId="0" fontId="29" fillId="0" borderId="47" xfId="0" applyFont="1" applyFill="1" applyBorder="1" applyAlignment="1" applyProtection="1">
      <alignment horizontal="left" indent="1"/>
      <protection locked="0"/>
    </xf>
    <xf numFmtId="0" fontId="29" fillId="0" borderId="61" xfId="0" applyFont="1" applyFill="1" applyBorder="1" applyAlignment="1" applyProtection="1">
      <alignment horizontal="left" indent="1"/>
      <protection locked="0"/>
    </xf>
    <xf numFmtId="0" fontId="46" fillId="0" borderId="5" xfId="0" applyFont="1" applyFill="1" applyBorder="1" applyAlignment="1" applyProtection="1">
      <alignment horizontal="center" vertical="center" wrapText="1"/>
    </xf>
    <xf numFmtId="0" fontId="46" fillId="0" borderId="46" xfId="0" applyFont="1" applyFill="1" applyBorder="1" applyAlignment="1" applyProtection="1">
      <alignment horizontal="center" vertical="center" wrapText="1"/>
    </xf>
    <xf numFmtId="0" fontId="46" fillId="0" borderId="7" xfId="0" applyFont="1" applyFill="1" applyBorder="1" applyAlignment="1" applyProtection="1">
      <alignment horizontal="center" vertical="center" wrapText="1"/>
    </xf>
    <xf numFmtId="0" fontId="46" fillId="0" borderId="44" xfId="0" applyFont="1" applyFill="1" applyBorder="1" applyAlignment="1" applyProtection="1">
      <alignment horizontal="center" vertical="center" wrapText="1"/>
    </xf>
    <xf numFmtId="0" fontId="46" fillId="0" borderId="34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left" vertical="center" wrapText="1" shrinkToFit="1"/>
    </xf>
    <xf numFmtId="0" fontId="0" fillId="0" borderId="48" xfId="0" applyBorder="1" applyAlignment="1">
      <alignment vertical="center" shrinkToFit="1"/>
    </xf>
    <xf numFmtId="0" fontId="8" fillId="0" borderId="24" xfId="0" applyFont="1" applyFill="1" applyBorder="1" applyAlignment="1" applyProtection="1">
      <alignment horizontal="left" vertical="center" shrinkToFit="1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35" fillId="0" borderId="0" xfId="0" applyFont="1" applyAlignment="1" applyProtection="1">
      <alignment horizontal="right"/>
    </xf>
    <xf numFmtId="0" fontId="30" fillId="0" borderId="24" xfId="0" applyFont="1" applyBorder="1" applyAlignment="1" applyProtection="1">
      <alignment horizontal="left" vertical="center" indent="2"/>
    </xf>
    <xf numFmtId="0" fontId="30" fillId="0" borderId="48" xfId="0" applyFont="1" applyBorder="1" applyAlignment="1" applyProtection="1">
      <alignment horizontal="left" vertical="center" indent="2"/>
    </xf>
    <xf numFmtId="0" fontId="23" fillId="0" borderId="0" xfId="0" applyFont="1" applyAlignment="1">
      <alignment horizontal="center" wrapText="1"/>
    </xf>
    <xf numFmtId="0" fontId="31" fillId="0" borderId="44" xfId="0" applyFont="1" applyBorder="1" applyAlignment="1" applyProtection="1">
      <alignment horizontal="center" vertical="center"/>
    </xf>
    <xf numFmtId="0" fontId="31" fillId="0" borderId="46" xfId="0" applyFont="1" applyBorder="1" applyAlignment="1" applyProtection="1">
      <alignment horizontal="center" vertical="center"/>
    </xf>
    <xf numFmtId="0" fontId="31" fillId="0" borderId="34" xfId="0" applyFont="1" applyBorder="1" applyAlignment="1" applyProtection="1">
      <alignment horizontal="center" vertical="center"/>
    </xf>
    <xf numFmtId="0" fontId="32" fillId="0" borderId="0" xfId="6" applyFont="1" applyFill="1" applyAlignment="1">
      <alignment horizontal="right"/>
    </xf>
    <xf numFmtId="164" fontId="32" fillId="0" borderId="0" xfId="0" applyNumberFormat="1" applyFont="1" applyFill="1" applyAlignment="1" applyProtection="1">
      <alignment horizontal="right" vertical="center" wrapText="1"/>
    </xf>
    <xf numFmtId="0" fontId="51" fillId="0" borderId="0" xfId="6" applyFont="1" applyFill="1" applyAlignment="1" applyProtection="1">
      <alignment horizontal="right"/>
    </xf>
    <xf numFmtId="0" fontId="32" fillId="0" borderId="0" xfId="0" applyFont="1" applyAlignment="1">
      <alignment horizontal="right"/>
    </xf>
    <xf numFmtId="164" fontId="32" fillId="0" borderId="0" xfId="0" applyNumberFormat="1" applyFont="1" applyFill="1" applyAlignment="1">
      <alignment horizontal="right" vertical="center" wrapText="1"/>
    </xf>
    <xf numFmtId="0" fontId="32" fillId="0" borderId="0" xfId="0" applyFont="1" applyFill="1" applyAlignment="1">
      <alignment horizontal="right"/>
    </xf>
    <xf numFmtId="0" fontId="32" fillId="0" borderId="0" xfId="0" applyFont="1" applyFill="1" applyAlignment="1" applyProtection="1">
      <alignment horizontal="right" vertical="center" wrapText="1"/>
    </xf>
    <xf numFmtId="0" fontId="32" fillId="0" borderId="0" xfId="0" applyFont="1" applyFill="1" applyAlignment="1" applyProtection="1">
      <alignment horizontal="right" vertical="center" shrinkToFit="1"/>
    </xf>
    <xf numFmtId="164" fontId="45" fillId="0" borderId="0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left" vertical="center" wrapText="1" indent="1"/>
    </xf>
    <xf numFmtId="164" fontId="31" fillId="0" borderId="20" xfId="0" applyNumberFormat="1" applyFont="1" applyFill="1" applyBorder="1" applyAlignment="1" applyProtection="1">
      <alignment horizontal="left" vertical="center" wrapText="1" indent="1"/>
    </xf>
    <xf numFmtId="164" fontId="31" fillId="0" borderId="71" xfId="0" applyNumberFormat="1" applyFont="1" applyFill="1" applyBorder="1" applyAlignment="1" applyProtection="1">
      <alignment horizontal="right" vertical="center" wrapText="1" indent="1"/>
    </xf>
    <xf numFmtId="164" fontId="31" fillId="0" borderId="58" xfId="0" applyNumberFormat="1" applyFont="1" applyFill="1" applyBorder="1" applyAlignment="1" applyProtection="1">
      <alignment horizontal="right" vertical="center" wrapText="1" indent="1"/>
    </xf>
    <xf numFmtId="164" fontId="31" fillId="0" borderId="58" xfId="0" applyNumberFormat="1" applyFont="1" applyFill="1" applyBorder="1" applyAlignment="1" applyProtection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 2" xfId="4"/>
    <cellStyle name="Normal_ered1021" xfId="5"/>
    <cellStyle name="Normál_KVRENMUNKA" xfId="6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B21" sqref="B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112</v>
      </c>
    </row>
    <row r="4" spans="1:2" x14ac:dyDescent="0.2">
      <c r="A4" s="64"/>
      <c r="B4" s="64"/>
    </row>
    <row r="5" spans="1:2" s="69" customFormat="1" ht="15.75" x14ac:dyDescent="0.25">
      <c r="A5" s="40" t="s">
        <v>484</v>
      </c>
      <c r="B5" s="68"/>
    </row>
    <row r="6" spans="1:2" x14ac:dyDescent="0.2">
      <c r="A6" s="64"/>
      <c r="B6" s="64"/>
    </row>
    <row r="7" spans="1:2" x14ac:dyDescent="0.2">
      <c r="A7" s="64" t="s">
        <v>469</v>
      </c>
      <c r="B7" s="64" t="s">
        <v>428</v>
      </c>
    </row>
    <row r="8" spans="1:2" x14ac:dyDescent="0.2">
      <c r="A8" s="64" t="s">
        <v>470</v>
      </c>
      <c r="B8" s="64" t="s">
        <v>429</v>
      </c>
    </row>
    <row r="9" spans="1:2" x14ac:dyDescent="0.2">
      <c r="A9" s="64" t="s">
        <v>471</v>
      </c>
      <c r="B9" s="64" t="s">
        <v>430</v>
      </c>
    </row>
    <row r="10" spans="1:2" x14ac:dyDescent="0.2">
      <c r="A10" s="64"/>
      <c r="B10" s="64"/>
    </row>
    <row r="11" spans="1:2" x14ac:dyDescent="0.2">
      <c r="A11" s="64"/>
      <c r="B11" s="64"/>
    </row>
    <row r="12" spans="1:2" s="69" customFormat="1" ht="15.75" x14ac:dyDescent="0.25">
      <c r="A12" s="40" t="str">
        <f>+CONCATENATE(LEFT(A5,4),". évi előirányzat KIADÁSOK")</f>
        <v>2016. évi előirányzat KIADÁSOK</v>
      </c>
      <c r="B12" s="68"/>
    </row>
    <row r="13" spans="1:2" x14ac:dyDescent="0.2">
      <c r="A13" s="64"/>
      <c r="B13" s="64"/>
    </row>
    <row r="14" spans="1:2" x14ac:dyDescent="0.2">
      <c r="A14" s="64" t="s">
        <v>472</v>
      </c>
      <c r="B14" s="64" t="s">
        <v>431</v>
      </c>
    </row>
    <row r="15" spans="1:2" x14ac:dyDescent="0.2">
      <c r="A15" s="64" t="s">
        <v>473</v>
      </c>
      <c r="B15" s="64" t="s">
        <v>432</v>
      </c>
    </row>
    <row r="16" spans="1:2" x14ac:dyDescent="0.2">
      <c r="A16" s="64" t="s">
        <v>474</v>
      </c>
      <c r="B16" s="64" t="s">
        <v>433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6"/>
  <sheetViews>
    <sheetView workbookViewId="0">
      <selection sqref="A1:F1"/>
    </sheetView>
  </sheetViews>
  <sheetFormatPr defaultRowHeight="12.75" x14ac:dyDescent="0.2"/>
  <cols>
    <col min="1" max="1" width="60.6640625" style="11" customWidth="1"/>
    <col min="2" max="2" width="15.6640625" style="10" customWidth="1"/>
    <col min="3" max="3" width="16.33203125" style="10" customWidth="1"/>
    <col min="4" max="4" width="18" style="10" customWidth="1"/>
    <col min="5" max="5" width="16.6640625" style="10" customWidth="1"/>
    <col min="6" max="6" width="18.83203125" style="10" customWidth="1"/>
    <col min="7" max="8" width="12.83203125" style="10" customWidth="1"/>
    <col min="9" max="9" width="13.83203125" style="10" customWidth="1"/>
    <col min="10" max="16384" width="9.33203125" style="10"/>
  </cols>
  <sheetData>
    <row r="1" spans="1:6" ht="13.5" x14ac:dyDescent="0.2">
      <c r="A1" s="775" t="s">
        <v>575</v>
      </c>
      <c r="B1" s="775"/>
      <c r="C1" s="775"/>
      <c r="D1" s="775"/>
      <c r="E1" s="775"/>
      <c r="F1" s="775"/>
    </row>
    <row r="2" spans="1:6" ht="13.5" x14ac:dyDescent="0.2">
      <c r="A2" s="775" t="s">
        <v>576</v>
      </c>
      <c r="B2" s="775"/>
      <c r="C2" s="775"/>
      <c r="D2" s="775"/>
      <c r="E2" s="775"/>
      <c r="F2" s="775"/>
    </row>
    <row r="3" spans="1:6" ht="24.75" customHeight="1" x14ac:dyDescent="0.2">
      <c r="A3" s="727" t="s">
        <v>1</v>
      </c>
      <c r="B3" s="727"/>
      <c r="C3" s="727"/>
      <c r="D3" s="727"/>
      <c r="E3" s="727"/>
      <c r="F3" s="727"/>
    </row>
    <row r="4" spans="1:6" ht="23.25" customHeight="1" thickBot="1" x14ac:dyDescent="0.3">
      <c r="A4" s="113"/>
      <c r="B4" s="21"/>
      <c r="C4" s="21"/>
      <c r="D4" s="21"/>
      <c r="E4" s="21"/>
      <c r="F4" s="17" t="s">
        <v>526</v>
      </c>
    </row>
    <row r="5" spans="1:6" s="12" customFormat="1" ht="48.75" customHeight="1" thickBot="1" x14ac:dyDescent="0.25">
      <c r="A5" s="114" t="s">
        <v>56</v>
      </c>
      <c r="B5" s="115" t="s">
        <v>54</v>
      </c>
      <c r="C5" s="115" t="s">
        <v>55</v>
      </c>
      <c r="D5" s="115" t="str">
        <f>+'7.mell.'!D5</f>
        <v>Felhasználás   2015. XII. 31-ig</v>
      </c>
      <c r="E5" s="115" t="str">
        <f>+'7.mell.'!E5</f>
        <v>2016. évi előirányzat</v>
      </c>
      <c r="F5" s="283" t="str">
        <f>+CONCATENATE(LEFT(ÖSSZEFÜGGÉSEK!A5,4),". utáni szükséglet ",CHAR(10),"")</f>
        <v xml:space="preserve">2016. utáni szükséglet 
</v>
      </c>
    </row>
    <row r="6" spans="1:6" s="21" customFormat="1" ht="15" customHeight="1" thickBot="1" x14ac:dyDescent="0.25">
      <c r="A6" s="19" t="s">
        <v>434</v>
      </c>
      <c r="B6" s="20" t="s">
        <v>435</v>
      </c>
      <c r="C6" s="20" t="s">
        <v>436</v>
      </c>
      <c r="D6" s="20" t="s">
        <v>438</v>
      </c>
      <c r="E6" s="20" t="s">
        <v>437</v>
      </c>
      <c r="F6" s="285" t="s">
        <v>487</v>
      </c>
    </row>
    <row r="7" spans="1:6" ht="15.95" customHeight="1" x14ac:dyDescent="0.2">
      <c r="A7" s="27"/>
      <c r="B7" s="28"/>
      <c r="C7" s="276"/>
      <c r="D7" s="28"/>
      <c r="E7" s="28"/>
      <c r="F7" s="29">
        <f t="shared" ref="F7:F25" si="0">B7-D7-E7</f>
        <v>0</v>
      </c>
    </row>
    <row r="8" spans="1:6" ht="15.95" customHeight="1" x14ac:dyDescent="0.2">
      <c r="A8" s="27"/>
      <c r="B8" s="28"/>
      <c r="C8" s="276"/>
      <c r="D8" s="28"/>
      <c r="E8" s="28"/>
      <c r="F8" s="29">
        <f t="shared" si="0"/>
        <v>0</v>
      </c>
    </row>
    <row r="9" spans="1:6" ht="15.95" customHeight="1" x14ac:dyDescent="0.2">
      <c r="A9" s="27"/>
      <c r="B9" s="28"/>
      <c r="C9" s="276"/>
      <c r="D9" s="28"/>
      <c r="E9" s="28"/>
      <c r="F9" s="29">
        <f t="shared" si="0"/>
        <v>0</v>
      </c>
    </row>
    <row r="10" spans="1:6" ht="15.95" customHeight="1" x14ac:dyDescent="0.2">
      <c r="A10" s="27"/>
      <c r="B10" s="28"/>
      <c r="C10" s="276"/>
      <c r="D10" s="28"/>
      <c r="E10" s="28"/>
      <c r="F10" s="29">
        <f t="shared" si="0"/>
        <v>0</v>
      </c>
    </row>
    <row r="11" spans="1:6" ht="15.95" customHeight="1" x14ac:dyDescent="0.2">
      <c r="A11" s="27"/>
      <c r="B11" s="28"/>
      <c r="C11" s="276"/>
      <c r="D11" s="28"/>
      <c r="E11" s="28"/>
      <c r="F11" s="29">
        <f t="shared" si="0"/>
        <v>0</v>
      </c>
    </row>
    <row r="12" spans="1:6" ht="15.95" customHeight="1" x14ac:dyDescent="0.2">
      <c r="A12" s="27"/>
      <c r="B12" s="28"/>
      <c r="C12" s="276"/>
      <c r="D12" s="28"/>
      <c r="E12" s="28"/>
      <c r="F12" s="29">
        <f t="shared" si="0"/>
        <v>0</v>
      </c>
    </row>
    <row r="13" spans="1:6" ht="15.95" customHeight="1" x14ac:dyDescent="0.2">
      <c r="A13" s="27"/>
      <c r="B13" s="28"/>
      <c r="C13" s="276"/>
      <c r="D13" s="28"/>
      <c r="E13" s="28"/>
      <c r="F13" s="29">
        <f t="shared" si="0"/>
        <v>0</v>
      </c>
    </row>
    <row r="14" spans="1:6" ht="15.95" customHeight="1" x14ac:dyDescent="0.2">
      <c r="A14" s="27"/>
      <c r="B14" s="28"/>
      <c r="C14" s="276"/>
      <c r="D14" s="28"/>
      <c r="E14" s="28"/>
      <c r="F14" s="29">
        <f t="shared" si="0"/>
        <v>0</v>
      </c>
    </row>
    <row r="15" spans="1:6" ht="15.95" customHeight="1" x14ac:dyDescent="0.2">
      <c r="A15" s="27"/>
      <c r="B15" s="28"/>
      <c r="C15" s="276"/>
      <c r="D15" s="28"/>
      <c r="E15" s="28"/>
      <c r="F15" s="29">
        <f t="shared" si="0"/>
        <v>0</v>
      </c>
    </row>
    <row r="16" spans="1:6" ht="15.95" customHeight="1" x14ac:dyDescent="0.2">
      <c r="A16" s="27"/>
      <c r="B16" s="28"/>
      <c r="C16" s="276"/>
      <c r="D16" s="28"/>
      <c r="E16" s="28"/>
      <c r="F16" s="29">
        <f t="shared" si="0"/>
        <v>0</v>
      </c>
    </row>
    <row r="17" spans="1:6" ht="15.95" customHeight="1" x14ac:dyDescent="0.2">
      <c r="A17" s="27"/>
      <c r="B17" s="28"/>
      <c r="C17" s="276"/>
      <c r="D17" s="28"/>
      <c r="E17" s="28"/>
      <c r="F17" s="29">
        <f t="shared" si="0"/>
        <v>0</v>
      </c>
    </row>
    <row r="18" spans="1:6" ht="15.95" customHeight="1" x14ac:dyDescent="0.2">
      <c r="A18" s="27"/>
      <c r="B18" s="28"/>
      <c r="C18" s="276"/>
      <c r="D18" s="28"/>
      <c r="E18" s="28"/>
      <c r="F18" s="29">
        <f t="shared" si="0"/>
        <v>0</v>
      </c>
    </row>
    <row r="19" spans="1:6" ht="15.95" customHeight="1" x14ac:dyDescent="0.2">
      <c r="A19" s="27"/>
      <c r="B19" s="28"/>
      <c r="C19" s="276"/>
      <c r="D19" s="28"/>
      <c r="E19" s="28"/>
      <c r="F19" s="29">
        <f t="shared" si="0"/>
        <v>0</v>
      </c>
    </row>
    <row r="20" spans="1:6" ht="15.95" customHeight="1" x14ac:dyDescent="0.2">
      <c r="A20" s="27"/>
      <c r="B20" s="28"/>
      <c r="C20" s="276"/>
      <c r="D20" s="28"/>
      <c r="E20" s="28"/>
      <c r="F20" s="29">
        <f t="shared" si="0"/>
        <v>0</v>
      </c>
    </row>
    <row r="21" spans="1:6" ht="15.95" customHeight="1" x14ac:dyDescent="0.2">
      <c r="A21" s="27"/>
      <c r="B21" s="28"/>
      <c r="C21" s="276"/>
      <c r="D21" s="28"/>
      <c r="E21" s="28"/>
      <c r="F21" s="29">
        <f t="shared" si="0"/>
        <v>0</v>
      </c>
    </row>
    <row r="22" spans="1:6" ht="15.95" customHeight="1" x14ac:dyDescent="0.2">
      <c r="A22" s="27"/>
      <c r="B22" s="28"/>
      <c r="C22" s="276"/>
      <c r="D22" s="28"/>
      <c r="E22" s="28"/>
      <c r="F22" s="29">
        <f t="shared" si="0"/>
        <v>0</v>
      </c>
    </row>
    <row r="23" spans="1:6" ht="15.95" customHeight="1" x14ac:dyDescent="0.2">
      <c r="A23" s="27"/>
      <c r="B23" s="28"/>
      <c r="C23" s="276"/>
      <c r="D23" s="28"/>
      <c r="E23" s="28"/>
      <c r="F23" s="29">
        <f t="shared" si="0"/>
        <v>0</v>
      </c>
    </row>
    <row r="24" spans="1:6" ht="15.95" customHeight="1" x14ac:dyDescent="0.2">
      <c r="A24" s="27"/>
      <c r="B24" s="28"/>
      <c r="C24" s="276"/>
      <c r="D24" s="28"/>
      <c r="E24" s="28"/>
      <c r="F24" s="29">
        <f t="shared" si="0"/>
        <v>0</v>
      </c>
    </row>
    <row r="25" spans="1:6" ht="15.95" customHeight="1" thickBot="1" x14ac:dyDescent="0.25">
      <c r="A25" s="30"/>
      <c r="B25" s="31"/>
      <c r="C25" s="277"/>
      <c r="D25" s="31"/>
      <c r="E25" s="31"/>
      <c r="F25" s="32">
        <f t="shared" si="0"/>
        <v>0</v>
      </c>
    </row>
    <row r="26" spans="1:6" s="26" customFormat="1" ht="18" customHeight="1" thickBot="1" x14ac:dyDescent="0.25">
      <c r="A26" s="116" t="s">
        <v>52</v>
      </c>
      <c r="B26" s="117">
        <f>SUM(B7:B25)</f>
        <v>0</v>
      </c>
      <c r="C26" s="53"/>
      <c r="D26" s="117">
        <f>SUM(D7:D25)</f>
        <v>0</v>
      </c>
      <c r="E26" s="117">
        <f>SUM(E7:E25)</f>
        <v>0</v>
      </c>
      <c r="F26" s="33">
        <f>SUM(F7:F25)</f>
        <v>0</v>
      </c>
    </row>
  </sheetData>
  <mergeCells count="3">
    <mergeCell ref="A3:F3"/>
    <mergeCell ref="A1:F1"/>
    <mergeCell ref="A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firstPageNumber="11" orientation="landscape" useFirstPageNumber="1" horizontalDpi="300" verticalDpi="300" r:id="rId1"/>
  <headerFooter alignWithMargins="0">
    <oddHeader xml:space="preserve">&amp;R&amp;"Times New Roman CE,Félkövér dőlt"&amp;12 &amp;11 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4"/>
  <sheetViews>
    <sheetView workbookViewId="0">
      <selection sqref="A1:E2"/>
    </sheetView>
  </sheetViews>
  <sheetFormatPr defaultRowHeight="12.75" x14ac:dyDescent="0.2"/>
  <cols>
    <col min="1" max="1" width="38.6640625" style="14" customWidth="1"/>
    <col min="2" max="5" width="13.83203125" style="14" customWidth="1"/>
    <col min="6" max="16384" width="9.33203125" style="14"/>
  </cols>
  <sheetData>
    <row r="1" spans="1:5" ht="13.5" x14ac:dyDescent="0.25">
      <c r="A1" s="776" t="s">
        <v>577</v>
      </c>
      <c r="B1" s="776"/>
      <c r="C1" s="776"/>
      <c r="D1" s="776"/>
      <c r="E1" s="776"/>
    </row>
    <row r="2" spans="1:5" ht="13.5" x14ac:dyDescent="0.25">
      <c r="A2" s="776" t="s">
        <v>578</v>
      </c>
      <c r="B2" s="776"/>
      <c r="C2" s="776"/>
      <c r="D2" s="776"/>
      <c r="E2" s="776"/>
    </row>
    <row r="3" spans="1:5" x14ac:dyDescent="0.2">
      <c r="A3" s="130"/>
      <c r="B3" s="130"/>
      <c r="C3" s="130"/>
      <c r="D3" s="130"/>
      <c r="E3" s="130"/>
    </row>
    <row r="4" spans="1:5" ht="15.75" x14ac:dyDescent="0.25">
      <c r="A4" s="131" t="s">
        <v>99</v>
      </c>
      <c r="B4" s="728"/>
      <c r="C4" s="728"/>
      <c r="D4" s="728"/>
      <c r="E4" s="728"/>
    </row>
    <row r="5" spans="1:5" ht="14.25" thickBot="1" x14ac:dyDescent="0.3">
      <c r="A5" s="130"/>
      <c r="B5" s="130"/>
      <c r="C5" s="130"/>
      <c r="D5" s="729" t="s">
        <v>527</v>
      </c>
      <c r="E5" s="729"/>
    </row>
    <row r="6" spans="1:5" ht="15" customHeight="1" thickBot="1" x14ac:dyDescent="0.25">
      <c r="A6" s="132" t="s">
        <v>91</v>
      </c>
      <c r="B6" s="133" t="str">
        <f>CONCATENATE((LEFT(ÖSSZEFÜGGÉSEK!A5,4)),".")</f>
        <v>2016.</v>
      </c>
      <c r="C6" s="133" t="str">
        <f>CONCATENATE((LEFT(ÖSSZEFÜGGÉSEK!A5,4))+1,".")</f>
        <v>2017.</v>
      </c>
      <c r="D6" s="133" t="str">
        <f>CONCATENATE((LEFT(ÖSSZEFÜGGÉSEK!A5,4))+1,". után")</f>
        <v>2017. után</v>
      </c>
      <c r="E6" s="134" t="s">
        <v>42</v>
      </c>
    </row>
    <row r="7" spans="1:5" x14ac:dyDescent="0.2">
      <c r="A7" s="135" t="s">
        <v>93</v>
      </c>
      <c r="B7" s="41"/>
      <c r="C7" s="41"/>
      <c r="D7" s="41"/>
      <c r="E7" s="136">
        <f t="shared" ref="E7:E13" si="0">SUM(B7:D7)</f>
        <v>0</v>
      </c>
    </row>
    <row r="8" spans="1:5" x14ac:dyDescent="0.2">
      <c r="A8" s="137" t="s">
        <v>106</v>
      </c>
      <c r="B8" s="42"/>
      <c r="C8" s="42"/>
      <c r="D8" s="42"/>
      <c r="E8" s="138">
        <f t="shared" si="0"/>
        <v>0</v>
      </c>
    </row>
    <row r="9" spans="1:5" x14ac:dyDescent="0.2">
      <c r="A9" s="139" t="s">
        <v>94</v>
      </c>
      <c r="B9" s="43"/>
      <c r="C9" s="43"/>
      <c r="D9" s="43"/>
      <c r="E9" s="140">
        <f t="shared" si="0"/>
        <v>0</v>
      </c>
    </row>
    <row r="10" spans="1:5" x14ac:dyDescent="0.2">
      <c r="A10" s="139" t="s">
        <v>107</v>
      </c>
      <c r="B10" s="43"/>
      <c r="C10" s="43"/>
      <c r="D10" s="43"/>
      <c r="E10" s="140">
        <f t="shared" si="0"/>
        <v>0</v>
      </c>
    </row>
    <row r="11" spans="1:5" x14ac:dyDescent="0.2">
      <c r="A11" s="139" t="s">
        <v>95</v>
      </c>
      <c r="B11" s="43"/>
      <c r="C11" s="43"/>
      <c r="D11" s="43"/>
      <c r="E11" s="140">
        <f t="shared" si="0"/>
        <v>0</v>
      </c>
    </row>
    <row r="12" spans="1:5" x14ac:dyDescent="0.2">
      <c r="A12" s="139" t="s">
        <v>96</v>
      </c>
      <c r="B12" s="43"/>
      <c r="C12" s="43"/>
      <c r="D12" s="43"/>
      <c r="E12" s="140">
        <f t="shared" si="0"/>
        <v>0</v>
      </c>
    </row>
    <row r="13" spans="1:5" ht="13.5" thickBot="1" x14ac:dyDescent="0.25">
      <c r="A13" s="44"/>
      <c r="B13" s="45"/>
      <c r="C13" s="45"/>
      <c r="D13" s="45"/>
      <c r="E13" s="140">
        <f t="shared" si="0"/>
        <v>0</v>
      </c>
    </row>
    <row r="14" spans="1:5" ht="13.5" thickBot="1" x14ac:dyDescent="0.25">
      <c r="A14" s="141" t="s">
        <v>98</v>
      </c>
      <c r="B14" s="142">
        <f>B7+SUM(B9:B13)</f>
        <v>0</v>
      </c>
      <c r="C14" s="142">
        <f>C7+SUM(C9:C13)</f>
        <v>0</v>
      </c>
      <c r="D14" s="142">
        <f>D7+SUM(D9:D13)</f>
        <v>0</v>
      </c>
      <c r="E14" s="143">
        <f>E7+SUM(E9:E13)</f>
        <v>0</v>
      </c>
    </row>
    <row r="15" spans="1:5" ht="13.5" thickBot="1" x14ac:dyDescent="0.25">
      <c r="A15" s="16"/>
      <c r="B15" s="16"/>
      <c r="C15" s="16"/>
      <c r="D15" s="16"/>
      <c r="E15" s="16"/>
    </row>
    <row r="16" spans="1:5" ht="15" customHeight="1" thickBot="1" x14ac:dyDescent="0.25">
      <c r="A16" s="132" t="s">
        <v>97</v>
      </c>
      <c r="B16" s="133" t="str">
        <f>+B6</f>
        <v>2016.</v>
      </c>
      <c r="C16" s="133" t="str">
        <f>+C6</f>
        <v>2017.</v>
      </c>
      <c r="D16" s="133" t="str">
        <f>+D6</f>
        <v>2017. után</v>
      </c>
      <c r="E16" s="134" t="s">
        <v>42</v>
      </c>
    </row>
    <row r="17" spans="1:5" x14ac:dyDescent="0.2">
      <c r="A17" s="135" t="s">
        <v>102</v>
      </c>
      <c r="B17" s="41"/>
      <c r="C17" s="41"/>
      <c r="D17" s="41"/>
      <c r="E17" s="136">
        <f t="shared" ref="E17:E23" si="1">SUM(B17:D17)</f>
        <v>0</v>
      </c>
    </row>
    <row r="18" spans="1:5" x14ac:dyDescent="0.2">
      <c r="A18" s="144" t="s">
        <v>103</v>
      </c>
      <c r="B18" s="43"/>
      <c r="C18" s="43"/>
      <c r="D18" s="43"/>
      <c r="E18" s="140">
        <f t="shared" si="1"/>
        <v>0</v>
      </c>
    </row>
    <row r="19" spans="1:5" x14ac:dyDescent="0.2">
      <c r="A19" s="139" t="s">
        <v>104</v>
      </c>
      <c r="B19" s="43"/>
      <c r="C19" s="43"/>
      <c r="D19" s="43"/>
      <c r="E19" s="140">
        <f t="shared" si="1"/>
        <v>0</v>
      </c>
    </row>
    <row r="20" spans="1:5" x14ac:dyDescent="0.2">
      <c r="A20" s="139" t="s">
        <v>105</v>
      </c>
      <c r="B20" s="43"/>
      <c r="C20" s="43"/>
      <c r="D20" s="43"/>
      <c r="E20" s="140">
        <f t="shared" si="1"/>
        <v>0</v>
      </c>
    </row>
    <row r="21" spans="1:5" x14ac:dyDescent="0.2">
      <c r="A21" s="46"/>
      <c r="B21" s="43"/>
      <c r="C21" s="43"/>
      <c r="D21" s="43"/>
      <c r="E21" s="140">
        <f t="shared" si="1"/>
        <v>0</v>
      </c>
    </row>
    <row r="22" spans="1:5" x14ac:dyDescent="0.2">
      <c r="A22" s="46"/>
      <c r="B22" s="43"/>
      <c r="C22" s="43"/>
      <c r="D22" s="43"/>
      <c r="E22" s="140">
        <f t="shared" si="1"/>
        <v>0</v>
      </c>
    </row>
    <row r="23" spans="1:5" ht="13.5" thickBot="1" x14ac:dyDescent="0.25">
      <c r="A23" s="44"/>
      <c r="B23" s="45"/>
      <c r="C23" s="45"/>
      <c r="D23" s="45"/>
      <c r="E23" s="140">
        <f t="shared" si="1"/>
        <v>0</v>
      </c>
    </row>
    <row r="24" spans="1:5" ht="13.5" thickBot="1" x14ac:dyDescent="0.25">
      <c r="A24" s="141" t="s">
        <v>43</v>
      </c>
      <c r="B24" s="142">
        <f>SUM(B17:B23)</f>
        <v>0</v>
      </c>
      <c r="C24" s="142">
        <f>SUM(C17:C23)</f>
        <v>0</v>
      </c>
      <c r="D24" s="142">
        <f>SUM(D17:D23)</f>
        <v>0</v>
      </c>
      <c r="E24" s="143">
        <f>SUM(E17:E23)</f>
        <v>0</v>
      </c>
    </row>
    <row r="25" spans="1:5" x14ac:dyDescent="0.2">
      <c r="A25" s="130"/>
      <c r="B25" s="130"/>
      <c r="C25" s="130"/>
      <c r="D25" s="130"/>
      <c r="E25" s="130"/>
    </row>
    <row r="26" spans="1:5" ht="15.75" x14ac:dyDescent="0.25">
      <c r="A26" s="131" t="s">
        <v>99</v>
      </c>
      <c r="B26" s="728"/>
      <c r="C26" s="728"/>
      <c r="D26" s="728"/>
      <c r="E26" s="728"/>
    </row>
    <row r="27" spans="1:5" ht="14.25" thickBot="1" x14ac:dyDescent="0.3">
      <c r="A27" s="130"/>
      <c r="B27" s="130"/>
      <c r="C27" s="130"/>
      <c r="D27" s="729" t="s">
        <v>92</v>
      </c>
      <c r="E27" s="729"/>
    </row>
    <row r="28" spans="1:5" ht="13.5" thickBot="1" x14ac:dyDescent="0.25">
      <c r="A28" s="132" t="s">
        <v>91</v>
      </c>
      <c r="B28" s="133" t="str">
        <f>+B16</f>
        <v>2016.</v>
      </c>
      <c r="C28" s="133" t="str">
        <f>+C16</f>
        <v>2017.</v>
      </c>
      <c r="D28" s="133" t="str">
        <f>+D16</f>
        <v>2017. után</v>
      </c>
      <c r="E28" s="134" t="s">
        <v>42</v>
      </c>
    </row>
    <row r="29" spans="1:5" x14ac:dyDescent="0.2">
      <c r="A29" s="135" t="s">
        <v>93</v>
      </c>
      <c r="B29" s="41"/>
      <c r="C29" s="41"/>
      <c r="D29" s="41"/>
      <c r="E29" s="136">
        <f t="shared" ref="E29:E35" si="2">SUM(B29:D29)</f>
        <v>0</v>
      </c>
    </row>
    <row r="30" spans="1:5" x14ac:dyDescent="0.2">
      <c r="A30" s="137" t="s">
        <v>106</v>
      </c>
      <c r="B30" s="42"/>
      <c r="C30" s="42"/>
      <c r="D30" s="42"/>
      <c r="E30" s="138">
        <f t="shared" si="2"/>
        <v>0</v>
      </c>
    </row>
    <row r="31" spans="1:5" x14ac:dyDescent="0.2">
      <c r="A31" s="139" t="s">
        <v>94</v>
      </c>
      <c r="B31" s="43"/>
      <c r="C31" s="43"/>
      <c r="D31" s="43"/>
      <c r="E31" s="140">
        <f t="shared" si="2"/>
        <v>0</v>
      </c>
    </row>
    <row r="32" spans="1:5" x14ac:dyDescent="0.2">
      <c r="A32" s="139" t="s">
        <v>107</v>
      </c>
      <c r="B32" s="43"/>
      <c r="C32" s="43"/>
      <c r="D32" s="43"/>
      <c r="E32" s="140">
        <f t="shared" si="2"/>
        <v>0</v>
      </c>
    </row>
    <row r="33" spans="1:5" x14ac:dyDescent="0.2">
      <c r="A33" s="139" t="s">
        <v>95</v>
      </c>
      <c r="B33" s="43"/>
      <c r="C33" s="43"/>
      <c r="D33" s="43"/>
      <c r="E33" s="140">
        <f t="shared" si="2"/>
        <v>0</v>
      </c>
    </row>
    <row r="34" spans="1:5" x14ac:dyDescent="0.2">
      <c r="A34" s="139" t="s">
        <v>96</v>
      </c>
      <c r="B34" s="43"/>
      <c r="C34" s="43"/>
      <c r="D34" s="43"/>
      <c r="E34" s="140">
        <f t="shared" si="2"/>
        <v>0</v>
      </c>
    </row>
    <row r="35" spans="1:5" ht="13.5" thickBot="1" x14ac:dyDescent="0.25">
      <c r="A35" s="44"/>
      <c r="B35" s="45"/>
      <c r="C35" s="45"/>
      <c r="D35" s="45"/>
      <c r="E35" s="140">
        <f t="shared" si="2"/>
        <v>0</v>
      </c>
    </row>
    <row r="36" spans="1:5" ht="13.5" thickBot="1" x14ac:dyDescent="0.25">
      <c r="A36" s="141" t="s">
        <v>98</v>
      </c>
      <c r="B36" s="142">
        <f>B29+SUM(B31:B35)</f>
        <v>0</v>
      </c>
      <c r="C36" s="142">
        <f>C29+SUM(C31:C35)</f>
        <v>0</v>
      </c>
      <c r="D36" s="142">
        <f>D29+SUM(D31:D35)</f>
        <v>0</v>
      </c>
      <c r="E36" s="143">
        <f>E29+SUM(E31:E35)</f>
        <v>0</v>
      </c>
    </row>
    <row r="37" spans="1:5" ht="13.5" thickBot="1" x14ac:dyDescent="0.25">
      <c r="A37" s="16"/>
      <c r="B37" s="16"/>
      <c r="C37" s="16"/>
      <c r="D37" s="16"/>
      <c r="E37" s="16"/>
    </row>
    <row r="38" spans="1:5" ht="13.5" thickBot="1" x14ac:dyDescent="0.25">
      <c r="A38" s="132" t="s">
        <v>97</v>
      </c>
      <c r="B38" s="133" t="str">
        <f>+B28</f>
        <v>2016.</v>
      </c>
      <c r="C38" s="133" t="str">
        <f>+C28</f>
        <v>2017.</v>
      </c>
      <c r="D38" s="133" t="str">
        <f>+D28</f>
        <v>2017. után</v>
      </c>
      <c r="E38" s="134" t="s">
        <v>42</v>
      </c>
    </row>
    <row r="39" spans="1:5" x14ac:dyDescent="0.2">
      <c r="A39" s="135" t="s">
        <v>102</v>
      </c>
      <c r="B39" s="41"/>
      <c r="C39" s="41"/>
      <c r="D39" s="41"/>
      <c r="E39" s="136">
        <f t="shared" ref="E39:E45" si="3">SUM(B39:D39)</f>
        <v>0</v>
      </c>
    </row>
    <row r="40" spans="1:5" x14ac:dyDescent="0.2">
      <c r="A40" s="144" t="s">
        <v>103</v>
      </c>
      <c r="B40" s="43"/>
      <c r="C40" s="43"/>
      <c r="D40" s="43"/>
      <c r="E40" s="140">
        <f t="shared" si="3"/>
        <v>0</v>
      </c>
    </row>
    <row r="41" spans="1:5" x14ac:dyDescent="0.2">
      <c r="A41" s="139" t="s">
        <v>104</v>
      </c>
      <c r="B41" s="43"/>
      <c r="C41" s="43"/>
      <c r="D41" s="43"/>
      <c r="E41" s="140">
        <f t="shared" si="3"/>
        <v>0</v>
      </c>
    </row>
    <row r="42" spans="1:5" x14ac:dyDescent="0.2">
      <c r="A42" s="139" t="s">
        <v>105</v>
      </c>
      <c r="B42" s="43"/>
      <c r="C42" s="43"/>
      <c r="D42" s="43"/>
      <c r="E42" s="140">
        <f t="shared" si="3"/>
        <v>0</v>
      </c>
    </row>
    <row r="43" spans="1:5" x14ac:dyDescent="0.2">
      <c r="A43" s="46"/>
      <c r="B43" s="43"/>
      <c r="C43" s="43"/>
      <c r="D43" s="43"/>
      <c r="E43" s="140">
        <f t="shared" si="3"/>
        <v>0</v>
      </c>
    </row>
    <row r="44" spans="1:5" x14ac:dyDescent="0.2">
      <c r="A44" s="46"/>
      <c r="B44" s="43"/>
      <c r="C44" s="43"/>
      <c r="D44" s="43"/>
      <c r="E44" s="140">
        <f t="shared" si="3"/>
        <v>0</v>
      </c>
    </row>
    <row r="45" spans="1:5" ht="13.5" thickBot="1" x14ac:dyDescent="0.25">
      <c r="A45" s="44"/>
      <c r="B45" s="45"/>
      <c r="C45" s="45"/>
      <c r="D45" s="45"/>
      <c r="E45" s="140">
        <f t="shared" si="3"/>
        <v>0</v>
      </c>
    </row>
    <row r="46" spans="1:5" ht="13.5" thickBot="1" x14ac:dyDescent="0.25">
      <c r="A46" s="141" t="s">
        <v>43</v>
      </c>
      <c r="B46" s="142">
        <f>SUM(B39:B45)</f>
        <v>0</v>
      </c>
      <c r="C46" s="142">
        <f>SUM(C39:C45)</f>
        <v>0</v>
      </c>
      <c r="D46" s="142">
        <f>SUM(D39:D45)</f>
        <v>0</v>
      </c>
      <c r="E46" s="143">
        <f>SUM(E39:E45)</f>
        <v>0</v>
      </c>
    </row>
    <row r="47" spans="1:5" x14ac:dyDescent="0.2">
      <c r="A47" s="130"/>
      <c r="B47" s="130"/>
      <c r="C47" s="130"/>
      <c r="D47" s="130"/>
      <c r="E47" s="130"/>
    </row>
    <row r="48" spans="1:5" ht="16.5" thickBot="1" x14ac:dyDescent="0.25">
      <c r="A48" s="737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8" s="737"/>
      <c r="C48" s="737"/>
      <c r="D48" s="737"/>
      <c r="E48" s="737"/>
    </row>
    <row r="49" spans="1:8" ht="13.5" thickBot="1" x14ac:dyDescent="0.25">
      <c r="A49" s="742" t="s">
        <v>100</v>
      </c>
      <c r="B49" s="743"/>
      <c r="C49" s="744"/>
      <c r="D49" s="740" t="s">
        <v>108</v>
      </c>
      <c r="E49" s="741"/>
      <c r="H49" s="15"/>
    </row>
    <row r="50" spans="1:8" x14ac:dyDescent="0.2">
      <c r="A50" s="745"/>
      <c r="B50" s="746"/>
      <c r="C50" s="747"/>
      <c r="D50" s="733"/>
      <c r="E50" s="734"/>
    </row>
    <row r="51" spans="1:8" ht="13.5" thickBot="1" x14ac:dyDescent="0.25">
      <c r="A51" s="748"/>
      <c r="B51" s="749"/>
      <c r="C51" s="750"/>
      <c r="D51" s="735"/>
      <c r="E51" s="736"/>
    </row>
    <row r="52" spans="1:8" ht="13.5" thickBot="1" x14ac:dyDescent="0.25">
      <c r="A52" s="730" t="s">
        <v>43</v>
      </c>
      <c r="B52" s="731"/>
      <c r="C52" s="732"/>
      <c r="D52" s="738">
        <f>SUM(D50:E51)</f>
        <v>0</v>
      </c>
      <c r="E52" s="739"/>
    </row>
    <row r="54" spans="1:8" x14ac:dyDescent="0.2">
      <c r="A54" s="14" t="s">
        <v>495</v>
      </c>
    </row>
  </sheetData>
  <mergeCells count="15">
    <mergeCell ref="A1:E1"/>
    <mergeCell ref="A2:E2"/>
    <mergeCell ref="B4:E4"/>
    <mergeCell ref="B26:E26"/>
    <mergeCell ref="D5:E5"/>
    <mergeCell ref="D27:E27"/>
    <mergeCell ref="A52:C52"/>
    <mergeCell ref="D50:E50"/>
    <mergeCell ref="D51:E51"/>
    <mergeCell ref="A48:E48"/>
    <mergeCell ref="D52:E52"/>
    <mergeCell ref="D49:E49"/>
    <mergeCell ref="A49:C49"/>
    <mergeCell ref="A50:C50"/>
    <mergeCell ref="A51:C51"/>
  </mergeCells>
  <phoneticPr fontId="29" type="noConversion"/>
  <conditionalFormatting sqref="D52:E52 E29:E36 B36:D36 E39:E46 B46:D46 E7:E14 B14:D14 B24:E24 E17:E23">
    <cfRule type="cellIs" dxfId="2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firstPageNumber="12" orientation="portrait" useFirstPageNumber="1" r:id="rId1"/>
  <headerFooter alignWithMargins="0">
    <oddHeader xml:space="preserve">&amp;C&amp;"Times New Roman CE,Félkövér"&amp;12
Európai uniós támogatással megvalósuló projektek 
bevételei, kiadásai, hozzájárulások&amp;R&amp;"Times New Roman CE,Félkövér dőlt"&amp;11 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75"/>
  <sheetViews>
    <sheetView zoomScale="130" zoomScaleNormal="130" zoomScaleSheetLayoutView="85" workbookViewId="0">
      <selection sqref="A1:E1"/>
    </sheetView>
  </sheetViews>
  <sheetFormatPr defaultRowHeight="12.75" x14ac:dyDescent="0.2"/>
  <cols>
    <col min="1" max="1" width="8.1640625" style="232" customWidth="1"/>
    <col min="2" max="2" width="51.5" style="328" customWidth="1"/>
    <col min="3" max="5" width="14.33203125" style="620" bestFit="1" customWidth="1"/>
    <col min="6" max="6" width="9.33203125" style="2"/>
    <col min="7" max="7" width="13.83203125" style="2" bestFit="1" customWidth="1"/>
    <col min="8" max="16384" width="9.33203125" style="2"/>
  </cols>
  <sheetData>
    <row r="1" spans="1:5" ht="13.5" x14ac:dyDescent="0.2">
      <c r="A1" s="777" t="s">
        <v>580</v>
      </c>
      <c r="B1" s="777"/>
      <c r="C1" s="777"/>
      <c r="D1" s="777"/>
      <c r="E1" s="777"/>
    </row>
    <row r="2" spans="1:5" ht="13.5" x14ac:dyDescent="0.2">
      <c r="A2" s="777" t="s">
        <v>579</v>
      </c>
      <c r="B2" s="777"/>
      <c r="C2" s="777"/>
      <c r="D2" s="777"/>
      <c r="E2" s="777"/>
    </row>
    <row r="3" spans="1:5" s="1" customFormat="1" ht="16.5" customHeight="1" thickBot="1" x14ac:dyDescent="0.25">
      <c r="A3" s="145"/>
      <c r="B3" s="294"/>
      <c r="C3" s="593"/>
      <c r="D3" s="593"/>
      <c r="E3" s="593"/>
    </row>
    <row r="4" spans="1:5" s="47" customFormat="1" ht="21" customHeight="1" x14ac:dyDescent="0.2">
      <c r="A4" s="428" t="s">
        <v>50</v>
      </c>
      <c r="B4" s="295" t="s">
        <v>171</v>
      </c>
      <c r="C4" s="621"/>
      <c r="D4" s="594"/>
      <c r="E4" s="594" t="s">
        <v>518</v>
      </c>
    </row>
    <row r="5" spans="1:5" s="47" customFormat="1" ht="20.25" thickBot="1" x14ac:dyDescent="0.25">
      <c r="A5" s="430" t="s">
        <v>154</v>
      </c>
      <c r="B5" s="296" t="s">
        <v>346</v>
      </c>
      <c r="C5" s="622"/>
      <c r="D5" s="595"/>
      <c r="E5" s="595"/>
    </row>
    <row r="6" spans="1:5" s="48" customFormat="1" ht="15.95" customHeight="1" thickBot="1" x14ac:dyDescent="0.25">
      <c r="A6" s="148"/>
      <c r="B6" s="297"/>
      <c r="C6" s="596"/>
      <c r="D6" s="473"/>
      <c r="E6" s="473" t="s">
        <v>497</v>
      </c>
    </row>
    <row r="7" spans="1:5" ht="13.5" thickBot="1" x14ac:dyDescent="0.25">
      <c r="A7" s="236" t="s">
        <v>156</v>
      </c>
      <c r="B7" s="298" t="s">
        <v>488</v>
      </c>
      <c r="C7" s="754"/>
      <c r="D7" s="752"/>
      <c r="E7" s="755"/>
    </row>
    <row r="8" spans="1:5" s="34" customFormat="1" ht="12.95" customHeight="1" thickBot="1" x14ac:dyDescent="0.25">
      <c r="A8" s="121">
        <v>1</v>
      </c>
      <c r="B8" s="299">
        <v>2</v>
      </c>
      <c r="C8" s="623">
        <v>3</v>
      </c>
      <c r="D8" s="597">
        <v>4</v>
      </c>
      <c r="E8" s="597">
        <v>5</v>
      </c>
    </row>
    <row r="9" spans="1:5" s="34" customFormat="1" ht="16.5" thickBot="1" x14ac:dyDescent="0.25">
      <c r="A9" s="149"/>
      <c r="B9" s="300" t="s">
        <v>45</v>
      </c>
      <c r="C9" s="624" t="s">
        <v>516</v>
      </c>
      <c r="D9" s="598" t="s">
        <v>517</v>
      </c>
      <c r="E9" s="598" t="s">
        <v>553</v>
      </c>
    </row>
    <row r="10" spans="1:5" s="34" customFormat="1" ht="16.5" thickBot="1" x14ac:dyDescent="0.25">
      <c r="A10" s="490"/>
      <c r="B10" s="491"/>
      <c r="C10" s="751" t="s">
        <v>44</v>
      </c>
      <c r="D10" s="752"/>
      <c r="E10" s="753"/>
    </row>
    <row r="11" spans="1:5" s="34" customFormat="1" ht="12" customHeight="1" thickBot="1" x14ac:dyDescent="0.25">
      <c r="A11" s="9" t="s">
        <v>9</v>
      </c>
      <c r="B11" s="301" t="s">
        <v>200</v>
      </c>
      <c r="C11" s="623">
        <f>SUM(C12:C17)</f>
        <v>161446758</v>
      </c>
      <c r="D11" s="597">
        <f>SUM(D12:D17)</f>
        <v>162743598</v>
      </c>
      <c r="E11" s="597">
        <f>SUM(E12:E17)</f>
        <v>167218465</v>
      </c>
    </row>
    <row r="12" spans="1:5" s="49" customFormat="1" ht="12" customHeight="1" x14ac:dyDescent="0.2">
      <c r="A12" s="248" t="s">
        <v>69</v>
      </c>
      <c r="B12" s="302" t="s">
        <v>201</v>
      </c>
      <c r="C12" s="625">
        <v>57793694</v>
      </c>
      <c r="D12" s="599">
        <v>57793694</v>
      </c>
      <c r="E12" s="485">
        <v>65315768</v>
      </c>
    </row>
    <row r="13" spans="1:5" s="50" customFormat="1" ht="12" customHeight="1" x14ac:dyDescent="0.2">
      <c r="A13" s="249" t="s">
        <v>70</v>
      </c>
      <c r="B13" s="303" t="s">
        <v>202</v>
      </c>
      <c r="C13" s="626">
        <v>62028667</v>
      </c>
      <c r="D13" s="600">
        <v>62028667</v>
      </c>
      <c r="E13" s="486">
        <v>57076867</v>
      </c>
    </row>
    <row r="14" spans="1:5" s="50" customFormat="1" ht="12" customHeight="1" x14ac:dyDescent="0.2">
      <c r="A14" s="249" t="s">
        <v>71</v>
      </c>
      <c r="B14" s="303" t="s">
        <v>475</v>
      </c>
      <c r="C14" s="626">
        <v>38859897</v>
      </c>
      <c r="D14" s="600">
        <v>39302862</v>
      </c>
      <c r="E14" s="486">
        <v>40786704</v>
      </c>
    </row>
    <row r="15" spans="1:5" s="50" customFormat="1" ht="12" customHeight="1" x14ac:dyDescent="0.2">
      <c r="A15" s="249" t="s">
        <v>72</v>
      </c>
      <c r="B15" s="303" t="s">
        <v>203</v>
      </c>
      <c r="C15" s="626">
        <v>2764500</v>
      </c>
      <c r="D15" s="600">
        <v>2764500</v>
      </c>
      <c r="E15" s="486">
        <v>2764500</v>
      </c>
    </row>
    <row r="16" spans="1:5" s="50" customFormat="1" ht="12" customHeight="1" x14ac:dyDescent="0.2">
      <c r="A16" s="249" t="s">
        <v>109</v>
      </c>
      <c r="B16" s="303" t="s">
        <v>444</v>
      </c>
      <c r="C16" s="626"/>
      <c r="D16" s="600">
        <v>853875</v>
      </c>
      <c r="E16" s="486">
        <v>1274626</v>
      </c>
    </row>
    <row r="17" spans="1:5" s="49" customFormat="1" ht="12" customHeight="1" thickBot="1" x14ac:dyDescent="0.25">
      <c r="A17" s="250" t="s">
        <v>73</v>
      </c>
      <c r="B17" s="304" t="s">
        <v>374</v>
      </c>
      <c r="C17" s="627"/>
      <c r="D17" s="601"/>
      <c r="E17" s="601"/>
    </row>
    <row r="18" spans="1:5" s="49" customFormat="1" ht="12" customHeight="1" thickBot="1" x14ac:dyDescent="0.25">
      <c r="A18" s="9" t="s">
        <v>10</v>
      </c>
      <c r="B18" s="305" t="s">
        <v>204</v>
      </c>
      <c r="C18" s="628">
        <f>SUM(C19:C24)</f>
        <v>10230000</v>
      </c>
      <c r="D18" s="602">
        <f>SUM(D19:D24)</f>
        <v>22437058</v>
      </c>
      <c r="E18" s="602">
        <f>SUM(E19:E24)</f>
        <v>35291697</v>
      </c>
    </row>
    <row r="19" spans="1:5" s="49" customFormat="1" ht="12" customHeight="1" x14ac:dyDescent="0.2">
      <c r="A19" s="248" t="s">
        <v>75</v>
      </c>
      <c r="B19" s="302" t="s">
        <v>205</v>
      </c>
      <c r="C19" s="625"/>
      <c r="D19" s="599"/>
      <c r="E19" s="599"/>
    </row>
    <row r="20" spans="1:5" s="49" customFormat="1" ht="12" customHeight="1" x14ac:dyDescent="0.2">
      <c r="A20" s="249" t="s">
        <v>76</v>
      </c>
      <c r="B20" s="303" t="s">
        <v>206</v>
      </c>
      <c r="C20" s="626"/>
      <c r="D20" s="600"/>
      <c r="E20" s="600"/>
    </row>
    <row r="21" spans="1:5" s="49" customFormat="1" ht="12" customHeight="1" x14ac:dyDescent="0.2">
      <c r="A21" s="249" t="s">
        <v>77</v>
      </c>
      <c r="B21" s="303" t="s">
        <v>366</v>
      </c>
      <c r="C21" s="626"/>
      <c r="D21" s="600"/>
      <c r="E21" s="600"/>
    </row>
    <row r="22" spans="1:5" s="49" customFormat="1" ht="12" customHeight="1" x14ac:dyDescent="0.2">
      <c r="A22" s="249" t="s">
        <v>78</v>
      </c>
      <c r="B22" s="303" t="s">
        <v>367</v>
      </c>
      <c r="C22" s="626"/>
      <c r="D22" s="600"/>
      <c r="E22" s="600"/>
    </row>
    <row r="23" spans="1:5" s="49" customFormat="1" ht="12" customHeight="1" x14ac:dyDescent="0.2">
      <c r="A23" s="249" t="s">
        <v>79</v>
      </c>
      <c r="B23" s="303" t="s">
        <v>207</v>
      </c>
      <c r="C23" s="626">
        <v>10230000</v>
      </c>
      <c r="D23" s="600">
        <v>22437058</v>
      </c>
      <c r="E23" s="600">
        <v>35291697</v>
      </c>
    </row>
    <row r="24" spans="1:5" s="50" customFormat="1" ht="12" customHeight="1" thickBot="1" x14ac:dyDescent="0.25">
      <c r="A24" s="250" t="s">
        <v>85</v>
      </c>
      <c r="B24" s="304" t="s">
        <v>208</v>
      </c>
      <c r="C24" s="627"/>
      <c r="D24" s="601"/>
      <c r="E24" s="601"/>
    </row>
    <row r="25" spans="1:5" s="50" customFormat="1" ht="12" customHeight="1" thickBot="1" x14ac:dyDescent="0.25">
      <c r="A25" s="9" t="s">
        <v>11</v>
      </c>
      <c r="B25" s="301" t="s">
        <v>209</v>
      </c>
      <c r="C25" s="623"/>
      <c r="D25" s="597"/>
      <c r="E25" s="597">
        <f>E26</f>
        <v>124000</v>
      </c>
    </row>
    <row r="26" spans="1:5" s="50" customFormat="1" ht="12" customHeight="1" x14ac:dyDescent="0.2">
      <c r="A26" s="248" t="s">
        <v>58</v>
      </c>
      <c r="B26" s="302" t="s">
        <v>210</v>
      </c>
      <c r="C26" s="625"/>
      <c r="D26" s="599"/>
      <c r="E26" s="599">
        <v>124000</v>
      </c>
    </row>
    <row r="27" spans="1:5" s="49" customFormat="1" ht="12" customHeight="1" x14ac:dyDescent="0.2">
      <c r="A27" s="249" t="s">
        <v>59</v>
      </c>
      <c r="B27" s="303" t="s">
        <v>211</v>
      </c>
      <c r="C27" s="626"/>
      <c r="D27" s="600"/>
      <c r="E27" s="600"/>
    </row>
    <row r="28" spans="1:5" s="50" customFormat="1" ht="12" customHeight="1" x14ac:dyDescent="0.2">
      <c r="A28" s="249" t="s">
        <v>60</v>
      </c>
      <c r="B28" s="303" t="s">
        <v>368</v>
      </c>
      <c r="C28" s="626"/>
      <c r="D28" s="600"/>
      <c r="E28" s="600"/>
    </row>
    <row r="29" spans="1:5" s="50" customFormat="1" ht="12" customHeight="1" x14ac:dyDescent="0.2">
      <c r="A29" s="249" t="s">
        <v>61</v>
      </c>
      <c r="B29" s="303" t="s">
        <v>369</v>
      </c>
      <c r="C29" s="626"/>
      <c r="D29" s="600"/>
      <c r="E29" s="600"/>
    </row>
    <row r="30" spans="1:5" s="50" customFormat="1" ht="12" customHeight="1" x14ac:dyDescent="0.2">
      <c r="A30" s="249" t="s">
        <v>123</v>
      </c>
      <c r="B30" s="303" t="s">
        <v>212</v>
      </c>
      <c r="C30" s="626"/>
      <c r="D30" s="600"/>
      <c r="E30" s="600"/>
    </row>
    <row r="31" spans="1:5" s="50" customFormat="1" ht="12" customHeight="1" thickBot="1" x14ac:dyDescent="0.25">
      <c r="A31" s="250" t="s">
        <v>124</v>
      </c>
      <c r="B31" s="304" t="s">
        <v>213</v>
      </c>
      <c r="C31" s="627"/>
      <c r="D31" s="601"/>
      <c r="E31" s="601"/>
    </row>
    <row r="32" spans="1:5" s="50" customFormat="1" ht="12" customHeight="1" thickBot="1" x14ac:dyDescent="0.25">
      <c r="A32" s="9" t="s">
        <v>125</v>
      </c>
      <c r="B32" s="301" t="s">
        <v>486</v>
      </c>
      <c r="C32" s="623">
        <f>C33+C34+C35+C36+C37+C38+C39</f>
        <v>34680000</v>
      </c>
      <c r="D32" s="597">
        <f>D33+D34+D35+D36+D37+D38+D39</f>
        <v>34680000</v>
      </c>
      <c r="E32" s="597">
        <f>E33+E34+E35+E36+E37+E38+E39</f>
        <v>34680000</v>
      </c>
    </row>
    <row r="33" spans="1:5" s="50" customFormat="1" ht="12" customHeight="1" x14ac:dyDescent="0.2">
      <c r="A33" s="248" t="s">
        <v>214</v>
      </c>
      <c r="B33" s="302" t="s">
        <v>480</v>
      </c>
      <c r="C33" s="625">
        <v>1000000</v>
      </c>
      <c r="D33" s="599">
        <v>1000000</v>
      </c>
      <c r="E33" s="599">
        <v>1000000</v>
      </c>
    </row>
    <row r="34" spans="1:5" s="50" customFormat="1" ht="12" customHeight="1" x14ac:dyDescent="0.2">
      <c r="A34" s="249" t="s">
        <v>215</v>
      </c>
      <c r="B34" s="303" t="s">
        <v>481</v>
      </c>
      <c r="C34" s="626"/>
      <c r="D34" s="600"/>
      <c r="E34" s="600"/>
    </row>
    <row r="35" spans="1:5" s="50" customFormat="1" ht="12" customHeight="1" x14ac:dyDescent="0.2">
      <c r="A35" s="249" t="s">
        <v>216</v>
      </c>
      <c r="B35" s="303" t="s">
        <v>482</v>
      </c>
      <c r="C35" s="626">
        <v>18000000</v>
      </c>
      <c r="D35" s="600">
        <v>18000000</v>
      </c>
      <c r="E35" s="600">
        <v>18000000</v>
      </c>
    </row>
    <row r="36" spans="1:5" s="50" customFormat="1" ht="12" customHeight="1" x14ac:dyDescent="0.2">
      <c r="A36" s="249" t="s">
        <v>217</v>
      </c>
      <c r="B36" s="303" t="s">
        <v>483</v>
      </c>
      <c r="C36" s="626">
        <v>80000</v>
      </c>
      <c r="D36" s="600">
        <v>80000</v>
      </c>
      <c r="E36" s="600">
        <v>80000</v>
      </c>
    </row>
    <row r="37" spans="1:5" s="50" customFormat="1" ht="12" customHeight="1" x14ac:dyDescent="0.2">
      <c r="A37" s="249" t="s">
        <v>477</v>
      </c>
      <c r="B37" s="303" t="s">
        <v>218</v>
      </c>
      <c r="C37" s="626">
        <v>4800000</v>
      </c>
      <c r="D37" s="600">
        <v>4800000</v>
      </c>
      <c r="E37" s="600">
        <v>4800000</v>
      </c>
    </row>
    <row r="38" spans="1:5" s="50" customFormat="1" ht="12" customHeight="1" x14ac:dyDescent="0.2">
      <c r="A38" s="249" t="s">
        <v>478</v>
      </c>
      <c r="B38" s="303" t="s">
        <v>498</v>
      </c>
      <c r="C38" s="626">
        <v>10000000</v>
      </c>
      <c r="D38" s="600">
        <v>10000000</v>
      </c>
      <c r="E38" s="600">
        <v>10000000</v>
      </c>
    </row>
    <row r="39" spans="1:5" s="50" customFormat="1" ht="12" customHeight="1" thickBot="1" x14ac:dyDescent="0.25">
      <c r="A39" s="250" t="s">
        <v>479</v>
      </c>
      <c r="B39" s="304" t="s">
        <v>219</v>
      </c>
      <c r="C39" s="629">
        <v>800000</v>
      </c>
      <c r="D39" s="603">
        <v>800000</v>
      </c>
      <c r="E39" s="603">
        <v>800000</v>
      </c>
    </row>
    <row r="40" spans="1:5" s="50" customFormat="1" ht="12" customHeight="1" thickBot="1" x14ac:dyDescent="0.25">
      <c r="A40" s="9" t="s">
        <v>13</v>
      </c>
      <c r="B40" s="301" t="s">
        <v>375</v>
      </c>
      <c r="C40" s="623">
        <f>SUM(C41:C51)</f>
        <v>2692000</v>
      </c>
      <c r="D40" s="597">
        <f>SUM(D41:D51)</f>
        <v>2692000</v>
      </c>
      <c r="E40" s="597">
        <f>SUM(E41:E51)</f>
        <v>2692000</v>
      </c>
    </row>
    <row r="41" spans="1:5" s="50" customFormat="1" ht="12" customHeight="1" x14ac:dyDescent="0.2">
      <c r="A41" s="248" t="s">
        <v>62</v>
      </c>
      <c r="B41" s="302" t="s">
        <v>222</v>
      </c>
      <c r="C41" s="625"/>
      <c r="D41" s="599"/>
      <c r="E41" s="599"/>
    </row>
    <row r="42" spans="1:5" s="50" customFormat="1" ht="12" customHeight="1" x14ac:dyDescent="0.2">
      <c r="A42" s="249" t="s">
        <v>63</v>
      </c>
      <c r="B42" s="303" t="s">
        <v>223</v>
      </c>
      <c r="C42" s="626">
        <v>1491000</v>
      </c>
      <c r="D42" s="600">
        <v>1491000</v>
      </c>
      <c r="E42" s="600">
        <v>1491000</v>
      </c>
    </row>
    <row r="43" spans="1:5" s="50" customFormat="1" ht="12" customHeight="1" x14ac:dyDescent="0.2">
      <c r="A43" s="249" t="s">
        <v>64</v>
      </c>
      <c r="B43" s="303" t="s">
        <v>224</v>
      </c>
      <c r="C43" s="626">
        <v>412000</v>
      </c>
      <c r="D43" s="600">
        <v>412000</v>
      </c>
      <c r="E43" s="600">
        <v>412000</v>
      </c>
    </row>
    <row r="44" spans="1:5" s="50" customFormat="1" ht="12" customHeight="1" x14ac:dyDescent="0.2">
      <c r="A44" s="249" t="s">
        <v>127</v>
      </c>
      <c r="B44" s="303" t="s">
        <v>225</v>
      </c>
      <c r="C44" s="626"/>
      <c r="D44" s="600"/>
      <c r="E44" s="600"/>
    </row>
    <row r="45" spans="1:5" s="50" customFormat="1" ht="12" customHeight="1" x14ac:dyDescent="0.2">
      <c r="A45" s="249" t="s">
        <v>128</v>
      </c>
      <c r="B45" s="303" t="s">
        <v>226</v>
      </c>
      <c r="C45" s="626">
        <v>275000</v>
      </c>
      <c r="D45" s="600">
        <v>275000</v>
      </c>
      <c r="E45" s="600">
        <v>275000</v>
      </c>
    </row>
    <row r="46" spans="1:5" s="50" customFormat="1" ht="12" customHeight="1" x14ac:dyDescent="0.2">
      <c r="A46" s="249" t="s">
        <v>129</v>
      </c>
      <c r="B46" s="303" t="s">
        <v>227</v>
      </c>
      <c r="C46" s="626">
        <v>514000</v>
      </c>
      <c r="D46" s="600">
        <v>514000</v>
      </c>
      <c r="E46" s="600">
        <v>514000</v>
      </c>
    </row>
    <row r="47" spans="1:5" s="50" customFormat="1" ht="12" customHeight="1" x14ac:dyDescent="0.2">
      <c r="A47" s="249" t="s">
        <v>130</v>
      </c>
      <c r="B47" s="303" t="s">
        <v>228</v>
      </c>
      <c r="C47" s="626"/>
      <c r="D47" s="600"/>
      <c r="E47" s="600"/>
    </row>
    <row r="48" spans="1:5" s="50" customFormat="1" ht="12" customHeight="1" x14ac:dyDescent="0.2">
      <c r="A48" s="249" t="s">
        <v>131</v>
      </c>
      <c r="B48" s="303" t="s">
        <v>485</v>
      </c>
      <c r="C48" s="626"/>
      <c r="D48" s="600"/>
      <c r="E48" s="600"/>
    </row>
    <row r="49" spans="1:5" s="50" customFormat="1" ht="12" customHeight="1" x14ac:dyDescent="0.2">
      <c r="A49" s="249" t="s">
        <v>220</v>
      </c>
      <c r="B49" s="303" t="s">
        <v>230</v>
      </c>
      <c r="C49" s="626"/>
      <c r="D49" s="600"/>
      <c r="E49" s="600"/>
    </row>
    <row r="50" spans="1:5" s="50" customFormat="1" ht="12" customHeight="1" x14ac:dyDescent="0.2">
      <c r="A50" s="250" t="s">
        <v>221</v>
      </c>
      <c r="B50" s="304" t="s">
        <v>377</v>
      </c>
      <c r="C50" s="627"/>
      <c r="D50" s="601"/>
      <c r="E50" s="601"/>
    </row>
    <row r="51" spans="1:5" s="50" customFormat="1" ht="12" customHeight="1" thickBot="1" x14ac:dyDescent="0.25">
      <c r="A51" s="250" t="s">
        <v>376</v>
      </c>
      <c r="B51" s="304" t="s">
        <v>231</v>
      </c>
      <c r="C51" s="627"/>
      <c r="D51" s="601"/>
      <c r="E51" s="601"/>
    </row>
    <row r="52" spans="1:5" s="50" customFormat="1" ht="12" customHeight="1" thickBot="1" x14ac:dyDescent="0.25">
      <c r="A52" s="9" t="s">
        <v>14</v>
      </c>
      <c r="B52" s="301" t="s">
        <v>232</v>
      </c>
      <c r="C52" s="623"/>
      <c r="D52" s="597"/>
      <c r="E52" s="597"/>
    </row>
    <row r="53" spans="1:5" s="50" customFormat="1" ht="12" customHeight="1" x14ac:dyDescent="0.2">
      <c r="A53" s="248" t="s">
        <v>65</v>
      </c>
      <c r="B53" s="302" t="s">
        <v>236</v>
      </c>
      <c r="C53" s="625"/>
      <c r="D53" s="599"/>
      <c r="E53" s="599"/>
    </row>
    <row r="54" spans="1:5" s="50" customFormat="1" ht="12" customHeight="1" x14ac:dyDescent="0.2">
      <c r="A54" s="249" t="s">
        <v>66</v>
      </c>
      <c r="B54" s="303" t="s">
        <v>237</v>
      </c>
      <c r="C54" s="626"/>
      <c r="D54" s="600"/>
      <c r="E54" s="600"/>
    </row>
    <row r="55" spans="1:5" s="50" customFormat="1" ht="12" customHeight="1" x14ac:dyDescent="0.2">
      <c r="A55" s="249" t="s">
        <v>233</v>
      </c>
      <c r="B55" s="303" t="s">
        <v>238</v>
      </c>
      <c r="C55" s="626"/>
      <c r="D55" s="600"/>
      <c r="E55" s="600"/>
    </row>
    <row r="56" spans="1:5" s="50" customFormat="1" ht="12" customHeight="1" x14ac:dyDescent="0.2">
      <c r="A56" s="249" t="s">
        <v>234</v>
      </c>
      <c r="B56" s="303" t="s">
        <v>239</v>
      </c>
      <c r="C56" s="626"/>
      <c r="D56" s="600"/>
      <c r="E56" s="600"/>
    </row>
    <row r="57" spans="1:5" s="50" customFormat="1" ht="12" customHeight="1" thickBot="1" x14ac:dyDescent="0.25">
      <c r="A57" s="250" t="s">
        <v>235</v>
      </c>
      <c r="B57" s="304" t="s">
        <v>240</v>
      </c>
      <c r="C57" s="627"/>
      <c r="D57" s="601"/>
      <c r="E57" s="601"/>
    </row>
    <row r="58" spans="1:5" s="50" customFormat="1" ht="12" customHeight="1" thickBot="1" x14ac:dyDescent="0.25">
      <c r="A58" s="677"/>
      <c r="B58" s="678"/>
      <c r="C58" s="679"/>
      <c r="D58" s="679"/>
      <c r="E58" s="679"/>
    </row>
    <row r="59" spans="1:5" s="50" customFormat="1" ht="12" customHeight="1" thickBot="1" x14ac:dyDescent="0.25">
      <c r="A59" s="236" t="s">
        <v>156</v>
      </c>
      <c r="B59" s="298" t="s">
        <v>488</v>
      </c>
      <c r="C59" s="754"/>
      <c r="D59" s="752"/>
      <c r="E59" s="755"/>
    </row>
    <row r="60" spans="1:5" s="50" customFormat="1" ht="12" customHeight="1" thickBot="1" x14ac:dyDescent="0.25">
      <c r="A60" s="121">
        <v>1</v>
      </c>
      <c r="B60" s="299">
        <v>2</v>
      </c>
      <c r="C60" s="623">
        <v>3</v>
      </c>
      <c r="D60" s="597">
        <v>4</v>
      </c>
      <c r="E60" s="597">
        <v>5</v>
      </c>
    </row>
    <row r="61" spans="1:5" s="50" customFormat="1" ht="12" customHeight="1" thickBot="1" x14ac:dyDescent="0.25">
      <c r="A61" s="149"/>
      <c r="B61" s="300" t="s">
        <v>45</v>
      </c>
      <c r="C61" s="624" t="s">
        <v>516</v>
      </c>
      <c r="D61" s="598" t="s">
        <v>517</v>
      </c>
      <c r="E61" s="598" t="s">
        <v>553</v>
      </c>
    </row>
    <row r="62" spans="1:5" s="50" customFormat="1" ht="12" customHeight="1" thickBot="1" x14ac:dyDescent="0.25">
      <c r="A62" s="490"/>
      <c r="B62" s="491"/>
      <c r="C62" s="751" t="s">
        <v>44</v>
      </c>
      <c r="D62" s="752"/>
      <c r="E62" s="753"/>
    </row>
    <row r="63" spans="1:5" s="50" customFormat="1" ht="12" customHeight="1" thickBot="1" x14ac:dyDescent="0.25">
      <c r="A63" s="9" t="s">
        <v>132</v>
      </c>
      <c r="B63" s="301" t="s">
        <v>241</v>
      </c>
      <c r="C63" s="623"/>
      <c r="D63" s="597"/>
      <c r="E63" s="597"/>
    </row>
    <row r="64" spans="1:5" s="50" customFormat="1" ht="12" customHeight="1" x14ac:dyDescent="0.2">
      <c r="A64" s="248" t="s">
        <v>67</v>
      </c>
      <c r="B64" s="302" t="s">
        <v>242</v>
      </c>
      <c r="C64" s="625"/>
      <c r="D64" s="599"/>
      <c r="E64" s="599"/>
    </row>
    <row r="65" spans="1:5" s="50" customFormat="1" ht="12" customHeight="1" x14ac:dyDescent="0.2">
      <c r="A65" s="249" t="s">
        <v>68</v>
      </c>
      <c r="B65" s="303" t="s">
        <v>370</v>
      </c>
      <c r="C65" s="626"/>
      <c r="D65" s="600"/>
      <c r="E65" s="600"/>
    </row>
    <row r="66" spans="1:5" s="50" customFormat="1" ht="12" customHeight="1" x14ac:dyDescent="0.2">
      <c r="A66" s="249" t="s">
        <v>245</v>
      </c>
      <c r="B66" s="303" t="s">
        <v>243</v>
      </c>
      <c r="C66" s="626"/>
      <c r="D66" s="600"/>
      <c r="E66" s="600"/>
    </row>
    <row r="67" spans="1:5" s="50" customFormat="1" ht="12" customHeight="1" thickBot="1" x14ac:dyDescent="0.25">
      <c r="A67" s="250" t="s">
        <v>246</v>
      </c>
      <c r="B67" s="304" t="s">
        <v>244</v>
      </c>
      <c r="C67" s="627"/>
      <c r="D67" s="601"/>
      <c r="E67" s="601"/>
    </row>
    <row r="68" spans="1:5" s="50" customFormat="1" ht="12" customHeight="1" thickBot="1" x14ac:dyDescent="0.25">
      <c r="A68" s="9" t="s">
        <v>16</v>
      </c>
      <c r="B68" s="305" t="s">
        <v>247</v>
      </c>
      <c r="C68" s="628"/>
      <c r="D68" s="602"/>
      <c r="E68" s="602"/>
    </row>
    <row r="69" spans="1:5" s="50" customFormat="1" ht="12" customHeight="1" x14ac:dyDescent="0.2">
      <c r="A69" s="248" t="s">
        <v>133</v>
      </c>
      <c r="B69" s="302" t="s">
        <v>249</v>
      </c>
      <c r="C69" s="625"/>
      <c r="D69" s="599"/>
      <c r="E69" s="599"/>
    </row>
    <row r="70" spans="1:5" s="50" customFormat="1" ht="12" customHeight="1" x14ac:dyDescent="0.2">
      <c r="A70" s="249" t="s">
        <v>134</v>
      </c>
      <c r="B70" s="303" t="s">
        <v>371</v>
      </c>
      <c r="C70" s="626"/>
      <c r="D70" s="600"/>
      <c r="E70" s="600"/>
    </row>
    <row r="71" spans="1:5" s="50" customFormat="1" ht="12" customHeight="1" x14ac:dyDescent="0.2">
      <c r="A71" s="249" t="s">
        <v>176</v>
      </c>
      <c r="B71" s="303" t="s">
        <v>250</v>
      </c>
      <c r="C71" s="626"/>
      <c r="D71" s="600"/>
      <c r="E71" s="600"/>
    </row>
    <row r="72" spans="1:5" s="50" customFormat="1" ht="12" customHeight="1" thickBot="1" x14ac:dyDescent="0.25">
      <c r="A72" s="250" t="s">
        <v>248</v>
      </c>
      <c r="B72" s="304" t="s">
        <v>251</v>
      </c>
      <c r="C72" s="627"/>
      <c r="D72" s="601"/>
      <c r="E72" s="601"/>
    </row>
    <row r="73" spans="1:5" s="50" customFormat="1" ht="12" customHeight="1" thickBot="1" x14ac:dyDescent="0.25">
      <c r="A73" s="9" t="s">
        <v>17</v>
      </c>
      <c r="B73" s="301" t="s">
        <v>252</v>
      </c>
      <c r="C73" s="623">
        <f>SUM(C11,C18,C25,C32,C40,C52,C63,C68)</f>
        <v>209048758</v>
      </c>
      <c r="D73" s="597">
        <f>SUM(D11,D18,D25,D32,D40,D52,D63,D68)</f>
        <v>222552656</v>
      </c>
      <c r="E73" s="597">
        <f>SUM(E11,E18,E25,E32,E40,E52,E63,E68)</f>
        <v>240006162</v>
      </c>
    </row>
    <row r="74" spans="1:5" s="50" customFormat="1" ht="12" customHeight="1" thickBot="1" x14ac:dyDescent="0.2">
      <c r="A74" s="251" t="s">
        <v>342</v>
      </c>
      <c r="B74" s="305" t="s">
        <v>254</v>
      </c>
      <c r="C74" s="628"/>
      <c r="D74" s="602"/>
      <c r="E74" s="602"/>
    </row>
    <row r="75" spans="1:5" s="50" customFormat="1" ht="12" customHeight="1" x14ac:dyDescent="0.2">
      <c r="A75" s="248" t="s">
        <v>285</v>
      </c>
      <c r="B75" s="302" t="s">
        <v>255</v>
      </c>
      <c r="C75" s="625"/>
      <c r="D75" s="599"/>
      <c r="E75" s="599"/>
    </row>
    <row r="76" spans="1:5" s="50" customFormat="1" ht="12" customHeight="1" x14ac:dyDescent="0.2">
      <c r="A76" s="249" t="s">
        <v>294</v>
      </c>
      <c r="B76" s="303" t="s">
        <v>256</v>
      </c>
      <c r="C76" s="626"/>
      <c r="D76" s="600"/>
      <c r="E76" s="600"/>
    </row>
    <row r="77" spans="1:5" s="50" customFormat="1" ht="12" customHeight="1" thickBot="1" x14ac:dyDescent="0.25">
      <c r="A77" s="250" t="s">
        <v>295</v>
      </c>
      <c r="B77" s="306" t="s">
        <v>257</v>
      </c>
      <c r="C77" s="627"/>
      <c r="D77" s="601"/>
      <c r="E77" s="601"/>
    </row>
    <row r="78" spans="1:5" s="50" customFormat="1" ht="12" customHeight="1" thickBot="1" x14ac:dyDescent="0.2">
      <c r="A78" s="251" t="s">
        <v>258</v>
      </c>
      <c r="B78" s="305" t="s">
        <v>259</v>
      </c>
      <c r="C78" s="628"/>
      <c r="D78" s="602"/>
      <c r="E78" s="602"/>
    </row>
    <row r="79" spans="1:5" s="50" customFormat="1" ht="12" customHeight="1" x14ac:dyDescent="0.2">
      <c r="A79" s="248" t="s">
        <v>110</v>
      </c>
      <c r="B79" s="302" t="s">
        <v>260</v>
      </c>
      <c r="C79" s="625"/>
      <c r="D79" s="599"/>
      <c r="E79" s="599"/>
    </row>
    <row r="80" spans="1:5" s="50" customFormat="1" ht="12" customHeight="1" x14ac:dyDescent="0.2">
      <c r="A80" s="249" t="s">
        <v>111</v>
      </c>
      <c r="B80" s="303" t="s">
        <v>261</v>
      </c>
      <c r="C80" s="626"/>
      <c r="D80" s="600"/>
      <c r="E80" s="600"/>
    </row>
    <row r="81" spans="1:5" s="50" customFormat="1" ht="12" customHeight="1" x14ac:dyDescent="0.2">
      <c r="A81" s="249" t="s">
        <v>286</v>
      </c>
      <c r="B81" s="303" t="s">
        <v>262</v>
      </c>
      <c r="C81" s="626"/>
      <c r="D81" s="600"/>
      <c r="E81" s="600"/>
    </row>
    <row r="82" spans="1:5" s="50" customFormat="1" ht="12" customHeight="1" thickBot="1" x14ac:dyDescent="0.25">
      <c r="A82" s="250" t="s">
        <v>287</v>
      </c>
      <c r="B82" s="304" t="s">
        <v>263</v>
      </c>
      <c r="C82" s="627"/>
      <c r="D82" s="601"/>
      <c r="E82" s="601"/>
    </row>
    <row r="83" spans="1:5" s="50" customFormat="1" ht="12" customHeight="1" thickBot="1" x14ac:dyDescent="0.2">
      <c r="A83" s="251" t="s">
        <v>264</v>
      </c>
      <c r="B83" s="305" t="s">
        <v>265</v>
      </c>
      <c r="C83" s="628">
        <f>C84</f>
        <v>5554000</v>
      </c>
      <c r="D83" s="602">
        <f>D84+D85</f>
        <v>20187000</v>
      </c>
      <c r="E83" s="602">
        <f>E84+E85</f>
        <v>20187000</v>
      </c>
    </row>
    <row r="84" spans="1:5" s="50" customFormat="1" ht="12" customHeight="1" x14ac:dyDescent="0.2">
      <c r="A84" s="248" t="s">
        <v>288</v>
      </c>
      <c r="B84" s="302" t="s">
        <v>266</v>
      </c>
      <c r="C84" s="625">
        <v>5554000</v>
      </c>
      <c r="D84" s="599">
        <v>20187000</v>
      </c>
      <c r="E84" s="599">
        <v>20187000</v>
      </c>
    </row>
    <row r="85" spans="1:5" s="50" customFormat="1" ht="12" customHeight="1" thickBot="1" x14ac:dyDescent="0.25">
      <c r="A85" s="250" t="s">
        <v>289</v>
      </c>
      <c r="B85" s="304" t="s">
        <v>267</v>
      </c>
      <c r="C85" s="627"/>
      <c r="D85" s="601"/>
      <c r="E85" s="601"/>
    </row>
    <row r="86" spans="1:5" s="49" customFormat="1" ht="12" customHeight="1" thickBot="1" x14ac:dyDescent="0.2">
      <c r="A86" s="251" t="s">
        <v>268</v>
      </c>
      <c r="B86" s="305" t="s">
        <v>269</v>
      </c>
      <c r="C86" s="628"/>
      <c r="D86" s="602"/>
      <c r="E86" s="602"/>
    </row>
    <row r="87" spans="1:5" s="50" customFormat="1" ht="12" customHeight="1" x14ac:dyDescent="0.2">
      <c r="A87" s="248" t="s">
        <v>290</v>
      </c>
      <c r="B87" s="302" t="s">
        <v>270</v>
      </c>
      <c r="C87" s="625"/>
      <c r="D87" s="599"/>
      <c r="E87" s="599"/>
    </row>
    <row r="88" spans="1:5" s="50" customFormat="1" ht="12" customHeight="1" x14ac:dyDescent="0.2">
      <c r="A88" s="249" t="s">
        <v>291</v>
      </c>
      <c r="B88" s="303" t="s">
        <v>271</v>
      </c>
      <c r="C88" s="626"/>
      <c r="D88" s="600"/>
      <c r="E88" s="600"/>
    </row>
    <row r="89" spans="1:5" s="50" customFormat="1" ht="12" customHeight="1" thickBot="1" x14ac:dyDescent="0.25">
      <c r="A89" s="250" t="s">
        <v>292</v>
      </c>
      <c r="B89" s="304" t="s">
        <v>272</v>
      </c>
      <c r="C89" s="627"/>
      <c r="D89" s="601"/>
      <c r="E89" s="601"/>
    </row>
    <row r="90" spans="1:5" s="50" customFormat="1" ht="12" customHeight="1" thickBot="1" x14ac:dyDescent="0.2">
      <c r="A90" s="251" t="s">
        <v>273</v>
      </c>
      <c r="B90" s="305" t="s">
        <v>293</v>
      </c>
      <c r="C90" s="628"/>
      <c r="D90" s="602"/>
      <c r="E90" s="602"/>
    </row>
    <row r="91" spans="1:5" s="50" customFormat="1" ht="12" customHeight="1" x14ac:dyDescent="0.2">
      <c r="A91" s="252" t="s">
        <v>274</v>
      </c>
      <c r="B91" s="302" t="s">
        <v>275</v>
      </c>
      <c r="C91" s="625"/>
      <c r="D91" s="599"/>
      <c r="E91" s="599"/>
    </row>
    <row r="92" spans="1:5" s="50" customFormat="1" ht="12" customHeight="1" x14ac:dyDescent="0.2">
      <c r="A92" s="253" t="s">
        <v>276</v>
      </c>
      <c r="B92" s="303" t="s">
        <v>277</v>
      </c>
      <c r="C92" s="626"/>
      <c r="D92" s="600"/>
      <c r="E92" s="600"/>
    </row>
    <row r="93" spans="1:5" s="50" customFormat="1" ht="12" customHeight="1" x14ac:dyDescent="0.2">
      <c r="A93" s="253" t="s">
        <v>278</v>
      </c>
      <c r="B93" s="303" t="s">
        <v>279</v>
      </c>
      <c r="C93" s="626"/>
      <c r="D93" s="600"/>
      <c r="E93" s="600"/>
    </row>
    <row r="94" spans="1:5" s="49" customFormat="1" ht="12" customHeight="1" thickBot="1" x14ac:dyDescent="0.25">
      <c r="A94" s="254" t="s">
        <v>280</v>
      </c>
      <c r="B94" s="304" t="s">
        <v>281</v>
      </c>
      <c r="C94" s="627"/>
      <c r="D94" s="601"/>
      <c r="E94" s="601"/>
    </row>
    <row r="95" spans="1:5" s="49" customFormat="1" ht="12" customHeight="1" thickBot="1" x14ac:dyDescent="0.2">
      <c r="A95" s="251" t="s">
        <v>282</v>
      </c>
      <c r="B95" s="305" t="s">
        <v>416</v>
      </c>
      <c r="C95" s="628"/>
      <c r="D95" s="602"/>
      <c r="E95" s="602"/>
    </row>
    <row r="96" spans="1:5" s="49" customFormat="1" ht="12" customHeight="1" thickBot="1" x14ac:dyDescent="0.2">
      <c r="A96" s="251" t="s">
        <v>445</v>
      </c>
      <c r="B96" s="305" t="s">
        <v>283</v>
      </c>
      <c r="C96" s="628"/>
      <c r="D96" s="602"/>
      <c r="E96" s="602"/>
    </row>
    <row r="97" spans="1:7" s="49" customFormat="1" ht="12" customHeight="1" thickBot="1" x14ac:dyDescent="0.2">
      <c r="A97" s="251" t="s">
        <v>446</v>
      </c>
      <c r="B97" s="307" t="s">
        <v>419</v>
      </c>
      <c r="C97" s="630">
        <f>SUM(C74,C78,C83,C86,C90,C95,C96)</f>
        <v>5554000</v>
      </c>
      <c r="D97" s="604">
        <f>SUM(D74,D78,D83,D86,D90,D95,D96)</f>
        <v>20187000</v>
      </c>
      <c r="E97" s="604">
        <f>SUM(E74,E78,E83,E86,E90,E95,E96)</f>
        <v>20187000</v>
      </c>
    </row>
    <row r="98" spans="1:7" s="49" customFormat="1" ht="12" customHeight="1" thickBot="1" x14ac:dyDescent="0.2">
      <c r="A98" s="255" t="s">
        <v>447</v>
      </c>
      <c r="B98" s="308" t="s">
        <v>448</v>
      </c>
      <c r="C98" s="631">
        <f>SUM(C73,C97)</f>
        <v>214602758</v>
      </c>
      <c r="D98" s="605">
        <f>SUM(D73,D97)</f>
        <v>242739656</v>
      </c>
      <c r="E98" s="605">
        <f>SUM(E73,E97)</f>
        <v>260193162</v>
      </c>
      <c r="G98" s="688"/>
    </row>
    <row r="99" spans="1:7" s="50" customFormat="1" ht="15" customHeight="1" thickBot="1" x14ac:dyDescent="0.25">
      <c r="A99" s="151"/>
      <c r="B99" s="309"/>
      <c r="C99" s="606"/>
      <c r="D99" s="606"/>
      <c r="E99" s="606"/>
    </row>
    <row r="100" spans="1:7" s="34" customFormat="1" ht="16.5" thickBot="1" x14ac:dyDescent="0.25">
      <c r="A100" s="154"/>
      <c r="B100" s="310" t="s">
        <v>46</v>
      </c>
      <c r="C100" s="624" t="s">
        <v>516</v>
      </c>
      <c r="D100" s="598" t="s">
        <v>517</v>
      </c>
      <c r="E100" s="598" t="s">
        <v>553</v>
      </c>
    </row>
    <row r="101" spans="1:7" s="34" customFormat="1" ht="16.5" thickBot="1" x14ac:dyDescent="0.25">
      <c r="A101" s="492"/>
      <c r="B101" s="493"/>
      <c r="C101" s="751" t="s">
        <v>44</v>
      </c>
      <c r="D101" s="752"/>
      <c r="E101" s="753"/>
    </row>
    <row r="102" spans="1:7" s="51" customFormat="1" ht="13.5" thickBot="1" x14ac:dyDescent="0.25">
      <c r="A102" s="237" t="s">
        <v>9</v>
      </c>
      <c r="B102" s="311" t="s">
        <v>452</v>
      </c>
      <c r="C102" s="623">
        <f>SUM(C103,C104,C105,C106,C107,C120)</f>
        <v>83521758</v>
      </c>
      <c r="D102" s="597">
        <f>SUM(D103,D104,D105,D106,D107,D120)</f>
        <v>103421794</v>
      </c>
      <c r="E102" s="597">
        <f>SUM(E103,E104,E105,E106,E107,E120)</f>
        <v>115392537</v>
      </c>
    </row>
    <row r="103" spans="1:7" ht="12" customHeight="1" x14ac:dyDescent="0.2">
      <c r="A103" s="256" t="s">
        <v>69</v>
      </c>
      <c r="B103" s="312" t="s">
        <v>40</v>
      </c>
      <c r="C103" s="625">
        <v>22676000</v>
      </c>
      <c r="D103" s="599">
        <v>31604946</v>
      </c>
      <c r="E103" s="599">
        <v>39952941</v>
      </c>
    </row>
    <row r="104" spans="1:7" ht="12" customHeight="1" x14ac:dyDescent="0.2">
      <c r="A104" s="249" t="s">
        <v>70</v>
      </c>
      <c r="B104" s="313" t="s">
        <v>135</v>
      </c>
      <c r="C104" s="625">
        <v>6439000</v>
      </c>
      <c r="D104" s="599">
        <v>7799336</v>
      </c>
      <c r="E104" s="599">
        <v>9079499</v>
      </c>
    </row>
    <row r="105" spans="1:7" ht="12" customHeight="1" x14ac:dyDescent="0.2">
      <c r="A105" s="249" t="s">
        <v>71</v>
      </c>
      <c r="B105" s="313" t="s">
        <v>101</v>
      </c>
      <c r="C105" s="625">
        <v>31268000</v>
      </c>
      <c r="D105" s="599">
        <v>34602405</v>
      </c>
      <c r="E105" s="599">
        <v>38042860</v>
      </c>
    </row>
    <row r="106" spans="1:7" ht="12" customHeight="1" x14ac:dyDescent="0.2">
      <c r="A106" s="249" t="s">
        <v>72</v>
      </c>
      <c r="B106" s="329" t="s">
        <v>136</v>
      </c>
      <c r="C106" s="625">
        <v>14074000</v>
      </c>
      <c r="D106" s="599">
        <v>14074000</v>
      </c>
      <c r="E106" s="599">
        <v>14074000</v>
      </c>
    </row>
    <row r="107" spans="1:7" ht="12" customHeight="1" x14ac:dyDescent="0.2">
      <c r="A107" s="249" t="s">
        <v>80</v>
      </c>
      <c r="B107" s="315" t="s">
        <v>137</v>
      </c>
      <c r="C107" s="625">
        <v>1760000</v>
      </c>
      <c r="D107" s="599">
        <f>D114+D119+D108</f>
        <v>4784380</v>
      </c>
      <c r="E107" s="599">
        <f>E114+E119+E108</f>
        <v>5019380</v>
      </c>
    </row>
    <row r="108" spans="1:7" ht="12" customHeight="1" x14ac:dyDescent="0.2">
      <c r="A108" s="249" t="s">
        <v>73</v>
      </c>
      <c r="B108" s="313" t="s">
        <v>449</v>
      </c>
      <c r="C108" s="455"/>
      <c r="D108" s="607">
        <v>828982</v>
      </c>
      <c r="E108" s="607">
        <v>828982</v>
      </c>
    </row>
    <row r="109" spans="1:7" ht="12" customHeight="1" x14ac:dyDescent="0.2">
      <c r="A109" s="249" t="s">
        <v>74</v>
      </c>
      <c r="B109" s="316" t="s">
        <v>382</v>
      </c>
      <c r="C109" s="456"/>
      <c r="D109" s="608"/>
      <c r="E109" s="608"/>
    </row>
    <row r="110" spans="1:7" ht="12" customHeight="1" x14ac:dyDescent="0.2">
      <c r="A110" s="249" t="s">
        <v>81</v>
      </c>
      <c r="B110" s="316" t="s">
        <v>381</v>
      </c>
      <c r="C110" s="456"/>
      <c r="D110" s="608"/>
      <c r="E110" s="608"/>
    </row>
    <row r="111" spans="1:7" ht="12" customHeight="1" x14ac:dyDescent="0.2">
      <c r="A111" s="249" t="s">
        <v>82</v>
      </c>
      <c r="B111" s="316" t="s">
        <v>299</v>
      </c>
      <c r="C111" s="456"/>
      <c r="D111" s="608"/>
      <c r="E111" s="608"/>
    </row>
    <row r="112" spans="1:7" ht="12" customHeight="1" x14ac:dyDescent="0.2">
      <c r="A112" s="249" t="s">
        <v>83</v>
      </c>
      <c r="B112" s="313" t="s">
        <v>300</v>
      </c>
      <c r="C112" s="455"/>
      <c r="D112" s="607"/>
      <c r="E112" s="607"/>
    </row>
    <row r="113" spans="1:5" ht="12" customHeight="1" x14ac:dyDescent="0.2">
      <c r="A113" s="249" t="s">
        <v>84</v>
      </c>
      <c r="B113" s="313" t="s">
        <v>301</v>
      </c>
      <c r="C113" s="455"/>
      <c r="D113" s="607"/>
      <c r="E113" s="607"/>
    </row>
    <row r="114" spans="1:5" ht="12" customHeight="1" x14ac:dyDescent="0.2">
      <c r="A114" s="249" t="s">
        <v>86</v>
      </c>
      <c r="B114" s="316" t="s">
        <v>524</v>
      </c>
      <c r="C114" s="456"/>
      <c r="D114" s="608">
        <v>1135000</v>
      </c>
      <c r="E114" s="608">
        <v>1185000</v>
      </c>
    </row>
    <row r="115" spans="1:5" ht="12" customHeight="1" x14ac:dyDescent="0.2">
      <c r="A115" s="249" t="s">
        <v>138</v>
      </c>
      <c r="B115" s="316" t="s">
        <v>302</v>
      </c>
      <c r="C115" s="456"/>
      <c r="D115" s="608"/>
      <c r="E115" s="608"/>
    </row>
    <row r="116" spans="1:5" ht="12" customHeight="1" x14ac:dyDescent="0.2">
      <c r="A116" s="249" t="s">
        <v>297</v>
      </c>
      <c r="B116" s="313" t="s">
        <v>303</v>
      </c>
      <c r="C116" s="455"/>
      <c r="D116" s="607"/>
      <c r="E116" s="607"/>
    </row>
    <row r="117" spans="1:5" ht="12" customHeight="1" x14ac:dyDescent="0.2">
      <c r="A117" s="257" t="s">
        <v>298</v>
      </c>
      <c r="B117" s="317" t="s">
        <v>304</v>
      </c>
      <c r="C117" s="455"/>
      <c r="D117" s="607"/>
      <c r="E117" s="607"/>
    </row>
    <row r="118" spans="1:5" ht="12" customHeight="1" x14ac:dyDescent="0.2">
      <c r="A118" s="249" t="s">
        <v>379</v>
      </c>
      <c r="B118" s="317" t="s">
        <v>305</v>
      </c>
      <c r="C118" s="455"/>
      <c r="D118" s="607"/>
      <c r="E118" s="607"/>
    </row>
    <row r="119" spans="1:5" ht="12" customHeight="1" x14ac:dyDescent="0.2">
      <c r="A119" s="249" t="s">
        <v>380</v>
      </c>
      <c r="B119" s="313" t="s">
        <v>306</v>
      </c>
      <c r="C119" s="632">
        <v>1760000</v>
      </c>
      <c r="D119" s="609">
        <v>2820398</v>
      </c>
      <c r="E119" s="609">
        <v>3005398</v>
      </c>
    </row>
    <row r="120" spans="1:5" ht="12" customHeight="1" x14ac:dyDescent="0.2">
      <c r="A120" s="249" t="s">
        <v>384</v>
      </c>
      <c r="B120" s="314" t="s">
        <v>41</v>
      </c>
      <c r="C120" s="633">
        <f>C121+C122</f>
        <v>7304758</v>
      </c>
      <c r="D120" s="641">
        <f>D121+D122</f>
        <v>10556727</v>
      </c>
      <c r="E120" s="641">
        <f>E121+E122</f>
        <v>9223857</v>
      </c>
    </row>
    <row r="121" spans="1:5" ht="12" customHeight="1" x14ac:dyDescent="0.2">
      <c r="A121" s="250" t="s">
        <v>385</v>
      </c>
      <c r="B121" s="313" t="s">
        <v>450</v>
      </c>
      <c r="C121" s="455">
        <v>7304758</v>
      </c>
      <c r="D121" s="607">
        <v>10556727</v>
      </c>
      <c r="E121" s="607">
        <v>9223857</v>
      </c>
    </row>
    <row r="122" spans="1:5" ht="12" customHeight="1" thickBot="1" x14ac:dyDescent="0.25">
      <c r="A122" s="258" t="s">
        <v>386</v>
      </c>
      <c r="B122" s="318" t="s">
        <v>451</v>
      </c>
      <c r="C122" s="458"/>
      <c r="D122" s="610"/>
      <c r="E122" s="610"/>
    </row>
    <row r="123" spans="1:5" ht="12" customHeight="1" thickBot="1" x14ac:dyDescent="0.25">
      <c r="A123" s="9" t="s">
        <v>10</v>
      </c>
      <c r="B123" s="319" t="s">
        <v>307</v>
      </c>
      <c r="C123" s="623">
        <f>C124+C126+C128</f>
        <v>0</v>
      </c>
      <c r="D123" s="597">
        <f>D124+D126+D128</f>
        <v>8476347</v>
      </c>
      <c r="E123" s="597">
        <f>E124+E126+E128</f>
        <v>10131597</v>
      </c>
    </row>
    <row r="124" spans="1:5" ht="12" customHeight="1" x14ac:dyDescent="0.2">
      <c r="A124" s="248" t="s">
        <v>75</v>
      </c>
      <c r="B124" s="313" t="s">
        <v>175</v>
      </c>
      <c r="C124" s="459"/>
      <c r="D124" s="611">
        <v>7476347</v>
      </c>
      <c r="E124" s="611">
        <v>9131597</v>
      </c>
    </row>
    <row r="125" spans="1:5" ht="12" customHeight="1" x14ac:dyDescent="0.2">
      <c r="A125" s="248" t="s">
        <v>76</v>
      </c>
      <c r="B125" s="317" t="s">
        <v>311</v>
      </c>
      <c r="C125" s="460"/>
      <c r="D125" s="612"/>
      <c r="E125" s="612"/>
    </row>
    <row r="126" spans="1:5" ht="12" customHeight="1" x14ac:dyDescent="0.2">
      <c r="A126" s="248" t="s">
        <v>77</v>
      </c>
      <c r="B126" s="317" t="s">
        <v>139</v>
      </c>
      <c r="C126" s="455"/>
      <c r="D126" s="607"/>
      <c r="E126" s="607"/>
    </row>
    <row r="127" spans="1:5" ht="12" customHeight="1" x14ac:dyDescent="0.2">
      <c r="A127" s="248" t="s">
        <v>78</v>
      </c>
      <c r="B127" s="317" t="s">
        <v>312</v>
      </c>
      <c r="C127" s="634"/>
      <c r="D127" s="609"/>
      <c r="E127" s="609"/>
    </row>
    <row r="128" spans="1:5" ht="12" customHeight="1" x14ac:dyDescent="0.2">
      <c r="A128" s="248" t="s">
        <v>79</v>
      </c>
      <c r="B128" s="320" t="s">
        <v>177</v>
      </c>
      <c r="C128" s="635"/>
      <c r="D128" s="613">
        <f>D129+D130+D131+D132+D133+D134+D135+D136</f>
        <v>1000000</v>
      </c>
      <c r="E128" s="613">
        <f>E129+E130+E131+E132+E133+E134+E135+E136</f>
        <v>1000000</v>
      </c>
    </row>
    <row r="129" spans="1:5" ht="12" customHeight="1" x14ac:dyDescent="0.2">
      <c r="A129" s="248" t="s">
        <v>85</v>
      </c>
      <c r="B129" s="321" t="s">
        <v>372</v>
      </c>
      <c r="C129" s="636"/>
      <c r="D129" s="613"/>
      <c r="E129" s="613"/>
    </row>
    <row r="130" spans="1:5" ht="12" customHeight="1" x14ac:dyDescent="0.2">
      <c r="A130" s="248" t="s">
        <v>87</v>
      </c>
      <c r="B130" s="322" t="s">
        <v>317</v>
      </c>
      <c r="C130" s="637"/>
      <c r="D130" s="609"/>
      <c r="E130" s="609"/>
    </row>
    <row r="131" spans="1:5" ht="12" customHeight="1" x14ac:dyDescent="0.2">
      <c r="A131" s="248" t="s">
        <v>140</v>
      </c>
      <c r="B131" s="313" t="s">
        <v>301</v>
      </c>
      <c r="C131" s="633"/>
      <c r="D131" s="609"/>
      <c r="E131" s="609"/>
    </row>
    <row r="132" spans="1:5" ht="12" customHeight="1" x14ac:dyDescent="0.2">
      <c r="A132" s="248" t="s">
        <v>141</v>
      </c>
      <c r="B132" s="313" t="s">
        <v>316</v>
      </c>
      <c r="C132" s="633"/>
      <c r="D132" s="609"/>
      <c r="E132" s="609"/>
    </row>
    <row r="133" spans="1:5" ht="12" customHeight="1" x14ac:dyDescent="0.2">
      <c r="A133" s="248" t="s">
        <v>142</v>
      </c>
      <c r="B133" s="313" t="s">
        <v>315</v>
      </c>
      <c r="C133" s="633"/>
      <c r="D133" s="609"/>
      <c r="E133" s="609"/>
    </row>
    <row r="134" spans="1:5" ht="12" customHeight="1" x14ac:dyDescent="0.2">
      <c r="A134" s="248" t="s">
        <v>308</v>
      </c>
      <c r="B134" s="313" t="s">
        <v>303</v>
      </c>
      <c r="C134" s="633"/>
      <c r="D134" s="609"/>
      <c r="E134" s="609"/>
    </row>
    <row r="135" spans="1:5" ht="12" customHeight="1" x14ac:dyDescent="0.2">
      <c r="A135" s="248" t="s">
        <v>309</v>
      </c>
      <c r="B135" s="313" t="s">
        <v>314</v>
      </c>
      <c r="C135" s="633"/>
      <c r="D135" s="609"/>
      <c r="E135" s="609"/>
    </row>
    <row r="136" spans="1:5" ht="12" customHeight="1" thickBot="1" x14ac:dyDescent="0.25">
      <c r="A136" s="257" t="s">
        <v>310</v>
      </c>
      <c r="B136" s="313" t="s">
        <v>313</v>
      </c>
      <c r="C136" s="634"/>
      <c r="D136" s="607">
        <v>1000000</v>
      </c>
      <c r="E136" s="607">
        <v>1000000</v>
      </c>
    </row>
    <row r="137" spans="1:5" ht="12" customHeight="1" thickBot="1" x14ac:dyDescent="0.25">
      <c r="A137" s="9" t="s">
        <v>11</v>
      </c>
      <c r="B137" s="323" t="s">
        <v>389</v>
      </c>
      <c r="C137" s="463">
        <f>SUM(C102,C123)</f>
        <v>83521758</v>
      </c>
      <c r="D137" s="614">
        <f>SUM(D102,D123)</f>
        <v>111898141</v>
      </c>
      <c r="E137" s="614">
        <f>SUM(E102,E123)</f>
        <v>125524134</v>
      </c>
    </row>
    <row r="138" spans="1:5" ht="12" customHeight="1" thickBot="1" x14ac:dyDescent="0.25">
      <c r="A138" s="9" t="s">
        <v>12</v>
      </c>
      <c r="B138" s="323" t="s">
        <v>390</v>
      </c>
      <c r="C138" s="463"/>
      <c r="D138" s="614"/>
      <c r="E138" s="614"/>
    </row>
    <row r="139" spans="1:5" s="51" customFormat="1" ht="12" customHeight="1" x14ac:dyDescent="0.2">
      <c r="A139" s="248" t="s">
        <v>214</v>
      </c>
      <c r="B139" s="322" t="s">
        <v>455</v>
      </c>
      <c r="C139" s="466"/>
      <c r="D139" s="615"/>
      <c r="E139" s="615"/>
    </row>
    <row r="140" spans="1:5" ht="12" customHeight="1" x14ac:dyDescent="0.2">
      <c r="A140" s="248" t="s">
        <v>215</v>
      </c>
      <c r="B140" s="322" t="s">
        <v>398</v>
      </c>
      <c r="C140" s="457"/>
      <c r="D140" s="609"/>
      <c r="E140" s="609"/>
    </row>
    <row r="141" spans="1:5" ht="12" customHeight="1" thickBot="1" x14ac:dyDescent="0.25">
      <c r="A141" s="257" t="s">
        <v>216</v>
      </c>
      <c r="B141" s="324" t="s">
        <v>454</v>
      </c>
      <c r="C141" s="465"/>
      <c r="D141" s="607"/>
      <c r="E141" s="607"/>
    </row>
    <row r="142" spans="1:5" ht="12" customHeight="1" thickBot="1" x14ac:dyDescent="0.25">
      <c r="A142" s="9" t="s">
        <v>13</v>
      </c>
      <c r="B142" s="323" t="s">
        <v>391</v>
      </c>
      <c r="C142" s="464"/>
      <c r="D142" s="614">
        <f>SUM(D143:D148)</f>
        <v>0</v>
      </c>
      <c r="E142" s="614">
        <f>SUM(E143:E148)</f>
        <v>0</v>
      </c>
    </row>
    <row r="143" spans="1:5" ht="12" customHeight="1" x14ac:dyDescent="0.2">
      <c r="A143" s="248" t="s">
        <v>62</v>
      </c>
      <c r="B143" s="322" t="s">
        <v>400</v>
      </c>
      <c r="C143" s="638"/>
      <c r="D143" s="611"/>
      <c r="E143" s="611"/>
    </row>
    <row r="144" spans="1:5" ht="12" customHeight="1" x14ac:dyDescent="0.2">
      <c r="A144" s="248" t="s">
        <v>63</v>
      </c>
      <c r="B144" s="322" t="s">
        <v>392</v>
      </c>
      <c r="C144" s="457"/>
      <c r="D144" s="609"/>
      <c r="E144" s="609"/>
    </row>
    <row r="145" spans="1:12" ht="12" customHeight="1" x14ac:dyDescent="0.2">
      <c r="A145" s="248" t="s">
        <v>64</v>
      </c>
      <c r="B145" s="322" t="s">
        <v>393</v>
      </c>
      <c r="C145" s="457"/>
      <c r="D145" s="609"/>
      <c r="E145" s="609"/>
    </row>
    <row r="146" spans="1:12" ht="12" customHeight="1" x14ac:dyDescent="0.2">
      <c r="A146" s="248" t="s">
        <v>127</v>
      </c>
      <c r="B146" s="322" t="s">
        <v>453</v>
      </c>
      <c r="C146" s="457"/>
      <c r="D146" s="609"/>
      <c r="E146" s="609"/>
    </row>
    <row r="147" spans="1:12" ht="12" customHeight="1" x14ac:dyDescent="0.2">
      <c r="A147" s="248" t="s">
        <v>128</v>
      </c>
      <c r="B147" s="322" t="s">
        <v>395</v>
      </c>
      <c r="C147" s="457"/>
      <c r="D147" s="609"/>
      <c r="E147" s="609"/>
    </row>
    <row r="148" spans="1:12" s="51" customFormat="1" ht="12" customHeight="1" thickBot="1" x14ac:dyDescent="0.25">
      <c r="A148" s="257" t="s">
        <v>129</v>
      </c>
      <c r="B148" s="324" t="s">
        <v>396</v>
      </c>
      <c r="C148" s="465"/>
      <c r="D148" s="607"/>
      <c r="E148" s="607"/>
    </row>
    <row r="149" spans="1:12" s="51" customFormat="1" ht="12" customHeight="1" thickBot="1" x14ac:dyDescent="0.25">
      <c r="A149" s="677"/>
      <c r="B149" s="674"/>
      <c r="C149" s="675"/>
      <c r="D149" s="675"/>
      <c r="E149" s="675"/>
    </row>
    <row r="150" spans="1:12" s="51" customFormat="1" ht="12" customHeight="1" thickBot="1" x14ac:dyDescent="0.25">
      <c r="A150" s="154"/>
      <c r="B150" s="310" t="s">
        <v>46</v>
      </c>
      <c r="C150" s="624" t="s">
        <v>516</v>
      </c>
      <c r="D150" s="598" t="s">
        <v>517</v>
      </c>
      <c r="E150" s="598" t="s">
        <v>553</v>
      </c>
    </row>
    <row r="151" spans="1:12" s="51" customFormat="1" ht="12" customHeight="1" thickBot="1" x14ac:dyDescent="0.25">
      <c r="A151" s="492"/>
      <c r="B151" s="493"/>
      <c r="C151" s="751" t="s">
        <v>44</v>
      </c>
      <c r="D151" s="752"/>
      <c r="E151" s="753"/>
    </row>
    <row r="152" spans="1:12" ht="12" customHeight="1" thickBot="1" x14ac:dyDescent="0.25">
      <c r="A152" s="9" t="s">
        <v>14</v>
      </c>
      <c r="B152" s="323" t="s">
        <v>468</v>
      </c>
      <c r="C152" s="464">
        <f>SUM(C153:C160)</f>
        <v>131081000</v>
      </c>
      <c r="D152" s="614">
        <f>SUM(D153:D160)</f>
        <v>130841515</v>
      </c>
      <c r="E152" s="614">
        <f>SUM(E153:E160)</f>
        <v>134669028</v>
      </c>
      <c r="L152" s="158"/>
    </row>
    <row r="153" spans="1:12" x14ac:dyDescent="0.2">
      <c r="A153" s="248" t="s">
        <v>65</v>
      </c>
      <c r="B153" s="322" t="s">
        <v>318</v>
      </c>
      <c r="C153" s="638"/>
      <c r="D153" s="611"/>
      <c r="E153" s="611"/>
    </row>
    <row r="154" spans="1:12" ht="12" customHeight="1" x14ac:dyDescent="0.2">
      <c r="A154" s="248" t="s">
        <v>66</v>
      </c>
      <c r="B154" s="322" t="s">
        <v>319</v>
      </c>
      <c r="C154" s="457">
        <v>5554000</v>
      </c>
      <c r="D154" s="609">
        <v>5554025</v>
      </c>
      <c r="E154" s="609">
        <v>5554025</v>
      </c>
    </row>
    <row r="155" spans="1:12" ht="12" customHeight="1" x14ac:dyDescent="0.2">
      <c r="A155" s="248" t="s">
        <v>233</v>
      </c>
      <c r="B155" s="322" t="s">
        <v>467</v>
      </c>
      <c r="C155" s="457"/>
      <c r="D155" s="609"/>
      <c r="E155" s="609"/>
      <c r="G155" s="478"/>
      <c r="H155" s="478"/>
      <c r="I155" s="478"/>
      <c r="J155" s="478"/>
      <c r="K155" s="478"/>
    </row>
    <row r="156" spans="1:12" ht="12" customHeight="1" x14ac:dyDescent="0.2">
      <c r="A156" s="248" t="s">
        <v>489</v>
      </c>
      <c r="B156" s="322" t="s">
        <v>492</v>
      </c>
      <c r="C156" s="457">
        <v>32649000</v>
      </c>
      <c r="D156" s="609">
        <v>32860895</v>
      </c>
      <c r="E156" s="609">
        <v>35204628</v>
      </c>
      <c r="G156" s="479"/>
      <c r="H156" s="480"/>
      <c r="I156" s="481"/>
      <c r="J156" s="480"/>
      <c r="K156" s="478"/>
    </row>
    <row r="157" spans="1:12" ht="12" customHeight="1" x14ac:dyDescent="0.2">
      <c r="A157" s="248" t="s">
        <v>490</v>
      </c>
      <c r="B157" s="322" t="s">
        <v>491</v>
      </c>
      <c r="C157" s="457">
        <v>71542000</v>
      </c>
      <c r="D157" s="609">
        <v>71206790</v>
      </c>
      <c r="E157" s="609">
        <v>72014803</v>
      </c>
      <c r="G157" s="479"/>
      <c r="H157" s="480"/>
      <c r="I157" s="481"/>
      <c r="J157" s="480"/>
      <c r="K157" s="478"/>
    </row>
    <row r="158" spans="1:12" ht="12" customHeight="1" x14ac:dyDescent="0.2">
      <c r="A158" s="248" t="s">
        <v>501</v>
      </c>
      <c r="B158" s="322" t="s">
        <v>502</v>
      </c>
      <c r="C158" s="457">
        <v>21336000</v>
      </c>
      <c r="D158" s="609">
        <v>21219805</v>
      </c>
      <c r="E158" s="609">
        <v>21895572</v>
      </c>
      <c r="G158" s="479"/>
      <c r="H158" s="480"/>
      <c r="I158" s="481"/>
      <c r="J158" s="480"/>
      <c r="K158" s="478"/>
    </row>
    <row r="159" spans="1:12" s="51" customFormat="1" ht="12" customHeight="1" x14ac:dyDescent="0.2">
      <c r="A159" s="248" t="s">
        <v>234</v>
      </c>
      <c r="B159" s="322" t="s">
        <v>405</v>
      </c>
      <c r="C159" s="457"/>
      <c r="D159" s="609"/>
      <c r="E159" s="609"/>
      <c r="G159" s="479"/>
      <c r="H159" s="480"/>
      <c r="I159" s="481"/>
      <c r="J159" s="480"/>
      <c r="K159" s="482"/>
    </row>
    <row r="160" spans="1:12" s="51" customFormat="1" ht="12" customHeight="1" thickBot="1" x14ac:dyDescent="0.25">
      <c r="A160" s="257" t="s">
        <v>235</v>
      </c>
      <c r="B160" s="324" t="s">
        <v>338</v>
      </c>
      <c r="C160" s="462"/>
      <c r="D160" s="610"/>
      <c r="E160" s="610"/>
      <c r="G160" s="479"/>
      <c r="H160" s="480"/>
      <c r="I160" s="481"/>
      <c r="J160" s="480"/>
      <c r="K160" s="482"/>
    </row>
    <row r="161" spans="1:11" s="51" customFormat="1" ht="12" customHeight="1" thickBot="1" x14ac:dyDescent="0.25">
      <c r="A161" s="9" t="s">
        <v>15</v>
      </c>
      <c r="B161" s="323" t="s">
        <v>406</v>
      </c>
      <c r="C161" s="463"/>
      <c r="D161" s="614"/>
      <c r="E161" s="614"/>
      <c r="G161" s="479"/>
      <c r="H161" s="479"/>
      <c r="I161" s="479"/>
      <c r="J161" s="480"/>
      <c r="K161" s="482"/>
    </row>
    <row r="162" spans="1:11" s="51" customFormat="1" ht="12" customHeight="1" x14ac:dyDescent="0.2">
      <c r="A162" s="248" t="s">
        <v>67</v>
      </c>
      <c r="B162" s="322" t="s">
        <v>401</v>
      </c>
      <c r="C162" s="466"/>
      <c r="D162" s="615"/>
      <c r="E162" s="615"/>
      <c r="G162" s="479"/>
      <c r="H162" s="480"/>
      <c r="I162" s="481"/>
      <c r="J162" s="480"/>
      <c r="K162" s="482"/>
    </row>
    <row r="163" spans="1:11" s="51" customFormat="1" ht="12" customHeight="1" x14ac:dyDescent="0.2">
      <c r="A163" s="248" t="s">
        <v>68</v>
      </c>
      <c r="B163" s="322" t="s">
        <v>408</v>
      </c>
      <c r="C163" s="457"/>
      <c r="D163" s="609"/>
      <c r="E163" s="609"/>
      <c r="G163" s="483"/>
      <c r="H163" s="483"/>
      <c r="I163" s="483"/>
      <c r="J163" s="483"/>
      <c r="K163" s="482"/>
    </row>
    <row r="164" spans="1:11" s="51" customFormat="1" ht="12" customHeight="1" x14ac:dyDescent="0.2">
      <c r="A164" s="248" t="s">
        <v>245</v>
      </c>
      <c r="B164" s="322" t="s">
        <v>403</v>
      </c>
      <c r="C164" s="457"/>
      <c r="D164" s="609"/>
      <c r="E164" s="609"/>
      <c r="G164" s="482"/>
      <c r="H164" s="482"/>
      <c r="I164" s="482"/>
      <c r="J164" s="482"/>
      <c r="K164" s="482"/>
    </row>
    <row r="165" spans="1:11" s="51" customFormat="1" ht="12" customHeight="1" x14ac:dyDescent="0.2">
      <c r="A165" s="248" t="s">
        <v>246</v>
      </c>
      <c r="B165" s="322" t="s">
        <v>456</v>
      </c>
      <c r="C165" s="457"/>
      <c r="D165" s="609"/>
      <c r="E165" s="609"/>
      <c r="G165" s="482"/>
      <c r="H165" s="482"/>
      <c r="I165" s="482"/>
      <c r="J165" s="483"/>
      <c r="K165" s="482"/>
    </row>
    <row r="166" spans="1:11" ht="12.75" customHeight="1" thickBot="1" x14ac:dyDescent="0.25">
      <c r="A166" s="257" t="s">
        <v>407</v>
      </c>
      <c r="B166" s="324" t="s">
        <v>410</v>
      </c>
      <c r="C166" s="462"/>
      <c r="D166" s="610"/>
      <c r="E166" s="610"/>
      <c r="G166" s="478"/>
      <c r="H166" s="478"/>
      <c r="I166" s="478"/>
      <c r="J166" s="478"/>
      <c r="K166" s="478"/>
    </row>
    <row r="167" spans="1:11" ht="12.75" customHeight="1" thickBot="1" x14ac:dyDescent="0.25">
      <c r="A167" s="280" t="s">
        <v>16</v>
      </c>
      <c r="B167" s="323" t="s">
        <v>411</v>
      </c>
      <c r="C167" s="463"/>
      <c r="D167" s="614"/>
      <c r="E167" s="614"/>
      <c r="G167" s="478"/>
      <c r="H167" s="478"/>
      <c r="I167" s="478"/>
      <c r="J167" s="478"/>
      <c r="K167" s="478"/>
    </row>
    <row r="168" spans="1:11" ht="12.75" customHeight="1" thickBot="1" x14ac:dyDescent="0.25">
      <c r="A168" s="280" t="s">
        <v>17</v>
      </c>
      <c r="B168" s="323" t="s">
        <v>412</v>
      </c>
      <c r="C168" s="463"/>
      <c r="D168" s="614"/>
      <c r="E168" s="614"/>
    </row>
    <row r="169" spans="1:11" ht="12" customHeight="1" thickBot="1" x14ac:dyDescent="0.25">
      <c r="A169" s="9" t="s">
        <v>18</v>
      </c>
      <c r="B169" s="323" t="s">
        <v>414</v>
      </c>
      <c r="C169" s="463">
        <f>SUM(C138,C142,C152,C161,C167,C168)</f>
        <v>131081000</v>
      </c>
      <c r="D169" s="614">
        <f>SUM(D138,D142,D152,D161,D167,D168)</f>
        <v>130841515</v>
      </c>
      <c r="E169" s="614">
        <f>SUM(E138,E142,E152,E161,E167,E168)</f>
        <v>134669028</v>
      </c>
    </row>
    <row r="170" spans="1:11" ht="15" customHeight="1" thickBot="1" x14ac:dyDescent="0.25">
      <c r="A170" s="259" t="s">
        <v>19</v>
      </c>
      <c r="B170" s="325" t="s">
        <v>413</v>
      </c>
      <c r="C170" s="639">
        <f>SUM(C137,C169)</f>
        <v>214602758</v>
      </c>
      <c r="D170" s="616">
        <f>SUM(D137,D169)</f>
        <v>242739656</v>
      </c>
      <c r="E170" s="616">
        <f>SUM(E137,E169)</f>
        <v>260193162</v>
      </c>
      <c r="G170" s="642"/>
    </row>
    <row r="171" spans="1:11" ht="13.5" thickBot="1" x14ac:dyDescent="0.25">
      <c r="A171" s="231"/>
      <c r="B171" s="326"/>
      <c r="C171" s="617"/>
      <c r="D171" s="617"/>
      <c r="E171" s="617"/>
    </row>
    <row r="172" spans="1:11" ht="15" customHeight="1" thickBot="1" x14ac:dyDescent="0.25">
      <c r="A172" s="157" t="s">
        <v>457</v>
      </c>
      <c r="B172" s="327"/>
      <c r="C172" s="640">
        <v>3</v>
      </c>
      <c r="D172" s="618">
        <v>3</v>
      </c>
      <c r="E172" s="618">
        <v>3</v>
      </c>
    </row>
    <row r="173" spans="1:11" ht="14.25" customHeight="1" thickBot="1" x14ac:dyDescent="0.25">
      <c r="A173" s="157" t="s">
        <v>157</v>
      </c>
      <c r="B173" s="327"/>
      <c r="C173" s="640">
        <v>16</v>
      </c>
      <c r="D173" s="618">
        <v>16</v>
      </c>
      <c r="E173" s="618">
        <v>16</v>
      </c>
    </row>
    <row r="175" spans="1:11" x14ac:dyDescent="0.2">
      <c r="C175" s="619"/>
      <c r="D175" s="619"/>
      <c r="E175" s="619"/>
    </row>
  </sheetData>
  <sheetProtection formatCells="0"/>
  <mergeCells count="8">
    <mergeCell ref="A1:E1"/>
    <mergeCell ref="A2:E2"/>
    <mergeCell ref="C151:E151"/>
    <mergeCell ref="C7:E7"/>
    <mergeCell ref="C10:E10"/>
    <mergeCell ref="C101:E101"/>
    <mergeCell ref="C59:E59"/>
    <mergeCell ref="C62:E62"/>
  </mergeCells>
  <phoneticPr fontId="0" type="noConversion"/>
  <printOptions horizontalCentered="1"/>
  <pageMargins left="0.78740157480314965" right="0.59055118110236227" top="0.98425196850393704" bottom="0.98425196850393704" header="0.78740157480314965" footer="0.78740157480314965"/>
  <pageSetup paperSize="9" scale="98" firstPageNumber="13" orientation="landscape" useFirstPageNumber="1" r:id="rId1"/>
  <headerFooter alignWithMargins="0"/>
  <rowBreaks count="2" manualBreakCount="2">
    <brk id="98" max="16383" man="1"/>
    <brk id="148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3"/>
  <sheetViews>
    <sheetView zoomScale="130" zoomScaleNormal="130" workbookViewId="0">
      <selection activeCell="G4" sqref="G4"/>
    </sheetView>
  </sheetViews>
  <sheetFormatPr defaultRowHeight="12.75" x14ac:dyDescent="0.2"/>
  <cols>
    <col min="1" max="1" width="7.1640625" style="155" customWidth="1"/>
    <col min="2" max="2" width="45.5" style="349" customWidth="1"/>
    <col min="3" max="3" width="16" style="156" customWidth="1"/>
    <col min="4" max="5" width="15.33203125" style="156" bestFit="1" customWidth="1"/>
    <col min="6" max="16384" width="9.33203125" style="156"/>
  </cols>
  <sheetData>
    <row r="1" spans="1:5" ht="13.5" x14ac:dyDescent="0.2">
      <c r="A1" s="777" t="s">
        <v>581</v>
      </c>
      <c r="B1" s="777"/>
      <c r="C1" s="777"/>
      <c r="D1" s="777"/>
      <c r="E1" s="777"/>
    </row>
    <row r="2" spans="1:5" ht="13.5" x14ac:dyDescent="0.2">
      <c r="A2" s="777" t="s">
        <v>582</v>
      </c>
      <c r="B2" s="777"/>
      <c r="C2" s="777"/>
      <c r="D2" s="777"/>
      <c r="E2" s="777"/>
    </row>
    <row r="3" spans="1:5" s="146" customFormat="1" ht="21" customHeight="1" thickBot="1" x14ac:dyDescent="0.25">
      <c r="A3" s="145"/>
      <c r="B3" s="335"/>
      <c r="C3" s="147"/>
      <c r="D3" s="147"/>
      <c r="E3" s="147"/>
    </row>
    <row r="4" spans="1:5" s="264" customFormat="1" ht="25.5" customHeight="1" x14ac:dyDescent="0.2">
      <c r="A4" s="428" t="s">
        <v>155</v>
      </c>
      <c r="B4" s="336" t="s">
        <v>499</v>
      </c>
      <c r="C4" s="426"/>
      <c r="D4" s="222"/>
      <c r="E4" s="222" t="s">
        <v>48</v>
      </c>
    </row>
    <row r="5" spans="1:5" s="264" customFormat="1" ht="30" thickBot="1" x14ac:dyDescent="0.25">
      <c r="A5" s="429" t="s">
        <v>154</v>
      </c>
      <c r="B5" s="337" t="s">
        <v>346</v>
      </c>
      <c r="C5" s="427"/>
      <c r="D5" s="495"/>
      <c r="E5" s="495"/>
    </row>
    <row r="6" spans="1:5" s="265" customFormat="1" ht="15.95" customHeight="1" thickBot="1" x14ac:dyDescent="0.25">
      <c r="A6" s="496"/>
      <c r="B6" s="497"/>
      <c r="C6" s="496"/>
      <c r="D6" s="498"/>
      <c r="E6" s="498" t="s">
        <v>497</v>
      </c>
    </row>
    <row r="7" spans="1:5" ht="13.5" thickBot="1" x14ac:dyDescent="0.25">
      <c r="A7" s="236" t="s">
        <v>156</v>
      </c>
      <c r="B7" s="338" t="s">
        <v>488</v>
      </c>
      <c r="C7" s="756"/>
      <c r="D7" s="757"/>
      <c r="E7" s="758"/>
    </row>
    <row r="8" spans="1:5" s="266" customFormat="1" ht="12.95" customHeight="1" thickBot="1" x14ac:dyDescent="0.25">
      <c r="A8" s="121">
        <v>1</v>
      </c>
      <c r="B8" s="299">
        <v>2</v>
      </c>
      <c r="C8" s="288">
        <v>3</v>
      </c>
      <c r="D8" s="122">
        <v>4</v>
      </c>
      <c r="E8" s="122">
        <v>5</v>
      </c>
    </row>
    <row r="9" spans="1:5" s="266" customFormat="1" ht="15.95" customHeight="1" thickBot="1" x14ac:dyDescent="0.25">
      <c r="A9" s="149"/>
      <c r="B9" s="339" t="s">
        <v>45</v>
      </c>
      <c r="C9" s="524" t="s">
        <v>516</v>
      </c>
      <c r="D9" s="525" t="s">
        <v>517</v>
      </c>
      <c r="E9" s="525" t="s">
        <v>553</v>
      </c>
    </row>
    <row r="10" spans="1:5" s="266" customFormat="1" ht="15.95" customHeight="1" thickBot="1" x14ac:dyDescent="0.25">
      <c r="A10" s="490"/>
      <c r="B10" s="494"/>
      <c r="C10" s="751" t="s">
        <v>44</v>
      </c>
      <c r="D10" s="752"/>
      <c r="E10" s="753"/>
    </row>
    <row r="11" spans="1:5" s="223" customFormat="1" ht="12" customHeight="1" thickBot="1" x14ac:dyDescent="0.25">
      <c r="A11" s="121" t="s">
        <v>9</v>
      </c>
      <c r="B11" s="340" t="s">
        <v>458</v>
      </c>
      <c r="C11" s="413">
        <f>SUM(C12:C22)</f>
        <v>0</v>
      </c>
      <c r="D11" s="499">
        <f>SUM(D12:D22)</f>
        <v>0</v>
      </c>
      <c r="E11" s="499">
        <f>SUM(E12:E22)</f>
        <v>0</v>
      </c>
    </row>
    <row r="12" spans="1:5" s="223" customFormat="1" ht="12" customHeight="1" x14ac:dyDescent="0.2">
      <c r="A12" s="260" t="s">
        <v>69</v>
      </c>
      <c r="B12" s="312" t="s">
        <v>222</v>
      </c>
      <c r="C12" s="414"/>
      <c r="D12" s="500"/>
      <c r="E12" s="500"/>
    </row>
    <row r="13" spans="1:5" s="223" customFormat="1" ht="12" customHeight="1" x14ac:dyDescent="0.2">
      <c r="A13" s="261" t="s">
        <v>70</v>
      </c>
      <c r="B13" s="313" t="s">
        <v>223</v>
      </c>
      <c r="C13" s="381"/>
      <c r="D13" s="501"/>
      <c r="E13" s="501"/>
    </row>
    <row r="14" spans="1:5" s="223" customFormat="1" ht="12" customHeight="1" x14ac:dyDescent="0.2">
      <c r="A14" s="261" t="s">
        <v>71</v>
      </c>
      <c r="B14" s="313" t="s">
        <v>224</v>
      </c>
      <c r="C14" s="381"/>
      <c r="D14" s="501"/>
      <c r="E14" s="501"/>
    </row>
    <row r="15" spans="1:5" s="223" customFormat="1" ht="12" customHeight="1" x14ac:dyDescent="0.2">
      <c r="A15" s="261" t="s">
        <v>72</v>
      </c>
      <c r="B15" s="313" t="s">
        <v>225</v>
      </c>
      <c r="C15" s="381"/>
      <c r="D15" s="501"/>
      <c r="E15" s="501"/>
    </row>
    <row r="16" spans="1:5" s="223" customFormat="1" ht="12" customHeight="1" x14ac:dyDescent="0.2">
      <c r="A16" s="261" t="s">
        <v>109</v>
      </c>
      <c r="B16" s="313" t="s">
        <v>226</v>
      </c>
      <c r="C16" s="381"/>
      <c r="D16" s="501"/>
      <c r="E16" s="501"/>
    </row>
    <row r="17" spans="1:5" s="223" customFormat="1" ht="12" customHeight="1" x14ac:dyDescent="0.2">
      <c r="A17" s="261" t="s">
        <v>73</v>
      </c>
      <c r="B17" s="313" t="s">
        <v>347</v>
      </c>
      <c r="C17" s="381"/>
      <c r="D17" s="501"/>
      <c r="E17" s="501"/>
    </row>
    <row r="18" spans="1:5" s="223" customFormat="1" ht="12" customHeight="1" x14ac:dyDescent="0.2">
      <c r="A18" s="261" t="s">
        <v>74</v>
      </c>
      <c r="B18" s="324" t="s">
        <v>348</v>
      </c>
      <c r="C18" s="3"/>
      <c r="D18" s="502"/>
      <c r="E18" s="502"/>
    </row>
    <row r="19" spans="1:5" s="223" customFormat="1" ht="12" customHeight="1" x14ac:dyDescent="0.2">
      <c r="A19" s="261" t="s">
        <v>81</v>
      </c>
      <c r="B19" s="313" t="s">
        <v>229</v>
      </c>
      <c r="C19" s="3"/>
      <c r="D19" s="502"/>
      <c r="E19" s="502"/>
    </row>
    <row r="20" spans="1:5" s="267" customFormat="1" ht="12" customHeight="1" x14ac:dyDescent="0.2">
      <c r="A20" s="261" t="s">
        <v>82</v>
      </c>
      <c r="B20" s="313" t="s">
        <v>230</v>
      </c>
      <c r="C20" s="3"/>
      <c r="D20" s="502"/>
      <c r="E20" s="502"/>
    </row>
    <row r="21" spans="1:5" s="267" customFormat="1" ht="12" customHeight="1" x14ac:dyDescent="0.2">
      <c r="A21" s="261" t="s">
        <v>83</v>
      </c>
      <c r="B21" s="313" t="s">
        <v>377</v>
      </c>
      <c r="C21" s="3"/>
      <c r="D21" s="502"/>
      <c r="E21" s="502"/>
    </row>
    <row r="22" spans="1:5" s="267" customFormat="1" ht="12" customHeight="1" thickBot="1" x14ac:dyDescent="0.25">
      <c r="A22" s="261" t="s">
        <v>84</v>
      </c>
      <c r="B22" s="324" t="s">
        <v>231</v>
      </c>
      <c r="C22" s="291"/>
      <c r="D22" s="503"/>
      <c r="E22" s="503"/>
    </row>
    <row r="23" spans="1:5" s="223" customFormat="1" ht="12" customHeight="1" thickBot="1" x14ac:dyDescent="0.25">
      <c r="A23" s="121" t="s">
        <v>10</v>
      </c>
      <c r="B23" s="340" t="s">
        <v>349</v>
      </c>
      <c r="C23" s="330"/>
      <c r="D23" s="504"/>
      <c r="E23" s="689">
        <f>E26</f>
        <v>460494</v>
      </c>
    </row>
    <row r="24" spans="1:5" s="267" customFormat="1" ht="12" customHeight="1" x14ac:dyDescent="0.2">
      <c r="A24" s="261" t="s">
        <v>75</v>
      </c>
      <c r="B24" s="322" t="s">
        <v>205</v>
      </c>
      <c r="C24" s="290"/>
      <c r="D24" s="505"/>
      <c r="E24" s="505"/>
    </row>
    <row r="25" spans="1:5" s="267" customFormat="1" ht="12" customHeight="1" x14ac:dyDescent="0.2">
      <c r="A25" s="261" t="s">
        <v>76</v>
      </c>
      <c r="B25" s="313" t="s">
        <v>350</v>
      </c>
      <c r="C25" s="289"/>
      <c r="D25" s="502"/>
      <c r="E25" s="502"/>
    </row>
    <row r="26" spans="1:5" s="267" customFormat="1" ht="12" customHeight="1" x14ac:dyDescent="0.2">
      <c r="A26" s="261" t="s">
        <v>77</v>
      </c>
      <c r="B26" s="313" t="s">
        <v>351</v>
      </c>
      <c r="C26" s="289"/>
      <c r="D26" s="502"/>
      <c r="E26" s="550">
        <v>460494</v>
      </c>
    </row>
    <row r="27" spans="1:5" s="267" customFormat="1" ht="12" customHeight="1" thickBot="1" x14ac:dyDescent="0.25">
      <c r="A27" s="261" t="s">
        <v>78</v>
      </c>
      <c r="B27" s="313" t="s">
        <v>459</v>
      </c>
      <c r="C27" s="289"/>
      <c r="D27" s="502"/>
      <c r="E27" s="502"/>
    </row>
    <row r="28" spans="1:5" s="267" customFormat="1" ht="12" customHeight="1" thickBot="1" x14ac:dyDescent="0.25">
      <c r="A28" s="125" t="s">
        <v>11</v>
      </c>
      <c r="B28" s="323" t="s">
        <v>126</v>
      </c>
      <c r="C28" s="292"/>
      <c r="D28" s="506"/>
      <c r="E28" s="506"/>
    </row>
    <row r="29" spans="1:5" s="267" customFormat="1" ht="12" customHeight="1" thickBot="1" x14ac:dyDescent="0.25">
      <c r="A29" s="125" t="s">
        <v>12</v>
      </c>
      <c r="B29" s="323" t="s">
        <v>460</v>
      </c>
      <c r="C29" s="292"/>
      <c r="D29" s="506"/>
      <c r="E29" s="506"/>
    </row>
    <row r="30" spans="1:5" s="267" customFormat="1" ht="12" customHeight="1" x14ac:dyDescent="0.2">
      <c r="A30" s="262" t="s">
        <v>214</v>
      </c>
      <c r="B30" s="341" t="s">
        <v>210</v>
      </c>
      <c r="C30" s="331"/>
      <c r="D30" s="507"/>
      <c r="E30" s="507"/>
    </row>
    <row r="31" spans="1:5" s="267" customFormat="1" ht="12" customHeight="1" x14ac:dyDescent="0.2">
      <c r="A31" s="262" t="s">
        <v>215</v>
      </c>
      <c r="B31" s="341" t="s">
        <v>350</v>
      </c>
      <c r="C31" s="331"/>
      <c r="D31" s="507"/>
      <c r="E31" s="507"/>
    </row>
    <row r="32" spans="1:5" s="267" customFormat="1" ht="12" customHeight="1" x14ac:dyDescent="0.2">
      <c r="A32" s="262" t="s">
        <v>216</v>
      </c>
      <c r="B32" s="342" t="s">
        <v>353</v>
      </c>
      <c r="C32" s="332"/>
      <c r="D32" s="508"/>
      <c r="E32" s="508"/>
    </row>
    <row r="33" spans="1:5" s="267" customFormat="1" ht="12" customHeight="1" thickBot="1" x14ac:dyDescent="0.25">
      <c r="A33" s="261" t="s">
        <v>217</v>
      </c>
      <c r="B33" s="343" t="s">
        <v>461</v>
      </c>
      <c r="C33" s="333"/>
      <c r="D33" s="509"/>
      <c r="E33" s="509"/>
    </row>
    <row r="34" spans="1:5" s="267" customFormat="1" ht="12" customHeight="1" thickBot="1" x14ac:dyDescent="0.25">
      <c r="A34" s="125" t="s">
        <v>13</v>
      </c>
      <c r="B34" s="323" t="s">
        <v>354</v>
      </c>
      <c r="C34" s="292"/>
      <c r="D34" s="506"/>
      <c r="E34" s="506"/>
    </row>
    <row r="35" spans="1:5" s="267" customFormat="1" ht="12" customHeight="1" x14ac:dyDescent="0.2">
      <c r="A35" s="262" t="s">
        <v>62</v>
      </c>
      <c r="B35" s="341" t="s">
        <v>236</v>
      </c>
      <c r="C35" s="422"/>
      <c r="D35" s="510"/>
      <c r="E35" s="510"/>
    </row>
    <row r="36" spans="1:5" s="267" customFormat="1" ht="12" customHeight="1" x14ac:dyDescent="0.2">
      <c r="A36" s="262" t="s">
        <v>63</v>
      </c>
      <c r="B36" s="342" t="s">
        <v>237</v>
      </c>
      <c r="C36" s="263"/>
      <c r="D36" s="508"/>
      <c r="E36" s="508"/>
    </row>
    <row r="37" spans="1:5" s="267" customFormat="1" ht="12" customHeight="1" thickBot="1" x14ac:dyDescent="0.25">
      <c r="A37" s="261" t="s">
        <v>64</v>
      </c>
      <c r="B37" s="343" t="s">
        <v>238</v>
      </c>
      <c r="C37" s="423"/>
      <c r="D37" s="509"/>
      <c r="E37" s="509"/>
    </row>
    <row r="38" spans="1:5" s="223" customFormat="1" ht="12" customHeight="1" thickBot="1" x14ac:dyDescent="0.25">
      <c r="A38" s="125" t="s">
        <v>14</v>
      </c>
      <c r="B38" s="323" t="s">
        <v>323</v>
      </c>
      <c r="C38" s="55"/>
      <c r="D38" s="506"/>
      <c r="E38" s="506"/>
    </row>
    <row r="39" spans="1:5" s="223" customFormat="1" ht="12" customHeight="1" thickBot="1" x14ac:dyDescent="0.25">
      <c r="A39" s="125" t="s">
        <v>15</v>
      </c>
      <c r="B39" s="323" t="s">
        <v>355</v>
      </c>
      <c r="C39" s="55"/>
      <c r="D39" s="506"/>
      <c r="E39" s="506"/>
    </row>
    <row r="40" spans="1:5" s="223" customFormat="1" ht="12" customHeight="1" thickBot="1" x14ac:dyDescent="0.25">
      <c r="A40" s="121" t="s">
        <v>16</v>
      </c>
      <c r="B40" s="323" t="s">
        <v>356</v>
      </c>
      <c r="C40" s="421">
        <f>SUM(C11,C23,C28,C29,C34,C38,C39)</f>
        <v>0</v>
      </c>
      <c r="D40" s="511">
        <f>SUM(D11,D23,D28,D29,D34,D38,D39)</f>
        <v>0</v>
      </c>
      <c r="E40" s="511">
        <f>SUM(E11,E23,E28,E29,E34,E38,E39)</f>
        <v>460494</v>
      </c>
    </row>
    <row r="41" spans="1:5" s="223" customFormat="1" ht="12" customHeight="1" thickBot="1" x14ac:dyDescent="0.25">
      <c r="A41" s="150" t="s">
        <v>17</v>
      </c>
      <c r="B41" s="323" t="s">
        <v>357</v>
      </c>
      <c r="C41" s="421">
        <f>SUM(C42:C44)</f>
        <v>32649000</v>
      </c>
      <c r="D41" s="511">
        <f>SUM(D42:D44)</f>
        <v>33566895</v>
      </c>
      <c r="E41" s="511">
        <f>SUM(E42:E44)</f>
        <v>35910628</v>
      </c>
    </row>
    <row r="42" spans="1:5" s="223" customFormat="1" ht="12" customHeight="1" x14ac:dyDescent="0.2">
      <c r="A42" s="262" t="s">
        <v>358</v>
      </c>
      <c r="B42" s="341" t="s">
        <v>184</v>
      </c>
      <c r="C42" s="424"/>
      <c r="D42" s="512">
        <v>706000</v>
      </c>
      <c r="E42" s="512">
        <v>706000</v>
      </c>
    </row>
    <row r="43" spans="1:5" s="223" customFormat="1" ht="12" customHeight="1" x14ac:dyDescent="0.2">
      <c r="A43" s="262" t="s">
        <v>359</v>
      </c>
      <c r="B43" s="342" t="s">
        <v>2</v>
      </c>
      <c r="C43" s="417"/>
      <c r="D43" s="513"/>
      <c r="E43" s="513"/>
    </row>
    <row r="44" spans="1:5" s="267" customFormat="1" ht="12" customHeight="1" thickBot="1" x14ac:dyDescent="0.25">
      <c r="A44" s="261" t="s">
        <v>360</v>
      </c>
      <c r="B44" s="343" t="s">
        <v>361</v>
      </c>
      <c r="C44" s="477">
        <v>32649000</v>
      </c>
      <c r="D44" s="514">
        <v>32860895</v>
      </c>
      <c r="E44" s="514">
        <v>35204628</v>
      </c>
    </row>
    <row r="45" spans="1:5" s="267" customFormat="1" ht="15" customHeight="1" thickBot="1" x14ac:dyDescent="0.25">
      <c r="A45" s="150" t="s">
        <v>18</v>
      </c>
      <c r="B45" s="344" t="s">
        <v>362</v>
      </c>
      <c r="C45" s="425">
        <f>SUM(C40:C41)</f>
        <v>32649000</v>
      </c>
      <c r="D45" s="515">
        <f>SUM(D40:D41)</f>
        <v>33566895</v>
      </c>
      <c r="E45" s="515">
        <f>SUM(E40:E41)</f>
        <v>36371122</v>
      </c>
    </row>
    <row r="46" spans="1:5" s="267" customFormat="1" ht="15" customHeight="1" x14ac:dyDescent="0.2">
      <c r="A46" s="680"/>
      <c r="B46" s="681"/>
      <c r="C46" s="682"/>
      <c r="D46" s="682"/>
      <c r="E46" s="682"/>
    </row>
    <row r="47" spans="1:5" s="267" customFormat="1" ht="15" customHeight="1" x14ac:dyDescent="0.2">
      <c r="A47" s="680"/>
      <c r="B47" s="681"/>
      <c r="C47" s="682"/>
      <c r="D47" s="682"/>
      <c r="E47" s="682"/>
    </row>
    <row r="48" spans="1:5" s="267" customFormat="1" ht="15" customHeight="1" x14ac:dyDescent="0.2">
      <c r="A48" s="680"/>
      <c r="B48" s="681"/>
      <c r="C48" s="682"/>
      <c r="D48" s="682"/>
      <c r="E48" s="682"/>
    </row>
    <row r="49" spans="1:5" s="267" customFormat="1" ht="15" customHeight="1" x14ac:dyDescent="0.2">
      <c r="A49" s="680"/>
      <c r="B49" s="681"/>
      <c r="C49" s="682"/>
      <c r="D49" s="682"/>
      <c r="E49" s="682"/>
    </row>
    <row r="50" spans="1:5" s="267" customFormat="1" ht="15" customHeight="1" x14ac:dyDescent="0.2">
      <c r="A50" s="680"/>
      <c r="B50" s="681"/>
      <c r="C50" s="682"/>
      <c r="D50" s="682"/>
      <c r="E50" s="682"/>
    </row>
    <row r="51" spans="1:5" s="267" customFormat="1" ht="15" customHeight="1" x14ac:dyDescent="0.2">
      <c r="A51" s="680"/>
      <c r="B51" s="681"/>
      <c r="C51" s="682"/>
      <c r="D51" s="682"/>
      <c r="E51" s="682"/>
    </row>
    <row r="52" spans="1:5" s="267" customFormat="1" ht="15" customHeight="1" x14ac:dyDescent="0.2">
      <c r="A52" s="680"/>
      <c r="B52" s="681"/>
      <c r="C52" s="682"/>
      <c r="D52" s="682"/>
      <c r="E52" s="682"/>
    </row>
    <row r="53" spans="1:5" s="267" customFormat="1" ht="15" customHeight="1" x14ac:dyDescent="0.2">
      <c r="A53" s="680"/>
      <c r="B53" s="681"/>
      <c r="C53" s="682"/>
      <c r="D53" s="682"/>
      <c r="E53" s="682"/>
    </row>
    <row r="54" spans="1:5" s="267" customFormat="1" ht="15" customHeight="1" x14ac:dyDescent="0.2">
      <c r="A54" s="151"/>
      <c r="B54" s="345"/>
      <c r="C54" s="475"/>
      <c r="D54" s="475"/>
      <c r="E54" s="475"/>
    </row>
    <row r="55" spans="1:5" ht="13.5" thickBot="1" x14ac:dyDescent="0.25">
      <c r="A55" s="152"/>
      <c r="B55" s="346"/>
      <c r="C55" s="153"/>
      <c r="D55" s="153"/>
      <c r="E55" s="690" t="s">
        <v>497</v>
      </c>
    </row>
    <row r="56" spans="1:5" s="266" customFormat="1" ht="16.5" customHeight="1" thickBot="1" x14ac:dyDescent="0.25">
      <c r="A56" s="154"/>
      <c r="B56" s="347" t="s">
        <v>46</v>
      </c>
      <c r="C56" s="524" t="s">
        <v>516</v>
      </c>
      <c r="D56" s="525" t="s">
        <v>517</v>
      </c>
      <c r="E56" s="525" t="s">
        <v>553</v>
      </c>
    </row>
    <row r="57" spans="1:5" s="266" customFormat="1" ht="16.5" customHeight="1" thickBot="1" x14ac:dyDescent="0.25">
      <c r="A57" s="154"/>
      <c r="B57" s="347"/>
      <c r="C57" s="751" t="s">
        <v>44</v>
      </c>
      <c r="D57" s="752"/>
      <c r="E57" s="753"/>
    </row>
    <row r="58" spans="1:5" s="268" customFormat="1" ht="12" customHeight="1" thickBot="1" x14ac:dyDescent="0.25">
      <c r="A58" s="125" t="s">
        <v>9</v>
      </c>
      <c r="B58" s="323" t="s">
        <v>363</v>
      </c>
      <c r="C58" s="353">
        <f>SUM(C59:C63)</f>
        <v>32649000</v>
      </c>
      <c r="D58" s="511">
        <f>SUM(D59:D63)</f>
        <v>33566895</v>
      </c>
      <c r="E58" s="511">
        <f>SUM(E59:E63)</f>
        <v>36371122</v>
      </c>
    </row>
    <row r="59" spans="1:5" ht="12" customHeight="1" x14ac:dyDescent="0.2">
      <c r="A59" s="261" t="s">
        <v>69</v>
      </c>
      <c r="B59" s="322" t="s">
        <v>40</v>
      </c>
      <c r="C59" s="351">
        <v>21184000</v>
      </c>
      <c r="D59" s="516">
        <v>21707343</v>
      </c>
      <c r="E59" s="516">
        <v>23307942</v>
      </c>
    </row>
    <row r="60" spans="1:5" ht="12" customHeight="1" x14ac:dyDescent="0.2">
      <c r="A60" s="261" t="s">
        <v>70</v>
      </c>
      <c r="B60" s="313" t="s">
        <v>135</v>
      </c>
      <c r="C60" s="352">
        <v>6156000</v>
      </c>
      <c r="D60" s="517">
        <v>6297302</v>
      </c>
      <c r="E60" s="517">
        <v>6734398</v>
      </c>
    </row>
    <row r="61" spans="1:5" ht="12" customHeight="1" x14ac:dyDescent="0.2">
      <c r="A61" s="261" t="s">
        <v>71</v>
      </c>
      <c r="B61" s="313" t="s">
        <v>101</v>
      </c>
      <c r="C61" s="352">
        <v>5309000</v>
      </c>
      <c r="D61" s="517">
        <v>5562250</v>
      </c>
      <c r="E61" s="517">
        <v>5621182</v>
      </c>
    </row>
    <row r="62" spans="1:5" ht="12" customHeight="1" x14ac:dyDescent="0.2">
      <c r="A62" s="261" t="s">
        <v>72</v>
      </c>
      <c r="B62" s="313" t="s">
        <v>136</v>
      </c>
      <c r="C62" s="352"/>
      <c r="D62" s="517"/>
      <c r="E62" s="517">
        <v>707600</v>
      </c>
    </row>
    <row r="63" spans="1:5" ht="12" customHeight="1" thickBot="1" x14ac:dyDescent="0.25">
      <c r="A63" s="261" t="s">
        <v>109</v>
      </c>
      <c r="B63" s="313" t="s">
        <v>137</v>
      </c>
      <c r="C63" s="352"/>
      <c r="D63" s="517"/>
      <c r="E63" s="517"/>
    </row>
    <row r="64" spans="1:5" ht="12" customHeight="1" thickBot="1" x14ac:dyDescent="0.25">
      <c r="A64" s="125" t="s">
        <v>10</v>
      </c>
      <c r="B64" s="323" t="s">
        <v>364</v>
      </c>
      <c r="C64" s="292"/>
      <c r="D64" s="506"/>
      <c r="E64" s="506"/>
    </row>
    <row r="65" spans="1:5" s="268" customFormat="1" ht="12" customHeight="1" x14ac:dyDescent="0.2">
      <c r="A65" s="261" t="s">
        <v>75</v>
      </c>
      <c r="B65" s="322" t="s">
        <v>175</v>
      </c>
      <c r="C65" s="290"/>
      <c r="D65" s="505"/>
      <c r="E65" s="505"/>
    </row>
    <row r="66" spans="1:5" ht="12" customHeight="1" x14ac:dyDescent="0.2">
      <c r="A66" s="261" t="s">
        <v>76</v>
      </c>
      <c r="B66" s="313" t="s">
        <v>139</v>
      </c>
      <c r="C66" s="289"/>
      <c r="D66" s="502"/>
      <c r="E66" s="502"/>
    </row>
    <row r="67" spans="1:5" ht="12" customHeight="1" x14ac:dyDescent="0.2">
      <c r="A67" s="261" t="s">
        <v>77</v>
      </c>
      <c r="B67" s="313" t="s">
        <v>47</v>
      </c>
      <c r="C67" s="289"/>
      <c r="D67" s="502"/>
      <c r="E67" s="502"/>
    </row>
    <row r="68" spans="1:5" ht="12" customHeight="1" thickBot="1" x14ac:dyDescent="0.25">
      <c r="A68" s="261" t="s">
        <v>78</v>
      </c>
      <c r="B68" s="313" t="s">
        <v>462</v>
      </c>
      <c r="C68" s="289"/>
      <c r="D68" s="502"/>
      <c r="E68" s="502"/>
    </row>
    <row r="69" spans="1:5" ht="12" customHeight="1" thickBot="1" x14ac:dyDescent="0.25">
      <c r="A69" s="125" t="s">
        <v>11</v>
      </c>
      <c r="B69" s="323" t="s">
        <v>5</v>
      </c>
      <c r="C69" s="292"/>
      <c r="D69" s="506"/>
      <c r="E69" s="506"/>
    </row>
    <row r="70" spans="1:5" ht="15" customHeight="1" thickBot="1" x14ac:dyDescent="0.25">
      <c r="A70" s="125" t="s">
        <v>12</v>
      </c>
      <c r="B70" s="348" t="s">
        <v>466</v>
      </c>
      <c r="C70" s="354">
        <f>SUM(C58,C64,C69)</f>
        <v>32649000</v>
      </c>
      <c r="D70" s="518">
        <f>SUM(D58,D64,D69)</f>
        <v>33566895</v>
      </c>
      <c r="E70" s="518">
        <f>SUM(E58,E64,E69)</f>
        <v>36371122</v>
      </c>
    </row>
    <row r="71" spans="1:5" ht="13.5" thickBot="1" x14ac:dyDescent="0.25">
      <c r="A71" s="519"/>
      <c r="B71" s="520"/>
      <c r="C71" s="521"/>
      <c r="D71" s="522"/>
      <c r="E71" s="522"/>
    </row>
    <row r="72" spans="1:5" ht="15" customHeight="1" thickBot="1" x14ac:dyDescent="0.25">
      <c r="A72" s="157" t="s">
        <v>457</v>
      </c>
      <c r="B72" s="350"/>
      <c r="C72" s="293">
        <v>8</v>
      </c>
      <c r="D72" s="643">
        <v>8</v>
      </c>
      <c r="E72" s="643">
        <v>8</v>
      </c>
    </row>
    <row r="73" spans="1:5" ht="14.25" customHeight="1" thickBot="1" x14ac:dyDescent="0.25">
      <c r="A73" s="157" t="s">
        <v>157</v>
      </c>
      <c r="B73" s="350"/>
      <c r="C73" s="293"/>
      <c r="D73" s="643"/>
      <c r="E73" s="643"/>
    </row>
  </sheetData>
  <sheetProtection formatCells="0"/>
  <mergeCells count="5">
    <mergeCell ref="C7:E7"/>
    <mergeCell ref="C10:E10"/>
    <mergeCell ref="C57:E57"/>
    <mergeCell ref="A1:E1"/>
    <mergeCell ref="A2:E2"/>
  </mergeCells>
  <phoneticPr fontId="29" type="noConversion"/>
  <printOptions horizontalCentered="1"/>
  <pageMargins left="0.59055118110236227" right="0.59055118110236227" top="0.98425196850393704" bottom="0.98425196850393704" header="0.78740157480314965" footer="0.78740157480314965"/>
  <pageSetup paperSize="9" firstPageNumber="17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6"/>
  <sheetViews>
    <sheetView tabSelected="1" zoomScale="145" zoomScaleNormal="145" workbookViewId="0">
      <selection activeCell="H4" sqref="H4"/>
    </sheetView>
  </sheetViews>
  <sheetFormatPr defaultRowHeight="12.75" x14ac:dyDescent="0.2"/>
  <cols>
    <col min="1" max="1" width="7.1640625" style="379" customWidth="1"/>
    <col min="2" max="2" width="46.6640625" style="380" customWidth="1"/>
    <col min="3" max="3" width="12.5" style="156" customWidth="1"/>
    <col min="4" max="5" width="14" style="156" bestFit="1" customWidth="1"/>
    <col min="6" max="16384" width="9.33203125" style="156"/>
  </cols>
  <sheetData>
    <row r="1" spans="1:5" ht="13.5" x14ac:dyDescent="0.2">
      <c r="A1" s="778" t="s">
        <v>583</v>
      </c>
      <c r="B1" s="778"/>
      <c r="C1" s="778"/>
      <c r="D1" s="778"/>
      <c r="E1" s="778"/>
    </row>
    <row r="2" spans="1:5" ht="13.5" x14ac:dyDescent="0.2">
      <c r="A2" s="778" t="s">
        <v>584</v>
      </c>
      <c r="B2" s="778"/>
      <c r="C2" s="778"/>
      <c r="D2" s="778"/>
      <c r="E2" s="778"/>
    </row>
    <row r="3" spans="1:5" s="146" customFormat="1" ht="21" customHeight="1" thickBot="1" x14ac:dyDescent="0.25">
      <c r="A3" s="359"/>
      <c r="B3" s="294"/>
      <c r="C3" s="147"/>
      <c r="D3" s="147"/>
      <c r="E3" s="147"/>
    </row>
    <row r="4" spans="1:5" s="264" customFormat="1" ht="25.5" customHeight="1" x14ac:dyDescent="0.2">
      <c r="A4" s="428" t="s">
        <v>155</v>
      </c>
      <c r="B4" s="295" t="s">
        <v>504</v>
      </c>
      <c r="C4" s="286"/>
      <c r="D4" s="222"/>
      <c r="E4" s="222" t="s">
        <v>49</v>
      </c>
    </row>
    <row r="5" spans="1:5" s="264" customFormat="1" ht="30" thickBot="1" x14ac:dyDescent="0.25">
      <c r="A5" s="429" t="s">
        <v>154</v>
      </c>
      <c r="B5" s="296" t="s">
        <v>346</v>
      </c>
      <c r="C5" s="287"/>
      <c r="D5" s="527"/>
      <c r="E5" s="527"/>
    </row>
    <row r="6" spans="1:5" s="265" customFormat="1" ht="15.95" customHeight="1" thickBot="1" x14ac:dyDescent="0.25">
      <c r="A6" s="528"/>
      <c r="B6" s="528"/>
      <c r="C6" s="496"/>
      <c r="D6" s="498"/>
      <c r="E6" s="498" t="s">
        <v>521</v>
      </c>
    </row>
    <row r="7" spans="1:5" ht="13.5" thickBot="1" x14ac:dyDescent="0.25">
      <c r="A7" s="355" t="s">
        <v>156</v>
      </c>
      <c r="B7" s="298" t="s">
        <v>488</v>
      </c>
      <c r="C7" s="756" t="s">
        <v>44</v>
      </c>
      <c r="D7" s="757"/>
      <c r="E7" s="758"/>
    </row>
    <row r="8" spans="1:5" s="266" customFormat="1" ht="12.95" customHeight="1" thickBot="1" x14ac:dyDescent="0.25">
      <c r="A8" s="360">
        <v>1</v>
      </c>
      <c r="B8" s="361">
        <v>2</v>
      </c>
      <c r="C8" s="288">
        <v>3</v>
      </c>
      <c r="D8" s="122">
        <v>4</v>
      </c>
      <c r="E8" s="122">
        <v>5</v>
      </c>
    </row>
    <row r="9" spans="1:5" s="266" customFormat="1" ht="15.95" customHeight="1" thickBot="1" x14ac:dyDescent="0.25">
      <c r="A9" s="356"/>
      <c r="B9" s="300" t="s">
        <v>45</v>
      </c>
      <c r="C9" s="524" t="s">
        <v>516</v>
      </c>
      <c r="D9" s="525" t="s">
        <v>517</v>
      </c>
      <c r="E9" s="525" t="s">
        <v>553</v>
      </c>
    </row>
    <row r="10" spans="1:5" s="266" customFormat="1" ht="15.95" customHeight="1" thickBot="1" x14ac:dyDescent="0.25">
      <c r="A10" s="526"/>
      <c r="B10" s="491"/>
      <c r="C10" s="751" t="s">
        <v>44</v>
      </c>
      <c r="D10" s="752"/>
      <c r="E10" s="753"/>
    </row>
    <row r="11" spans="1:5" s="223" customFormat="1" ht="12" customHeight="1" thickBot="1" x14ac:dyDescent="0.25">
      <c r="A11" s="360" t="s">
        <v>9</v>
      </c>
      <c r="B11" s="362" t="s">
        <v>458</v>
      </c>
      <c r="C11" s="420">
        <f>SUM(C12:C22)</f>
        <v>0</v>
      </c>
      <c r="D11" s="529">
        <f>SUM(D12:D22)</f>
        <v>0</v>
      </c>
      <c r="E11" s="529">
        <f>SUM(E12:E22)</f>
        <v>0</v>
      </c>
    </row>
    <row r="12" spans="1:5" s="223" customFormat="1" ht="12" customHeight="1" x14ac:dyDescent="0.2">
      <c r="A12" s="363" t="s">
        <v>69</v>
      </c>
      <c r="B12" s="364" t="s">
        <v>222</v>
      </c>
      <c r="C12" s="390"/>
      <c r="D12" s="530"/>
      <c r="E12" s="530"/>
    </row>
    <row r="13" spans="1:5" s="223" customFormat="1" ht="12" customHeight="1" x14ac:dyDescent="0.2">
      <c r="A13" s="365" t="s">
        <v>70</v>
      </c>
      <c r="B13" s="366" t="s">
        <v>223</v>
      </c>
      <c r="C13" s="352"/>
      <c r="D13" s="517"/>
      <c r="E13" s="517"/>
    </row>
    <row r="14" spans="1:5" s="223" customFormat="1" ht="12" customHeight="1" x14ac:dyDescent="0.2">
      <c r="A14" s="365" t="s">
        <v>71</v>
      </c>
      <c r="B14" s="366" t="s">
        <v>224</v>
      </c>
      <c r="C14" s="352"/>
      <c r="D14" s="517"/>
      <c r="E14" s="517"/>
    </row>
    <row r="15" spans="1:5" s="223" customFormat="1" ht="12" customHeight="1" x14ac:dyDescent="0.2">
      <c r="A15" s="365" t="s">
        <v>72</v>
      </c>
      <c r="B15" s="366" t="s">
        <v>225</v>
      </c>
      <c r="C15" s="352"/>
      <c r="D15" s="517"/>
      <c r="E15" s="517"/>
    </row>
    <row r="16" spans="1:5" s="223" customFormat="1" ht="12" customHeight="1" x14ac:dyDescent="0.2">
      <c r="A16" s="365" t="s">
        <v>109</v>
      </c>
      <c r="B16" s="366" t="s">
        <v>226</v>
      </c>
      <c r="C16" s="352"/>
      <c r="D16" s="517"/>
      <c r="E16" s="517"/>
    </row>
    <row r="17" spans="1:5" s="223" customFormat="1" ht="12" customHeight="1" x14ac:dyDescent="0.2">
      <c r="A17" s="365" t="s">
        <v>73</v>
      </c>
      <c r="B17" s="366" t="s">
        <v>347</v>
      </c>
      <c r="C17" s="352"/>
      <c r="D17" s="517"/>
      <c r="E17" s="517"/>
    </row>
    <row r="18" spans="1:5" s="223" customFormat="1" ht="12" customHeight="1" x14ac:dyDescent="0.2">
      <c r="A18" s="365" t="s">
        <v>74</v>
      </c>
      <c r="B18" s="367" t="s">
        <v>348</v>
      </c>
      <c r="C18" s="391"/>
      <c r="D18" s="517"/>
      <c r="E18" s="517"/>
    </row>
    <row r="19" spans="1:5" s="223" customFormat="1" ht="12" customHeight="1" x14ac:dyDescent="0.2">
      <c r="A19" s="365" t="s">
        <v>81</v>
      </c>
      <c r="B19" s="366" t="s">
        <v>229</v>
      </c>
      <c r="C19" s="391"/>
      <c r="D19" s="517"/>
      <c r="E19" s="517"/>
    </row>
    <row r="20" spans="1:5" s="267" customFormat="1" ht="12" customHeight="1" x14ac:dyDescent="0.2">
      <c r="A20" s="365" t="s">
        <v>82</v>
      </c>
      <c r="B20" s="366" t="s">
        <v>230</v>
      </c>
      <c r="C20" s="391"/>
      <c r="D20" s="517"/>
      <c r="E20" s="517"/>
    </row>
    <row r="21" spans="1:5" s="267" customFormat="1" ht="12" customHeight="1" x14ac:dyDescent="0.2">
      <c r="A21" s="365" t="s">
        <v>83</v>
      </c>
      <c r="B21" s="366" t="s">
        <v>377</v>
      </c>
      <c r="C21" s="391"/>
      <c r="D21" s="517"/>
      <c r="E21" s="517"/>
    </row>
    <row r="22" spans="1:5" s="267" customFormat="1" ht="12" customHeight="1" thickBot="1" x14ac:dyDescent="0.25">
      <c r="A22" s="365" t="s">
        <v>84</v>
      </c>
      <c r="B22" s="367" t="s">
        <v>231</v>
      </c>
      <c r="C22" s="412"/>
      <c r="D22" s="531"/>
      <c r="E22" s="531"/>
    </row>
    <row r="23" spans="1:5" s="223" customFormat="1" ht="12" customHeight="1" thickBot="1" x14ac:dyDescent="0.25">
      <c r="A23" s="360" t="s">
        <v>10</v>
      </c>
      <c r="B23" s="362" t="s">
        <v>349</v>
      </c>
      <c r="C23" s="330"/>
      <c r="D23" s="504"/>
      <c r="E23" s="689">
        <f>E26</f>
        <v>523605</v>
      </c>
    </row>
    <row r="24" spans="1:5" s="267" customFormat="1" ht="12" customHeight="1" x14ac:dyDescent="0.2">
      <c r="A24" s="365" t="s">
        <v>75</v>
      </c>
      <c r="B24" s="368" t="s">
        <v>205</v>
      </c>
      <c r="C24" s="290"/>
      <c r="D24" s="505"/>
      <c r="E24" s="505"/>
    </row>
    <row r="25" spans="1:5" s="267" customFormat="1" ht="12" customHeight="1" x14ac:dyDescent="0.2">
      <c r="A25" s="365" t="s">
        <v>76</v>
      </c>
      <c r="B25" s="366" t="s">
        <v>350</v>
      </c>
      <c r="C25" s="289"/>
      <c r="D25" s="502"/>
      <c r="E25" s="502"/>
    </row>
    <row r="26" spans="1:5" s="267" customFormat="1" ht="12" customHeight="1" x14ac:dyDescent="0.2">
      <c r="A26" s="365" t="s">
        <v>77</v>
      </c>
      <c r="B26" s="366" t="s">
        <v>351</v>
      </c>
      <c r="C26" s="289"/>
      <c r="D26" s="502"/>
      <c r="E26" s="550">
        <v>523605</v>
      </c>
    </row>
    <row r="27" spans="1:5" s="267" customFormat="1" ht="12" customHeight="1" thickBot="1" x14ac:dyDescent="0.25">
      <c r="A27" s="365" t="s">
        <v>78</v>
      </c>
      <c r="B27" s="366" t="s">
        <v>463</v>
      </c>
      <c r="C27" s="289"/>
      <c r="D27" s="502"/>
      <c r="E27" s="502"/>
    </row>
    <row r="28" spans="1:5" s="267" customFormat="1" ht="12" customHeight="1" thickBot="1" x14ac:dyDescent="0.25">
      <c r="A28" s="369" t="s">
        <v>11</v>
      </c>
      <c r="B28" s="370" t="s">
        <v>126</v>
      </c>
      <c r="C28" s="292"/>
      <c r="D28" s="506"/>
      <c r="E28" s="506"/>
    </row>
    <row r="29" spans="1:5" s="267" customFormat="1" ht="12" customHeight="1" thickBot="1" x14ac:dyDescent="0.25">
      <c r="A29" s="369" t="s">
        <v>12</v>
      </c>
      <c r="B29" s="370" t="s">
        <v>352</v>
      </c>
      <c r="C29" s="292"/>
      <c r="D29" s="506"/>
      <c r="E29" s="506"/>
    </row>
    <row r="30" spans="1:5" s="267" customFormat="1" ht="12" customHeight="1" x14ac:dyDescent="0.2">
      <c r="A30" s="371" t="s">
        <v>214</v>
      </c>
      <c r="B30" s="372" t="s">
        <v>350</v>
      </c>
      <c r="C30" s="331"/>
      <c r="D30" s="507"/>
      <c r="E30" s="507"/>
    </row>
    <row r="31" spans="1:5" s="267" customFormat="1" ht="12" customHeight="1" x14ac:dyDescent="0.2">
      <c r="A31" s="371" t="s">
        <v>215</v>
      </c>
      <c r="B31" s="373" t="s">
        <v>353</v>
      </c>
      <c r="C31" s="332"/>
      <c r="D31" s="508"/>
      <c r="E31" s="508"/>
    </row>
    <row r="32" spans="1:5" s="267" customFormat="1" ht="12" customHeight="1" thickBot="1" x14ac:dyDescent="0.25">
      <c r="A32" s="365" t="s">
        <v>216</v>
      </c>
      <c r="B32" s="374" t="s">
        <v>464</v>
      </c>
      <c r="C32" s="333"/>
      <c r="D32" s="509"/>
      <c r="E32" s="509"/>
    </row>
    <row r="33" spans="1:5" s="267" customFormat="1" ht="12" customHeight="1" thickBot="1" x14ac:dyDescent="0.25">
      <c r="A33" s="369" t="s">
        <v>13</v>
      </c>
      <c r="B33" s="370" t="s">
        <v>354</v>
      </c>
      <c r="C33" s="292"/>
      <c r="D33" s="506"/>
      <c r="E33" s="506"/>
    </row>
    <row r="34" spans="1:5" s="267" customFormat="1" ht="12" customHeight="1" x14ac:dyDescent="0.2">
      <c r="A34" s="371" t="s">
        <v>62</v>
      </c>
      <c r="B34" s="372" t="s">
        <v>236</v>
      </c>
      <c r="C34" s="331"/>
      <c r="D34" s="507"/>
      <c r="E34" s="507"/>
    </row>
    <row r="35" spans="1:5" s="267" customFormat="1" ht="12" customHeight="1" x14ac:dyDescent="0.2">
      <c r="A35" s="371" t="s">
        <v>63</v>
      </c>
      <c r="B35" s="373" t="s">
        <v>237</v>
      </c>
      <c r="C35" s="263"/>
      <c r="D35" s="508"/>
      <c r="E35" s="508"/>
    </row>
    <row r="36" spans="1:5" s="267" customFormat="1" ht="12" customHeight="1" thickBot="1" x14ac:dyDescent="0.25">
      <c r="A36" s="365" t="s">
        <v>64</v>
      </c>
      <c r="B36" s="374" t="s">
        <v>238</v>
      </c>
      <c r="C36" s="333"/>
      <c r="D36" s="509"/>
      <c r="E36" s="509"/>
    </row>
    <row r="37" spans="1:5" s="223" customFormat="1" ht="12" customHeight="1" thickBot="1" x14ac:dyDescent="0.25">
      <c r="A37" s="369" t="s">
        <v>14</v>
      </c>
      <c r="B37" s="370" t="s">
        <v>323</v>
      </c>
      <c r="C37" s="292"/>
      <c r="D37" s="506"/>
      <c r="E37" s="506"/>
    </row>
    <row r="38" spans="1:5" s="223" customFormat="1" ht="12" customHeight="1" thickBot="1" x14ac:dyDescent="0.25">
      <c r="A38" s="369" t="s">
        <v>15</v>
      </c>
      <c r="B38" s="370" t="s">
        <v>355</v>
      </c>
      <c r="C38" s="334"/>
      <c r="D38" s="506"/>
      <c r="E38" s="506"/>
    </row>
    <row r="39" spans="1:5" s="223" customFormat="1" ht="12" customHeight="1" thickBot="1" x14ac:dyDescent="0.25">
      <c r="A39" s="360" t="s">
        <v>16</v>
      </c>
      <c r="B39" s="370" t="s">
        <v>465</v>
      </c>
      <c r="C39" s="415">
        <f>SUM(C11,C23,C28,C29,C33,C37,C38)</f>
        <v>0</v>
      </c>
      <c r="D39" s="511">
        <f>SUM(D11,D23,D28,D29,D33,D37,D38)</f>
        <v>0</v>
      </c>
      <c r="E39" s="511">
        <f>SUM(E11,E23,E28,E29,E33,E37,E38)</f>
        <v>523605</v>
      </c>
    </row>
    <row r="40" spans="1:5" s="223" customFormat="1" ht="12" customHeight="1" thickBot="1" x14ac:dyDescent="0.25">
      <c r="A40" s="375" t="s">
        <v>17</v>
      </c>
      <c r="B40" s="370" t="s">
        <v>357</v>
      </c>
      <c r="C40" s="415">
        <f>SUM(C41:C43)</f>
        <v>71542000</v>
      </c>
      <c r="D40" s="511">
        <f>SUM(D41:D43)</f>
        <v>72362790</v>
      </c>
      <c r="E40" s="511">
        <f>SUM(E41:E43)</f>
        <v>73170803</v>
      </c>
    </row>
    <row r="41" spans="1:5" s="223" customFormat="1" ht="12" customHeight="1" x14ac:dyDescent="0.2">
      <c r="A41" s="371" t="s">
        <v>358</v>
      </c>
      <c r="B41" s="372" t="s">
        <v>184</v>
      </c>
      <c r="C41" s="416"/>
      <c r="D41" s="512">
        <v>1156000</v>
      </c>
      <c r="E41" s="512">
        <v>1156000</v>
      </c>
    </row>
    <row r="42" spans="1:5" s="223" customFormat="1" ht="12" customHeight="1" x14ac:dyDescent="0.2">
      <c r="A42" s="371" t="s">
        <v>359</v>
      </c>
      <c r="B42" s="373" t="s">
        <v>2</v>
      </c>
      <c r="C42" s="417"/>
      <c r="D42" s="513"/>
      <c r="E42" s="513"/>
    </row>
    <row r="43" spans="1:5" s="267" customFormat="1" ht="12" customHeight="1" thickBot="1" x14ac:dyDescent="0.25">
      <c r="A43" s="365" t="s">
        <v>360</v>
      </c>
      <c r="B43" s="374" t="s">
        <v>361</v>
      </c>
      <c r="C43" s="418">
        <v>71542000</v>
      </c>
      <c r="D43" s="514">
        <v>71206790</v>
      </c>
      <c r="E43" s="514">
        <v>72014803</v>
      </c>
    </row>
    <row r="44" spans="1:5" s="267" customFormat="1" ht="15" customHeight="1" thickBot="1" x14ac:dyDescent="0.25">
      <c r="A44" s="375" t="s">
        <v>18</v>
      </c>
      <c r="B44" s="357" t="s">
        <v>362</v>
      </c>
      <c r="C44" s="419">
        <f>SUM(C39:C40)</f>
        <v>71542000</v>
      </c>
      <c r="D44" s="532">
        <f>SUM(D39:D40)</f>
        <v>72362790</v>
      </c>
      <c r="E44" s="532">
        <f>SUM(E39:E40)</f>
        <v>73694408</v>
      </c>
    </row>
    <row r="45" spans="1:5" s="267" customFormat="1" ht="15" customHeight="1" x14ac:dyDescent="0.2">
      <c r="A45" s="376"/>
      <c r="B45" s="309"/>
      <c r="C45" s="475"/>
      <c r="D45" s="475"/>
      <c r="E45" s="475"/>
    </row>
    <row r="46" spans="1:5" ht="13.5" thickBot="1" x14ac:dyDescent="0.25">
      <c r="A46" s="377"/>
      <c r="B46" s="378"/>
      <c r="C46" s="153"/>
      <c r="D46" s="153"/>
      <c r="E46" s="153"/>
    </row>
    <row r="47" spans="1:5" s="266" customFormat="1" ht="16.5" customHeight="1" thickBot="1" x14ac:dyDescent="0.25">
      <c r="A47" s="355"/>
      <c r="B47" s="310" t="s">
        <v>46</v>
      </c>
      <c r="C47" s="524" t="s">
        <v>516</v>
      </c>
      <c r="D47" s="525" t="s">
        <v>517</v>
      </c>
      <c r="E47" s="525" t="s">
        <v>553</v>
      </c>
    </row>
    <row r="48" spans="1:5" s="266" customFormat="1" ht="16.5" customHeight="1" thickBot="1" x14ac:dyDescent="0.25">
      <c r="A48" s="355"/>
      <c r="B48" s="310"/>
      <c r="C48" s="751" t="s">
        <v>44</v>
      </c>
      <c r="D48" s="752"/>
      <c r="E48" s="753"/>
    </row>
    <row r="49" spans="1:5" s="268" customFormat="1" ht="12" customHeight="1" thickBot="1" x14ac:dyDescent="0.25">
      <c r="A49" s="369" t="s">
        <v>9</v>
      </c>
      <c r="B49" s="370" t="s">
        <v>363</v>
      </c>
      <c r="C49" s="353">
        <f>SUM(C50:C54)</f>
        <v>71542000</v>
      </c>
      <c r="D49" s="511">
        <f>SUM(D50:D54)</f>
        <v>72362790</v>
      </c>
      <c r="E49" s="511">
        <f>SUM(E50:E54)</f>
        <v>73474698</v>
      </c>
    </row>
    <row r="50" spans="1:5" ht="12" customHeight="1" x14ac:dyDescent="0.2">
      <c r="A50" s="365" t="s">
        <v>69</v>
      </c>
      <c r="B50" s="368" t="s">
        <v>40</v>
      </c>
      <c r="C50" s="351">
        <v>51597000</v>
      </c>
      <c r="D50" s="516">
        <v>52243292</v>
      </c>
      <c r="E50" s="516">
        <v>53118811</v>
      </c>
    </row>
    <row r="51" spans="1:5" ht="12" customHeight="1" x14ac:dyDescent="0.2">
      <c r="A51" s="365" t="s">
        <v>70</v>
      </c>
      <c r="B51" s="366" t="s">
        <v>135</v>
      </c>
      <c r="C51" s="352">
        <v>14174000</v>
      </c>
      <c r="D51" s="517">
        <v>14348498</v>
      </c>
      <c r="E51" s="517">
        <v>14584887</v>
      </c>
    </row>
    <row r="52" spans="1:5" ht="12" customHeight="1" x14ac:dyDescent="0.2">
      <c r="A52" s="365" t="s">
        <v>71</v>
      </c>
      <c r="B52" s="366" t="s">
        <v>101</v>
      </c>
      <c r="C52" s="352">
        <v>5771000</v>
      </c>
      <c r="D52" s="517">
        <v>5771000</v>
      </c>
      <c r="E52" s="517">
        <v>5771000</v>
      </c>
    </row>
    <row r="53" spans="1:5" ht="12" customHeight="1" x14ac:dyDescent="0.2">
      <c r="A53" s="365" t="s">
        <v>72</v>
      </c>
      <c r="B53" s="366" t="s">
        <v>136</v>
      </c>
      <c r="C53" s="352"/>
      <c r="D53" s="517"/>
      <c r="E53" s="517"/>
    </row>
    <row r="54" spans="1:5" ht="12" customHeight="1" thickBot="1" x14ac:dyDescent="0.25">
      <c r="A54" s="365" t="s">
        <v>109</v>
      </c>
      <c r="B54" s="366" t="s">
        <v>137</v>
      </c>
      <c r="C54" s="352"/>
      <c r="D54" s="517"/>
      <c r="E54" s="517"/>
    </row>
    <row r="55" spans="1:5" ht="12" customHeight="1" thickBot="1" x14ac:dyDescent="0.25">
      <c r="A55" s="369" t="s">
        <v>10</v>
      </c>
      <c r="B55" s="370" t="s">
        <v>364</v>
      </c>
      <c r="C55" s="353"/>
      <c r="D55" s="511"/>
      <c r="E55" s="511">
        <f>E56</f>
        <v>219710</v>
      </c>
    </row>
    <row r="56" spans="1:5" s="268" customFormat="1" ht="12" customHeight="1" x14ac:dyDescent="0.2">
      <c r="A56" s="365" t="s">
        <v>75</v>
      </c>
      <c r="B56" s="368" t="s">
        <v>175</v>
      </c>
      <c r="C56" s="351"/>
      <c r="D56" s="516"/>
      <c r="E56" s="516">
        <v>219710</v>
      </c>
    </row>
    <row r="57" spans="1:5" ht="12" customHeight="1" x14ac:dyDescent="0.2">
      <c r="A57" s="365" t="s">
        <v>76</v>
      </c>
      <c r="B57" s="366" t="s">
        <v>139</v>
      </c>
      <c r="C57" s="352"/>
      <c r="D57" s="517"/>
      <c r="E57" s="517"/>
    </row>
    <row r="58" spans="1:5" ht="12" customHeight="1" x14ac:dyDescent="0.2">
      <c r="A58" s="365" t="s">
        <v>77</v>
      </c>
      <c r="B58" s="366" t="s">
        <v>47</v>
      </c>
      <c r="C58" s="352"/>
      <c r="D58" s="517"/>
      <c r="E58" s="517"/>
    </row>
    <row r="59" spans="1:5" ht="12" customHeight="1" thickBot="1" x14ac:dyDescent="0.25">
      <c r="A59" s="365" t="s">
        <v>78</v>
      </c>
      <c r="B59" s="366" t="s">
        <v>462</v>
      </c>
      <c r="C59" s="381"/>
      <c r="D59" s="501"/>
      <c r="E59" s="501"/>
    </row>
    <row r="60" spans="1:5" ht="15" customHeight="1" thickBot="1" x14ac:dyDescent="0.25">
      <c r="A60" s="369" t="s">
        <v>11</v>
      </c>
      <c r="B60" s="370" t="s">
        <v>5</v>
      </c>
      <c r="C60" s="292"/>
      <c r="D60" s="506"/>
      <c r="E60" s="506"/>
    </row>
    <row r="61" spans="1:5" ht="13.5" thickBot="1" x14ac:dyDescent="0.25">
      <c r="A61" s="369" t="s">
        <v>12</v>
      </c>
      <c r="B61" s="358" t="s">
        <v>466</v>
      </c>
      <c r="C61" s="354">
        <f>SUM(C49,C55,C60)</f>
        <v>71542000</v>
      </c>
      <c r="D61" s="518">
        <f>SUM(D49,D55,D60)</f>
        <v>72362790</v>
      </c>
      <c r="E61" s="518">
        <f>SUM(E49,E55,E60)</f>
        <v>73694408</v>
      </c>
    </row>
    <row r="62" spans="1:5" ht="15" customHeight="1" thickBot="1" x14ac:dyDescent="0.25"/>
    <row r="63" spans="1:5" ht="13.5" thickBot="1" x14ac:dyDescent="0.25">
      <c r="A63" s="759" t="s">
        <v>457</v>
      </c>
      <c r="B63" s="760"/>
      <c r="C63" s="644">
        <v>18</v>
      </c>
      <c r="D63" s="523">
        <v>18</v>
      </c>
      <c r="E63" s="523">
        <v>18</v>
      </c>
    </row>
    <row r="64" spans="1:5" ht="13.5" thickBot="1" x14ac:dyDescent="0.25">
      <c r="A64" s="761" t="s">
        <v>157</v>
      </c>
      <c r="B64" s="760"/>
      <c r="C64" s="644"/>
      <c r="D64" s="523"/>
      <c r="E64" s="523"/>
    </row>
    <row r="66" spans="3:5" x14ac:dyDescent="0.2">
      <c r="C66" s="474"/>
      <c r="D66" s="474"/>
      <c r="E66" s="474"/>
    </row>
  </sheetData>
  <sheetProtection formatCells="0"/>
  <mergeCells count="7">
    <mergeCell ref="A1:E1"/>
    <mergeCell ref="A2:E2"/>
    <mergeCell ref="A63:B63"/>
    <mergeCell ref="A64:B64"/>
    <mergeCell ref="C7:E7"/>
    <mergeCell ref="C10:E10"/>
    <mergeCell ref="C48:E48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7" firstPageNumber="19" orientation="portrait" useFirstPageNumber="1" verticalDpi="300" r:id="rId1"/>
  <headerFooter alignWithMargins="0">
    <oddHeader>&amp;R12. melléklet 12/2016. (XII.19.) önkormányzati rendelethez
12. melléklet 3/2016. (II.24.)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3"/>
  <sheetViews>
    <sheetView zoomScale="145" zoomScaleNormal="145" workbookViewId="0">
      <selection activeCell="F4" sqref="F4"/>
    </sheetView>
  </sheetViews>
  <sheetFormatPr defaultRowHeight="12.75" x14ac:dyDescent="0.2"/>
  <cols>
    <col min="1" max="1" width="7.1640625" style="379" customWidth="1"/>
    <col min="2" max="2" width="46.6640625" style="380" customWidth="1"/>
    <col min="3" max="3" width="12.5" style="156" customWidth="1"/>
    <col min="4" max="5" width="14" style="156" bestFit="1" customWidth="1"/>
    <col min="6" max="16384" width="9.33203125" style="156"/>
  </cols>
  <sheetData>
    <row r="1" spans="1:5" ht="13.5" x14ac:dyDescent="0.2">
      <c r="A1" s="778" t="s">
        <v>585</v>
      </c>
      <c r="B1" s="778"/>
      <c r="C1" s="778"/>
      <c r="D1" s="778"/>
      <c r="E1" s="778"/>
    </row>
    <row r="2" spans="1:5" ht="13.5" x14ac:dyDescent="0.2">
      <c r="A2" s="778" t="s">
        <v>586</v>
      </c>
      <c r="B2" s="778"/>
      <c r="C2" s="778"/>
      <c r="D2" s="778"/>
      <c r="E2" s="778"/>
    </row>
    <row r="3" spans="1:5" s="146" customFormat="1" ht="21" customHeight="1" thickBot="1" x14ac:dyDescent="0.25">
      <c r="A3" s="359"/>
      <c r="B3" s="294"/>
      <c r="C3" s="147"/>
      <c r="D3" s="147"/>
      <c r="E3" s="147"/>
    </row>
    <row r="4" spans="1:5" s="264" customFormat="1" ht="25.5" customHeight="1" x14ac:dyDescent="0.2">
      <c r="A4" s="428" t="s">
        <v>155</v>
      </c>
      <c r="B4" s="295" t="s">
        <v>500</v>
      </c>
      <c r="C4" s="286"/>
      <c r="D4" s="222"/>
      <c r="E4" s="222" t="s">
        <v>519</v>
      </c>
    </row>
    <row r="5" spans="1:5" s="264" customFormat="1" ht="30" thickBot="1" x14ac:dyDescent="0.25">
      <c r="A5" s="429" t="s">
        <v>154</v>
      </c>
      <c r="B5" s="296" t="s">
        <v>346</v>
      </c>
      <c r="C5" s="287"/>
      <c r="D5" s="527"/>
      <c r="E5" s="527"/>
    </row>
    <row r="6" spans="1:5" s="265" customFormat="1" ht="15.95" customHeight="1" thickBot="1" x14ac:dyDescent="0.25">
      <c r="A6" s="528"/>
      <c r="B6" s="528"/>
      <c r="C6" s="496"/>
      <c r="D6" s="498"/>
      <c r="E6" s="498" t="s">
        <v>521</v>
      </c>
    </row>
    <row r="7" spans="1:5" ht="13.5" thickBot="1" x14ac:dyDescent="0.25">
      <c r="A7" s="355" t="s">
        <v>156</v>
      </c>
      <c r="B7" s="298" t="s">
        <v>488</v>
      </c>
      <c r="C7" s="756" t="s">
        <v>44</v>
      </c>
      <c r="D7" s="757"/>
      <c r="E7" s="758"/>
    </row>
    <row r="8" spans="1:5" s="266" customFormat="1" ht="12.95" customHeight="1" thickBot="1" x14ac:dyDescent="0.25">
      <c r="A8" s="360">
        <v>1</v>
      </c>
      <c r="B8" s="361">
        <v>2</v>
      </c>
      <c r="C8" s="288">
        <v>3</v>
      </c>
      <c r="D8" s="122">
        <v>4</v>
      </c>
      <c r="E8" s="122">
        <v>5</v>
      </c>
    </row>
    <row r="9" spans="1:5" s="266" customFormat="1" ht="15.95" customHeight="1" thickBot="1" x14ac:dyDescent="0.25">
      <c r="A9" s="356"/>
      <c r="B9" s="300" t="s">
        <v>45</v>
      </c>
      <c r="C9" s="524" t="s">
        <v>516</v>
      </c>
      <c r="D9" s="525" t="s">
        <v>517</v>
      </c>
      <c r="E9" s="525" t="s">
        <v>553</v>
      </c>
    </row>
    <row r="10" spans="1:5" s="266" customFormat="1" ht="15.95" customHeight="1" thickBot="1" x14ac:dyDescent="0.25">
      <c r="A10" s="526"/>
      <c r="B10" s="491"/>
      <c r="C10" s="751" t="s">
        <v>44</v>
      </c>
      <c r="D10" s="752"/>
      <c r="E10" s="753"/>
    </row>
    <row r="11" spans="1:5" s="223" customFormat="1" ht="12" customHeight="1" thickBot="1" x14ac:dyDescent="0.25">
      <c r="A11" s="360" t="s">
        <v>9</v>
      </c>
      <c r="B11" s="362" t="s">
        <v>458</v>
      </c>
      <c r="C11" s="420">
        <f>SUM(C12:C22)</f>
        <v>15633000</v>
      </c>
      <c r="D11" s="529">
        <f>SUM(D12:D22)</f>
        <v>15633000</v>
      </c>
      <c r="E11" s="529">
        <f>SUM(E12:E22)</f>
        <v>15633000</v>
      </c>
    </row>
    <row r="12" spans="1:5" s="223" customFormat="1" ht="12" customHeight="1" x14ac:dyDescent="0.2">
      <c r="A12" s="363" t="s">
        <v>69</v>
      </c>
      <c r="B12" s="364" t="s">
        <v>222</v>
      </c>
      <c r="C12" s="390"/>
      <c r="D12" s="530"/>
      <c r="E12" s="530"/>
    </row>
    <row r="13" spans="1:5" s="223" customFormat="1" ht="12" customHeight="1" x14ac:dyDescent="0.2">
      <c r="A13" s="365" t="s">
        <v>70</v>
      </c>
      <c r="B13" s="366" t="s">
        <v>223</v>
      </c>
      <c r="C13" s="352"/>
      <c r="D13" s="517"/>
      <c r="E13" s="517"/>
    </row>
    <row r="14" spans="1:5" s="223" customFormat="1" ht="12" customHeight="1" x14ac:dyDescent="0.2">
      <c r="A14" s="365" t="s">
        <v>71</v>
      </c>
      <c r="B14" s="366" t="s">
        <v>224</v>
      </c>
      <c r="C14" s="352"/>
      <c r="D14" s="517"/>
      <c r="E14" s="517"/>
    </row>
    <row r="15" spans="1:5" s="223" customFormat="1" ht="12" customHeight="1" x14ac:dyDescent="0.2">
      <c r="A15" s="365" t="s">
        <v>72</v>
      </c>
      <c r="B15" s="366" t="s">
        <v>225</v>
      </c>
      <c r="C15" s="352"/>
      <c r="D15" s="517"/>
      <c r="E15" s="517"/>
    </row>
    <row r="16" spans="1:5" s="223" customFormat="1" ht="12" customHeight="1" x14ac:dyDescent="0.2">
      <c r="A16" s="365" t="s">
        <v>109</v>
      </c>
      <c r="B16" s="366" t="s">
        <v>226</v>
      </c>
      <c r="C16" s="352">
        <v>12310000</v>
      </c>
      <c r="D16" s="517">
        <v>12310000</v>
      </c>
      <c r="E16" s="517">
        <v>12310000</v>
      </c>
    </row>
    <row r="17" spans="1:5" s="223" customFormat="1" ht="12" customHeight="1" x14ac:dyDescent="0.2">
      <c r="A17" s="365" t="s">
        <v>73</v>
      </c>
      <c r="B17" s="366" t="s">
        <v>347</v>
      </c>
      <c r="C17" s="352">
        <v>3323000</v>
      </c>
      <c r="D17" s="517">
        <v>3323000</v>
      </c>
      <c r="E17" s="517">
        <v>3323000</v>
      </c>
    </row>
    <row r="18" spans="1:5" s="223" customFormat="1" ht="12" customHeight="1" x14ac:dyDescent="0.2">
      <c r="A18" s="365" t="s">
        <v>74</v>
      </c>
      <c r="B18" s="367" t="s">
        <v>348</v>
      </c>
      <c r="C18" s="391"/>
      <c r="D18" s="517"/>
      <c r="E18" s="517"/>
    </row>
    <row r="19" spans="1:5" s="223" customFormat="1" ht="12" customHeight="1" x14ac:dyDescent="0.2">
      <c r="A19" s="365" t="s">
        <v>81</v>
      </c>
      <c r="B19" s="366" t="s">
        <v>229</v>
      </c>
      <c r="C19" s="391"/>
      <c r="D19" s="517"/>
      <c r="E19" s="517"/>
    </row>
    <row r="20" spans="1:5" s="267" customFormat="1" ht="12" customHeight="1" x14ac:dyDescent="0.2">
      <c r="A20" s="365" t="s">
        <v>82</v>
      </c>
      <c r="B20" s="366" t="s">
        <v>230</v>
      </c>
      <c r="C20" s="391"/>
      <c r="D20" s="517"/>
      <c r="E20" s="517"/>
    </row>
    <row r="21" spans="1:5" s="267" customFormat="1" ht="12" customHeight="1" x14ac:dyDescent="0.2">
      <c r="A21" s="365" t="s">
        <v>83</v>
      </c>
      <c r="B21" s="366" t="s">
        <v>377</v>
      </c>
      <c r="C21" s="391"/>
      <c r="D21" s="517"/>
      <c r="E21" s="517"/>
    </row>
    <row r="22" spans="1:5" s="267" customFormat="1" ht="12" customHeight="1" thickBot="1" x14ac:dyDescent="0.25">
      <c r="A22" s="365" t="s">
        <v>84</v>
      </c>
      <c r="B22" s="367" t="s">
        <v>231</v>
      </c>
      <c r="C22" s="412"/>
      <c r="D22" s="531"/>
      <c r="E22" s="531"/>
    </row>
    <row r="23" spans="1:5" s="223" customFormat="1" ht="12" customHeight="1" thickBot="1" x14ac:dyDescent="0.25">
      <c r="A23" s="360" t="s">
        <v>10</v>
      </c>
      <c r="B23" s="362" t="s">
        <v>349</v>
      </c>
      <c r="C23" s="330"/>
      <c r="D23" s="504"/>
      <c r="E23" s="504"/>
    </row>
    <row r="24" spans="1:5" s="267" customFormat="1" ht="12" customHeight="1" x14ac:dyDescent="0.2">
      <c r="A24" s="365" t="s">
        <v>75</v>
      </c>
      <c r="B24" s="368" t="s">
        <v>205</v>
      </c>
      <c r="C24" s="290"/>
      <c r="D24" s="505"/>
      <c r="E24" s="505"/>
    </row>
    <row r="25" spans="1:5" s="267" customFormat="1" ht="12" customHeight="1" x14ac:dyDescent="0.2">
      <c r="A25" s="365" t="s">
        <v>76</v>
      </c>
      <c r="B25" s="366" t="s">
        <v>350</v>
      </c>
      <c r="C25" s="289"/>
      <c r="D25" s="502"/>
      <c r="E25" s="502"/>
    </row>
    <row r="26" spans="1:5" s="267" customFormat="1" ht="12" customHeight="1" x14ac:dyDescent="0.2">
      <c r="A26" s="365" t="s">
        <v>77</v>
      </c>
      <c r="B26" s="366" t="s">
        <v>351</v>
      </c>
      <c r="C26" s="289"/>
      <c r="D26" s="502"/>
      <c r="E26" s="502"/>
    </row>
    <row r="27" spans="1:5" s="267" customFormat="1" ht="12" customHeight="1" thickBot="1" x14ac:dyDescent="0.25">
      <c r="A27" s="365" t="s">
        <v>78</v>
      </c>
      <c r="B27" s="366" t="s">
        <v>463</v>
      </c>
      <c r="C27" s="289"/>
      <c r="D27" s="502"/>
      <c r="E27" s="502"/>
    </row>
    <row r="28" spans="1:5" s="267" customFormat="1" ht="12" customHeight="1" thickBot="1" x14ac:dyDescent="0.25">
      <c r="A28" s="369" t="s">
        <v>11</v>
      </c>
      <c r="B28" s="370" t="s">
        <v>126</v>
      </c>
      <c r="C28" s="292"/>
      <c r="D28" s="506"/>
      <c r="E28" s="506"/>
    </row>
    <row r="29" spans="1:5" s="267" customFormat="1" ht="12" customHeight="1" thickBot="1" x14ac:dyDescent="0.25">
      <c r="A29" s="369" t="s">
        <v>12</v>
      </c>
      <c r="B29" s="370" t="s">
        <v>352</v>
      </c>
      <c r="C29" s="292"/>
      <c r="D29" s="506"/>
      <c r="E29" s="506"/>
    </row>
    <row r="30" spans="1:5" s="267" customFormat="1" ht="12" customHeight="1" x14ac:dyDescent="0.2">
      <c r="A30" s="371" t="s">
        <v>214</v>
      </c>
      <c r="B30" s="372" t="s">
        <v>350</v>
      </c>
      <c r="C30" s="331"/>
      <c r="D30" s="507"/>
      <c r="E30" s="507"/>
    </row>
    <row r="31" spans="1:5" s="267" customFormat="1" ht="12" customHeight="1" x14ac:dyDescent="0.2">
      <c r="A31" s="371" t="s">
        <v>215</v>
      </c>
      <c r="B31" s="373" t="s">
        <v>353</v>
      </c>
      <c r="C31" s="332"/>
      <c r="D31" s="508"/>
      <c r="E31" s="508"/>
    </row>
    <row r="32" spans="1:5" s="267" customFormat="1" ht="12" customHeight="1" thickBot="1" x14ac:dyDescent="0.25">
      <c r="A32" s="365" t="s">
        <v>216</v>
      </c>
      <c r="B32" s="374" t="s">
        <v>464</v>
      </c>
      <c r="C32" s="333"/>
      <c r="D32" s="509"/>
      <c r="E32" s="509"/>
    </row>
    <row r="33" spans="1:5" s="267" customFormat="1" ht="12" customHeight="1" thickBot="1" x14ac:dyDescent="0.25">
      <c r="A33" s="369" t="s">
        <v>13</v>
      </c>
      <c r="B33" s="370" t="s">
        <v>354</v>
      </c>
      <c r="C33" s="292"/>
      <c r="D33" s="506"/>
      <c r="E33" s="506"/>
    </row>
    <row r="34" spans="1:5" s="267" customFormat="1" ht="12" customHeight="1" x14ac:dyDescent="0.2">
      <c r="A34" s="371" t="s">
        <v>62</v>
      </c>
      <c r="B34" s="372" t="s">
        <v>236</v>
      </c>
      <c r="C34" s="331"/>
      <c r="D34" s="507"/>
      <c r="E34" s="507"/>
    </row>
    <row r="35" spans="1:5" s="267" customFormat="1" ht="12" customHeight="1" x14ac:dyDescent="0.2">
      <c r="A35" s="371" t="s">
        <v>63</v>
      </c>
      <c r="B35" s="373" t="s">
        <v>237</v>
      </c>
      <c r="C35" s="263"/>
      <c r="D35" s="508"/>
      <c r="E35" s="508"/>
    </row>
    <row r="36" spans="1:5" s="267" customFormat="1" ht="12" customHeight="1" thickBot="1" x14ac:dyDescent="0.25">
      <c r="A36" s="365" t="s">
        <v>64</v>
      </c>
      <c r="B36" s="374" t="s">
        <v>238</v>
      </c>
      <c r="C36" s="333"/>
      <c r="D36" s="509"/>
      <c r="E36" s="509"/>
    </row>
    <row r="37" spans="1:5" s="223" customFormat="1" ht="12" customHeight="1" thickBot="1" x14ac:dyDescent="0.25">
      <c r="A37" s="369" t="s">
        <v>14</v>
      </c>
      <c r="B37" s="370" t="s">
        <v>323</v>
      </c>
      <c r="C37" s="292"/>
      <c r="D37" s="506"/>
      <c r="E37" s="506"/>
    </row>
    <row r="38" spans="1:5" s="223" customFormat="1" ht="12" customHeight="1" thickBot="1" x14ac:dyDescent="0.25">
      <c r="A38" s="369" t="s">
        <v>15</v>
      </c>
      <c r="B38" s="370" t="s">
        <v>355</v>
      </c>
      <c r="C38" s="334"/>
      <c r="D38" s="506"/>
      <c r="E38" s="506"/>
    </row>
    <row r="39" spans="1:5" s="223" customFormat="1" ht="12" customHeight="1" thickBot="1" x14ac:dyDescent="0.25">
      <c r="A39" s="360" t="s">
        <v>16</v>
      </c>
      <c r="B39" s="370" t="s">
        <v>465</v>
      </c>
      <c r="C39" s="415">
        <f>SUM(C11,C23,C28,C29,C33,C37,C38)</f>
        <v>15633000</v>
      </c>
      <c r="D39" s="511">
        <f>SUM(D11,D23,D28,D29,D33,D37,D38)</f>
        <v>15633000</v>
      </c>
      <c r="E39" s="511">
        <f>SUM(E11,E23,E28,E29,E33,E37,E38)</f>
        <v>15633000</v>
      </c>
    </row>
    <row r="40" spans="1:5" s="223" customFormat="1" ht="12" customHeight="1" thickBot="1" x14ac:dyDescent="0.25">
      <c r="A40" s="375" t="s">
        <v>17</v>
      </c>
      <c r="B40" s="370" t="s">
        <v>357</v>
      </c>
      <c r="C40" s="415">
        <f>SUM(C41:C43)</f>
        <v>21336000</v>
      </c>
      <c r="D40" s="511">
        <f>SUM(D41:D43)</f>
        <v>21426805</v>
      </c>
      <c r="E40" s="511">
        <f>SUM(E41:E43)</f>
        <v>22102572</v>
      </c>
    </row>
    <row r="41" spans="1:5" s="223" customFormat="1" ht="12" customHeight="1" x14ac:dyDescent="0.2">
      <c r="A41" s="371" t="s">
        <v>358</v>
      </c>
      <c r="B41" s="372" t="s">
        <v>184</v>
      </c>
      <c r="C41" s="416"/>
      <c r="D41" s="512">
        <v>207000</v>
      </c>
      <c r="E41" s="512">
        <v>207000</v>
      </c>
    </row>
    <row r="42" spans="1:5" s="223" customFormat="1" ht="12" customHeight="1" x14ac:dyDescent="0.2">
      <c r="A42" s="371" t="s">
        <v>359</v>
      </c>
      <c r="B42" s="373" t="s">
        <v>2</v>
      </c>
      <c r="C42" s="417"/>
      <c r="D42" s="513"/>
      <c r="E42" s="513"/>
    </row>
    <row r="43" spans="1:5" s="267" customFormat="1" ht="12" customHeight="1" thickBot="1" x14ac:dyDescent="0.25">
      <c r="A43" s="365" t="s">
        <v>360</v>
      </c>
      <c r="B43" s="374" t="s">
        <v>361</v>
      </c>
      <c r="C43" s="418">
        <v>21336000</v>
      </c>
      <c r="D43" s="514">
        <v>21219805</v>
      </c>
      <c r="E43" s="514">
        <v>21895572</v>
      </c>
    </row>
    <row r="44" spans="1:5" s="267" customFormat="1" ht="15" customHeight="1" thickBot="1" x14ac:dyDescent="0.25">
      <c r="A44" s="375" t="s">
        <v>18</v>
      </c>
      <c r="B44" s="357" t="s">
        <v>362</v>
      </c>
      <c r="C44" s="419">
        <f>SUM(C39:C40)</f>
        <v>36969000</v>
      </c>
      <c r="D44" s="532">
        <f>SUM(D39:D40)</f>
        <v>37059805</v>
      </c>
      <c r="E44" s="532">
        <f>SUM(E39:E40)</f>
        <v>37735572</v>
      </c>
    </row>
    <row r="45" spans="1:5" s="267" customFormat="1" ht="15" customHeight="1" x14ac:dyDescent="0.2">
      <c r="A45" s="683"/>
      <c r="B45" s="684"/>
      <c r="C45" s="682"/>
      <c r="D45" s="682"/>
      <c r="E45" s="682"/>
    </row>
    <row r="46" spans="1:5" s="267" customFormat="1" ht="15" customHeight="1" x14ac:dyDescent="0.2">
      <c r="A46" s="683"/>
      <c r="B46" s="684"/>
      <c r="C46" s="682"/>
      <c r="D46" s="682"/>
      <c r="E46" s="682"/>
    </row>
    <row r="47" spans="1:5" s="267" customFormat="1" ht="15" customHeight="1" x14ac:dyDescent="0.2">
      <c r="A47" s="683"/>
      <c r="B47" s="684"/>
      <c r="C47" s="682"/>
      <c r="D47" s="682"/>
      <c r="E47" s="682"/>
    </row>
    <row r="48" spans="1:5" s="267" customFormat="1" ht="15" customHeight="1" x14ac:dyDescent="0.2">
      <c r="A48" s="683"/>
      <c r="B48" s="684"/>
      <c r="C48" s="682"/>
      <c r="D48" s="682"/>
      <c r="E48" s="682"/>
    </row>
    <row r="49" spans="1:5" s="267" customFormat="1" ht="15" customHeight="1" x14ac:dyDescent="0.2">
      <c r="A49" s="683"/>
      <c r="B49" s="684"/>
      <c r="C49" s="682"/>
      <c r="D49" s="682"/>
      <c r="E49" s="682"/>
    </row>
    <row r="50" spans="1:5" s="267" customFormat="1" ht="15" customHeight="1" x14ac:dyDescent="0.2">
      <c r="A50" s="683"/>
      <c r="B50" s="684"/>
      <c r="C50" s="682"/>
      <c r="D50" s="682"/>
      <c r="E50" s="682"/>
    </row>
    <row r="51" spans="1:5" s="267" customFormat="1" ht="15" customHeight="1" x14ac:dyDescent="0.2">
      <c r="A51" s="683"/>
      <c r="B51" s="684"/>
      <c r="C51" s="682"/>
      <c r="D51" s="682"/>
      <c r="E51" s="682"/>
    </row>
    <row r="52" spans="1:5" s="267" customFormat="1" ht="15" customHeight="1" x14ac:dyDescent="0.2">
      <c r="A52" s="376"/>
      <c r="B52" s="309"/>
      <c r="C52" s="475"/>
      <c r="D52" s="475"/>
      <c r="E52" s="475"/>
    </row>
    <row r="53" spans="1:5" ht="13.5" thickBot="1" x14ac:dyDescent="0.25">
      <c r="A53" s="377"/>
      <c r="B53" s="378"/>
      <c r="C53" s="153"/>
      <c r="D53" s="153"/>
      <c r="E53" s="153"/>
    </row>
    <row r="54" spans="1:5" s="266" customFormat="1" ht="16.5" customHeight="1" thickBot="1" x14ac:dyDescent="0.25">
      <c r="A54" s="355"/>
      <c r="B54" s="310" t="s">
        <v>46</v>
      </c>
      <c r="C54" s="524" t="s">
        <v>516</v>
      </c>
      <c r="D54" s="525" t="s">
        <v>517</v>
      </c>
      <c r="E54" s="525" t="s">
        <v>553</v>
      </c>
    </row>
    <row r="55" spans="1:5" s="266" customFormat="1" ht="16.5" customHeight="1" thickBot="1" x14ac:dyDescent="0.25">
      <c r="A55" s="355"/>
      <c r="B55" s="310"/>
      <c r="C55" s="751" t="s">
        <v>44</v>
      </c>
      <c r="D55" s="752"/>
      <c r="E55" s="753"/>
    </row>
    <row r="56" spans="1:5" s="268" customFormat="1" ht="12" customHeight="1" thickBot="1" x14ac:dyDescent="0.25">
      <c r="A56" s="369" t="s">
        <v>9</v>
      </c>
      <c r="B56" s="370" t="s">
        <v>363</v>
      </c>
      <c r="C56" s="353">
        <f>SUM(C57:C61)</f>
        <v>36969000</v>
      </c>
      <c r="D56" s="511">
        <f>SUM(D57:D61)</f>
        <v>37059805</v>
      </c>
      <c r="E56" s="511">
        <f>SUM(E57:E61)</f>
        <v>37114288</v>
      </c>
    </row>
    <row r="57" spans="1:5" ht="12" customHeight="1" x14ac:dyDescent="0.2">
      <c r="A57" s="365" t="s">
        <v>69</v>
      </c>
      <c r="B57" s="368" t="s">
        <v>40</v>
      </c>
      <c r="C57" s="351">
        <v>10299000</v>
      </c>
      <c r="D57" s="516">
        <v>10370500</v>
      </c>
      <c r="E57" s="516">
        <v>10413400</v>
      </c>
    </row>
    <row r="58" spans="1:5" ht="12" customHeight="1" x14ac:dyDescent="0.2">
      <c r="A58" s="365" t="s">
        <v>70</v>
      </c>
      <c r="B58" s="366" t="s">
        <v>135</v>
      </c>
      <c r="C58" s="352">
        <v>2823000</v>
      </c>
      <c r="D58" s="517">
        <v>2842305</v>
      </c>
      <c r="E58" s="517">
        <v>2853888</v>
      </c>
    </row>
    <row r="59" spans="1:5" ht="12" customHeight="1" x14ac:dyDescent="0.2">
      <c r="A59" s="365" t="s">
        <v>71</v>
      </c>
      <c r="B59" s="366" t="s">
        <v>101</v>
      </c>
      <c r="C59" s="352">
        <v>23847000</v>
      </c>
      <c r="D59" s="517">
        <v>23847000</v>
      </c>
      <c r="E59" s="517">
        <v>23847000</v>
      </c>
    </row>
    <row r="60" spans="1:5" ht="12" customHeight="1" x14ac:dyDescent="0.2">
      <c r="A60" s="365" t="s">
        <v>72</v>
      </c>
      <c r="B60" s="366" t="s">
        <v>136</v>
      </c>
      <c r="C60" s="352"/>
      <c r="D60" s="517"/>
      <c r="E60" s="517"/>
    </row>
    <row r="61" spans="1:5" ht="12" customHeight="1" thickBot="1" x14ac:dyDescent="0.25">
      <c r="A61" s="365" t="s">
        <v>109</v>
      </c>
      <c r="B61" s="366" t="s">
        <v>137</v>
      </c>
      <c r="C61" s="352"/>
      <c r="D61" s="517"/>
      <c r="E61" s="517"/>
    </row>
    <row r="62" spans="1:5" ht="12" customHeight="1" thickBot="1" x14ac:dyDescent="0.25">
      <c r="A62" s="369" t="s">
        <v>10</v>
      </c>
      <c r="B62" s="370" t="s">
        <v>364</v>
      </c>
      <c r="C62" s="353"/>
      <c r="D62" s="511"/>
      <c r="E62" s="511">
        <f>E63</f>
        <v>621284</v>
      </c>
    </row>
    <row r="63" spans="1:5" s="268" customFormat="1" ht="12" customHeight="1" x14ac:dyDescent="0.2">
      <c r="A63" s="365" t="s">
        <v>75</v>
      </c>
      <c r="B63" s="368" t="s">
        <v>175</v>
      </c>
      <c r="C63" s="351"/>
      <c r="D63" s="516"/>
      <c r="E63" s="516">
        <v>621284</v>
      </c>
    </row>
    <row r="64" spans="1:5" ht="12" customHeight="1" x14ac:dyDescent="0.2">
      <c r="A64" s="365" t="s">
        <v>76</v>
      </c>
      <c r="B64" s="366" t="s">
        <v>139</v>
      </c>
      <c r="C64" s="352"/>
      <c r="D64" s="517"/>
      <c r="E64" s="517"/>
    </row>
    <row r="65" spans="1:5" ht="12" customHeight="1" x14ac:dyDescent="0.2">
      <c r="A65" s="365" t="s">
        <v>77</v>
      </c>
      <c r="B65" s="366" t="s">
        <v>47</v>
      </c>
      <c r="C65" s="352"/>
      <c r="D65" s="517"/>
      <c r="E65" s="517"/>
    </row>
    <row r="66" spans="1:5" ht="12" customHeight="1" thickBot="1" x14ac:dyDescent="0.25">
      <c r="A66" s="365" t="s">
        <v>78</v>
      </c>
      <c r="B66" s="366" t="s">
        <v>462</v>
      </c>
      <c r="C66" s="381"/>
      <c r="D66" s="501"/>
      <c r="E66" s="501"/>
    </row>
    <row r="67" spans="1:5" ht="15" customHeight="1" thickBot="1" x14ac:dyDescent="0.25">
      <c r="A67" s="369" t="s">
        <v>11</v>
      </c>
      <c r="B67" s="370" t="s">
        <v>5</v>
      </c>
      <c r="C67" s="292"/>
      <c r="D67" s="506"/>
      <c r="E67" s="506"/>
    </row>
    <row r="68" spans="1:5" ht="13.5" thickBot="1" x14ac:dyDescent="0.25">
      <c r="A68" s="369" t="s">
        <v>12</v>
      </c>
      <c r="B68" s="358" t="s">
        <v>466</v>
      </c>
      <c r="C68" s="354">
        <f>SUM(C56,C62,C67)</f>
        <v>36969000</v>
      </c>
      <c r="D68" s="518">
        <f>SUM(D56,D62,D67)</f>
        <v>37059805</v>
      </c>
      <c r="E68" s="518">
        <f>SUM(E56,E62,E67)</f>
        <v>37735572</v>
      </c>
    </row>
    <row r="69" spans="1:5" ht="15" customHeight="1" thickBot="1" x14ac:dyDescent="0.25">
      <c r="A69" s="533"/>
      <c r="B69" s="534"/>
      <c r="C69" s="521"/>
      <c r="D69" s="522"/>
      <c r="E69" s="522"/>
    </row>
    <row r="70" spans="1:5" ht="13.5" thickBot="1" x14ac:dyDescent="0.25">
      <c r="A70" s="759" t="s">
        <v>457</v>
      </c>
      <c r="B70" s="760"/>
      <c r="C70" s="293">
        <v>6</v>
      </c>
      <c r="D70" s="523">
        <v>6</v>
      </c>
      <c r="E70" s="523">
        <v>6</v>
      </c>
    </row>
    <row r="71" spans="1:5" ht="13.5" thickBot="1" x14ac:dyDescent="0.25">
      <c r="A71" s="761" t="s">
        <v>157</v>
      </c>
      <c r="B71" s="760"/>
      <c r="C71" s="293"/>
      <c r="D71" s="523"/>
      <c r="E71" s="523"/>
    </row>
    <row r="73" spans="1:5" x14ac:dyDescent="0.2">
      <c r="C73" s="474"/>
      <c r="D73" s="474"/>
      <c r="E73" s="474"/>
    </row>
  </sheetData>
  <sheetProtection formatCells="0"/>
  <mergeCells count="7">
    <mergeCell ref="A1:E1"/>
    <mergeCell ref="A2:E2"/>
    <mergeCell ref="A70:B70"/>
    <mergeCell ref="A71:B71"/>
    <mergeCell ref="C7:E7"/>
    <mergeCell ref="C10:E10"/>
    <mergeCell ref="C55:E5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firstPageNumber="20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workbookViewId="0">
      <selection sqref="A1:G1"/>
    </sheetView>
  </sheetViews>
  <sheetFormatPr defaultRowHeight="12.75" x14ac:dyDescent="0.2"/>
  <cols>
    <col min="1" max="1" width="5.5" style="14" customWidth="1"/>
    <col min="2" max="2" width="33.1640625" style="14" customWidth="1"/>
    <col min="3" max="3" width="12.33203125" style="14" customWidth="1"/>
    <col min="4" max="4" width="11.5" style="14" customWidth="1"/>
    <col min="5" max="5" width="11.33203125" style="14" customWidth="1"/>
    <col min="6" max="6" width="11" style="14" customWidth="1"/>
    <col min="7" max="7" width="14.33203125" style="14" customWidth="1"/>
    <col min="8" max="16384" width="9.33203125" style="14"/>
  </cols>
  <sheetData>
    <row r="1" spans="1:7" ht="13.5" x14ac:dyDescent="0.25">
      <c r="A1" s="776" t="s">
        <v>587</v>
      </c>
      <c r="B1" s="776"/>
      <c r="C1" s="776"/>
      <c r="D1" s="776"/>
      <c r="E1" s="776"/>
      <c r="F1" s="776"/>
      <c r="G1" s="776"/>
    </row>
    <row r="2" spans="1:7" ht="13.5" x14ac:dyDescent="0.25">
      <c r="A2" s="776" t="s">
        <v>588</v>
      </c>
      <c r="B2" s="776"/>
      <c r="C2" s="776"/>
      <c r="D2" s="776"/>
      <c r="E2" s="776"/>
      <c r="F2" s="776"/>
      <c r="G2" s="776"/>
    </row>
    <row r="3" spans="1:7" ht="43.5" customHeight="1" x14ac:dyDescent="0.25">
      <c r="A3" s="763" t="s">
        <v>3</v>
      </c>
      <c r="B3" s="763"/>
      <c r="C3" s="763"/>
      <c r="D3" s="763"/>
      <c r="E3" s="763"/>
      <c r="F3" s="763"/>
      <c r="G3" s="763"/>
    </row>
    <row r="5" spans="1:7" s="85" customFormat="1" ht="27" customHeight="1" x14ac:dyDescent="0.25">
      <c r="A5" s="83" t="s">
        <v>158</v>
      </c>
      <c r="B5" s="84"/>
      <c r="C5" s="762" t="s">
        <v>503</v>
      </c>
      <c r="D5" s="762"/>
      <c r="E5" s="762"/>
      <c r="F5" s="762"/>
      <c r="G5" s="762"/>
    </row>
    <row r="6" spans="1:7" s="85" customFormat="1" ht="15.75" x14ac:dyDescent="0.25">
      <c r="A6" s="84"/>
      <c r="B6" s="84"/>
      <c r="C6" s="84"/>
      <c r="D6" s="84"/>
      <c r="E6" s="84"/>
      <c r="F6" s="84"/>
      <c r="G6" s="84"/>
    </row>
    <row r="7" spans="1:7" s="85" customFormat="1" ht="24.75" customHeight="1" x14ac:dyDescent="0.25">
      <c r="A7" s="83"/>
      <c r="B7" s="84"/>
      <c r="C7" s="762"/>
      <c r="D7" s="762"/>
      <c r="E7" s="762"/>
      <c r="F7" s="762"/>
      <c r="G7" s="84"/>
    </row>
    <row r="8" spans="1:7" s="86" customFormat="1" x14ac:dyDescent="0.2">
      <c r="A8" s="130"/>
      <c r="B8" s="130"/>
      <c r="C8" s="130"/>
      <c r="D8" s="130"/>
      <c r="E8" s="130"/>
      <c r="F8" s="130"/>
      <c r="G8" s="130"/>
    </row>
    <row r="9" spans="1:7" s="87" customFormat="1" ht="15" customHeight="1" x14ac:dyDescent="0.25">
      <c r="A9" s="172"/>
      <c r="B9" s="171"/>
      <c r="C9" s="171"/>
      <c r="D9" s="159"/>
      <c r="E9" s="159"/>
      <c r="F9" s="159"/>
      <c r="G9" s="159"/>
    </row>
    <row r="10" spans="1:7" s="87" customFormat="1" ht="15" customHeight="1" thickBot="1" x14ac:dyDescent="0.3">
      <c r="A10" s="172" t="s">
        <v>496</v>
      </c>
      <c r="B10" s="159"/>
      <c r="C10" s="159"/>
      <c r="D10" s="159"/>
      <c r="E10" s="159"/>
      <c r="F10" s="159"/>
      <c r="G10" s="159"/>
    </row>
    <row r="11" spans="1:7" s="35" customFormat="1" ht="42" customHeight="1" thickBot="1" x14ac:dyDescent="0.25">
      <c r="A11" s="118" t="s">
        <v>7</v>
      </c>
      <c r="B11" s="119" t="s">
        <v>159</v>
      </c>
      <c r="C11" s="119" t="s">
        <v>160</v>
      </c>
      <c r="D11" s="119" t="s">
        <v>161</v>
      </c>
      <c r="E11" s="119" t="s">
        <v>162</v>
      </c>
      <c r="F11" s="119" t="s">
        <v>163</v>
      </c>
      <c r="G11" s="120" t="s">
        <v>43</v>
      </c>
    </row>
    <row r="12" spans="1:7" ht="24" customHeight="1" x14ac:dyDescent="0.2">
      <c r="A12" s="160" t="s">
        <v>9</v>
      </c>
      <c r="B12" s="123" t="s">
        <v>164</v>
      </c>
      <c r="C12" s="88">
        <v>0</v>
      </c>
      <c r="D12" s="88">
        <v>0</v>
      </c>
      <c r="E12" s="88"/>
      <c r="F12" s="88"/>
      <c r="G12" s="161">
        <f>SUM(C12:F12)</f>
        <v>0</v>
      </c>
    </row>
    <row r="13" spans="1:7" ht="24" customHeight="1" x14ac:dyDescent="0.2">
      <c r="A13" s="162" t="s">
        <v>10</v>
      </c>
      <c r="B13" s="124" t="s">
        <v>165</v>
      </c>
      <c r="C13" s="89"/>
      <c r="D13" s="89"/>
      <c r="E13" s="89"/>
      <c r="F13" s="89"/>
      <c r="G13" s="163">
        <f t="shared" ref="G13:G18" si="0">SUM(C13:F13)</f>
        <v>0</v>
      </c>
    </row>
    <row r="14" spans="1:7" ht="24" customHeight="1" x14ac:dyDescent="0.2">
      <c r="A14" s="162" t="s">
        <v>11</v>
      </c>
      <c r="B14" s="124" t="s">
        <v>166</v>
      </c>
      <c r="C14" s="89"/>
      <c r="D14" s="89"/>
      <c r="E14" s="89"/>
      <c r="F14" s="89"/>
      <c r="G14" s="163">
        <f t="shared" si="0"/>
        <v>0</v>
      </c>
    </row>
    <row r="15" spans="1:7" ht="24" customHeight="1" x14ac:dyDescent="0.2">
      <c r="A15" s="162" t="s">
        <v>12</v>
      </c>
      <c r="B15" s="124" t="s">
        <v>167</v>
      </c>
      <c r="C15" s="89"/>
      <c r="D15" s="89"/>
      <c r="E15" s="89"/>
      <c r="F15" s="89"/>
      <c r="G15" s="163">
        <f t="shared" si="0"/>
        <v>0</v>
      </c>
    </row>
    <row r="16" spans="1:7" ht="24" customHeight="1" x14ac:dyDescent="0.2">
      <c r="A16" s="162" t="s">
        <v>13</v>
      </c>
      <c r="B16" s="124" t="s">
        <v>168</v>
      </c>
      <c r="C16" s="89"/>
      <c r="D16" s="89"/>
      <c r="E16" s="89"/>
      <c r="F16" s="89"/>
      <c r="G16" s="163">
        <f t="shared" si="0"/>
        <v>0</v>
      </c>
    </row>
    <row r="17" spans="1:7" ht="24" customHeight="1" thickBot="1" x14ac:dyDescent="0.25">
      <c r="A17" s="164" t="s">
        <v>14</v>
      </c>
      <c r="B17" s="165" t="s">
        <v>169</v>
      </c>
      <c r="C17" s="90"/>
      <c r="D17" s="90"/>
      <c r="E17" s="90"/>
      <c r="F17" s="90"/>
      <c r="G17" s="166">
        <f t="shared" si="0"/>
        <v>0</v>
      </c>
    </row>
    <row r="18" spans="1:7" s="91" customFormat="1" ht="24" customHeight="1" thickBot="1" x14ac:dyDescent="0.25">
      <c r="A18" s="167" t="s">
        <v>15</v>
      </c>
      <c r="B18" s="168" t="s">
        <v>43</v>
      </c>
      <c r="C18" s="169">
        <f>SUM(C12:C17)</f>
        <v>0</v>
      </c>
      <c r="D18" s="169">
        <f>SUM(D12:D17)</f>
        <v>0</v>
      </c>
      <c r="E18" s="169">
        <f>SUM(E12:E17)</f>
        <v>0</v>
      </c>
      <c r="F18" s="169">
        <f>SUM(F12:F17)</f>
        <v>0</v>
      </c>
      <c r="G18" s="170">
        <f t="shared" si="0"/>
        <v>0</v>
      </c>
    </row>
    <row r="19" spans="1:7" s="86" customFormat="1" x14ac:dyDescent="0.2">
      <c r="A19" s="130"/>
      <c r="B19" s="130"/>
      <c r="C19" s="130"/>
      <c r="D19" s="130"/>
      <c r="E19" s="130"/>
      <c r="F19" s="130"/>
      <c r="G19" s="130"/>
    </row>
    <row r="20" spans="1:7" s="86" customFormat="1" x14ac:dyDescent="0.2">
      <c r="A20" s="130"/>
      <c r="B20" s="469"/>
      <c r="C20" s="130"/>
      <c r="D20" s="130"/>
      <c r="E20" s="130"/>
      <c r="F20" s="130"/>
      <c r="G20" s="130"/>
    </row>
    <row r="21" spans="1:7" s="86" customFormat="1" x14ac:dyDescent="0.2">
      <c r="A21" s="130"/>
      <c r="B21" s="130"/>
      <c r="C21" s="130"/>
      <c r="D21" s="130"/>
      <c r="E21" s="130"/>
      <c r="F21" s="130"/>
      <c r="G21" s="130"/>
    </row>
    <row r="22" spans="1:7" s="86" customFormat="1" ht="15.75" x14ac:dyDescent="0.25">
      <c r="A22" s="85"/>
      <c r="B22" s="130"/>
      <c r="C22" s="130"/>
      <c r="D22" s="130"/>
      <c r="E22" s="130"/>
      <c r="F22" s="130"/>
      <c r="G22" s="130"/>
    </row>
    <row r="23" spans="1:7" s="86" customFormat="1" x14ac:dyDescent="0.2">
      <c r="A23" s="130"/>
      <c r="B23" s="130"/>
      <c r="C23" s="130"/>
      <c r="D23" s="130"/>
      <c r="E23" s="130"/>
      <c r="F23" s="130"/>
      <c r="G23" s="130"/>
    </row>
    <row r="24" spans="1:7" x14ac:dyDescent="0.2">
      <c r="A24" s="130"/>
      <c r="B24" s="130"/>
      <c r="C24" s="471"/>
      <c r="D24" s="471"/>
      <c r="E24" s="471"/>
      <c r="F24" s="471"/>
      <c r="G24" s="130"/>
    </row>
    <row r="25" spans="1:7" ht="13.5" x14ac:dyDescent="0.25">
      <c r="A25" s="130"/>
      <c r="B25" s="130"/>
      <c r="C25" s="471"/>
      <c r="D25" s="470"/>
      <c r="E25" s="470"/>
      <c r="F25" s="471"/>
      <c r="G25" s="130"/>
    </row>
    <row r="26" spans="1:7" ht="13.5" x14ac:dyDescent="0.25">
      <c r="C26" s="92"/>
      <c r="D26" s="93"/>
      <c r="E26" s="93"/>
      <c r="F26" s="92"/>
    </row>
    <row r="27" spans="1:7" ht="13.5" x14ac:dyDescent="0.25">
      <c r="C27" s="92"/>
      <c r="D27" s="93"/>
      <c r="E27" s="93"/>
      <c r="F27" s="92"/>
    </row>
  </sheetData>
  <mergeCells count="5">
    <mergeCell ref="C5:G5"/>
    <mergeCell ref="C7:F7"/>
    <mergeCell ref="A3:G3"/>
    <mergeCell ref="A1:G1"/>
    <mergeCell ref="A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firstPageNumber="22" orientation="portrait" useFirstPageNumber="1" horizontalDpi="300" verticalDpi="300" r:id="rId1"/>
  <headerFooter alignWithMargins="0">
    <oddHeader xml:space="preserve">&amp;C&amp;"Times New Roman CE,Félkövér"&amp;12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"/>
  <sheetViews>
    <sheetView workbookViewId="0">
      <selection activeCell="G1" sqref="G1"/>
    </sheetView>
  </sheetViews>
  <sheetFormatPr defaultRowHeight="12.75" x14ac:dyDescent="0.2"/>
  <cols>
    <col min="1" max="1" width="6.6640625" customWidth="1"/>
    <col min="2" max="2" width="34.83203125" customWidth="1"/>
    <col min="3" max="3" width="22" customWidth="1"/>
    <col min="4" max="4" width="14" customWidth="1"/>
    <col min="5" max="6" width="14.83203125" customWidth="1"/>
    <col min="7" max="7" width="9.33203125" style="14"/>
  </cols>
  <sheetData>
    <row r="1" spans="1:6" ht="13.5" x14ac:dyDescent="0.25">
      <c r="A1" s="774" t="s">
        <v>589</v>
      </c>
      <c r="B1" s="774"/>
      <c r="C1" s="774"/>
      <c r="D1" s="774"/>
      <c r="E1" s="774"/>
      <c r="F1" s="774"/>
    </row>
    <row r="2" spans="1:6" ht="13.5" x14ac:dyDescent="0.25">
      <c r="A2" s="774" t="s">
        <v>590</v>
      </c>
      <c r="B2" s="774"/>
      <c r="C2" s="774"/>
      <c r="D2" s="774"/>
      <c r="E2" s="774"/>
      <c r="F2" s="774"/>
    </row>
    <row r="3" spans="1:6" ht="45" customHeight="1" x14ac:dyDescent="0.25">
      <c r="A3" s="767" t="str">
        <f>+CONCATENATE("K I M U T A T Á S",CHAR(10),"a ",LEFT(ÖSSZEFÜGGÉSEK!A5,4),". évben céljelleggel juttatott támogatásokról")</f>
        <v>K I M U T A T Á S
a 2016. évben céljelleggel juttatott támogatásokról</v>
      </c>
      <c r="B3" s="767"/>
      <c r="C3" s="767"/>
      <c r="D3" s="767"/>
      <c r="E3" s="767"/>
      <c r="F3" s="767"/>
    </row>
    <row r="4" spans="1:6" ht="24.95" customHeight="1" x14ac:dyDescent="0.25">
      <c r="A4" s="224"/>
      <c r="B4" s="224"/>
      <c r="C4" s="224"/>
      <c r="D4" s="224"/>
      <c r="E4" s="224"/>
      <c r="F4" s="224"/>
    </row>
    <row r="5" spans="1:6" ht="13.5" thickBot="1" x14ac:dyDescent="0.25">
      <c r="A5" s="126"/>
      <c r="B5" s="126"/>
      <c r="C5" s="764" t="s">
        <v>522</v>
      </c>
      <c r="D5" s="764"/>
      <c r="E5" s="764"/>
      <c r="F5" s="764"/>
    </row>
    <row r="6" spans="1:6" ht="42.75" customHeight="1" thickBot="1" x14ac:dyDescent="0.25">
      <c r="A6" s="225" t="s">
        <v>57</v>
      </c>
      <c r="B6" s="226" t="s">
        <v>88</v>
      </c>
      <c r="C6" s="226" t="s">
        <v>89</v>
      </c>
      <c r="D6" s="645" t="s">
        <v>516</v>
      </c>
      <c r="E6" s="227" t="s">
        <v>520</v>
      </c>
      <c r="F6" s="227" t="s">
        <v>547</v>
      </c>
    </row>
    <row r="7" spans="1:6" ht="24.95" customHeight="1" thickBot="1" x14ac:dyDescent="0.25">
      <c r="A7" s="225"/>
      <c r="B7" s="226"/>
      <c r="C7" s="226"/>
      <c r="D7" s="768" t="s">
        <v>523</v>
      </c>
      <c r="E7" s="769"/>
      <c r="F7" s="770"/>
    </row>
    <row r="8" spans="1:6" ht="15.95" customHeight="1" x14ac:dyDescent="0.2">
      <c r="A8" s="127" t="s">
        <v>9</v>
      </c>
      <c r="B8" s="5" t="s">
        <v>509</v>
      </c>
      <c r="C8" s="5" t="s">
        <v>507</v>
      </c>
      <c r="D8" s="668">
        <v>100000</v>
      </c>
      <c r="E8" s="6">
        <v>100000</v>
      </c>
      <c r="F8" s="6">
        <v>100000</v>
      </c>
    </row>
    <row r="9" spans="1:6" ht="15.95" customHeight="1" x14ac:dyDescent="0.2">
      <c r="A9" s="128" t="s">
        <v>10</v>
      </c>
      <c r="B9" s="484" t="s">
        <v>508</v>
      </c>
      <c r="C9" s="7" t="s">
        <v>507</v>
      </c>
      <c r="D9" s="669">
        <v>100000</v>
      </c>
      <c r="E9" s="8">
        <v>100000</v>
      </c>
      <c r="F9" s="8">
        <v>100000</v>
      </c>
    </row>
    <row r="10" spans="1:6" ht="15.95" customHeight="1" x14ac:dyDescent="0.2">
      <c r="A10" s="128" t="s">
        <v>11</v>
      </c>
      <c r="B10" s="7" t="s">
        <v>510</v>
      </c>
      <c r="C10" s="7" t="s">
        <v>507</v>
      </c>
      <c r="D10" s="669">
        <v>40000</v>
      </c>
      <c r="E10" s="8">
        <v>60000</v>
      </c>
      <c r="F10" s="8">
        <v>60000</v>
      </c>
    </row>
    <row r="11" spans="1:6" ht="15.95" customHeight="1" x14ac:dyDescent="0.2">
      <c r="A11" s="128" t="s">
        <v>12</v>
      </c>
      <c r="B11" s="7" t="s">
        <v>511</v>
      </c>
      <c r="C11" s="7" t="s">
        <v>507</v>
      </c>
      <c r="D11" s="669">
        <v>40000</v>
      </c>
      <c r="E11" s="8">
        <v>40000</v>
      </c>
      <c r="F11" s="8">
        <v>40000</v>
      </c>
    </row>
    <row r="12" spans="1:6" ht="15.95" customHeight="1" x14ac:dyDescent="0.2">
      <c r="A12" s="128" t="s">
        <v>13</v>
      </c>
      <c r="B12" s="7" t="s">
        <v>512</v>
      </c>
      <c r="C12" s="7" t="s">
        <v>507</v>
      </c>
      <c r="D12" s="669">
        <v>120000</v>
      </c>
      <c r="E12" s="8">
        <v>120000</v>
      </c>
      <c r="F12" s="8">
        <v>120000</v>
      </c>
    </row>
    <row r="13" spans="1:6" ht="15.95" customHeight="1" x14ac:dyDescent="0.2">
      <c r="A13" s="128" t="s">
        <v>14</v>
      </c>
      <c r="B13" s="7" t="s">
        <v>513</v>
      </c>
      <c r="C13" s="7" t="s">
        <v>507</v>
      </c>
      <c r="D13" s="669">
        <v>60000</v>
      </c>
      <c r="E13" s="8">
        <v>60000</v>
      </c>
      <c r="F13" s="8">
        <v>60000</v>
      </c>
    </row>
    <row r="14" spans="1:6" ht="15.95" customHeight="1" x14ac:dyDescent="0.2">
      <c r="A14" s="128" t="s">
        <v>15</v>
      </c>
      <c r="B14" s="7" t="s">
        <v>514</v>
      </c>
      <c r="C14" s="7" t="s">
        <v>507</v>
      </c>
      <c r="D14" s="669">
        <v>1000000</v>
      </c>
      <c r="E14" s="8">
        <v>1500000</v>
      </c>
      <c r="F14" s="8">
        <v>1685000</v>
      </c>
    </row>
    <row r="15" spans="1:6" ht="15.95" customHeight="1" x14ac:dyDescent="0.2">
      <c r="A15" s="128" t="s">
        <v>16</v>
      </c>
      <c r="B15" s="7" t="s">
        <v>515</v>
      </c>
      <c r="C15" s="7" t="s">
        <v>507</v>
      </c>
      <c r="D15" s="669">
        <v>300000</v>
      </c>
      <c r="E15" s="8">
        <v>300000</v>
      </c>
      <c r="F15" s="8">
        <v>300000</v>
      </c>
    </row>
    <row r="16" spans="1:6" ht="15.95" customHeight="1" x14ac:dyDescent="0.2">
      <c r="A16" s="128" t="s">
        <v>17</v>
      </c>
      <c r="B16" s="7" t="s">
        <v>536</v>
      </c>
      <c r="C16" s="7" t="s">
        <v>538</v>
      </c>
      <c r="D16" s="646"/>
      <c r="E16" s="8">
        <v>70350</v>
      </c>
      <c r="F16" s="8">
        <v>70350</v>
      </c>
    </row>
    <row r="17" spans="1:6" ht="15.95" customHeight="1" x14ac:dyDescent="0.2">
      <c r="A17" s="128" t="s">
        <v>18</v>
      </c>
      <c r="B17" s="7" t="s">
        <v>540</v>
      </c>
      <c r="C17" s="7" t="s">
        <v>538</v>
      </c>
      <c r="D17" s="646"/>
      <c r="E17" s="8">
        <v>241500</v>
      </c>
      <c r="F17" s="8">
        <v>241500</v>
      </c>
    </row>
    <row r="18" spans="1:6" ht="32.1" customHeight="1" x14ac:dyDescent="0.2">
      <c r="A18" s="128" t="s">
        <v>19</v>
      </c>
      <c r="B18" s="666" t="s">
        <v>537</v>
      </c>
      <c r="C18" s="7" t="s">
        <v>538</v>
      </c>
      <c r="D18" s="646"/>
      <c r="E18" s="8">
        <v>45000</v>
      </c>
      <c r="F18" s="8">
        <v>45000</v>
      </c>
    </row>
    <row r="19" spans="1:6" ht="32.1" customHeight="1" x14ac:dyDescent="0.2">
      <c r="A19" s="128" t="s">
        <v>20</v>
      </c>
      <c r="B19" s="666" t="s">
        <v>541</v>
      </c>
      <c r="C19" s="7" t="s">
        <v>538</v>
      </c>
      <c r="D19" s="646"/>
      <c r="E19" s="8">
        <v>183548</v>
      </c>
      <c r="F19" s="8">
        <v>183548</v>
      </c>
    </row>
    <row r="20" spans="1:6" ht="32.1" customHeight="1" x14ac:dyDescent="0.2">
      <c r="A20" s="128" t="s">
        <v>21</v>
      </c>
      <c r="B20" s="666" t="s">
        <v>541</v>
      </c>
      <c r="C20" s="7" t="s">
        <v>539</v>
      </c>
      <c r="D20" s="646"/>
      <c r="E20" s="8">
        <v>1000000</v>
      </c>
      <c r="F20" s="8">
        <v>1000000</v>
      </c>
    </row>
    <row r="21" spans="1:6" ht="32.1" customHeight="1" x14ac:dyDescent="0.2">
      <c r="A21" s="128" t="s">
        <v>22</v>
      </c>
      <c r="B21" s="666"/>
      <c r="C21" s="7"/>
      <c r="D21" s="646"/>
      <c r="E21" s="8"/>
      <c r="F21" s="8"/>
    </row>
    <row r="22" spans="1:6" ht="15.95" customHeight="1" x14ac:dyDescent="0.2">
      <c r="A22" s="128" t="s">
        <v>23</v>
      </c>
      <c r="B22" s="7"/>
      <c r="C22" s="7"/>
      <c r="D22" s="646"/>
      <c r="E22" s="8"/>
      <c r="F22" s="8"/>
    </row>
    <row r="23" spans="1:6" ht="15.95" customHeight="1" x14ac:dyDescent="0.2">
      <c r="A23" s="128" t="s">
        <v>24</v>
      </c>
      <c r="B23" s="7"/>
      <c r="C23" s="7"/>
      <c r="D23" s="646"/>
      <c r="E23" s="8"/>
      <c r="F23" s="8"/>
    </row>
    <row r="24" spans="1:6" ht="15.95" customHeight="1" x14ac:dyDescent="0.2">
      <c r="A24" s="128" t="s">
        <v>25</v>
      </c>
      <c r="B24" s="7"/>
      <c r="C24" s="7"/>
      <c r="D24" s="646"/>
      <c r="E24" s="8"/>
      <c r="F24" s="8"/>
    </row>
    <row r="25" spans="1:6" ht="15.95" customHeight="1" x14ac:dyDescent="0.2">
      <c r="A25" s="128" t="s">
        <v>26</v>
      </c>
      <c r="B25" s="7"/>
      <c r="C25" s="7"/>
      <c r="D25" s="646"/>
      <c r="E25" s="8"/>
      <c r="F25" s="8"/>
    </row>
    <row r="26" spans="1:6" ht="15.95" customHeight="1" x14ac:dyDescent="0.2">
      <c r="A26" s="128" t="s">
        <v>27</v>
      </c>
      <c r="B26" s="7"/>
      <c r="C26" s="7"/>
      <c r="D26" s="646"/>
      <c r="E26" s="8"/>
      <c r="F26" s="8"/>
    </row>
    <row r="27" spans="1:6" ht="15.95" customHeight="1" x14ac:dyDescent="0.2">
      <c r="A27" s="128" t="s">
        <v>28</v>
      </c>
      <c r="B27" s="7"/>
      <c r="C27" s="7"/>
      <c r="D27" s="646"/>
      <c r="E27" s="8"/>
      <c r="F27" s="8"/>
    </row>
    <row r="28" spans="1:6" ht="15.95" customHeight="1" x14ac:dyDescent="0.2">
      <c r="A28" s="128" t="s">
        <v>29</v>
      </c>
      <c r="B28" s="7"/>
      <c r="C28" s="7"/>
      <c r="D28" s="646"/>
      <c r="E28" s="8"/>
      <c r="F28" s="8"/>
    </row>
    <row r="29" spans="1:6" ht="15.95" customHeight="1" x14ac:dyDescent="0.2">
      <c r="A29" s="128" t="s">
        <v>30</v>
      </c>
      <c r="B29" s="7"/>
      <c r="C29" s="7"/>
      <c r="D29" s="646"/>
      <c r="E29" s="8"/>
      <c r="F29" s="8"/>
    </row>
    <row r="30" spans="1:6" ht="15.95" customHeight="1" x14ac:dyDescent="0.2">
      <c r="A30" s="128" t="s">
        <v>31</v>
      </c>
      <c r="B30" s="7"/>
      <c r="C30" s="7"/>
      <c r="D30" s="646"/>
      <c r="E30" s="8"/>
      <c r="F30" s="8"/>
    </row>
    <row r="31" spans="1:6" ht="15.95" customHeight="1" x14ac:dyDescent="0.2">
      <c r="A31" s="128" t="s">
        <v>32</v>
      </c>
      <c r="B31" s="7"/>
      <c r="C31" s="7"/>
      <c r="D31" s="646"/>
      <c r="E31" s="8"/>
      <c r="F31" s="8"/>
    </row>
    <row r="32" spans="1:6" ht="15.95" customHeight="1" x14ac:dyDescent="0.2">
      <c r="A32" s="128" t="s">
        <v>33</v>
      </c>
      <c r="B32" s="7"/>
      <c r="C32" s="7"/>
      <c r="D32" s="646"/>
      <c r="E32" s="8"/>
      <c r="F32" s="8"/>
    </row>
    <row r="33" spans="1:6" ht="15.95" customHeight="1" x14ac:dyDescent="0.2">
      <c r="A33" s="128" t="s">
        <v>34</v>
      </c>
      <c r="B33" s="7"/>
      <c r="C33" s="7"/>
      <c r="D33" s="646"/>
      <c r="E33" s="8"/>
      <c r="F33" s="8"/>
    </row>
    <row r="34" spans="1:6" ht="15.95" customHeight="1" x14ac:dyDescent="0.2">
      <c r="A34" s="128" t="s">
        <v>35</v>
      </c>
      <c r="B34" s="7"/>
      <c r="C34" s="7"/>
      <c r="D34" s="646"/>
      <c r="E34" s="8"/>
      <c r="F34" s="8"/>
    </row>
    <row r="35" spans="1:6" ht="15.95" customHeight="1" x14ac:dyDescent="0.2">
      <c r="A35" s="128" t="s">
        <v>36</v>
      </c>
      <c r="B35" s="7"/>
      <c r="C35" s="7"/>
      <c r="D35" s="646"/>
      <c r="E35" s="8"/>
      <c r="F35" s="8"/>
    </row>
    <row r="36" spans="1:6" ht="15.95" customHeight="1" x14ac:dyDescent="0.2">
      <c r="A36" s="128" t="s">
        <v>37</v>
      </c>
      <c r="B36" s="7"/>
      <c r="C36" s="7"/>
      <c r="D36" s="646"/>
      <c r="E36" s="8"/>
      <c r="F36" s="8"/>
    </row>
    <row r="37" spans="1:6" ht="15.95" customHeight="1" thickBot="1" x14ac:dyDescent="0.25">
      <c r="A37" s="128" t="s">
        <v>90</v>
      </c>
      <c r="B37" s="7"/>
      <c r="C37" s="7"/>
      <c r="D37" s="646"/>
      <c r="E37" s="39"/>
      <c r="F37" s="39"/>
    </row>
    <row r="38" spans="1:6" ht="15.95" customHeight="1" thickBot="1" x14ac:dyDescent="0.25">
      <c r="A38" s="765" t="s">
        <v>43</v>
      </c>
      <c r="B38" s="766"/>
      <c r="C38" s="647"/>
      <c r="D38" s="648"/>
      <c r="E38" s="129">
        <f>SUM(E8:E37)</f>
        <v>3820398</v>
      </c>
      <c r="F38" s="129">
        <f>SUM(F8:F37)</f>
        <v>4005398</v>
      </c>
    </row>
    <row r="43" spans="1:6" x14ac:dyDescent="0.2">
      <c r="E43" s="667"/>
      <c r="F43" s="667"/>
    </row>
  </sheetData>
  <mergeCells count="6">
    <mergeCell ref="C5:F5"/>
    <mergeCell ref="A38:B38"/>
    <mergeCell ref="A3:F3"/>
    <mergeCell ref="D7:F7"/>
    <mergeCell ref="A1:F1"/>
    <mergeCell ref="A2:F2"/>
  </mergeCells>
  <phoneticPr fontId="29" type="noConversion"/>
  <conditionalFormatting sqref="F38">
    <cfRule type="cellIs" dxfId="1" priority="2" stopIfTrue="1" operator="equal">
      <formula>0</formula>
    </cfRule>
  </conditionalFormatting>
  <conditionalFormatting sqref="E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firstPageNumber="23" orientation="landscape" useFirstPageNumber="1" r:id="rId1"/>
  <headerFooter alignWithMargins="0">
    <oddHeader xml:space="preserve">&amp;R&amp;"Times New Roman CE,Félkövér dőlt"&amp;11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F174"/>
  <sheetViews>
    <sheetView view="pageLayout" zoomScaleNormal="130" zoomScaleSheetLayoutView="100" workbookViewId="0">
      <selection sqref="A1:F2"/>
    </sheetView>
  </sheetViews>
  <sheetFormatPr defaultRowHeight="15.75" x14ac:dyDescent="0.25"/>
  <cols>
    <col min="1" max="1" width="5.33203125" style="389" customWidth="1"/>
    <col min="2" max="2" width="47.6640625" style="389" customWidth="1"/>
    <col min="3" max="3" width="13.6640625" style="467" bestFit="1" customWidth="1"/>
    <col min="4" max="5" width="15.33203125" style="448" customWidth="1"/>
    <col min="6" max="16384" width="9.33203125" style="238"/>
  </cols>
  <sheetData>
    <row r="1" spans="1:6" x14ac:dyDescent="0.25">
      <c r="A1" s="773" t="s">
        <v>561</v>
      </c>
      <c r="B1" s="774"/>
      <c r="C1" s="774"/>
      <c r="D1" s="774"/>
      <c r="E1" s="774"/>
      <c r="F1" s="774"/>
    </row>
    <row r="2" spans="1:6" x14ac:dyDescent="0.25">
      <c r="A2" s="773" t="s">
        <v>562</v>
      </c>
      <c r="B2" s="774"/>
      <c r="C2" s="774"/>
      <c r="D2" s="774"/>
      <c r="E2" s="774"/>
      <c r="F2" s="774"/>
    </row>
    <row r="3" spans="1:6" x14ac:dyDescent="0.25">
      <c r="A3" s="698" t="s">
        <v>560</v>
      </c>
      <c r="B3" s="699"/>
      <c r="C3" s="699"/>
      <c r="D3" s="699"/>
      <c r="E3" s="699"/>
      <c r="F3" s="699"/>
    </row>
    <row r="5" spans="1:6" ht="15.95" customHeight="1" x14ac:dyDescent="0.25">
      <c r="A5" s="701" t="s">
        <v>6</v>
      </c>
      <c r="B5" s="701"/>
      <c r="C5" s="701"/>
      <c r="D5" s="701"/>
      <c r="E5" s="701"/>
    </row>
    <row r="6" spans="1:6" ht="15.95" customHeight="1" thickBot="1" x14ac:dyDescent="0.3">
      <c r="A6" s="700" t="s">
        <v>113</v>
      </c>
      <c r="B6" s="700"/>
      <c r="C6" s="435"/>
      <c r="D6" s="649" t="s">
        <v>521</v>
      </c>
      <c r="E6" s="649" t="s">
        <v>521</v>
      </c>
    </row>
    <row r="7" spans="1:6" ht="38.1" customHeight="1" thickBot="1" x14ac:dyDescent="0.3">
      <c r="A7" s="392" t="s">
        <v>57</v>
      </c>
      <c r="B7" s="382" t="s">
        <v>8</v>
      </c>
      <c r="C7" s="702" t="str">
        <f>+CONCATENATE(LEFT(ÖSSZEFÜGGÉSEK!A5,4),". évi előirányzat")</f>
        <v>2016. évi előirányzat</v>
      </c>
      <c r="D7" s="703"/>
      <c r="E7" s="704"/>
    </row>
    <row r="8" spans="1:6" ht="15.95" customHeight="1" thickBot="1" x14ac:dyDescent="0.3">
      <c r="A8" s="393"/>
      <c r="B8" s="383"/>
      <c r="C8" s="436" t="s">
        <v>516</v>
      </c>
      <c r="D8" s="525" t="s">
        <v>520</v>
      </c>
      <c r="E8" s="525" t="s">
        <v>547</v>
      </c>
    </row>
    <row r="9" spans="1:6" s="239" customFormat="1" ht="12" customHeight="1" thickBot="1" x14ac:dyDescent="0.25">
      <c r="A9" s="394">
        <v>1</v>
      </c>
      <c r="B9" s="384">
        <v>2</v>
      </c>
      <c r="C9" s="434">
        <v>3</v>
      </c>
      <c r="D9" s="535">
        <v>4</v>
      </c>
      <c r="E9" s="535">
        <v>5</v>
      </c>
    </row>
    <row r="10" spans="1:6" s="240" customFormat="1" ht="12" customHeight="1" thickBot="1" x14ac:dyDescent="0.25">
      <c r="A10" s="395" t="s">
        <v>9</v>
      </c>
      <c r="B10" s="301" t="s">
        <v>200</v>
      </c>
      <c r="C10" s="450">
        <f>SUM(C11:C16)</f>
        <v>161446758</v>
      </c>
      <c r="D10" s="472">
        <f>SUM(D11:D16)</f>
        <v>162743598</v>
      </c>
      <c r="E10" s="472">
        <f>SUM(E11:E16)</f>
        <v>167218465</v>
      </c>
    </row>
    <row r="11" spans="1:6" s="240" customFormat="1" ht="12" customHeight="1" x14ac:dyDescent="0.2">
      <c r="A11" s="396" t="s">
        <v>69</v>
      </c>
      <c r="B11" s="302" t="s">
        <v>201</v>
      </c>
      <c r="C11" s="451">
        <v>57793694</v>
      </c>
      <c r="D11" s="485">
        <v>57793694</v>
      </c>
      <c r="E11" s="485">
        <v>65315768</v>
      </c>
    </row>
    <row r="12" spans="1:6" s="240" customFormat="1" ht="12" customHeight="1" x14ac:dyDescent="0.2">
      <c r="A12" s="397" t="s">
        <v>70</v>
      </c>
      <c r="B12" s="303" t="s">
        <v>202</v>
      </c>
      <c r="C12" s="452">
        <v>62028667</v>
      </c>
      <c r="D12" s="486">
        <v>62028667</v>
      </c>
      <c r="E12" s="486">
        <v>57076867</v>
      </c>
    </row>
    <row r="13" spans="1:6" s="240" customFormat="1" ht="12" customHeight="1" x14ac:dyDescent="0.2">
      <c r="A13" s="397" t="s">
        <v>71</v>
      </c>
      <c r="B13" s="303" t="s">
        <v>475</v>
      </c>
      <c r="C13" s="452">
        <v>38859897</v>
      </c>
      <c r="D13" s="486">
        <v>39302862</v>
      </c>
      <c r="E13" s="486">
        <v>40786704</v>
      </c>
    </row>
    <row r="14" spans="1:6" s="240" customFormat="1" ht="12" customHeight="1" x14ac:dyDescent="0.2">
      <c r="A14" s="397" t="s">
        <v>72</v>
      </c>
      <c r="B14" s="303" t="s">
        <v>203</v>
      </c>
      <c r="C14" s="452">
        <v>2764500</v>
      </c>
      <c r="D14" s="486">
        <v>2764500</v>
      </c>
      <c r="E14" s="486">
        <v>2764500</v>
      </c>
    </row>
    <row r="15" spans="1:6" s="240" customFormat="1" ht="12" customHeight="1" x14ac:dyDescent="0.2">
      <c r="A15" s="397" t="s">
        <v>109</v>
      </c>
      <c r="B15" s="321" t="s">
        <v>373</v>
      </c>
      <c r="C15" s="626"/>
      <c r="D15" s="486">
        <v>853875</v>
      </c>
      <c r="E15" s="486">
        <v>1274626</v>
      </c>
    </row>
    <row r="16" spans="1:6" s="240" customFormat="1" ht="12" customHeight="1" thickBot="1" x14ac:dyDescent="0.25">
      <c r="A16" s="398" t="s">
        <v>73</v>
      </c>
      <c r="B16" s="320" t="s">
        <v>374</v>
      </c>
      <c r="C16" s="437"/>
      <c r="D16" s="539"/>
      <c r="E16" s="539"/>
    </row>
    <row r="17" spans="1:5" s="240" customFormat="1" ht="12" customHeight="1" thickBot="1" x14ac:dyDescent="0.25">
      <c r="A17" s="395" t="s">
        <v>10</v>
      </c>
      <c r="B17" s="305" t="s">
        <v>204</v>
      </c>
      <c r="C17" s="453">
        <f>SUM(C18:C23)</f>
        <v>10230000</v>
      </c>
      <c r="D17" s="540">
        <f>SUM(D18:D23)</f>
        <v>22437058</v>
      </c>
      <c r="E17" s="540">
        <f>SUM(E18:E23)</f>
        <v>36275796</v>
      </c>
    </row>
    <row r="18" spans="1:5" s="240" customFormat="1" ht="12" customHeight="1" x14ac:dyDescent="0.2">
      <c r="A18" s="396" t="s">
        <v>75</v>
      </c>
      <c r="B18" s="302" t="s">
        <v>205</v>
      </c>
      <c r="C18" s="451"/>
      <c r="D18" s="537"/>
      <c r="E18" s="537"/>
    </row>
    <row r="19" spans="1:5" s="240" customFormat="1" ht="12" customHeight="1" x14ac:dyDescent="0.2">
      <c r="A19" s="397" t="s">
        <v>76</v>
      </c>
      <c r="B19" s="303" t="s">
        <v>206</v>
      </c>
      <c r="C19" s="452"/>
      <c r="D19" s="538"/>
      <c r="E19" s="538"/>
    </row>
    <row r="20" spans="1:5" s="240" customFormat="1" ht="12" customHeight="1" x14ac:dyDescent="0.2">
      <c r="A20" s="397" t="s">
        <v>77</v>
      </c>
      <c r="B20" s="303" t="s">
        <v>366</v>
      </c>
      <c r="C20" s="452"/>
      <c r="D20" s="538"/>
      <c r="E20" s="538"/>
    </row>
    <row r="21" spans="1:5" s="240" customFormat="1" ht="12" customHeight="1" x14ac:dyDescent="0.2">
      <c r="A21" s="397" t="s">
        <v>78</v>
      </c>
      <c r="B21" s="303" t="s">
        <v>367</v>
      </c>
      <c r="C21" s="452"/>
      <c r="D21" s="538"/>
      <c r="E21" s="538"/>
    </row>
    <row r="22" spans="1:5" s="240" customFormat="1" ht="12" customHeight="1" x14ac:dyDescent="0.2">
      <c r="A22" s="397" t="s">
        <v>79</v>
      </c>
      <c r="B22" s="303" t="s">
        <v>207</v>
      </c>
      <c r="C22" s="452">
        <v>10230000</v>
      </c>
      <c r="D22" s="538">
        <v>22437058</v>
      </c>
      <c r="E22" s="538">
        <v>36275796</v>
      </c>
    </row>
    <row r="23" spans="1:5" s="240" customFormat="1" ht="12" customHeight="1" thickBot="1" x14ac:dyDescent="0.25">
      <c r="A23" s="398" t="s">
        <v>85</v>
      </c>
      <c r="B23" s="320" t="s">
        <v>208</v>
      </c>
      <c r="C23" s="437"/>
      <c r="D23" s="539"/>
      <c r="E23" s="539"/>
    </row>
    <row r="24" spans="1:5" s="240" customFormat="1" ht="12" customHeight="1" thickBot="1" x14ac:dyDescent="0.25">
      <c r="A24" s="395" t="s">
        <v>11</v>
      </c>
      <c r="B24" s="301" t="s">
        <v>209</v>
      </c>
      <c r="C24" s="450"/>
      <c r="D24" s="536"/>
      <c r="E24" s="536">
        <f>E25</f>
        <v>124000</v>
      </c>
    </row>
    <row r="25" spans="1:5" s="240" customFormat="1" ht="12" customHeight="1" x14ac:dyDescent="0.2">
      <c r="A25" s="396" t="s">
        <v>58</v>
      </c>
      <c r="B25" s="302" t="s">
        <v>210</v>
      </c>
      <c r="C25" s="451"/>
      <c r="D25" s="537"/>
      <c r="E25" s="537">
        <v>124000</v>
      </c>
    </row>
    <row r="26" spans="1:5" s="240" customFormat="1" ht="12" customHeight="1" x14ac:dyDescent="0.2">
      <c r="A26" s="397" t="s">
        <v>59</v>
      </c>
      <c r="B26" s="303" t="s">
        <v>211</v>
      </c>
      <c r="C26" s="452"/>
      <c r="D26" s="538"/>
      <c r="E26" s="538"/>
    </row>
    <row r="27" spans="1:5" s="240" customFormat="1" ht="12" customHeight="1" x14ac:dyDescent="0.2">
      <c r="A27" s="397" t="s">
        <v>60</v>
      </c>
      <c r="B27" s="303" t="s">
        <v>368</v>
      </c>
      <c r="C27" s="452"/>
      <c r="D27" s="538"/>
      <c r="E27" s="538"/>
    </row>
    <row r="28" spans="1:5" s="240" customFormat="1" ht="12" customHeight="1" x14ac:dyDescent="0.2">
      <c r="A28" s="397" t="s">
        <v>61</v>
      </c>
      <c r="B28" s="303" t="s">
        <v>369</v>
      </c>
      <c r="C28" s="452"/>
      <c r="D28" s="538"/>
      <c r="E28" s="538"/>
    </row>
    <row r="29" spans="1:5" s="240" customFormat="1" ht="12" customHeight="1" x14ac:dyDescent="0.2">
      <c r="A29" s="397" t="s">
        <v>123</v>
      </c>
      <c r="B29" s="303" t="s">
        <v>212</v>
      </c>
      <c r="C29" s="452"/>
      <c r="D29" s="538"/>
      <c r="E29" s="538"/>
    </row>
    <row r="30" spans="1:5" s="240" customFormat="1" ht="12" customHeight="1" thickBot="1" x14ac:dyDescent="0.25">
      <c r="A30" s="398" t="s">
        <v>124</v>
      </c>
      <c r="B30" s="304" t="s">
        <v>213</v>
      </c>
      <c r="C30" s="454"/>
      <c r="D30" s="541"/>
      <c r="E30" s="541"/>
    </row>
    <row r="31" spans="1:5" s="240" customFormat="1" ht="12" customHeight="1" thickBot="1" x14ac:dyDescent="0.25">
      <c r="A31" s="395" t="s">
        <v>125</v>
      </c>
      <c r="B31" s="301" t="s">
        <v>476</v>
      </c>
      <c r="C31" s="450">
        <f>SUM(C32:C38)</f>
        <v>34680000</v>
      </c>
      <c r="D31" s="472">
        <f>SUM(D32:D38)</f>
        <v>34680000</v>
      </c>
      <c r="E31" s="472">
        <f>SUM(E32:E38)</f>
        <v>34680000</v>
      </c>
    </row>
    <row r="32" spans="1:5" s="240" customFormat="1" ht="12" customHeight="1" x14ac:dyDescent="0.2">
      <c r="A32" s="396" t="s">
        <v>214</v>
      </c>
      <c r="B32" s="302" t="s">
        <v>480</v>
      </c>
      <c r="C32" s="451">
        <v>1000000</v>
      </c>
      <c r="D32" s="485">
        <v>1000000</v>
      </c>
      <c r="E32" s="485">
        <v>1000000</v>
      </c>
    </row>
    <row r="33" spans="1:5" s="240" customFormat="1" ht="12" customHeight="1" x14ac:dyDescent="0.2">
      <c r="A33" s="397" t="s">
        <v>215</v>
      </c>
      <c r="B33" s="303" t="s">
        <v>481</v>
      </c>
      <c r="C33" s="452"/>
      <c r="D33" s="486"/>
      <c r="E33" s="486"/>
    </row>
    <row r="34" spans="1:5" s="240" customFormat="1" ht="12" customHeight="1" x14ac:dyDescent="0.2">
      <c r="A34" s="397" t="s">
        <v>216</v>
      </c>
      <c r="B34" s="303" t="s">
        <v>482</v>
      </c>
      <c r="C34" s="452">
        <v>18000000</v>
      </c>
      <c r="D34" s="486">
        <v>18000000</v>
      </c>
      <c r="E34" s="486">
        <v>18000000</v>
      </c>
    </row>
    <row r="35" spans="1:5" s="240" customFormat="1" ht="12" customHeight="1" x14ac:dyDescent="0.2">
      <c r="A35" s="397" t="s">
        <v>217</v>
      </c>
      <c r="B35" s="303" t="s">
        <v>483</v>
      </c>
      <c r="C35" s="452">
        <v>80000</v>
      </c>
      <c r="D35" s="486">
        <v>80000</v>
      </c>
      <c r="E35" s="486">
        <v>80000</v>
      </c>
    </row>
    <row r="36" spans="1:5" s="240" customFormat="1" ht="12" customHeight="1" x14ac:dyDescent="0.2">
      <c r="A36" s="397" t="s">
        <v>477</v>
      </c>
      <c r="B36" s="303" t="s">
        <v>218</v>
      </c>
      <c r="C36" s="452">
        <v>4800000</v>
      </c>
      <c r="D36" s="486">
        <v>4800000</v>
      </c>
      <c r="E36" s="486">
        <v>4800000</v>
      </c>
    </row>
    <row r="37" spans="1:5" s="240" customFormat="1" ht="12" customHeight="1" x14ac:dyDescent="0.2">
      <c r="A37" s="397" t="s">
        <v>478</v>
      </c>
      <c r="B37" s="303" t="s">
        <v>498</v>
      </c>
      <c r="C37" s="452">
        <v>10000000</v>
      </c>
      <c r="D37" s="486">
        <v>10000000</v>
      </c>
      <c r="E37" s="486">
        <v>10000000</v>
      </c>
    </row>
    <row r="38" spans="1:5" s="240" customFormat="1" ht="12" customHeight="1" thickBot="1" x14ac:dyDescent="0.25">
      <c r="A38" s="398" t="s">
        <v>479</v>
      </c>
      <c r="B38" s="304" t="s">
        <v>219</v>
      </c>
      <c r="C38" s="452">
        <v>800000</v>
      </c>
      <c r="D38" s="486">
        <v>800000</v>
      </c>
      <c r="E38" s="486">
        <v>800000</v>
      </c>
    </row>
    <row r="39" spans="1:5" s="240" customFormat="1" ht="12" customHeight="1" thickBot="1" x14ac:dyDescent="0.25">
      <c r="A39" s="395" t="s">
        <v>13</v>
      </c>
      <c r="B39" s="301" t="s">
        <v>375</v>
      </c>
      <c r="C39" s="450">
        <f>SUM(C40:C50)</f>
        <v>18325000</v>
      </c>
      <c r="D39" s="536">
        <f>SUM(D40:D50)</f>
        <v>18325000</v>
      </c>
      <c r="E39" s="536">
        <f>SUM(E40:E50)</f>
        <v>18325000</v>
      </c>
    </row>
    <row r="40" spans="1:5" s="240" customFormat="1" ht="12" customHeight="1" x14ac:dyDescent="0.2">
      <c r="A40" s="396" t="s">
        <v>62</v>
      </c>
      <c r="B40" s="302" t="s">
        <v>222</v>
      </c>
      <c r="C40" s="451"/>
      <c r="D40" s="537"/>
      <c r="E40" s="537"/>
    </row>
    <row r="41" spans="1:5" s="240" customFormat="1" ht="12" customHeight="1" x14ac:dyDescent="0.2">
      <c r="A41" s="397" t="s">
        <v>63</v>
      </c>
      <c r="B41" s="303" t="s">
        <v>223</v>
      </c>
      <c r="C41" s="452">
        <v>1491000</v>
      </c>
      <c r="D41" s="486">
        <v>1491000</v>
      </c>
      <c r="E41" s="486">
        <v>1491000</v>
      </c>
    </row>
    <row r="42" spans="1:5" s="240" customFormat="1" ht="12" customHeight="1" x14ac:dyDescent="0.2">
      <c r="A42" s="397" t="s">
        <v>64</v>
      </c>
      <c r="B42" s="303" t="s">
        <v>224</v>
      </c>
      <c r="C42" s="452">
        <v>412000</v>
      </c>
      <c r="D42" s="486">
        <v>412000</v>
      </c>
      <c r="E42" s="486">
        <v>412000</v>
      </c>
    </row>
    <row r="43" spans="1:5" s="240" customFormat="1" ht="12" customHeight="1" x14ac:dyDescent="0.2">
      <c r="A43" s="397" t="s">
        <v>127</v>
      </c>
      <c r="B43" s="303" t="s">
        <v>225</v>
      </c>
      <c r="C43" s="452"/>
      <c r="D43" s="486"/>
      <c r="E43" s="486"/>
    </row>
    <row r="44" spans="1:5" s="240" customFormat="1" ht="12" customHeight="1" x14ac:dyDescent="0.2">
      <c r="A44" s="397" t="s">
        <v>128</v>
      </c>
      <c r="B44" s="303" t="s">
        <v>226</v>
      </c>
      <c r="C44" s="452">
        <v>12585000</v>
      </c>
      <c r="D44" s="486">
        <v>12585000</v>
      </c>
      <c r="E44" s="486">
        <v>12585000</v>
      </c>
    </row>
    <row r="45" spans="1:5" s="240" customFormat="1" ht="12" customHeight="1" x14ac:dyDescent="0.2">
      <c r="A45" s="397" t="s">
        <v>129</v>
      </c>
      <c r="B45" s="303" t="s">
        <v>227</v>
      </c>
      <c r="C45" s="452">
        <v>3837000</v>
      </c>
      <c r="D45" s="486">
        <v>3837000</v>
      </c>
      <c r="E45" s="486">
        <v>3837000</v>
      </c>
    </row>
    <row r="46" spans="1:5" s="240" customFormat="1" ht="12" customHeight="1" x14ac:dyDescent="0.2">
      <c r="A46" s="397" t="s">
        <v>130</v>
      </c>
      <c r="B46" s="303" t="s">
        <v>228</v>
      </c>
      <c r="C46" s="452"/>
      <c r="D46" s="538"/>
      <c r="E46" s="538"/>
    </row>
    <row r="47" spans="1:5" s="240" customFormat="1" ht="12" customHeight="1" x14ac:dyDescent="0.2">
      <c r="A47" s="397" t="s">
        <v>131</v>
      </c>
      <c r="B47" s="303" t="s">
        <v>485</v>
      </c>
      <c r="C47" s="452"/>
      <c r="D47" s="538"/>
      <c r="E47" s="538"/>
    </row>
    <row r="48" spans="1:5" s="240" customFormat="1" ht="12" customHeight="1" x14ac:dyDescent="0.2">
      <c r="A48" s="397" t="s">
        <v>220</v>
      </c>
      <c r="B48" s="303" t="s">
        <v>230</v>
      </c>
      <c r="C48" s="452"/>
      <c r="D48" s="538"/>
      <c r="E48" s="538"/>
    </row>
    <row r="49" spans="1:5" s="240" customFormat="1" ht="12" customHeight="1" x14ac:dyDescent="0.2">
      <c r="A49" s="398" t="s">
        <v>221</v>
      </c>
      <c r="B49" s="304" t="s">
        <v>377</v>
      </c>
      <c r="C49" s="454"/>
      <c r="D49" s="541"/>
      <c r="E49" s="541"/>
    </row>
    <row r="50" spans="1:5" s="240" customFormat="1" ht="12" customHeight="1" thickBot="1" x14ac:dyDescent="0.25">
      <c r="A50" s="409" t="s">
        <v>376</v>
      </c>
      <c r="B50" s="651" t="s">
        <v>231</v>
      </c>
      <c r="C50" s="652"/>
      <c r="D50" s="653"/>
      <c r="E50" s="653"/>
    </row>
    <row r="51" spans="1:5" s="240" customFormat="1" ht="12" customHeight="1" thickBot="1" x14ac:dyDescent="0.25">
      <c r="A51" s="395" t="s">
        <v>14</v>
      </c>
      <c r="B51" s="301" t="s">
        <v>232</v>
      </c>
      <c r="C51" s="450"/>
      <c r="D51" s="536"/>
      <c r="E51" s="536"/>
    </row>
    <row r="52" spans="1:5" s="240" customFormat="1" ht="12" customHeight="1" x14ac:dyDescent="0.2">
      <c r="A52" s="396" t="s">
        <v>65</v>
      </c>
      <c r="B52" s="302" t="s">
        <v>236</v>
      </c>
      <c r="C52" s="451"/>
      <c r="D52" s="537"/>
      <c r="E52" s="537"/>
    </row>
    <row r="53" spans="1:5" s="240" customFormat="1" ht="12" customHeight="1" x14ac:dyDescent="0.2">
      <c r="A53" s="397" t="s">
        <v>66</v>
      </c>
      <c r="B53" s="303" t="s">
        <v>237</v>
      </c>
      <c r="C53" s="452"/>
      <c r="D53" s="538"/>
      <c r="E53" s="538"/>
    </row>
    <row r="54" spans="1:5" s="240" customFormat="1" ht="12" customHeight="1" x14ac:dyDescent="0.2">
      <c r="A54" s="397" t="s">
        <v>233</v>
      </c>
      <c r="B54" s="303" t="s">
        <v>238</v>
      </c>
      <c r="C54" s="452"/>
      <c r="D54" s="538"/>
      <c r="E54" s="538"/>
    </row>
    <row r="55" spans="1:5" s="240" customFormat="1" ht="12" customHeight="1" x14ac:dyDescent="0.2">
      <c r="A55" s="397" t="s">
        <v>234</v>
      </c>
      <c r="B55" s="303" t="s">
        <v>239</v>
      </c>
      <c r="C55" s="452"/>
      <c r="D55" s="538"/>
      <c r="E55" s="538"/>
    </row>
    <row r="56" spans="1:5" s="240" customFormat="1" ht="12" customHeight="1" thickBot="1" x14ac:dyDescent="0.25">
      <c r="A56" s="409" t="s">
        <v>235</v>
      </c>
      <c r="B56" s="651" t="s">
        <v>240</v>
      </c>
      <c r="C56" s="652"/>
      <c r="D56" s="653"/>
      <c r="E56" s="653"/>
    </row>
    <row r="57" spans="1:5" s="240" customFormat="1" ht="12" customHeight="1" thickBot="1" x14ac:dyDescent="0.25">
      <c r="A57" s="670"/>
      <c r="B57" s="671"/>
      <c r="C57" s="672"/>
      <c r="D57" s="673"/>
      <c r="E57" s="673"/>
    </row>
    <row r="58" spans="1:5" s="240" customFormat="1" ht="12" customHeight="1" thickBot="1" x14ac:dyDescent="0.25">
      <c r="A58" s="392" t="s">
        <v>57</v>
      </c>
      <c r="B58" s="382" t="s">
        <v>8</v>
      </c>
      <c r="C58" s="702" t="s">
        <v>542</v>
      </c>
      <c r="D58" s="703"/>
      <c r="E58" s="704"/>
    </row>
    <row r="59" spans="1:5" s="240" customFormat="1" ht="12" customHeight="1" thickBot="1" x14ac:dyDescent="0.25">
      <c r="A59" s="393"/>
      <c r="B59" s="383"/>
      <c r="C59" s="436" t="s">
        <v>516</v>
      </c>
      <c r="D59" s="525" t="s">
        <v>520</v>
      </c>
      <c r="E59" s="525" t="s">
        <v>547</v>
      </c>
    </row>
    <row r="60" spans="1:5" s="240" customFormat="1" ht="12" customHeight="1" thickBot="1" x14ac:dyDescent="0.25">
      <c r="A60" s="394">
        <v>1</v>
      </c>
      <c r="B60" s="384">
        <v>2</v>
      </c>
      <c r="C60" s="434">
        <v>3</v>
      </c>
      <c r="D60" s="535">
        <v>4</v>
      </c>
      <c r="E60" s="535">
        <v>5</v>
      </c>
    </row>
    <row r="61" spans="1:5" s="240" customFormat="1" ht="12" customHeight="1" thickBot="1" x14ac:dyDescent="0.25">
      <c r="A61" s="395" t="s">
        <v>132</v>
      </c>
      <c r="B61" s="301" t="s">
        <v>241</v>
      </c>
      <c r="C61" s="450">
        <f>SUM(C62:C65)</f>
        <v>0</v>
      </c>
      <c r="D61" s="536">
        <f>SUM(D62:D65)</f>
        <v>0</v>
      </c>
      <c r="E61" s="536">
        <f>SUM(E62:E65)</f>
        <v>0</v>
      </c>
    </row>
    <row r="62" spans="1:5" s="240" customFormat="1" ht="12" customHeight="1" x14ac:dyDescent="0.2">
      <c r="A62" s="396" t="s">
        <v>67</v>
      </c>
      <c r="B62" s="302" t="s">
        <v>242</v>
      </c>
      <c r="C62" s="451"/>
      <c r="D62" s="537"/>
      <c r="E62" s="537"/>
    </row>
    <row r="63" spans="1:5" s="240" customFormat="1" ht="12" customHeight="1" x14ac:dyDescent="0.2">
      <c r="A63" s="397" t="s">
        <v>68</v>
      </c>
      <c r="B63" s="303" t="s">
        <v>370</v>
      </c>
      <c r="C63" s="452"/>
      <c r="D63" s="538"/>
      <c r="E63" s="538"/>
    </row>
    <row r="64" spans="1:5" s="240" customFormat="1" ht="12" customHeight="1" x14ac:dyDescent="0.2">
      <c r="A64" s="397" t="s">
        <v>245</v>
      </c>
      <c r="B64" s="303" t="s">
        <v>243</v>
      </c>
      <c r="C64" s="452"/>
      <c r="D64" s="538"/>
      <c r="E64" s="538"/>
    </row>
    <row r="65" spans="1:5" s="240" customFormat="1" ht="12" customHeight="1" thickBot="1" x14ac:dyDescent="0.25">
      <c r="A65" s="398" t="s">
        <v>246</v>
      </c>
      <c r="B65" s="320" t="s">
        <v>244</v>
      </c>
      <c r="C65" s="437"/>
      <c r="D65" s="539"/>
      <c r="E65" s="539"/>
    </row>
    <row r="66" spans="1:5" s="240" customFormat="1" ht="12" customHeight="1" thickBot="1" x14ac:dyDescent="0.25">
      <c r="A66" s="395" t="s">
        <v>16</v>
      </c>
      <c r="B66" s="305" t="s">
        <v>247</v>
      </c>
      <c r="C66" s="453"/>
      <c r="D66" s="540"/>
      <c r="E66" s="540"/>
    </row>
    <row r="67" spans="1:5" s="240" customFormat="1" ht="12" customHeight="1" x14ac:dyDescent="0.2">
      <c r="A67" s="396" t="s">
        <v>133</v>
      </c>
      <c r="B67" s="302" t="s">
        <v>249</v>
      </c>
      <c r="C67" s="451"/>
      <c r="D67" s="537"/>
      <c r="E67" s="537"/>
    </row>
    <row r="68" spans="1:5" s="240" customFormat="1" ht="12" customHeight="1" x14ac:dyDescent="0.2">
      <c r="A68" s="397" t="s">
        <v>134</v>
      </c>
      <c r="B68" s="303" t="s">
        <v>371</v>
      </c>
      <c r="C68" s="452"/>
      <c r="D68" s="538"/>
      <c r="E68" s="538"/>
    </row>
    <row r="69" spans="1:5" s="240" customFormat="1" ht="12" customHeight="1" x14ac:dyDescent="0.2">
      <c r="A69" s="397" t="s">
        <v>176</v>
      </c>
      <c r="B69" s="303" t="s">
        <v>250</v>
      </c>
      <c r="C69" s="452"/>
      <c r="D69" s="538"/>
      <c r="E69" s="538"/>
    </row>
    <row r="70" spans="1:5" s="240" customFormat="1" ht="12" customHeight="1" thickBot="1" x14ac:dyDescent="0.25">
      <c r="A70" s="398" t="s">
        <v>248</v>
      </c>
      <c r="B70" s="320" t="s">
        <v>251</v>
      </c>
      <c r="C70" s="437"/>
      <c r="D70" s="539"/>
      <c r="E70" s="539"/>
    </row>
    <row r="71" spans="1:5" s="240" customFormat="1" ht="12" customHeight="1" thickBot="1" x14ac:dyDescent="0.25">
      <c r="A71" s="395" t="s">
        <v>417</v>
      </c>
      <c r="B71" s="301" t="s">
        <v>252</v>
      </c>
      <c r="C71" s="450">
        <f>SUM(C10,C17,C24,C31,C39,C51,C61,C66)</f>
        <v>224681758</v>
      </c>
      <c r="D71" s="536">
        <f>SUM(D10,D17,D24,D31,D39,D51,D61,D66)</f>
        <v>238185656</v>
      </c>
      <c r="E71" s="536">
        <f>SUM(E10,E17,E24,E31,E39,E51,E61,E66)</f>
        <v>256623261</v>
      </c>
    </row>
    <row r="72" spans="1:5" s="240" customFormat="1" ht="12" customHeight="1" thickBot="1" x14ac:dyDescent="0.25">
      <c r="A72" s="399" t="s">
        <v>253</v>
      </c>
      <c r="B72" s="305" t="s">
        <v>254</v>
      </c>
      <c r="C72" s="453"/>
      <c r="D72" s="540"/>
      <c r="E72" s="540"/>
    </row>
    <row r="73" spans="1:5" s="240" customFormat="1" ht="12" customHeight="1" x14ac:dyDescent="0.2">
      <c r="A73" s="396" t="s">
        <v>285</v>
      </c>
      <c r="B73" s="302" t="s">
        <v>255</v>
      </c>
      <c r="C73" s="451"/>
      <c r="D73" s="537"/>
      <c r="E73" s="537"/>
    </row>
    <row r="74" spans="1:5" s="240" customFormat="1" ht="12" customHeight="1" x14ac:dyDescent="0.2">
      <c r="A74" s="397" t="s">
        <v>294</v>
      </c>
      <c r="B74" s="303" t="s">
        <v>256</v>
      </c>
      <c r="C74" s="452"/>
      <c r="D74" s="538"/>
      <c r="E74" s="538"/>
    </row>
    <row r="75" spans="1:5" s="240" customFormat="1" ht="12" customHeight="1" thickBot="1" x14ac:dyDescent="0.25">
      <c r="A75" s="398" t="s">
        <v>295</v>
      </c>
      <c r="B75" s="385" t="s">
        <v>402</v>
      </c>
      <c r="C75" s="437"/>
      <c r="D75" s="542"/>
      <c r="E75" s="542"/>
    </row>
    <row r="76" spans="1:5" s="240" customFormat="1" ht="12" customHeight="1" thickBot="1" x14ac:dyDescent="0.25">
      <c r="A76" s="399" t="s">
        <v>258</v>
      </c>
      <c r="B76" s="305" t="s">
        <v>259</v>
      </c>
      <c r="C76" s="453">
        <f>SUM(C77:C80)</f>
        <v>0</v>
      </c>
      <c r="D76" s="540">
        <f>SUM(D77:D80)</f>
        <v>0</v>
      </c>
      <c r="E76" s="540">
        <f>SUM(E77:E80)</f>
        <v>0</v>
      </c>
    </row>
    <row r="77" spans="1:5" s="240" customFormat="1" ht="12" customHeight="1" x14ac:dyDescent="0.2">
      <c r="A77" s="396" t="s">
        <v>110</v>
      </c>
      <c r="B77" s="302" t="s">
        <v>260</v>
      </c>
      <c r="C77" s="451"/>
      <c r="D77" s="537"/>
      <c r="E77" s="537"/>
    </row>
    <row r="78" spans="1:5" s="240" customFormat="1" ht="12" customHeight="1" x14ac:dyDescent="0.2">
      <c r="A78" s="397" t="s">
        <v>111</v>
      </c>
      <c r="B78" s="303" t="s">
        <v>261</v>
      </c>
      <c r="C78" s="452"/>
      <c r="D78" s="538"/>
      <c r="E78" s="538"/>
    </row>
    <row r="79" spans="1:5" s="240" customFormat="1" ht="12" customHeight="1" x14ac:dyDescent="0.2">
      <c r="A79" s="397" t="s">
        <v>286</v>
      </c>
      <c r="B79" s="303" t="s">
        <v>262</v>
      </c>
      <c r="C79" s="452"/>
      <c r="D79" s="538"/>
      <c r="E79" s="538"/>
    </row>
    <row r="80" spans="1:5" s="240" customFormat="1" ht="12" customHeight="1" thickBot="1" x14ac:dyDescent="0.25">
      <c r="A80" s="398" t="s">
        <v>287</v>
      </c>
      <c r="B80" s="320" t="s">
        <v>263</v>
      </c>
      <c r="C80" s="437"/>
      <c r="D80" s="539"/>
      <c r="E80" s="539"/>
    </row>
    <row r="81" spans="1:5" s="240" customFormat="1" ht="12" customHeight="1" thickBot="1" x14ac:dyDescent="0.25">
      <c r="A81" s="399" t="s">
        <v>264</v>
      </c>
      <c r="B81" s="305" t="s">
        <v>265</v>
      </c>
      <c r="C81" s="453">
        <f>SUM(C82:C83)</f>
        <v>5554000</v>
      </c>
      <c r="D81" s="540">
        <f>SUM(D82:D83)</f>
        <v>22256000</v>
      </c>
      <c r="E81" s="540">
        <f>SUM(E82:E83)</f>
        <v>22256000</v>
      </c>
    </row>
    <row r="82" spans="1:5" s="240" customFormat="1" ht="12" customHeight="1" x14ac:dyDescent="0.2">
      <c r="A82" s="396" t="s">
        <v>288</v>
      </c>
      <c r="B82" s="302" t="s">
        <v>266</v>
      </c>
      <c r="C82" s="451">
        <v>5554000</v>
      </c>
      <c r="D82" s="537">
        <v>22256000</v>
      </c>
      <c r="E82" s="537">
        <v>22256000</v>
      </c>
    </row>
    <row r="83" spans="1:5" s="240" customFormat="1" ht="12" customHeight="1" thickBot="1" x14ac:dyDescent="0.25">
      <c r="A83" s="398" t="s">
        <v>289</v>
      </c>
      <c r="B83" s="320" t="s">
        <v>267</v>
      </c>
      <c r="C83" s="437"/>
      <c r="D83" s="539"/>
      <c r="E83" s="539"/>
    </row>
    <row r="84" spans="1:5" s="240" customFormat="1" ht="12" customHeight="1" thickBot="1" x14ac:dyDescent="0.25">
      <c r="A84" s="399" t="s">
        <v>268</v>
      </c>
      <c r="B84" s="305" t="s">
        <v>269</v>
      </c>
      <c r="C84" s="453"/>
      <c r="D84" s="540"/>
      <c r="E84" s="540"/>
    </row>
    <row r="85" spans="1:5" s="240" customFormat="1" ht="12" customHeight="1" x14ac:dyDescent="0.2">
      <c r="A85" s="396" t="s">
        <v>290</v>
      </c>
      <c r="B85" s="302" t="s">
        <v>270</v>
      </c>
      <c r="C85" s="451"/>
      <c r="D85" s="537"/>
      <c r="E85" s="537"/>
    </row>
    <row r="86" spans="1:5" s="240" customFormat="1" ht="12" customHeight="1" x14ac:dyDescent="0.2">
      <c r="A86" s="397" t="s">
        <v>291</v>
      </c>
      <c r="B86" s="303" t="s">
        <v>271</v>
      </c>
      <c r="C86" s="452"/>
      <c r="D86" s="538"/>
      <c r="E86" s="538"/>
    </row>
    <row r="87" spans="1:5" s="240" customFormat="1" ht="12" customHeight="1" thickBot="1" x14ac:dyDescent="0.25">
      <c r="A87" s="398" t="s">
        <v>292</v>
      </c>
      <c r="B87" s="320" t="s">
        <v>272</v>
      </c>
      <c r="C87" s="437"/>
      <c r="D87" s="539"/>
      <c r="E87" s="539"/>
    </row>
    <row r="88" spans="1:5" s="240" customFormat="1" ht="12" customHeight="1" thickBot="1" x14ac:dyDescent="0.25">
      <c r="A88" s="399" t="s">
        <v>273</v>
      </c>
      <c r="B88" s="305" t="s">
        <v>293</v>
      </c>
      <c r="C88" s="453"/>
      <c r="D88" s="540"/>
      <c r="E88" s="540"/>
    </row>
    <row r="89" spans="1:5" s="240" customFormat="1" ht="12" customHeight="1" x14ac:dyDescent="0.2">
      <c r="A89" s="400" t="s">
        <v>274</v>
      </c>
      <c r="B89" s="302" t="s">
        <v>275</v>
      </c>
      <c r="C89" s="451"/>
      <c r="D89" s="537"/>
      <c r="E89" s="537"/>
    </row>
    <row r="90" spans="1:5" s="240" customFormat="1" ht="12" customHeight="1" x14ac:dyDescent="0.2">
      <c r="A90" s="401" t="s">
        <v>276</v>
      </c>
      <c r="B90" s="303" t="s">
        <v>277</v>
      </c>
      <c r="C90" s="452"/>
      <c r="D90" s="538"/>
      <c r="E90" s="538"/>
    </row>
    <row r="91" spans="1:5" s="240" customFormat="1" ht="12" customHeight="1" x14ac:dyDescent="0.2">
      <c r="A91" s="401" t="s">
        <v>278</v>
      </c>
      <c r="B91" s="303" t="s">
        <v>279</v>
      </c>
      <c r="C91" s="452"/>
      <c r="D91" s="538"/>
      <c r="E91" s="538"/>
    </row>
    <row r="92" spans="1:5" s="240" customFormat="1" ht="12" customHeight="1" thickBot="1" x14ac:dyDescent="0.25">
      <c r="A92" s="402" t="s">
        <v>280</v>
      </c>
      <c r="B92" s="320" t="s">
        <v>281</v>
      </c>
      <c r="C92" s="437"/>
      <c r="D92" s="539"/>
      <c r="E92" s="539"/>
    </row>
    <row r="93" spans="1:5" s="240" customFormat="1" ht="12" customHeight="1" thickBot="1" x14ac:dyDescent="0.25">
      <c r="A93" s="399" t="s">
        <v>282</v>
      </c>
      <c r="B93" s="305" t="s">
        <v>416</v>
      </c>
      <c r="C93" s="453"/>
      <c r="D93" s="540"/>
      <c r="E93" s="540"/>
    </row>
    <row r="94" spans="1:5" s="240" customFormat="1" ht="13.5" customHeight="1" thickBot="1" x14ac:dyDescent="0.25">
      <c r="A94" s="399" t="s">
        <v>284</v>
      </c>
      <c r="B94" s="305" t="s">
        <v>283</v>
      </c>
      <c r="C94" s="453"/>
      <c r="D94" s="540"/>
      <c r="E94" s="540"/>
    </row>
    <row r="95" spans="1:5" s="240" customFormat="1" ht="15.75" customHeight="1" thickBot="1" x14ac:dyDescent="0.25">
      <c r="A95" s="399" t="s">
        <v>296</v>
      </c>
      <c r="B95" s="307" t="s">
        <v>419</v>
      </c>
      <c r="C95" s="438">
        <f>SUM(C72,C76,C81,C84,C88,C93,C94)</f>
        <v>5554000</v>
      </c>
      <c r="D95" s="487">
        <f>SUM(D72,D76,D81,D84,D88,D93,D94)</f>
        <v>22256000</v>
      </c>
      <c r="E95" s="487">
        <f>SUM(E72,E76,E81,E84,E88,E93,E94)</f>
        <v>22256000</v>
      </c>
    </row>
    <row r="96" spans="1:5" s="240" customFormat="1" ht="16.5" customHeight="1" thickBot="1" x14ac:dyDescent="0.25">
      <c r="A96" s="403" t="s">
        <v>418</v>
      </c>
      <c r="B96" s="308" t="s">
        <v>420</v>
      </c>
      <c r="C96" s="439">
        <f>SUM(C71,C95)</f>
        <v>230235758</v>
      </c>
      <c r="D96" s="488">
        <f>SUM(D71,D95)</f>
        <v>260441656</v>
      </c>
      <c r="E96" s="488">
        <f>SUM(E71,E95)</f>
        <v>278879261</v>
      </c>
    </row>
    <row r="97" spans="1:5" s="240" customFormat="1" ht="83.25" customHeight="1" x14ac:dyDescent="0.2">
      <c r="A97" s="404"/>
      <c r="B97" s="386"/>
      <c r="C97" s="440"/>
      <c r="D97" s="440"/>
      <c r="E97" s="440"/>
    </row>
    <row r="98" spans="1:5" ht="16.5" customHeight="1" x14ac:dyDescent="0.25">
      <c r="A98" s="701" t="s">
        <v>38</v>
      </c>
      <c r="B98" s="701"/>
      <c r="C98" s="701"/>
      <c r="D98" s="701"/>
      <c r="E98" s="701"/>
    </row>
    <row r="99" spans="1:5" s="241" customFormat="1" ht="16.5" customHeight="1" thickBot="1" x14ac:dyDescent="0.3">
      <c r="A99" s="705" t="s">
        <v>114</v>
      </c>
      <c r="B99" s="705"/>
      <c r="C99" s="441"/>
      <c r="D99" s="441"/>
      <c r="E99" s="441" t="s">
        <v>497</v>
      </c>
    </row>
    <row r="100" spans="1:5" ht="38.1" customHeight="1" thickBot="1" x14ac:dyDescent="0.3">
      <c r="A100" s="392" t="s">
        <v>57</v>
      </c>
      <c r="B100" s="382" t="s">
        <v>39</v>
      </c>
      <c r="C100" s="702" t="str">
        <f>+C7</f>
        <v>2016. évi előirányzat</v>
      </c>
      <c r="D100" s="703"/>
      <c r="E100" s="704"/>
    </row>
    <row r="101" spans="1:5" s="239" customFormat="1" ht="12" customHeight="1" thickBot="1" x14ac:dyDescent="0.25">
      <c r="A101" s="405">
        <v>1</v>
      </c>
      <c r="B101" s="387">
        <v>2</v>
      </c>
      <c r="C101" s="433">
        <v>3</v>
      </c>
      <c r="D101" s="489">
        <v>4</v>
      </c>
      <c r="E101" s="489">
        <v>5</v>
      </c>
    </row>
    <row r="102" spans="1:5" s="239" customFormat="1" ht="12.75" thickBot="1" x14ac:dyDescent="0.25">
      <c r="A102" s="394"/>
      <c r="B102" s="384"/>
      <c r="C102" s="436" t="s">
        <v>516</v>
      </c>
      <c r="D102" s="525" t="s">
        <v>520</v>
      </c>
      <c r="E102" s="525" t="s">
        <v>547</v>
      </c>
    </row>
    <row r="103" spans="1:5" ht="12" customHeight="1" thickBot="1" x14ac:dyDescent="0.3">
      <c r="A103" s="406" t="s">
        <v>9</v>
      </c>
      <c r="B103" s="311" t="s">
        <v>378</v>
      </c>
      <c r="C103" s="442">
        <f>SUM(C104:C108)+C122</f>
        <v>224681758</v>
      </c>
      <c r="D103" s="543">
        <f>SUM(D104:D108)+D122</f>
        <v>246411284</v>
      </c>
      <c r="E103" s="543">
        <f>SUM(E104:E108)+E122</f>
        <v>262352645</v>
      </c>
    </row>
    <row r="104" spans="1:5" ht="12" customHeight="1" x14ac:dyDescent="0.25">
      <c r="A104" s="407" t="s">
        <v>69</v>
      </c>
      <c r="B104" s="312" t="s">
        <v>40</v>
      </c>
      <c r="C104" s="443">
        <v>105756000</v>
      </c>
      <c r="D104" s="544">
        <v>115926081</v>
      </c>
      <c r="E104" s="544">
        <v>126793094</v>
      </c>
    </row>
    <row r="105" spans="1:5" ht="12" customHeight="1" x14ac:dyDescent="0.25">
      <c r="A105" s="397" t="s">
        <v>70</v>
      </c>
      <c r="B105" s="313" t="s">
        <v>135</v>
      </c>
      <c r="C105" s="444">
        <v>29592000</v>
      </c>
      <c r="D105" s="545">
        <v>31287441</v>
      </c>
      <c r="E105" s="545">
        <v>33252672</v>
      </c>
    </row>
    <row r="106" spans="1:5" ht="12" customHeight="1" x14ac:dyDescent="0.25">
      <c r="A106" s="397" t="s">
        <v>71</v>
      </c>
      <c r="B106" s="313" t="s">
        <v>101</v>
      </c>
      <c r="C106" s="445">
        <v>66195000</v>
      </c>
      <c r="D106" s="546">
        <v>69782655</v>
      </c>
      <c r="E106" s="546">
        <v>73282042</v>
      </c>
    </row>
    <row r="107" spans="1:5" ht="12" customHeight="1" x14ac:dyDescent="0.25">
      <c r="A107" s="397" t="s">
        <v>72</v>
      </c>
      <c r="B107" s="329" t="s">
        <v>136</v>
      </c>
      <c r="C107" s="446">
        <v>14074000</v>
      </c>
      <c r="D107" s="545">
        <v>14074000</v>
      </c>
      <c r="E107" s="545">
        <v>14781600</v>
      </c>
    </row>
    <row r="108" spans="1:5" ht="12" customHeight="1" x14ac:dyDescent="0.25">
      <c r="A108" s="397" t="s">
        <v>80</v>
      </c>
      <c r="B108" s="315" t="s">
        <v>137</v>
      </c>
      <c r="C108" s="446">
        <v>1760000</v>
      </c>
      <c r="D108" s="545">
        <f>D109+D115+D121</f>
        <v>4784380</v>
      </c>
      <c r="E108" s="545">
        <f>E109+E115+E121+E116</f>
        <v>5019380</v>
      </c>
    </row>
    <row r="109" spans="1:5" ht="12" customHeight="1" x14ac:dyDescent="0.25">
      <c r="A109" s="397" t="s">
        <v>73</v>
      </c>
      <c r="B109" s="313" t="s">
        <v>383</v>
      </c>
      <c r="C109" s="455"/>
      <c r="D109" s="547">
        <v>828982</v>
      </c>
      <c r="E109" s="547">
        <v>828982</v>
      </c>
    </row>
    <row r="110" spans="1:5" ht="12" customHeight="1" x14ac:dyDescent="0.25">
      <c r="A110" s="397" t="s">
        <v>74</v>
      </c>
      <c r="B110" s="317" t="s">
        <v>382</v>
      </c>
      <c r="C110" s="455"/>
      <c r="D110" s="548"/>
      <c r="E110" s="548"/>
    </row>
    <row r="111" spans="1:5" ht="12" customHeight="1" x14ac:dyDescent="0.25">
      <c r="A111" s="397" t="s">
        <v>81</v>
      </c>
      <c r="B111" s="317" t="s">
        <v>381</v>
      </c>
      <c r="C111" s="455"/>
      <c r="D111" s="548"/>
      <c r="E111" s="548"/>
    </row>
    <row r="112" spans="1:5" ht="12" customHeight="1" x14ac:dyDescent="0.25">
      <c r="A112" s="397" t="s">
        <v>82</v>
      </c>
      <c r="B112" s="316" t="s">
        <v>299</v>
      </c>
      <c r="C112" s="456"/>
      <c r="D112" s="549"/>
      <c r="E112" s="549"/>
    </row>
    <row r="113" spans="1:5" ht="12" customHeight="1" x14ac:dyDescent="0.25">
      <c r="A113" s="397" t="s">
        <v>83</v>
      </c>
      <c r="B113" s="313" t="s">
        <v>300</v>
      </c>
      <c r="C113" s="455"/>
      <c r="D113" s="548"/>
      <c r="E113" s="548"/>
    </row>
    <row r="114" spans="1:5" ht="12" customHeight="1" x14ac:dyDescent="0.25">
      <c r="A114" s="397" t="s">
        <v>84</v>
      </c>
      <c r="B114" s="313" t="s">
        <v>301</v>
      </c>
      <c r="C114" s="455"/>
      <c r="D114" s="548"/>
      <c r="E114" s="548"/>
    </row>
    <row r="115" spans="1:5" ht="12" customHeight="1" x14ac:dyDescent="0.25">
      <c r="A115" s="397" t="s">
        <v>548</v>
      </c>
      <c r="B115" s="316" t="s">
        <v>493</v>
      </c>
      <c r="C115" s="456"/>
      <c r="D115" s="550">
        <v>1135000</v>
      </c>
      <c r="E115" s="550">
        <v>1135000</v>
      </c>
    </row>
    <row r="116" spans="1:5" ht="12" customHeight="1" x14ac:dyDescent="0.25">
      <c r="A116" s="397" t="s">
        <v>549</v>
      </c>
      <c r="B116" s="316" t="s">
        <v>550</v>
      </c>
      <c r="C116" s="456"/>
      <c r="D116" s="547"/>
      <c r="E116" s="547">
        <v>50000</v>
      </c>
    </row>
    <row r="117" spans="1:5" ht="12" customHeight="1" x14ac:dyDescent="0.25">
      <c r="A117" s="397" t="s">
        <v>138</v>
      </c>
      <c r="B117" s="316" t="s">
        <v>302</v>
      </c>
      <c r="C117" s="456"/>
      <c r="D117" s="549"/>
      <c r="E117" s="549"/>
    </row>
    <row r="118" spans="1:5" ht="12" customHeight="1" x14ac:dyDescent="0.25">
      <c r="A118" s="397" t="s">
        <v>297</v>
      </c>
      <c r="B118" s="313" t="s">
        <v>303</v>
      </c>
      <c r="C118" s="455"/>
      <c r="D118" s="548"/>
      <c r="E118" s="548"/>
    </row>
    <row r="119" spans="1:5" ht="12" customHeight="1" x14ac:dyDescent="0.25">
      <c r="A119" s="408" t="s">
        <v>298</v>
      </c>
      <c r="B119" s="317" t="s">
        <v>304</v>
      </c>
      <c r="C119" s="455"/>
      <c r="D119" s="548"/>
      <c r="E119" s="548"/>
    </row>
    <row r="120" spans="1:5" ht="12" customHeight="1" x14ac:dyDescent="0.25">
      <c r="A120" s="397" t="s">
        <v>379</v>
      </c>
      <c r="B120" s="317" t="s">
        <v>305</v>
      </c>
      <c r="C120" s="455"/>
      <c r="D120" s="548"/>
      <c r="E120" s="548"/>
    </row>
    <row r="121" spans="1:5" ht="12" customHeight="1" x14ac:dyDescent="0.25">
      <c r="A121" s="398" t="s">
        <v>380</v>
      </c>
      <c r="B121" s="317" t="s">
        <v>306</v>
      </c>
      <c r="C121" s="457">
        <v>1760000</v>
      </c>
      <c r="D121" s="550">
        <v>2820398</v>
      </c>
      <c r="E121" s="550">
        <v>3005398</v>
      </c>
    </row>
    <row r="122" spans="1:5" ht="12" customHeight="1" x14ac:dyDescent="0.25">
      <c r="A122" s="397" t="s">
        <v>384</v>
      </c>
      <c r="B122" s="314" t="s">
        <v>41</v>
      </c>
      <c r="C122" s="457">
        <v>7304758</v>
      </c>
      <c r="D122" s="550">
        <f>D123+D124</f>
        <v>10556727</v>
      </c>
      <c r="E122" s="550">
        <f>E123+E124</f>
        <v>9223857</v>
      </c>
    </row>
    <row r="123" spans="1:5" ht="12" customHeight="1" x14ac:dyDescent="0.25">
      <c r="A123" s="397" t="s">
        <v>385</v>
      </c>
      <c r="B123" s="313" t="s">
        <v>387</v>
      </c>
      <c r="C123" s="449">
        <v>7304758</v>
      </c>
      <c r="D123" s="550">
        <v>10556727</v>
      </c>
      <c r="E123" s="550">
        <v>9223857</v>
      </c>
    </row>
    <row r="124" spans="1:5" ht="12" customHeight="1" thickBot="1" x14ac:dyDescent="0.3">
      <c r="A124" s="409" t="s">
        <v>386</v>
      </c>
      <c r="B124" s="318" t="s">
        <v>388</v>
      </c>
      <c r="C124" s="458"/>
      <c r="D124" s="551"/>
      <c r="E124" s="551"/>
    </row>
    <row r="125" spans="1:5" ht="12" customHeight="1" thickBot="1" x14ac:dyDescent="0.3">
      <c r="A125" s="410" t="s">
        <v>10</v>
      </c>
      <c r="B125" s="388" t="s">
        <v>307</v>
      </c>
      <c r="C125" s="447">
        <f>SUM(C126:C138)</f>
        <v>0</v>
      </c>
      <c r="D125" s="552">
        <f>D126+D128+D130</f>
        <v>8476347</v>
      </c>
      <c r="E125" s="552">
        <f>E126+E128+E130</f>
        <v>10972591</v>
      </c>
    </row>
    <row r="126" spans="1:5" ht="12" customHeight="1" x14ac:dyDescent="0.25">
      <c r="A126" s="396" t="s">
        <v>75</v>
      </c>
      <c r="B126" s="313" t="s">
        <v>175</v>
      </c>
      <c r="C126" s="459"/>
      <c r="D126" s="553">
        <v>7476347</v>
      </c>
      <c r="E126" s="553">
        <v>9972591</v>
      </c>
    </row>
    <row r="127" spans="1:5" ht="12" customHeight="1" x14ac:dyDescent="0.25">
      <c r="A127" s="396" t="s">
        <v>76</v>
      </c>
      <c r="B127" s="317" t="s">
        <v>311</v>
      </c>
      <c r="C127" s="460"/>
      <c r="D127" s="554"/>
      <c r="E127" s="554"/>
    </row>
    <row r="128" spans="1:5" ht="12" customHeight="1" x14ac:dyDescent="0.25">
      <c r="A128" s="396" t="s">
        <v>77</v>
      </c>
      <c r="B128" s="317" t="s">
        <v>139</v>
      </c>
      <c r="C128" s="455"/>
      <c r="D128" s="547"/>
      <c r="E128" s="547"/>
    </row>
    <row r="129" spans="1:5" ht="12" customHeight="1" x14ac:dyDescent="0.25">
      <c r="A129" s="396" t="s">
        <v>78</v>
      </c>
      <c r="B129" s="317" t="s">
        <v>312</v>
      </c>
      <c r="C129" s="457"/>
      <c r="D129" s="550"/>
      <c r="E129" s="550"/>
    </row>
    <row r="130" spans="1:5" ht="12" customHeight="1" x14ac:dyDescent="0.25">
      <c r="A130" s="396" t="s">
        <v>79</v>
      </c>
      <c r="B130" s="320" t="s">
        <v>177</v>
      </c>
      <c r="C130" s="461"/>
      <c r="D130" s="555">
        <f>D131+D132+D133+D134+D135+D136+D137+D138</f>
        <v>1000000</v>
      </c>
      <c r="E130" s="555">
        <f>E131+E132+E133+E134+E135+E136+E137+E138</f>
        <v>1000000</v>
      </c>
    </row>
    <row r="131" spans="1:5" ht="12" customHeight="1" x14ac:dyDescent="0.25">
      <c r="A131" s="396" t="s">
        <v>85</v>
      </c>
      <c r="B131" s="321" t="s">
        <v>372</v>
      </c>
      <c r="C131" s="461"/>
      <c r="D131" s="555"/>
      <c r="E131" s="555"/>
    </row>
    <row r="132" spans="1:5" ht="12" customHeight="1" x14ac:dyDescent="0.25">
      <c r="A132" s="396" t="s">
        <v>87</v>
      </c>
      <c r="B132" s="322" t="s">
        <v>317</v>
      </c>
      <c r="C132" s="457"/>
      <c r="D132" s="556"/>
      <c r="E132" s="556"/>
    </row>
    <row r="133" spans="1:5" x14ac:dyDescent="0.25">
      <c r="A133" s="396" t="s">
        <v>140</v>
      </c>
      <c r="B133" s="313" t="s">
        <v>301</v>
      </c>
      <c r="C133" s="457"/>
      <c r="D133" s="556"/>
      <c r="E133" s="556"/>
    </row>
    <row r="134" spans="1:5" ht="12" customHeight="1" x14ac:dyDescent="0.25">
      <c r="A134" s="396" t="s">
        <v>141</v>
      </c>
      <c r="B134" s="313" t="s">
        <v>316</v>
      </c>
      <c r="C134" s="457"/>
      <c r="D134" s="556"/>
      <c r="E134" s="556"/>
    </row>
    <row r="135" spans="1:5" ht="12" customHeight="1" x14ac:dyDescent="0.25">
      <c r="A135" s="396" t="s">
        <v>142</v>
      </c>
      <c r="B135" s="313" t="s">
        <v>315</v>
      </c>
      <c r="C135" s="457"/>
      <c r="D135" s="556"/>
      <c r="E135" s="556"/>
    </row>
    <row r="136" spans="1:5" ht="12" customHeight="1" x14ac:dyDescent="0.25">
      <c r="A136" s="396" t="s">
        <v>308</v>
      </c>
      <c r="B136" s="313" t="s">
        <v>303</v>
      </c>
      <c r="C136" s="457"/>
      <c r="D136" s="556"/>
      <c r="E136" s="556"/>
    </row>
    <row r="137" spans="1:5" ht="12" customHeight="1" x14ac:dyDescent="0.25">
      <c r="A137" s="396" t="s">
        <v>309</v>
      </c>
      <c r="B137" s="313" t="s">
        <v>314</v>
      </c>
      <c r="C137" s="457"/>
      <c r="D137" s="556"/>
      <c r="E137" s="556"/>
    </row>
    <row r="138" spans="1:5" ht="16.5" thickBot="1" x14ac:dyDescent="0.3">
      <c r="A138" s="408" t="s">
        <v>310</v>
      </c>
      <c r="B138" s="313" t="s">
        <v>313</v>
      </c>
      <c r="C138" s="462"/>
      <c r="D138" s="555">
        <v>1000000</v>
      </c>
      <c r="E138" s="555">
        <v>1000000</v>
      </c>
    </row>
    <row r="139" spans="1:5" ht="12" customHeight="1" thickBot="1" x14ac:dyDescent="0.3">
      <c r="A139" s="395" t="s">
        <v>11</v>
      </c>
      <c r="B139" s="323" t="s">
        <v>389</v>
      </c>
      <c r="C139" s="463">
        <f>SUM(C103,C125)</f>
        <v>224681758</v>
      </c>
      <c r="D139" s="557">
        <f>SUM(D103,D125)</f>
        <v>254887631</v>
      </c>
      <c r="E139" s="557">
        <f>SUM(E103,E125)</f>
        <v>273325236</v>
      </c>
    </row>
    <row r="140" spans="1:5" ht="12" customHeight="1" thickBot="1" x14ac:dyDescent="0.3">
      <c r="A140" s="395" t="s">
        <v>12</v>
      </c>
      <c r="B140" s="323" t="s">
        <v>390</v>
      </c>
      <c r="C140" s="464"/>
      <c r="D140" s="557"/>
      <c r="E140" s="557"/>
    </row>
    <row r="141" spans="1:5" ht="12" customHeight="1" x14ac:dyDescent="0.25">
      <c r="A141" s="396" t="s">
        <v>214</v>
      </c>
      <c r="B141" s="317" t="s">
        <v>397</v>
      </c>
      <c r="C141" s="465"/>
      <c r="D141" s="547"/>
      <c r="E141" s="547"/>
    </row>
    <row r="142" spans="1:5" ht="12" customHeight="1" x14ac:dyDescent="0.25">
      <c r="A142" s="396" t="s">
        <v>215</v>
      </c>
      <c r="B142" s="317" t="s">
        <v>398</v>
      </c>
      <c r="C142" s="465"/>
      <c r="D142" s="547"/>
      <c r="E142" s="547"/>
    </row>
    <row r="143" spans="1:5" ht="12" customHeight="1" thickBot="1" x14ac:dyDescent="0.3">
      <c r="A143" s="408" t="s">
        <v>216</v>
      </c>
      <c r="B143" s="317" t="s">
        <v>399</v>
      </c>
      <c r="C143" s="462"/>
      <c r="D143" s="558"/>
      <c r="E143" s="558"/>
    </row>
    <row r="144" spans="1:5" ht="12" customHeight="1" thickBot="1" x14ac:dyDescent="0.3">
      <c r="A144" s="395" t="s">
        <v>13</v>
      </c>
      <c r="B144" s="323" t="s">
        <v>391</v>
      </c>
      <c r="C144" s="463">
        <f>SUM(C145:C150)</f>
        <v>0</v>
      </c>
      <c r="D144" s="557">
        <f>SUM(D145:D150)</f>
        <v>0</v>
      </c>
      <c r="E144" s="557">
        <f>SUM(E145:E150)</f>
        <v>0</v>
      </c>
    </row>
    <row r="145" spans="1:5" ht="12" customHeight="1" x14ac:dyDescent="0.25">
      <c r="A145" s="396" t="s">
        <v>62</v>
      </c>
      <c r="B145" s="322" t="s">
        <v>400</v>
      </c>
      <c r="C145" s="466"/>
      <c r="D145" s="559"/>
      <c r="E145" s="559"/>
    </row>
    <row r="146" spans="1:5" ht="12" customHeight="1" x14ac:dyDescent="0.25">
      <c r="A146" s="396" t="s">
        <v>63</v>
      </c>
      <c r="B146" s="322" t="s">
        <v>392</v>
      </c>
      <c r="C146" s="457"/>
      <c r="D146" s="550"/>
      <c r="E146" s="550"/>
    </row>
    <row r="147" spans="1:5" ht="12" customHeight="1" x14ac:dyDescent="0.25">
      <c r="A147" s="396" t="s">
        <v>64</v>
      </c>
      <c r="B147" s="322" t="s">
        <v>393</v>
      </c>
      <c r="C147" s="457"/>
      <c r="D147" s="550"/>
      <c r="E147" s="550"/>
    </row>
    <row r="148" spans="1:5" ht="12" customHeight="1" x14ac:dyDescent="0.25">
      <c r="A148" s="396" t="s">
        <v>127</v>
      </c>
      <c r="B148" s="322" t="s">
        <v>394</v>
      </c>
      <c r="C148" s="457"/>
      <c r="D148" s="550"/>
      <c r="E148" s="550"/>
    </row>
    <row r="149" spans="1:5" ht="12" customHeight="1" x14ac:dyDescent="0.25">
      <c r="A149" s="396" t="s">
        <v>128</v>
      </c>
      <c r="B149" s="322" t="s">
        <v>395</v>
      </c>
      <c r="C149" s="457"/>
      <c r="D149" s="550"/>
      <c r="E149" s="550"/>
    </row>
    <row r="150" spans="1:5" ht="12" customHeight="1" thickBot="1" x14ac:dyDescent="0.3">
      <c r="A150" s="408" t="s">
        <v>129</v>
      </c>
      <c r="B150" s="322" t="s">
        <v>396</v>
      </c>
      <c r="C150" s="462"/>
      <c r="D150" s="558"/>
      <c r="E150" s="558"/>
    </row>
    <row r="151" spans="1:5" ht="12" customHeight="1" thickBot="1" x14ac:dyDescent="0.3">
      <c r="A151" s="395" t="s">
        <v>14</v>
      </c>
      <c r="B151" s="323" t="s">
        <v>404</v>
      </c>
      <c r="C151" s="463">
        <f>SUM(C152:C155)</f>
        <v>5554000</v>
      </c>
      <c r="D151" s="557">
        <f>SUM(D152:D155)</f>
        <v>5554025</v>
      </c>
      <c r="E151" s="557">
        <f>SUM(E152:E155)</f>
        <v>5554025</v>
      </c>
    </row>
    <row r="152" spans="1:5" ht="12" customHeight="1" x14ac:dyDescent="0.25">
      <c r="A152" s="396" t="s">
        <v>65</v>
      </c>
      <c r="B152" s="322" t="s">
        <v>318</v>
      </c>
      <c r="C152" s="466"/>
      <c r="D152" s="559"/>
      <c r="E152" s="559"/>
    </row>
    <row r="153" spans="1:5" ht="12" customHeight="1" x14ac:dyDescent="0.25">
      <c r="A153" s="396" t="s">
        <v>66</v>
      </c>
      <c r="B153" s="322" t="s">
        <v>319</v>
      </c>
      <c r="C153" s="457">
        <v>5554000</v>
      </c>
      <c r="D153" s="550">
        <v>5554025</v>
      </c>
      <c r="E153" s="550">
        <v>5554025</v>
      </c>
    </row>
    <row r="154" spans="1:5" ht="12" customHeight="1" thickBot="1" x14ac:dyDescent="0.3">
      <c r="A154" s="408" t="s">
        <v>233</v>
      </c>
      <c r="B154" s="324" t="s">
        <v>405</v>
      </c>
      <c r="C154" s="465"/>
      <c r="D154" s="547"/>
      <c r="E154" s="547"/>
    </row>
    <row r="155" spans="1:5" ht="12" customHeight="1" thickBot="1" x14ac:dyDescent="0.3">
      <c r="A155" s="694" t="s">
        <v>234</v>
      </c>
      <c r="B155" s="695" t="s">
        <v>338</v>
      </c>
      <c r="C155" s="696"/>
      <c r="D155" s="697"/>
      <c r="E155" s="697"/>
    </row>
    <row r="156" spans="1:5" ht="12" customHeight="1" thickBot="1" x14ac:dyDescent="0.3">
      <c r="A156" s="670"/>
      <c r="B156" s="674"/>
      <c r="C156" s="675"/>
      <c r="D156" s="676"/>
      <c r="E156" s="676"/>
    </row>
    <row r="157" spans="1:5" ht="12" customHeight="1" thickBot="1" x14ac:dyDescent="0.3">
      <c r="A157" s="392" t="s">
        <v>57</v>
      </c>
      <c r="B157" s="382" t="s">
        <v>39</v>
      </c>
      <c r="C157" s="702" t="s">
        <v>542</v>
      </c>
      <c r="D157" s="703"/>
      <c r="E157" s="704"/>
    </row>
    <row r="158" spans="1:5" ht="12" customHeight="1" thickBot="1" x14ac:dyDescent="0.3">
      <c r="A158" s="405">
        <v>1</v>
      </c>
      <c r="B158" s="387">
        <v>2</v>
      </c>
      <c r="C158" s="433">
        <v>3</v>
      </c>
      <c r="D158" s="489">
        <v>4</v>
      </c>
      <c r="E158" s="489">
        <v>5</v>
      </c>
    </row>
    <row r="159" spans="1:5" ht="12" customHeight="1" thickBot="1" x14ac:dyDescent="0.3">
      <c r="A159" s="394"/>
      <c r="B159" s="384"/>
      <c r="C159" s="436" t="s">
        <v>516</v>
      </c>
      <c r="D159" s="525" t="s">
        <v>520</v>
      </c>
      <c r="E159" s="525" t="s">
        <v>547</v>
      </c>
    </row>
    <row r="160" spans="1:5" ht="12" customHeight="1" thickBot="1" x14ac:dyDescent="0.3">
      <c r="A160" s="395" t="s">
        <v>15</v>
      </c>
      <c r="B160" s="323" t="s">
        <v>406</v>
      </c>
      <c r="C160" s="463"/>
      <c r="D160" s="557"/>
      <c r="E160" s="557"/>
    </row>
    <row r="161" spans="1:6" ht="12" customHeight="1" x14ac:dyDescent="0.25">
      <c r="A161" s="396" t="s">
        <v>67</v>
      </c>
      <c r="B161" s="322" t="s">
        <v>401</v>
      </c>
      <c r="C161" s="466"/>
      <c r="D161" s="559"/>
      <c r="E161" s="559"/>
    </row>
    <row r="162" spans="1:6" ht="12" customHeight="1" x14ac:dyDescent="0.25">
      <c r="A162" s="396" t="s">
        <v>68</v>
      </c>
      <c r="B162" s="322" t="s">
        <v>408</v>
      </c>
      <c r="C162" s="457"/>
      <c r="D162" s="550"/>
      <c r="E162" s="550"/>
    </row>
    <row r="163" spans="1:6" ht="12" customHeight="1" x14ac:dyDescent="0.25">
      <c r="A163" s="396" t="s">
        <v>245</v>
      </c>
      <c r="B163" s="322" t="s">
        <v>403</v>
      </c>
      <c r="C163" s="457"/>
      <c r="D163" s="550"/>
      <c r="E163" s="550"/>
    </row>
    <row r="164" spans="1:6" ht="12" customHeight="1" x14ac:dyDescent="0.25">
      <c r="A164" s="396" t="s">
        <v>246</v>
      </c>
      <c r="B164" s="322" t="s">
        <v>409</v>
      </c>
      <c r="C164" s="457"/>
      <c r="D164" s="550"/>
      <c r="E164" s="550"/>
    </row>
    <row r="165" spans="1:6" ht="12" customHeight="1" thickBot="1" x14ac:dyDescent="0.3">
      <c r="A165" s="396" t="s">
        <v>407</v>
      </c>
      <c r="B165" s="322" t="s">
        <v>410</v>
      </c>
      <c r="C165" s="462"/>
      <c r="D165" s="558"/>
      <c r="E165" s="558"/>
    </row>
    <row r="166" spans="1:6" ht="12" customHeight="1" thickBot="1" x14ac:dyDescent="0.3">
      <c r="A166" s="395" t="s">
        <v>16</v>
      </c>
      <c r="B166" s="323" t="s">
        <v>411</v>
      </c>
      <c r="C166" s="463"/>
      <c r="D166" s="557"/>
      <c r="E166" s="557"/>
    </row>
    <row r="167" spans="1:6" ht="12" customHeight="1" thickBot="1" x14ac:dyDescent="0.3">
      <c r="A167" s="395" t="s">
        <v>17</v>
      </c>
      <c r="B167" s="323" t="s">
        <v>412</v>
      </c>
      <c r="C167" s="463"/>
      <c r="D167" s="557"/>
      <c r="E167" s="557"/>
    </row>
    <row r="168" spans="1:6" ht="15" customHeight="1" thickBot="1" x14ac:dyDescent="0.3">
      <c r="A168" s="395" t="s">
        <v>18</v>
      </c>
      <c r="B168" s="323" t="s">
        <v>414</v>
      </c>
      <c r="C168" s="463">
        <f>SUM(C140,C144,C151,C160,C166,C167)</f>
        <v>5554000</v>
      </c>
      <c r="D168" s="557">
        <f>SUM(D140,D144,D151,D160,D166,D167)</f>
        <v>5554025</v>
      </c>
      <c r="E168" s="557">
        <f>SUM(E140,E144,E151,E160,E166,E167)</f>
        <v>5554025</v>
      </c>
      <c r="F168" s="242"/>
    </row>
    <row r="169" spans="1:6" s="240" customFormat="1" ht="12.95" customHeight="1" thickBot="1" x14ac:dyDescent="0.25">
      <c r="A169" s="411" t="s">
        <v>19</v>
      </c>
      <c r="B169" s="325" t="s">
        <v>413</v>
      </c>
      <c r="C169" s="468">
        <f>SUM(C139,C168)</f>
        <v>230235758</v>
      </c>
      <c r="D169" s="560">
        <f>SUM(D139,D168)</f>
        <v>260441656</v>
      </c>
      <c r="E169" s="560">
        <f>SUM(E139,E168)</f>
        <v>278879261</v>
      </c>
      <c r="F169" s="431"/>
    </row>
    <row r="170" spans="1:6" ht="7.5" customHeight="1" x14ac:dyDescent="0.25"/>
    <row r="171" spans="1:6" x14ac:dyDescent="0.25">
      <c r="A171" s="706" t="s">
        <v>320</v>
      </c>
      <c r="B171" s="706"/>
      <c r="C171" s="706"/>
      <c r="D171" s="706"/>
      <c r="E171" s="706"/>
    </row>
    <row r="172" spans="1:6" ht="15" customHeight="1" thickBot="1" x14ac:dyDescent="0.3">
      <c r="A172" s="700" t="s">
        <v>115</v>
      </c>
      <c r="B172" s="700"/>
      <c r="C172" s="435"/>
      <c r="D172" s="435"/>
      <c r="E172" s="435"/>
    </row>
    <row r="173" spans="1:6" ht="31.5" customHeight="1" thickBot="1" x14ac:dyDescent="0.3">
      <c r="A173" s="395">
        <v>1</v>
      </c>
      <c r="B173" s="692" t="s">
        <v>415</v>
      </c>
      <c r="C173" s="432">
        <f>+C71-C139</f>
        <v>0</v>
      </c>
      <c r="D173" s="472"/>
      <c r="E173" s="472"/>
    </row>
    <row r="174" spans="1:6" ht="41.25" customHeight="1" thickBot="1" x14ac:dyDescent="0.3">
      <c r="A174" s="395" t="s">
        <v>10</v>
      </c>
      <c r="B174" s="693" t="s">
        <v>421</v>
      </c>
      <c r="C174" s="432">
        <f>+C95-C168</f>
        <v>0</v>
      </c>
      <c r="D174" s="472"/>
      <c r="E174" s="472"/>
    </row>
  </sheetData>
  <mergeCells count="13">
    <mergeCell ref="A3:F3"/>
    <mergeCell ref="A1:F1"/>
    <mergeCell ref="A172:B172"/>
    <mergeCell ref="A98:E98"/>
    <mergeCell ref="C7:E7"/>
    <mergeCell ref="C100:E100"/>
    <mergeCell ref="A5:E5"/>
    <mergeCell ref="A6:B6"/>
    <mergeCell ref="A99:B99"/>
    <mergeCell ref="A171:E171"/>
    <mergeCell ref="C58:E58"/>
    <mergeCell ref="C157:E157"/>
    <mergeCell ref="A2:F2"/>
  </mergeCells>
  <phoneticPr fontId="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92" fitToHeight="2" orientation="portrait" useFirstPageNumber="1" r:id="rId1"/>
  <headerFooter alignWithMargins="0">
    <oddFooter>&amp;R&amp;P</oddFooter>
  </headerFooter>
  <rowBreaks count="2" manualBreakCount="2">
    <brk id="57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6"/>
  <sheetViews>
    <sheetView topLeftCell="A31" zoomScale="115" zoomScaleNormal="115" zoomScaleSheetLayoutView="100" workbookViewId="0">
      <selection activeCell="E40" sqref="E40"/>
    </sheetView>
  </sheetViews>
  <sheetFormatPr defaultRowHeight="12.75" x14ac:dyDescent="0.2"/>
  <cols>
    <col min="1" max="1" width="6.83203125" style="21" customWidth="1"/>
    <col min="2" max="2" width="39.1640625" style="113" customWidth="1"/>
    <col min="3" max="5" width="12.83203125" style="21" customWidth="1"/>
    <col min="6" max="6" width="40.83203125" style="21" customWidth="1"/>
    <col min="7" max="9" width="10.83203125" style="21" customWidth="1"/>
    <col min="10" max="10" width="4.83203125" style="21" customWidth="1"/>
    <col min="11" max="16384" width="9.33203125" style="21"/>
  </cols>
  <sheetData>
    <row r="1" spans="1:10" ht="13.5" x14ac:dyDescent="0.2">
      <c r="A1" s="772" t="s">
        <v>563</v>
      </c>
      <c r="B1" s="772"/>
      <c r="C1" s="772"/>
      <c r="D1" s="772"/>
      <c r="E1" s="772"/>
      <c r="F1" s="772"/>
      <c r="G1" s="772"/>
      <c r="H1" s="772"/>
      <c r="I1" s="772"/>
    </row>
    <row r="2" spans="1:10" ht="13.5" x14ac:dyDescent="0.2">
      <c r="A2" s="772" t="s">
        <v>564</v>
      </c>
      <c r="B2" s="772"/>
      <c r="C2" s="772"/>
      <c r="D2" s="772"/>
      <c r="E2" s="772"/>
      <c r="F2" s="772"/>
      <c r="G2" s="772"/>
      <c r="H2" s="772"/>
      <c r="I2" s="772"/>
    </row>
    <row r="3" spans="1:10" ht="39.75" customHeight="1" x14ac:dyDescent="0.2">
      <c r="B3" s="183" t="s">
        <v>119</v>
      </c>
      <c r="C3" s="184"/>
      <c r="D3" s="184"/>
      <c r="E3" s="184"/>
      <c r="F3" s="184"/>
      <c r="G3" s="184"/>
      <c r="H3" s="184"/>
      <c r="I3" s="184"/>
      <c r="J3" s="709"/>
    </row>
    <row r="4" spans="1:10" ht="14.25" thickBot="1" x14ac:dyDescent="0.25">
      <c r="H4" s="185" t="s">
        <v>522</v>
      </c>
      <c r="I4" s="185" t="s">
        <v>522</v>
      </c>
      <c r="J4" s="709"/>
    </row>
    <row r="5" spans="1:10" ht="18" customHeight="1" thickBot="1" x14ac:dyDescent="0.25">
      <c r="A5" s="707" t="s">
        <v>57</v>
      </c>
      <c r="B5" s="186" t="s">
        <v>45</v>
      </c>
      <c r="C5" s="187"/>
      <c r="D5" s="561"/>
      <c r="E5" s="561"/>
      <c r="F5" s="186" t="s">
        <v>46</v>
      </c>
      <c r="G5" s="574"/>
      <c r="H5" s="188"/>
      <c r="I5" s="188"/>
      <c r="J5" s="709"/>
    </row>
    <row r="6" spans="1:10" s="189" customFormat="1" ht="27.95" customHeight="1" thickBot="1" x14ac:dyDescent="0.25">
      <c r="A6" s="708"/>
      <c r="B6" s="114" t="s">
        <v>50</v>
      </c>
      <c r="C6" s="115" t="s">
        <v>516</v>
      </c>
      <c r="D6" s="562" t="s">
        <v>520</v>
      </c>
      <c r="E6" s="562" t="s">
        <v>547</v>
      </c>
      <c r="F6" s="114" t="s">
        <v>50</v>
      </c>
      <c r="G6" s="115" t="s">
        <v>516</v>
      </c>
      <c r="H6" s="562" t="s">
        <v>520</v>
      </c>
      <c r="I6" s="562" t="s">
        <v>547</v>
      </c>
      <c r="J6" s="709"/>
    </row>
    <row r="7" spans="1:10" s="189" customFormat="1" ht="15" customHeight="1" thickBot="1" x14ac:dyDescent="0.25">
      <c r="A7" s="476"/>
      <c r="B7" s="114"/>
      <c r="C7" s="710" t="s">
        <v>44</v>
      </c>
      <c r="D7" s="711"/>
      <c r="E7" s="712"/>
      <c r="F7" s="114"/>
      <c r="G7" s="710" t="s">
        <v>44</v>
      </c>
      <c r="H7" s="711"/>
      <c r="I7" s="712"/>
      <c r="J7" s="709"/>
    </row>
    <row r="8" spans="1:10" s="194" customFormat="1" ht="12" customHeight="1" thickBot="1" x14ac:dyDescent="0.25">
      <c r="A8" s="190"/>
      <c r="B8" s="191" t="s">
        <v>434</v>
      </c>
      <c r="C8" s="192" t="s">
        <v>435</v>
      </c>
      <c r="D8" s="563" t="s">
        <v>436</v>
      </c>
      <c r="E8" s="563" t="s">
        <v>438</v>
      </c>
      <c r="F8" s="191" t="s">
        <v>437</v>
      </c>
      <c r="G8" s="575" t="s">
        <v>439</v>
      </c>
      <c r="H8" s="193" t="s">
        <v>551</v>
      </c>
      <c r="I8" s="193" t="s">
        <v>552</v>
      </c>
      <c r="J8" s="709"/>
    </row>
    <row r="9" spans="1:10" ht="12.95" customHeight="1" x14ac:dyDescent="0.2">
      <c r="A9" s="195" t="s">
        <v>9</v>
      </c>
      <c r="B9" s="196" t="s">
        <v>321</v>
      </c>
      <c r="C9" s="173">
        <f>'1.sz.mell.'!C10</f>
        <v>161446758</v>
      </c>
      <c r="D9" s="173">
        <f>'1.sz.mell.'!D10</f>
        <v>162743598</v>
      </c>
      <c r="E9" s="173">
        <f>'1.sz.mell.'!E10</f>
        <v>167218465</v>
      </c>
      <c r="F9" s="655" t="s">
        <v>51</v>
      </c>
      <c r="G9" s="656">
        <f>'1.sz.mell.'!C104</f>
        <v>105756000</v>
      </c>
      <c r="H9" s="660">
        <f>'1.sz.mell.'!D104</f>
        <v>115926081</v>
      </c>
      <c r="I9" s="660">
        <f>'1.sz.mell.'!E104</f>
        <v>126793094</v>
      </c>
      <c r="J9" s="709"/>
    </row>
    <row r="10" spans="1:10" ht="12.95" customHeight="1" x14ac:dyDescent="0.2">
      <c r="A10" s="197" t="s">
        <v>10</v>
      </c>
      <c r="B10" s="198" t="s">
        <v>322</v>
      </c>
      <c r="C10" s="174">
        <f>'1.sz.mell.'!C17</f>
        <v>10230000</v>
      </c>
      <c r="D10" s="174">
        <f>'1.sz.mell.'!D17</f>
        <v>22437058</v>
      </c>
      <c r="E10" s="174">
        <f>'1.sz.mell.'!E17</f>
        <v>36275796</v>
      </c>
      <c r="F10" s="686" t="s">
        <v>135</v>
      </c>
      <c r="G10" s="583">
        <f>'1.sz.mell.'!C105</f>
        <v>29592000</v>
      </c>
      <c r="H10" s="661">
        <f>'1.sz.mell.'!D105</f>
        <v>31287441</v>
      </c>
      <c r="I10" s="661">
        <f>'1.sz.mell.'!E105</f>
        <v>33252672</v>
      </c>
      <c r="J10" s="709"/>
    </row>
    <row r="11" spans="1:10" ht="12.95" customHeight="1" x14ac:dyDescent="0.2">
      <c r="A11" s="197" t="s">
        <v>11</v>
      </c>
      <c r="B11" s="198" t="s">
        <v>343</v>
      </c>
      <c r="C11" s="174"/>
      <c r="D11" s="568"/>
      <c r="E11" s="568"/>
      <c r="F11" s="198" t="s">
        <v>180</v>
      </c>
      <c r="G11" s="583">
        <f>'1.sz.mell.'!C106</f>
        <v>66195000</v>
      </c>
      <c r="H11" s="661">
        <f>'1.sz.mell.'!D106</f>
        <v>69782655</v>
      </c>
      <c r="I11" s="661">
        <f>'1.sz.mell.'!E106</f>
        <v>73282042</v>
      </c>
      <c r="J11" s="709"/>
    </row>
    <row r="12" spans="1:10" ht="12.95" customHeight="1" x14ac:dyDescent="0.2">
      <c r="A12" s="197" t="s">
        <v>12</v>
      </c>
      <c r="B12" s="198" t="s">
        <v>126</v>
      </c>
      <c r="C12" s="174">
        <f>'1.sz.mell.'!C31</f>
        <v>34680000</v>
      </c>
      <c r="D12" s="174">
        <f>'1.sz.mell.'!D31</f>
        <v>34680000</v>
      </c>
      <c r="E12" s="174">
        <f>'1.sz.mell.'!E31</f>
        <v>34680000</v>
      </c>
      <c r="F12" s="198" t="s">
        <v>136</v>
      </c>
      <c r="G12" s="583">
        <f>'1.sz.mell.'!C107</f>
        <v>14074000</v>
      </c>
      <c r="H12" s="661">
        <f>'1.sz.mell.'!D107</f>
        <v>14074000</v>
      </c>
      <c r="I12" s="661">
        <f>'1.sz.mell.'!E107</f>
        <v>14781600</v>
      </c>
      <c r="J12" s="709"/>
    </row>
    <row r="13" spans="1:10" ht="12.95" customHeight="1" x14ac:dyDescent="0.2">
      <c r="A13" s="197" t="s">
        <v>13</v>
      </c>
      <c r="B13" s="199" t="s">
        <v>365</v>
      </c>
      <c r="C13" s="174">
        <f>'1.sz.mell.'!C39</f>
        <v>18325000</v>
      </c>
      <c r="D13" s="174">
        <f>'1.sz.mell.'!D39</f>
        <v>18325000</v>
      </c>
      <c r="E13" s="174">
        <f>'1.sz.mell.'!E39</f>
        <v>18325000</v>
      </c>
      <c r="F13" s="198" t="s">
        <v>137</v>
      </c>
      <c r="G13" s="583">
        <f>'1.sz.mell.'!C108</f>
        <v>1760000</v>
      </c>
      <c r="H13" s="661">
        <f>'1.sz.mell.'!D108</f>
        <v>4784380</v>
      </c>
      <c r="I13" s="661">
        <f>'1.sz.mell.'!E108</f>
        <v>5019380</v>
      </c>
      <c r="J13" s="709"/>
    </row>
    <row r="14" spans="1:10" ht="12.95" customHeight="1" x14ac:dyDescent="0.2">
      <c r="A14" s="197" t="s">
        <v>14</v>
      </c>
      <c r="B14" s="198" t="s">
        <v>323</v>
      </c>
      <c r="C14" s="175">
        <f>'1.sz.mell.'!C61</f>
        <v>0</v>
      </c>
      <c r="D14" s="175"/>
      <c r="E14" s="180"/>
      <c r="F14" s="198" t="s">
        <v>41</v>
      </c>
      <c r="G14" s="584">
        <v>7304758</v>
      </c>
      <c r="H14" s="662">
        <f>'1.sz.mell.'!D122</f>
        <v>10556727</v>
      </c>
      <c r="I14" s="662">
        <f>'1.sz.mell.'!E122</f>
        <v>9223857</v>
      </c>
      <c r="J14" s="709"/>
    </row>
    <row r="15" spans="1:10" ht="12.95" customHeight="1" x14ac:dyDescent="0.2">
      <c r="A15" s="197" t="s">
        <v>15</v>
      </c>
      <c r="B15" s="198" t="s">
        <v>422</v>
      </c>
      <c r="C15" s="175"/>
      <c r="D15" s="175"/>
      <c r="E15" s="180"/>
      <c r="F15" s="13"/>
      <c r="G15" s="577"/>
      <c r="H15" s="180"/>
      <c r="I15" s="180"/>
      <c r="J15" s="709"/>
    </row>
    <row r="16" spans="1:10" ht="12.95" customHeight="1" x14ac:dyDescent="0.2">
      <c r="A16" s="197" t="s">
        <v>16</v>
      </c>
      <c r="B16" s="13"/>
      <c r="C16" s="175"/>
      <c r="D16" s="175"/>
      <c r="E16" s="180"/>
      <c r="F16" s="13"/>
      <c r="G16" s="577"/>
      <c r="H16" s="180"/>
      <c r="I16" s="180"/>
      <c r="J16" s="709"/>
    </row>
    <row r="17" spans="1:10" ht="12.95" customHeight="1" x14ac:dyDescent="0.2">
      <c r="A17" s="197" t="s">
        <v>17</v>
      </c>
      <c r="B17" s="243"/>
      <c r="C17" s="175"/>
      <c r="D17" s="175"/>
      <c r="E17" s="180"/>
      <c r="F17" s="13"/>
      <c r="G17" s="577"/>
      <c r="H17" s="180"/>
      <c r="I17" s="180"/>
      <c r="J17" s="709"/>
    </row>
    <row r="18" spans="1:10" ht="12.95" customHeight="1" x14ac:dyDescent="0.2">
      <c r="A18" s="197" t="s">
        <v>18</v>
      </c>
      <c r="B18" s="13"/>
      <c r="C18" s="175"/>
      <c r="D18" s="175"/>
      <c r="E18" s="180"/>
      <c r="F18" s="13"/>
      <c r="G18" s="577"/>
      <c r="H18" s="180"/>
      <c r="I18" s="180"/>
      <c r="J18" s="709"/>
    </row>
    <row r="19" spans="1:10" ht="12.95" customHeight="1" x14ac:dyDescent="0.2">
      <c r="A19" s="197" t="s">
        <v>19</v>
      </c>
      <c r="B19" s="13"/>
      <c r="C19" s="174"/>
      <c r="D19" s="568"/>
      <c r="E19" s="568"/>
      <c r="F19" s="13"/>
      <c r="G19" s="577"/>
      <c r="H19" s="180"/>
      <c r="I19" s="180"/>
      <c r="J19" s="709"/>
    </row>
    <row r="20" spans="1:10" ht="12.95" customHeight="1" thickBot="1" x14ac:dyDescent="0.25">
      <c r="A20" s="197" t="s">
        <v>20</v>
      </c>
      <c r="B20" s="23"/>
      <c r="C20" s="176"/>
      <c r="D20" s="569"/>
      <c r="E20" s="569"/>
      <c r="F20" s="657"/>
      <c r="G20" s="658"/>
      <c r="H20" s="659"/>
      <c r="I20" s="659"/>
      <c r="J20" s="709"/>
    </row>
    <row r="21" spans="1:10" ht="22.5" customHeight="1" thickBot="1" x14ac:dyDescent="0.25">
      <c r="A21" s="200" t="s">
        <v>21</v>
      </c>
      <c r="B21" s="56" t="s">
        <v>423</v>
      </c>
      <c r="C21" s="177">
        <f>SUM(C9:C20)</f>
        <v>224681758</v>
      </c>
      <c r="D21" s="177">
        <f>SUM(D9:D20)</f>
        <v>238185656</v>
      </c>
      <c r="E21" s="177">
        <f>SUM(E9:E20)</f>
        <v>256499261</v>
      </c>
      <c r="F21" s="56" t="s">
        <v>329</v>
      </c>
      <c r="G21" s="585">
        <f>SUM(G9:G20)</f>
        <v>224681758</v>
      </c>
      <c r="H21" s="181">
        <f>SUM(H9:H20)</f>
        <v>246411284</v>
      </c>
      <c r="I21" s="181">
        <f>SUM(I9:I20)</f>
        <v>262352645</v>
      </c>
      <c r="J21" s="709"/>
    </row>
    <row r="22" spans="1:10" ht="12.95" customHeight="1" x14ac:dyDescent="0.2">
      <c r="A22" s="201" t="s">
        <v>22</v>
      </c>
      <c r="B22" s="202" t="s">
        <v>326</v>
      </c>
      <c r="C22" s="279">
        <f>+C23+C24+C25+C26</f>
        <v>5554000</v>
      </c>
      <c r="D22" s="279">
        <f>+D23+D24+D25+D26</f>
        <v>22256000</v>
      </c>
      <c r="E22" s="279">
        <f>+E23+E24+E25+E26</f>
        <v>22256000</v>
      </c>
      <c r="F22" s="203" t="s">
        <v>143</v>
      </c>
      <c r="G22" s="579"/>
      <c r="H22" s="182"/>
      <c r="I22" s="182"/>
      <c r="J22" s="709"/>
    </row>
    <row r="23" spans="1:10" ht="12.95" customHeight="1" x14ac:dyDescent="0.2">
      <c r="A23" s="204" t="s">
        <v>23</v>
      </c>
      <c r="B23" s="203" t="s">
        <v>173</v>
      </c>
      <c r="C23" s="37">
        <v>5554000</v>
      </c>
      <c r="D23" s="37">
        <f>'1.sz.mell.'!D82</f>
        <v>22256000</v>
      </c>
      <c r="E23" s="37">
        <f>'1.sz.mell.'!E82</f>
        <v>22256000</v>
      </c>
      <c r="F23" s="203" t="s">
        <v>328</v>
      </c>
      <c r="G23" s="580"/>
      <c r="H23" s="38"/>
      <c r="I23" s="38"/>
      <c r="J23" s="709"/>
    </row>
    <row r="24" spans="1:10" ht="12.95" customHeight="1" x14ac:dyDescent="0.2">
      <c r="A24" s="204" t="s">
        <v>24</v>
      </c>
      <c r="B24" s="203" t="s">
        <v>174</v>
      </c>
      <c r="C24" s="37"/>
      <c r="D24" s="63"/>
      <c r="E24" s="63"/>
      <c r="F24" s="203" t="s">
        <v>117</v>
      </c>
      <c r="G24" s="580"/>
      <c r="H24" s="38"/>
      <c r="I24" s="38"/>
      <c r="J24" s="709"/>
    </row>
    <row r="25" spans="1:10" ht="12.95" customHeight="1" x14ac:dyDescent="0.2">
      <c r="A25" s="204" t="s">
        <v>25</v>
      </c>
      <c r="B25" s="203" t="s">
        <v>178</v>
      </c>
      <c r="C25" s="37"/>
      <c r="D25" s="63"/>
      <c r="E25" s="63"/>
      <c r="F25" s="203" t="s">
        <v>118</v>
      </c>
      <c r="G25" s="580"/>
      <c r="H25" s="38"/>
      <c r="I25" s="38"/>
      <c r="J25" s="709"/>
    </row>
    <row r="26" spans="1:10" ht="12.95" customHeight="1" x14ac:dyDescent="0.2">
      <c r="A26" s="204" t="s">
        <v>26</v>
      </c>
      <c r="B26" s="203" t="s">
        <v>179</v>
      </c>
      <c r="C26" s="37"/>
      <c r="D26" s="571"/>
      <c r="E26" s="571"/>
      <c r="F26" s="202" t="s">
        <v>181</v>
      </c>
      <c r="G26" s="579"/>
      <c r="H26" s="38"/>
      <c r="I26" s="38"/>
      <c r="J26" s="709"/>
    </row>
    <row r="27" spans="1:10" ht="12.95" customHeight="1" x14ac:dyDescent="0.2">
      <c r="A27" s="204" t="s">
        <v>27</v>
      </c>
      <c r="B27" s="203" t="s">
        <v>327</v>
      </c>
      <c r="C27" s="205"/>
      <c r="D27" s="572"/>
      <c r="E27" s="572"/>
      <c r="F27" s="203" t="s">
        <v>144</v>
      </c>
      <c r="G27" s="580"/>
      <c r="H27" s="38"/>
      <c r="I27" s="38"/>
      <c r="J27" s="709"/>
    </row>
    <row r="28" spans="1:10" ht="12.95" customHeight="1" x14ac:dyDescent="0.2">
      <c r="A28" s="201" t="s">
        <v>28</v>
      </c>
      <c r="B28" s="202" t="s">
        <v>324</v>
      </c>
      <c r="C28" s="178"/>
      <c r="D28" s="571"/>
      <c r="E28" s="571"/>
      <c r="F28" s="196" t="s">
        <v>405</v>
      </c>
      <c r="G28" s="564"/>
      <c r="H28" s="182"/>
      <c r="I28" s="182"/>
      <c r="J28" s="709"/>
    </row>
    <row r="29" spans="1:10" ht="12.95" customHeight="1" x14ac:dyDescent="0.2">
      <c r="A29" s="204" t="s">
        <v>29</v>
      </c>
      <c r="B29" s="203" t="s">
        <v>325</v>
      </c>
      <c r="C29" s="37"/>
      <c r="D29" s="63"/>
      <c r="E29" s="63"/>
      <c r="F29" s="198" t="s">
        <v>411</v>
      </c>
      <c r="G29" s="584">
        <v>5554000</v>
      </c>
      <c r="H29" s="38">
        <v>5554025</v>
      </c>
      <c r="I29" s="38">
        <v>5554025</v>
      </c>
      <c r="J29" s="709"/>
    </row>
    <row r="30" spans="1:10" ht="12.95" customHeight="1" x14ac:dyDescent="0.2">
      <c r="A30" s="197" t="s">
        <v>30</v>
      </c>
      <c r="B30" s="203" t="s">
        <v>416</v>
      </c>
      <c r="C30" s="37"/>
      <c r="D30" s="63"/>
      <c r="E30" s="63"/>
      <c r="F30" s="198" t="s">
        <v>412</v>
      </c>
      <c r="G30" s="565"/>
      <c r="H30" s="38"/>
      <c r="I30" s="38"/>
      <c r="J30" s="709"/>
    </row>
    <row r="31" spans="1:10" ht="12.95" customHeight="1" thickBot="1" x14ac:dyDescent="0.25">
      <c r="A31" s="233" t="s">
        <v>31</v>
      </c>
      <c r="B31" s="202" t="s">
        <v>283</v>
      </c>
      <c r="C31" s="178"/>
      <c r="D31" s="571"/>
      <c r="E31" s="571"/>
      <c r="F31" s="245"/>
      <c r="G31" s="581"/>
      <c r="H31" s="182"/>
      <c r="I31" s="182"/>
      <c r="J31" s="709"/>
    </row>
    <row r="32" spans="1:10" ht="20.100000000000001" customHeight="1" thickBot="1" x14ac:dyDescent="0.25">
      <c r="A32" s="200" t="s">
        <v>32</v>
      </c>
      <c r="B32" s="56" t="s">
        <v>424</v>
      </c>
      <c r="C32" s="177">
        <f>+C22+C27+C30+C31</f>
        <v>5554000</v>
      </c>
      <c r="D32" s="177">
        <f>+D22+D27+D30+D31</f>
        <v>22256000</v>
      </c>
      <c r="E32" s="177">
        <f>+E22+E27+E30+E31</f>
        <v>22256000</v>
      </c>
      <c r="F32" s="56" t="s">
        <v>426</v>
      </c>
      <c r="G32" s="585">
        <f>SUM(G22:G31)</f>
        <v>5554000</v>
      </c>
      <c r="H32" s="181">
        <f>SUM(H22:H31)</f>
        <v>5554025</v>
      </c>
      <c r="I32" s="181">
        <f>SUM(I22:I31)</f>
        <v>5554025</v>
      </c>
      <c r="J32" s="709"/>
    </row>
    <row r="33" spans="1:10" ht="13.5" thickBot="1" x14ac:dyDescent="0.25">
      <c r="A33" s="200" t="s">
        <v>33</v>
      </c>
      <c r="B33" s="206" t="s">
        <v>425</v>
      </c>
      <c r="C33" s="650">
        <f>+C21+C32</f>
        <v>230235758</v>
      </c>
      <c r="D33" s="650">
        <f>+D21+D32</f>
        <v>260441656</v>
      </c>
      <c r="E33" s="650">
        <f>+E21+E32</f>
        <v>278755261</v>
      </c>
      <c r="F33" s="206" t="s">
        <v>427</v>
      </c>
      <c r="G33" s="585">
        <f>G21+G32</f>
        <v>230235758</v>
      </c>
      <c r="H33" s="181">
        <f>+H21+H32</f>
        <v>251965309</v>
      </c>
      <c r="I33" s="181">
        <f>+I21+I32</f>
        <v>267906670</v>
      </c>
      <c r="J33" s="709"/>
    </row>
    <row r="34" spans="1:10" ht="13.5" thickBot="1" x14ac:dyDescent="0.25">
      <c r="A34" s="200" t="s">
        <v>34</v>
      </c>
      <c r="B34" s="206" t="s">
        <v>121</v>
      </c>
      <c r="C34" s="207"/>
      <c r="D34" s="573"/>
      <c r="E34" s="573"/>
      <c r="F34" s="206" t="s">
        <v>122</v>
      </c>
      <c r="G34" s="566"/>
      <c r="H34" s="654"/>
      <c r="I34" s="654"/>
      <c r="J34" s="709"/>
    </row>
    <row r="35" spans="1:10" x14ac:dyDescent="0.2">
      <c r="A35" s="780" t="s">
        <v>35</v>
      </c>
      <c r="B35" s="781" t="s">
        <v>182</v>
      </c>
      <c r="C35" s="782"/>
      <c r="D35" s="783"/>
      <c r="E35" s="783"/>
      <c r="F35" s="781" t="s">
        <v>183</v>
      </c>
      <c r="G35" s="784"/>
      <c r="H35" s="785"/>
      <c r="I35" s="785"/>
      <c r="J35" s="709"/>
    </row>
    <row r="36" spans="1:10" ht="18.75" x14ac:dyDescent="0.2">
      <c r="B36" s="779"/>
      <c r="C36" s="779"/>
      <c r="D36" s="779"/>
      <c r="E36" s="779"/>
      <c r="F36" s="779"/>
      <c r="G36" s="582"/>
    </row>
  </sheetData>
  <mergeCells count="7">
    <mergeCell ref="A1:I1"/>
    <mergeCell ref="A2:I2"/>
    <mergeCell ref="A5:A6"/>
    <mergeCell ref="J3:J35"/>
    <mergeCell ref="B36:F36"/>
    <mergeCell ref="C7:E7"/>
    <mergeCell ref="G7:I7"/>
  </mergeCells>
  <phoneticPr fontId="0" type="noConversion"/>
  <printOptions horizontalCentered="1"/>
  <pageMargins left="0.31496062992125984" right="0.31496062992125984" top="0.70866141732283472" bottom="0.31496062992125984" header="0.6692913385826772" footer="0.27559055118110237"/>
  <pageSetup paperSize="9" firstPageNumber="5" orientation="landscape" useFirstPageNumber="1" verticalDpi="300" r:id="rId1"/>
  <headerFooter alignWithMargins="0">
    <oddHeader xml:space="preserve">&amp;R&amp;"Times New Roman CE,Félkövér dőlt"&amp;11 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6"/>
  <sheetViews>
    <sheetView zoomScaleSheetLayoutView="115" workbookViewId="0">
      <selection activeCell="L3" sqref="L3"/>
    </sheetView>
  </sheetViews>
  <sheetFormatPr defaultRowHeight="12.75" x14ac:dyDescent="0.2"/>
  <cols>
    <col min="1" max="1" width="6.83203125" style="21" customWidth="1"/>
    <col min="2" max="2" width="45.83203125" style="113" customWidth="1"/>
    <col min="3" max="5" width="12.83203125" style="21" customWidth="1"/>
    <col min="6" max="6" width="45.83203125" style="21" customWidth="1"/>
    <col min="7" max="9" width="12.83203125" style="21" customWidth="1"/>
    <col min="10" max="10" width="4.83203125" style="21" customWidth="1"/>
    <col min="11" max="16384" width="9.33203125" style="21"/>
  </cols>
  <sheetData>
    <row r="1" spans="1:10" ht="13.5" x14ac:dyDescent="0.2">
      <c r="A1" s="772" t="s">
        <v>565</v>
      </c>
      <c r="B1" s="772"/>
      <c r="C1" s="772"/>
      <c r="D1" s="772"/>
      <c r="E1" s="772"/>
      <c r="F1" s="772"/>
      <c r="G1" s="772"/>
      <c r="H1" s="772"/>
      <c r="I1" s="772"/>
    </row>
    <row r="2" spans="1:10" ht="13.5" x14ac:dyDescent="0.2">
      <c r="A2" s="772" t="s">
        <v>566</v>
      </c>
      <c r="B2" s="772"/>
      <c r="C2" s="772"/>
      <c r="D2" s="772"/>
      <c r="E2" s="772"/>
      <c r="F2" s="772"/>
      <c r="G2" s="772"/>
      <c r="H2" s="772"/>
      <c r="I2" s="772"/>
    </row>
    <row r="3" spans="1:10" ht="31.5" x14ac:dyDescent="0.2">
      <c r="B3" s="183" t="s">
        <v>120</v>
      </c>
      <c r="C3" s="184"/>
      <c r="D3" s="184"/>
      <c r="E3" s="184"/>
      <c r="F3" s="184"/>
      <c r="G3" s="184"/>
      <c r="H3" s="184"/>
      <c r="I3" s="184"/>
      <c r="J3" s="709"/>
    </row>
    <row r="4" spans="1:10" ht="14.25" thickBot="1" x14ac:dyDescent="0.25">
      <c r="H4" s="185" t="s">
        <v>528</v>
      </c>
      <c r="I4" s="185" t="s">
        <v>528</v>
      </c>
      <c r="J4" s="709"/>
    </row>
    <row r="5" spans="1:10" ht="13.5" thickBot="1" x14ac:dyDescent="0.25">
      <c r="A5" s="713" t="s">
        <v>57</v>
      </c>
      <c r="B5" s="186" t="s">
        <v>45</v>
      </c>
      <c r="C5" s="187"/>
      <c r="D5" s="561"/>
      <c r="E5" s="561"/>
      <c r="F5" s="186" t="s">
        <v>46</v>
      </c>
      <c r="G5" s="574"/>
      <c r="H5" s="188"/>
      <c r="I5" s="188"/>
      <c r="J5" s="709"/>
    </row>
    <row r="6" spans="1:10" s="189" customFormat="1" ht="13.5" thickBot="1" x14ac:dyDescent="0.25">
      <c r="A6" s="714"/>
      <c r="B6" s="114" t="s">
        <v>50</v>
      </c>
      <c r="C6" s="115" t="s">
        <v>516</v>
      </c>
      <c r="D6" s="562" t="s">
        <v>520</v>
      </c>
      <c r="E6" s="562" t="s">
        <v>547</v>
      </c>
      <c r="F6" s="114" t="s">
        <v>50</v>
      </c>
      <c r="G6" s="115" t="s">
        <v>516</v>
      </c>
      <c r="H6" s="562" t="s">
        <v>520</v>
      </c>
      <c r="I6" s="562" t="s">
        <v>547</v>
      </c>
      <c r="J6" s="709"/>
    </row>
    <row r="7" spans="1:10" s="189" customFormat="1" ht="13.5" thickBot="1" x14ac:dyDescent="0.25">
      <c r="A7" s="476"/>
      <c r="B7" s="114"/>
      <c r="C7" s="710" t="s">
        <v>44</v>
      </c>
      <c r="D7" s="711"/>
      <c r="E7" s="712"/>
      <c r="F7" s="114"/>
      <c r="G7" s="710" t="s">
        <v>44</v>
      </c>
      <c r="H7" s="711"/>
      <c r="I7" s="712"/>
      <c r="J7" s="709"/>
    </row>
    <row r="8" spans="1:10" s="189" customFormat="1" ht="13.5" thickBot="1" x14ac:dyDescent="0.25">
      <c r="A8" s="190"/>
      <c r="B8" s="191" t="s">
        <v>434</v>
      </c>
      <c r="C8" s="192" t="s">
        <v>435</v>
      </c>
      <c r="D8" s="563" t="s">
        <v>436</v>
      </c>
      <c r="E8" s="563" t="s">
        <v>436</v>
      </c>
      <c r="F8" s="191" t="s">
        <v>438</v>
      </c>
      <c r="G8" s="575" t="s">
        <v>437</v>
      </c>
      <c r="H8" s="193" t="s">
        <v>439</v>
      </c>
      <c r="I8" s="193" t="s">
        <v>439</v>
      </c>
      <c r="J8" s="709"/>
    </row>
    <row r="9" spans="1:10" ht="18" customHeight="1" x14ac:dyDescent="0.2">
      <c r="A9" s="195" t="s">
        <v>9</v>
      </c>
      <c r="B9" s="196" t="s">
        <v>330</v>
      </c>
      <c r="C9" s="173"/>
      <c r="D9" s="567"/>
      <c r="E9" s="567">
        <v>124000</v>
      </c>
      <c r="F9" s="196" t="s">
        <v>175</v>
      </c>
      <c r="G9" s="576"/>
      <c r="H9" s="179">
        <f>'1.sz.mell.'!D126</f>
        <v>7476347</v>
      </c>
      <c r="I9" s="179">
        <f>'1.sz.mell.'!E126</f>
        <v>9972591</v>
      </c>
      <c r="J9" s="709"/>
    </row>
    <row r="10" spans="1:10" x14ac:dyDescent="0.2">
      <c r="A10" s="197" t="s">
        <v>10</v>
      </c>
      <c r="B10" s="198" t="s">
        <v>331</v>
      </c>
      <c r="C10" s="174"/>
      <c r="D10" s="568"/>
      <c r="E10" s="568"/>
      <c r="F10" s="198" t="s">
        <v>336</v>
      </c>
      <c r="G10" s="565"/>
      <c r="H10" s="180"/>
      <c r="I10" s="180"/>
      <c r="J10" s="709"/>
    </row>
    <row r="11" spans="1:10" ht="12.95" customHeight="1" x14ac:dyDescent="0.2">
      <c r="A11" s="197" t="s">
        <v>11</v>
      </c>
      <c r="B11" s="198" t="s">
        <v>4</v>
      </c>
      <c r="C11" s="174"/>
      <c r="D11" s="568"/>
      <c r="E11" s="568"/>
      <c r="F11" s="198" t="s">
        <v>139</v>
      </c>
      <c r="G11" s="565"/>
      <c r="H11" s="180"/>
      <c r="I11" s="180"/>
      <c r="J11" s="709"/>
    </row>
    <row r="12" spans="1:10" ht="12.95" customHeight="1" x14ac:dyDescent="0.2">
      <c r="A12" s="197" t="s">
        <v>12</v>
      </c>
      <c r="B12" s="198" t="s">
        <v>332</v>
      </c>
      <c r="C12" s="174"/>
      <c r="D12" s="568"/>
      <c r="E12" s="568"/>
      <c r="F12" s="198" t="s">
        <v>337</v>
      </c>
      <c r="G12" s="565"/>
      <c r="H12" s="180"/>
      <c r="I12" s="180"/>
      <c r="J12" s="709"/>
    </row>
    <row r="13" spans="1:10" ht="12.75" customHeight="1" x14ac:dyDescent="0.2">
      <c r="A13" s="197" t="s">
        <v>13</v>
      </c>
      <c r="B13" s="198" t="s">
        <v>333</v>
      </c>
      <c r="C13" s="174"/>
      <c r="D13" s="568"/>
      <c r="E13" s="568"/>
      <c r="F13" s="198" t="s">
        <v>177</v>
      </c>
      <c r="G13" s="565"/>
      <c r="H13" s="180">
        <f>'1.sz.mell.'!D130</f>
        <v>1000000</v>
      </c>
      <c r="I13" s="180">
        <f>'1.sz.mell.'!E130</f>
        <v>1000000</v>
      </c>
      <c r="J13" s="709"/>
    </row>
    <row r="14" spans="1:10" ht="12.95" customHeight="1" x14ac:dyDescent="0.2">
      <c r="A14" s="197" t="s">
        <v>14</v>
      </c>
      <c r="B14" s="198" t="s">
        <v>334</v>
      </c>
      <c r="C14" s="175"/>
      <c r="D14" s="175"/>
      <c r="E14" s="180"/>
      <c r="F14" s="246"/>
      <c r="G14" s="587"/>
      <c r="H14" s="180"/>
      <c r="I14" s="180"/>
      <c r="J14" s="709"/>
    </row>
    <row r="15" spans="1:10" ht="12.95" customHeight="1" x14ac:dyDescent="0.2">
      <c r="A15" s="197" t="s">
        <v>15</v>
      </c>
      <c r="B15" s="13"/>
      <c r="C15" s="175"/>
      <c r="D15" s="175"/>
      <c r="E15" s="180"/>
      <c r="F15" s="246"/>
      <c r="G15" s="587"/>
      <c r="H15" s="180"/>
      <c r="I15" s="180"/>
      <c r="J15" s="709"/>
    </row>
    <row r="16" spans="1:10" ht="12.95" customHeight="1" x14ac:dyDescent="0.2">
      <c r="A16" s="197" t="s">
        <v>16</v>
      </c>
      <c r="B16" s="13"/>
      <c r="C16" s="175"/>
      <c r="D16" s="175"/>
      <c r="E16" s="180"/>
      <c r="F16" s="247"/>
      <c r="G16" s="588"/>
      <c r="H16" s="180"/>
      <c r="I16" s="180"/>
      <c r="J16" s="709"/>
    </row>
    <row r="17" spans="1:10" ht="12.95" customHeight="1" x14ac:dyDescent="0.2">
      <c r="A17" s="197" t="s">
        <v>17</v>
      </c>
      <c r="B17" s="244"/>
      <c r="C17" s="175"/>
      <c r="D17" s="175"/>
      <c r="E17" s="180"/>
      <c r="F17" s="246"/>
      <c r="G17" s="587"/>
      <c r="H17" s="180"/>
      <c r="I17" s="180"/>
      <c r="J17" s="709"/>
    </row>
    <row r="18" spans="1:10" x14ac:dyDescent="0.2">
      <c r="A18" s="197" t="s">
        <v>18</v>
      </c>
      <c r="B18" s="13"/>
      <c r="C18" s="175"/>
      <c r="D18" s="175"/>
      <c r="E18" s="180"/>
      <c r="F18" s="246"/>
      <c r="G18" s="587"/>
      <c r="H18" s="180"/>
      <c r="I18" s="180"/>
      <c r="J18" s="709"/>
    </row>
    <row r="19" spans="1:10" ht="12.95" customHeight="1" thickBot="1" x14ac:dyDescent="0.25">
      <c r="A19" s="233" t="s">
        <v>19</v>
      </c>
      <c r="B19" s="245"/>
      <c r="C19" s="235"/>
      <c r="D19" s="687"/>
      <c r="E19" s="592"/>
      <c r="F19" s="234" t="s">
        <v>41</v>
      </c>
      <c r="G19" s="564"/>
      <c r="H19" s="221"/>
      <c r="I19" s="221"/>
      <c r="J19" s="709"/>
    </row>
    <row r="20" spans="1:10" ht="20.100000000000001" customHeight="1" thickBot="1" x14ac:dyDescent="0.25">
      <c r="A20" s="200" t="s">
        <v>20</v>
      </c>
      <c r="B20" s="56" t="s">
        <v>344</v>
      </c>
      <c r="C20" s="177">
        <f>+C9+C11+C12+C14+C15+C16+C17+C18+C19</f>
        <v>0</v>
      </c>
      <c r="D20" s="570"/>
      <c r="E20" s="570">
        <f>E9</f>
        <v>124000</v>
      </c>
      <c r="F20" s="56" t="s">
        <v>345</v>
      </c>
      <c r="G20" s="578"/>
      <c r="H20" s="181">
        <f>+H9+H11+H13+H14+H15+H16+H17+H18+H19</f>
        <v>8476347</v>
      </c>
      <c r="I20" s="181">
        <f>+I9+I11+I13+I14+I15+I16+I17+I18+I19</f>
        <v>10972591</v>
      </c>
      <c r="J20" s="709"/>
    </row>
    <row r="21" spans="1:10" ht="12.95" customHeight="1" x14ac:dyDescent="0.2">
      <c r="A21" s="195" t="s">
        <v>21</v>
      </c>
      <c r="B21" s="209" t="s">
        <v>195</v>
      </c>
      <c r="C21" s="216">
        <f>+C22+C23+C24+C25+C26</f>
        <v>0</v>
      </c>
      <c r="D21" s="586"/>
      <c r="E21" s="586"/>
      <c r="F21" s="203" t="s">
        <v>143</v>
      </c>
      <c r="G21" s="589"/>
      <c r="H21" s="36"/>
      <c r="I21" s="36"/>
      <c r="J21" s="709"/>
    </row>
    <row r="22" spans="1:10" ht="12.95" customHeight="1" x14ac:dyDescent="0.2">
      <c r="A22" s="197" t="s">
        <v>22</v>
      </c>
      <c r="B22" s="210" t="s">
        <v>184</v>
      </c>
      <c r="C22" s="37"/>
      <c r="D22" s="63"/>
      <c r="E22" s="63"/>
      <c r="F22" s="203" t="s">
        <v>146</v>
      </c>
      <c r="G22" s="580"/>
      <c r="H22" s="38"/>
      <c r="I22" s="38"/>
      <c r="J22" s="709"/>
    </row>
    <row r="23" spans="1:10" ht="12.95" customHeight="1" x14ac:dyDescent="0.2">
      <c r="A23" s="195" t="s">
        <v>23</v>
      </c>
      <c r="B23" s="210" t="s">
        <v>185</v>
      </c>
      <c r="C23" s="37"/>
      <c r="D23" s="63"/>
      <c r="E23" s="63"/>
      <c r="F23" s="203" t="s">
        <v>117</v>
      </c>
      <c r="G23" s="580"/>
      <c r="H23" s="38"/>
      <c r="I23" s="38"/>
      <c r="J23" s="709"/>
    </row>
    <row r="24" spans="1:10" ht="12.95" customHeight="1" x14ac:dyDescent="0.2">
      <c r="A24" s="197" t="s">
        <v>24</v>
      </c>
      <c r="B24" s="210" t="s">
        <v>186</v>
      </c>
      <c r="C24" s="37"/>
      <c r="D24" s="63"/>
      <c r="E24" s="63"/>
      <c r="F24" s="203" t="s">
        <v>118</v>
      </c>
      <c r="G24" s="580"/>
      <c r="H24" s="38"/>
      <c r="I24" s="38"/>
      <c r="J24" s="709"/>
    </row>
    <row r="25" spans="1:10" ht="12.95" customHeight="1" x14ac:dyDescent="0.2">
      <c r="A25" s="195" t="s">
        <v>25</v>
      </c>
      <c r="B25" s="210" t="s">
        <v>187</v>
      </c>
      <c r="C25" s="37"/>
      <c r="D25" s="571"/>
      <c r="E25" s="571"/>
      <c r="F25" s="202" t="s">
        <v>181</v>
      </c>
      <c r="G25" s="579"/>
      <c r="H25" s="38"/>
      <c r="I25" s="38"/>
      <c r="J25" s="709"/>
    </row>
    <row r="26" spans="1:10" ht="12.95" customHeight="1" x14ac:dyDescent="0.2">
      <c r="A26" s="197" t="s">
        <v>26</v>
      </c>
      <c r="B26" s="211" t="s">
        <v>188</v>
      </c>
      <c r="C26" s="37"/>
      <c r="D26" s="63"/>
      <c r="E26" s="63"/>
      <c r="F26" s="203" t="s">
        <v>147</v>
      </c>
      <c r="G26" s="580"/>
      <c r="H26" s="38"/>
      <c r="I26" s="38"/>
      <c r="J26" s="709"/>
    </row>
    <row r="27" spans="1:10" ht="12.95" customHeight="1" x14ac:dyDescent="0.2">
      <c r="A27" s="195" t="s">
        <v>27</v>
      </c>
      <c r="B27" s="212" t="s">
        <v>189</v>
      </c>
      <c r="C27" s="205">
        <f>+C28+C29+C30+C31+C32</f>
        <v>0</v>
      </c>
      <c r="D27" s="586"/>
      <c r="E27" s="586"/>
      <c r="F27" s="213" t="s">
        <v>145</v>
      </c>
      <c r="G27" s="589"/>
      <c r="H27" s="38"/>
      <c r="I27" s="38"/>
      <c r="J27" s="709"/>
    </row>
    <row r="28" spans="1:10" ht="12.95" customHeight="1" x14ac:dyDescent="0.2">
      <c r="A28" s="197" t="s">
        <v>28</v>
      </c>
      <c r="B28" s="211" t="s">
        <v>190</v>
      </c>
      <c r="C28" s="37"/>
      <c r="D28" s="62"/>
      <c r="E28" s="62"/>
      <c r="F28" s="213" t="s">
        <v>338</v>
      </c>
      <c r="G28" s="589"/>
      <c r="H28" s="38"/>
      <c r="I28" s="38"/>
      <c r="J28" s="709"/>
    </row>
    <row r="29" spans="1:10" ht="12.95" customHeight="1" x14ac:dyDescent="0.2">
      <c r="A29" s="195" t="s">
        <v>29</v>
      </c>
      <c r="B29" s="211" t="s">
        <v>191</v>
      </c>
      <c r="C29" s="37"/>
      <c r="D29" s="62"/>
      <c r="E29" s="62"/>
      <c r="F29" s="208"/>
      <c r="G29" s="590"/>
      <c r="H29" s="38"/>
      <c r="I29" s="38"/>
      <c r="J29" s="709"/>
    </row>
    <row r="30" spans="1:10" ht="12.95" customHeight="1" x14ac:dyDescent="0.2">
      <c r="A30" s="197" t="s">
        <v>30</v>
      </c>
      <c r="B30" s="210" t="s">
        <v>192</v>
      </c>
      <c r="C30" s="37"/>
      <c r="D30" s="62"/>
      <c r="E30" s="62"/>
      <c r="F30" s="54"/>
      <c r="G30" s="591"/>
      <c r="H30" s="38"/>
      <c r="I30" s="38"/>
      <c r="J30" s="709"/>
    </row>
    <row r="31" spans="1:10" ht="12.95" customHeight="1" x14ac:dyDescent="0.2">
      <c r="A31" s="195" t="s">
        <v>31</v>
      </c>
      <c r="B31" s="214" t="s">
        <v>193</v>
      </c>
      <c r="C31" s="37"/>
      <c r="D31" s="63"/>
      <c r="E31" s="63"/>
      <c r="F31" s="13"/>
      <c r="G31" s="577"/>
      <c r="H31" s="38"/>
      <c r="I31" s="38"/>
      <c r="J31" s="709"/>
    </row>
    <row r="32" spans="1:10" ht="12.95" customHeight="1" thickBot="1" x14ac:dyDescent="0.25">
      <c r="A32" s="197" t="s">
        <v>32</v>
      </c>
      <c r="B32" s="215" t="s">
        <v>194</v>
      </c>
      <c r="C32" s="37"/>
      <c r="D32" s="62"/>
      <c r="E32" s="62"/>
      <c r="F32" s="54"/>
      <c r="G32" s="591"/>
      <c r="H32" s="38"/>
      <c r="I32" s="38"/>
      <c r="J32" s="709"/>
    </row>
    <row r="33" spans="1:10" ht="27.95" customHeight="1" thickBot="1" x14ac:dyDescent="0.25">
      <c r="A33" s="200" t="s">
        <v>33</v>
      </c>
      <c r="B33" s="56" t="s">
        <v>335</v>
      </c>
      <c r="C33" s="663">
        <f>+C21+C27</f>
        <v>0</v>
      </c>
      <c r="D33" s="181"/>
      <c r="E33" s="181"/>
      <c r="F33" s="56" t="s">
        <v>339</v>
      </c>
      <c r="G33" s="578"/>
      <c r="H33" s="181">
        <f>SUM(H21:H32)</f>
        <v>0</v>
      </c>
      <c r="I33" s="181">
        <f>SUM(I21:I32)</f>
        <v>0</v>
      </c>
      <c r="J33" s="709"/>
    </row>
    <row r="34" spans="1:10" ht="13.5" thickBot="1" x14ac:dyDescent="0.25">
      <c r="A34" s="200" t="s">
        <v>34</v>
      </c>
      <c r="B34" s="206" t="s">
        <v>340</v>
      </c>
      <c r="C34" s="573">
        <f>+C20+C33</f>
        <v>0</v>
      </c>
      <c r="D34" s="654"/>
      <c r="E34" s="654">
        <f>E20</f>
        <v>124000</v>
      </c>
      <c r="F34" s="206" t="s">
        <v>341</v>
      </c>
      <c r="G34" s="566"/>
      <c r="H34" s="654">
        <f>+H20+H33</f>
        <v>8476347</v>
      </c>
      <c r="I34" s="654">
        <f>+I20+I33</f>
        <v>10972591</v>
      </c>
      <c r="J34" s="709"/>
    </row>
    <row r="35" spans="1:10" ht="13.5" thickBot="1" x14ac:dyDescent="0.25">
      <c r="A35" s="200" t="s">
        <v>35</v>
      </c>
      <c r="B35" s="206" t="s">
        <v>121</v>
      </c>
      <c r="C35" s="573"/>
      <c r="D35" s="654"/>
      <c r="E35" s="654"/>
      <c r="F35" s="206" t="s">
        <v>122</v>
      </c>
      <c r="G35" s="566"/>
      <c r="H35" s="654"/>
      <c r="I35" s="654"/>
      <c r="J35" s="709"/>
    </row>
    <row r="36" spans="1:10" ht="13.5" thickBot="1" x14ac:dyDescent="0.25">
      <c r="A36" s="200" t="s">
        <v>36</v>
      </c>
      <c r="B36" s="206" t="s">
        <v>182</v>
      </c>
      <c r="C36" s="573" t="str">
        <f>IF(C20+C33-I29&lt;0,I29-(C20+C33),"-")</f>
        <v>-</v>
      </c>
      <c r="D36" s="654"/>
      <c r="E36" s="654"/>
      <c r="F36" s="206" t="s">
        <v>183</v>
      </c>
      <c r="G36" s="566"/>
      <c r="H36" s="654"/>
      <c r="I36" s="654" t="str">
        <f>IF(C20+C33-I29&gt;0,C20+C33-I29,"-")</f>
        <v>-</v>
      </c>
      <c r="J36" s="709"/>
    </row>
  </sheetData>
  <mergeCells count="6">
    <mergeCell ref="A5:A6"/>
    <mergeCell ref="J3:J36"/>
    <mergeCell ref="C7:E7"/>
    <mergeCell ref="G7:I7"/>
    <mergeCell ref="A1:I1"/>
    <mergeCell ref="A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2" firstPageNumber="6" orientation="landscape" useFirstPageNumber="1" verticalDpi="300" r:id="rId1"/>
  <headerFooter alignWithMargins="0">
    <oddFooter>&amp;R&amp;P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57" t="s">
        <v>112</v>
      </c>
      <c r="E1" s="60" t="s">
        <v>116</v>
      </c>
    </row>
    <row r="3" spans="1:5" x14ac:dyDescent="0.2">
      <c r="A3" s="64"/>
      <c r="B3" s="65"/>
      <c r="C3" s="64"/>
      <c r="D3" s="67"/>
      <c r="E3" s="65"/>
    </row>
    <row r="4" spans="1:5" ht="15.75" x14ac:dyDescent="0.25">
      <c r="A4" s="40" t="str">
        <f>+ÖSSZEFÜGGÉSEK!A5</f>
        <v>2016. évi előirányzat BEVÉTELEK</v>
      </c>
      <c r="B4" s="66"/>
      <c r="C4" s="68"/>
      <c r="D4" s="67"/>
      <c r="E4" s="65"/>
    </row>
    <row r="5" spans="1:5" x14ac:dyDescent="0.2">
      <c r="A5" s="64"/>
      <c r="B5" s="65"/>
      <c r="C5" s="64"/>
      <c r="D5" s="67"/>
      <c r="E5" s="65"/>
    </row>
    <row r="6" spans="1:5" x14ac:dyDescent="0.2">
      <c r="A6" s="64" t="s">
        <v>469</v>
      </c>
      <c r="B6" s="65" t="e">
        <f>+'1.sz.mell.'!#REF!</f>
        <v>#REF!</v>
      </c>
      <c r="C6" s="64" t="s">
        <v>428</v>
      </c>
      <c r="D6" s="67">
        <f>+'2.sz.mell  '!C21+'3.sz.mell  '!C20</f>
        <v>224681758</v>
      </c>
      <c r="E6" s="65" t="e">
        <f t="shared" ref="E6:E15" si="0">+B6-D6</f>
        <v>#REF!</v>
      </c>
    </row>
    <row r="7" spans="1:5" x14ac:dyDescent="0.2">
      <c r="A7" s="64" t="s">
        <v>470</v>
      </c>
      <c r="B7" s="65" t="e">
        <f>+'1.sz.mell.'!#REF!</f>
        <v>#REF!</v>
      </c>
      <c r="C7" s="64" t="s">
        <v>429</v>
      </c>
      <c r="D7" s="67">
        <f>+'2.sz.mell  '!C32+'3.sz.mell  '!C33</f>
        <v>5554000</v>
      </c>
      <c r="E7" s="65" t="e">
        <f t="shared" si="0"/>
        <v>#REF!</v>
      </c>
    </row>
    <row r="8" spans="1:5" x14ac:dyDescent="0.2">
      <c r="A8" s="64" t="s">
        <v>471</v>
      </c>
      <c r="B8" s="65" t="e">
        <f>+'1.sz.mell.'!#REF!</f>
        <v>#REF!</v>
      </c>
      <c r="C8" s="64" t="s">
        <v>430</v>
      </c>
      <c r="D8" s="67">
        <f>+'2.sz.mell  '!C33+'3.sz.mell  '!C34</f>
        <v>230235758</v>
      </c>
      <c r="E8" s="65" t="e">
        <f t="shared" si="0"/>
        <v>#REF!</v>
      </c>
    </row>
    <row r="9" spans="1:5" x14ac:dyDescent="0.2">
      <c r="A9" s="64"/>
      <c r="B9" s="65"/>
      <c r="C9" s="64"/>
      <c r="D9" s="67"/>
      <c r="E9" s="65"/>
    </row>
    <row r="10" spans="1:5" x14ac:dyDescent="0.2">
      <c r="A10" s="64"/>
      <c r="B10" s="65"/>
      <c r="C10" s="64"/>
      <c r="D10" s="67"/>
      <c r="E10" s="65"/>
    </row>
    <row r="11" spans="1:5" ht="15.75" x14ac:dyDescent="0.25">
      <c r="A11" s="40" t="str">
        <f>+ÖSSZEFÜGGÉSEK!A12</f>
        <v>2016. évi előirányzat KIADÁSOK</v>
      </c>
      <c r="B11" s="66"/>
      <c r="C11" s="68"/>
      <c r="D11" s="67"/>
      <c r="E11" s="65"/>
    </row>
    <row r="12" spans="1:5" x14ac:dyDescent="0.2">
      <c r="A12" s="64"/>
      <c r="B12" s="65"/>
      <c r="C12" s="64"/>
      <c r="D12" s="67"/>
      <c r="E12" s="65"/>
    </row>
    <row r="13" spans="1:5" x14ac:dyDescent="0.2">
      <c r="A13" s="64" t="s">
        <v>472</v>
      </c>
      <c r="B13" s="65" t="e">
        <f>+'1.sz.mell.'!#REF!</f>
        <v>#REF!</v>
      </c>
      <c r="C13" s="64" t="s">
        <v>431</v>
      </c>
      <c r="D13" s="67">
        <f>+'2.sz.mell  '!I21+'3.sz.mell  '!I20</f>
        <v>273325236</v>
      </c>
      <c r="E13" s="65" t="e">
        <f t="shared" si="0"/>
        <v>#REF!</v>
      </c>
    </row>
    <row r="14" spans="1:5" x14ac:dyDescent="0.2">
      <c r="A14" s="64" t="s">
        <v>473</v>
      </c>
      <c r="B14" s="65" t="e">
        <f>+'1.sz.mell.'!#REF!</f>
        <v>#REF!</v>
      </c>
      <c r="C14" s="64" t="s">
        <v>432</v>
      </c>
      <c r="D14" s="67">
        <f>+'2.sz.mell  '!I32+'3.sz.mell  '!I33</f>
        <v>5554025</v>
      </c>
      <c r="E14" s="65" t="e">
        <f t="shared" si="0"/>
        <v>#REF!</v>
      </c>
    </row>
    <row r="15" spans="1:5" x14ac:dyDescent="0.2">
      <c r="A15" s="64" t="s">
        <v>474</v>
      </c>
      <c r="B15" s="65" t="e">
        <f>+'1.sz.mell.'!#REF!</f>
        <v>#REF!</v>
      </c>
      <c r="C15" s="64" t="s">
        <v>433</v>
      </c>
      <c r="D15" s="67">
        <f>+'2.sz.mell  '!I33+'3.sz.mell  '!I34</f>
        <v>278879261</v>
      </c>
      <c r="E15" s="65" t="e">
        <f t="shared" si="0"/>
        <v>#REF!</v>
      </c>
    </row>
    <row r="16" spans="1:5" x14ac:dyDescent="0.2">
      <c r="A16" s="58"/>
      <c r="B16" s="58"/>
      <c r="C16" s="64"/>
      <c r="D16" s="67"/>
      <c r="E16" s="59"/>
    </row>
    <row r="17" spans="1:5" x14ac:dyDescent="0.2">
      <c r="A17" s="58"/>
      <c r="B17" s="58"/>
      <c r="C17" s="58"/>
      <c r="D17" s="58"/>
      <c r="E17" s="58"/>
    </row>
    <row r="18" spans="1:5" x14ac:dyDescent="0.2">
      <c r="A18" s="58"/>
      <c r="B18" s="58"/>
      <c r="C18" s="58"/>
      <c r="D18" s="58"/>
      <c r="E18" s="58"/>
    </row>
    <row r="19" spans="1:5" x14ac:dyDescent="0.2">
      <c r="A19" s="58"/>
      <c r="B19" s="58"/>
      <c r="C19" s="58"/>
      <c r="D19" s="58"/>
      <c r="E19" s="58"/>
    </row>
  </sheetData>
  <sheetProtection sheet="1"/>
  <phoneticPr fontId="29" type="noConversion"/>
  <conditionalFormatting sqref="E3:E15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"/>
  <sheetViews>
    <sheetView zoomScale="120" zoomScaleNormal="120" workbookViewId="0">
      <selection sqref="A1:F2"/>
    </sheetView>
  </sheetViews>
  <sheetFormatPr defaultRowHeight="15" x14ac:dyDescent="0.25"/>
  <cols>
    <col min="1" max="1" width="5.6640625" style="70" customWidth="1"/>
    <col min="2" max="2" width="35.6640625" style="70" customWidth="1"/>
    <col min="3" max="6" width="14" style="70" customWidth="1"/>
    <col min="7" max="16384" width="9.33203125" style="70"/>
  </cols>
  <sheetData>
    <row r="1" spans="1:7" x14ac:dyDescent="0.25">
      <c r="A1" s="771" t="s">
        <v>567</v>
      </c>
      <c r="B1" s="771"/>
      <c r="C1" s="771"/>
      <c r="D1" s="771"/>
      <c r="E1" s="771"/>
      <c r="F1" s="771"/>
    </row>
    <row r="2" spans="1:7" x14ac:dyDescent="0.25">
      <c r="A2" s="771" t="s">
        <v>568</v>
      </c>
      <c r="B2" s="771"/>
      <c r="C2" s="771"/>
      <c r="D2" s="771"/>
      <c r="E2" s="771"/>
      <c r="F2" s="771"/>
    </row>
    <row r="3" spans="1:7" ht="33" customHeight="1" x14ac:dyDescent="0.25">
      <c r="A3" s="715" t="s">
        <v>505</v>
      </c>
      <c r="B3" s="715"/>
      <c r="C3" s="715"/>
      <c r="D3" s="715"/>
      <c r="E3" s="715"/>
      <c r="F3" s="715"/>
    </row>
    <row r="4" spans="1:7" ht="15.95" customHeight="1" thickBot="1" x14ac:dyDescent="0.3">
      <c r="A4" s="71"/>
      <c r="B4" s="71"/>
      <c r="C4" s="716"/>
      <c r="D4" s="716"/>
      <c r="E4" s="723" t="s">
        <v>525</v>
      </c>
      <c r="F4" s="723"/>
      <c r="G4" s="77"/>
    </row>
    <row r="5" spans="1:7" ht="63" customHeight="1" x14ac:dyDescent="0.25">
      <c r="A5" s="719" t="s">
        <v>7</v>
      </c>
      <c r="B5" s="721" t="s">
        <v>149</v>
      </c>
      <c r="C5" s="721" t="s">
        <v>199</v>
      </c>
      <c r="D5" s="721"/>
      <c r="E5" s="721"/>
      <c r="F5" s="717" t="s">
        <v>440</v>
      </c>
    </row>
    <row r="6" spans="1:7" ht="15.75" thickBot="1" x14ac:dyDescent="0.3">
      <c r="A6" s="720"/>
      <c r="B6" s="722"/>
      <c r="C6" s="278">
        <f>+LEFT(ÖSSZEFÜGGÉSEK!A5,4)+1</f>
        <v>2017</v>
      </c>
      <c r="D6" s="278">
        <f>+C6+1</f>
        <v>2018</v>
      </c>
      <c r="E6" s="278">
        <f>+D6+1</f>
        <v>2019</v>
      </c>
      <c r="F6" s="718"/>
    </row>
    <row r="7" spans="1:7" ht="15.75" thickBot="1" x14ac:dyDescent="0.3">
      <c r="A7" s="74"/>
      <c r="B7" s="75" t="s">
        <v>434</v>
      </c>
      <c r="C7" s="75" t="s">
        <v>435</v>
      </c>
      <c r="D7" s="75" t="s">
        <v>436</v>
      </c>
      <c r="E7" s="75" t="s">
        <v>438</v>
      </c>
      <c r="F7" s="76" t="s">
        <v>437</v>
      </c>
    </row>
    <row r="8" spans="1:7" x14ac:dyDescent="0.25">
      <c r="A8" s="73" t="s">
        <v>9</v>
      </c>
      <c r="B8" s="94" t="s">
        <v>494</v>
      </c>
      <c r="C8" s="95"/>
      <c r="D8" s="95"/>
      <c r="E8" s="95"/>
      <c r="F8" s="80">
        <f>SUM(C8:E8)</f>
        <v>0</v>
      </c>
    </row>
    <row r="9" spans="1:7" x14ac:dyDescent="0.25">
      <c r="A9" s="72" t="s">
        <v>10</v>
      </c>
      <c r="B9" s="96"/>
      <c r="C9" s="97"/>
      <c r="D9" s="97"/>
      <c r="E9" s="97"/>
      <c r="F9" s="81">
        <f>SUM(C9:E9)</f>
        <v>0</v>
      </c>
    </row>
    <row r="10" spans="1:7" x14ac:dyDescent="0.25">
      <c r="A10" s="72" t="s">
        <v>11</v>
      </c>
      <c r="B10" s="96"/>
      <c r="C10" s="97"/>
      <c r="D10" s="97"/>
      <c r="E10" s="97"/>
      <c r="F10" s="81">
        <f>SUM(C10:E10)</f>
        <v>0</v>
      </c>
    </row>
    <row r="11" spans="1:7" x14ac:dyDescent="0.25">
      <c r="A11" s="72" t="s">
        <v>12</v>
      </c>
      <c r="B11" s="96"/>
      <c r="C11" s="97"/>
      <c r="D11" s="97"/>
      <c r="E11" s="97"/>
      <c r="F11" s="81">
        <f>SUM(C11:E11)</f>
        <v>0</v>
      </c>
    </row>
    <row r="12" spans="1:7" ht="15.75" thickBot="1" x14ac:dyDescent="0.3">
      <c r="A12" s="78" t="s">
        <v>13</v>
      </c>
      <c r="B12" s="98"/>
      <c r="C12" s="99"/>
      <c r="D12" s="99"/>
      <c r="E12" s="99"/>
      <c r="F12" s="81">
        <f>SUM(C12:E12)</f>
        <v>0</v>
      </c>
    </row>
    <row r="13" spans="1:7" s="272" customFormat="1" thickBot="1" x14ac:dyDescent="0.25">
      <c r="A13" s="269" t="s">
        <v>14</v>
      </c>
      <c r="B13" s="79" t="s">
        <v>150</v>
      </c>
      <c r="C13" s="270">
        <f>SUM(C8:C12)</f>
        <v>0</v>
      </c>
      <c r="D13" s="270">
        <f>SUM(D8:D12)</f>
        <v>0</v>
      </c>
      <c r="E13" s="270">
        <f>SUM(E8:E12)</f>
        <v>0</v>
      </c>
      <c r="F13" s="271">
        <f>SUM(F8:F12)</f>
        <v>0</v>
      </c>
    </row>
  </sheetData>
  <mergeCells count="9">
    <mergeCell ref="A1:F1"/>
    <mergeCell ref="A2:F2"/>
    <mergeCell ref="A3:F3"/>
    <mergeCell ref="C4:D4"/>
    <mergeCell ref="F5:F6"/>
    <mergeCell ref="A5:A6"/>
    <mergeCell ref="B5:B6"/>
    <mergeCell ref="C5:E5"/>
    <mergeCell ref="E4:F4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firstPageNumber="7" orientation="portrait" useFirstPageNumber="1" r:id="rId1"/>
  <headerFooter alignWithMargins="0">
    <oddHeader xml:space="preserve">&amp;R&amp;"Times New Roman CE,Félkövér dőlt"&amp;11 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zoomScale="120" zoomScaleNormal="120" workbookViewId="0">
      <selection sqref="A1:C2"/>
    </sheetView>
  </sheetViews>
  <sheetFormatPr defaultRowHeight="15" x14ac:dyDescent="0.25"/>
  <cols>
    <col min="1" max="1" width="5.6640625" style="70" customWidth="1"/>
    <col min="2" max="2" width="68.6640625" style="70" customWidth="1"/>
    <col min="3" max="3" width="19.5" style="70" customWidth="1"/>
    <col min="4" max="16384" width="9.33203125" style="70"/>
  </cols>
  <sheetData>
    <row r="1" spans="1:4" x14ac:dyDescent="0.25">
      <c r="A1" s="771" t="s">
        <v>569</v>
      </c>
      <c r="B1" s="771"/>
      <c r="C1" s="771"/>
    </row>
    <row r="2" spans="1:4" x14ac:dyDescent="0.25">
      <c r="A2" s="771" t="s">
        <v>570</v>
      </c>
      <c r="B2" s="771"/>
      <c r="C2" s="771"/>
    </row>
    <row r="3" spans="1:4" ht="33" customHeight="1" x14ac:dyDescent="0.25">
      <c r="A3" s="715" t="s">
        <v>506</v>
      </c>
      <c r="B3" s="715"/>
      <c r="C3" s="715"/>
    </row>
    <row r="4" spans="1:4" ht="15.95" customHeight="1" thickBot="1" x14ac:dyDescent="0.3">
      <c r="A4" s="71"/>
      <c r="B4" s="71"/>
      <c r="C4" s="82" t="s">
        <v>526</v>
      </c>
      <c r="D4" s="77"/>
    </row>
    <row r="5" spans="1:4" ht="26.25" customHeight="1" thickBot="1" x14ac:dyDescent="0.3">
      <c r="A5" s="100" t="s">
        <v>7</v>
      </c>
      <c r="B5" s="101" t="s">
        <v>148</v>
      </c>
      <c r="C5" s="102" t="str">
        <f>+'1.sz.mell.'!C7</f>
        <v>2016. évi előirányzat</v>
      </c>
    </row>
    <row r="6" spans="1:4" ht="15.75" thickBot="1" x14ac:dyDescent="0.3">
      <c r="A6" s="103"/>
      <c r="B6" s="281" t="s">
        <v>434</v>
      </c>
      <c r="C6" s="282" t="s">
        <v>435</v>
      </c>
    </row>
    <row r="7" spans="1:4" x14ac:dyDescent="0.25">
      <c r="A7" s="104" t="s">
        <v>9</v>
      </c>
      <c r="B7" s="220" t="s">
        <v>441</v>
      </c>
      <c r="C7" s="217">
        <v>34680000</v>
      </c>
    </row>
    <row r="8" spans="1:4" ht="24.75" x14ac:dyDescent="0.25">
      <c r="A8" s="105" t="s">
        <v>10</v>
      </c>
      <c r="B8" s="228" t="s">
        <v>196</v>
      </c>
      <c r="C8" s="218"/>
    </row>
    <row r="9" spans="1:4" x14ac:dyDescent="0.25">
      <c r="A9" s="105" t="s">
        <v>11</v>
      </c>
      <c r="B9" s="229" t="s">
        <v>442</v>
      </c>
      <c r="C9" s="218"/>
    </row>
    <row r="10" spans="1:4" ht="24.75" x14ac:dyDescent="0.25">
      <c r="A10" s="105" t="s">
        <v>12</v>
      </c>
      <c r="B10" s="229" t="s">
        <v>198</v>
      </c>
      <c r="C10" s="218"/>
    </row>
    <row r="11" spans="1:4" x14ac:dyDescent="0.25">
      <c r="A11" s="106" t="s">
        <v>13</v>
      </c>
      <c r="B11" s="229" t="s">
        <v>197</v>
      </c>
      <c r="C11" s="219"/>
    </row>
    <row r="12" spans="1:4" ht="15.75" thickBot="1" x14ac:dyDescent="0.3">
      <c r="A12" s="105" t="s">
        <v>14</v>
      </c>
      <c r="B12" s="230" t="s">
        <v>443</v>
      </c>
      <c r="C12" s="218"/>
    </row>
    <row r="13" spans="1:4" ht="15.75" thickBot="1" x14ac:dyDescent="0.3">
      <c r="A13" s="724" t="s">
        <v>151</v>
      </c>
      <c r="B13" s="725"/>
      <c r="C13" s="107">
        <f>SUM(C7:C12)</f>
        <v>34680000</v>
      </c>
    </row>
    <row r="14" spans="1:4" ht="23.25" customHeight="1" x14ac:dyDescent="0.25">
      <c r="A14" s="726" t="s">
        <v>172</v>
      </c>
      <c r="B14" s="726"/>
      <c r="C14" s="726"/>
    </row>
  </sheetData>
  <mergeCells count="5">
    <mergeCell ref="A3:C3"/>
    <mergeCell ref="A13:B13"/>
    <mergeCell ref="A14:C14"/>
    <mergeCell ref="A1:C1"/>
    <mergeCell ref="A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firstPageNumber="8" orientation="portrait" useFirstPageNumber="1" r:id="rId1"/>
  <headerFooter alignWithMargins="0">
    <oddHeader xml:space="preserve">&amp;R&amp;"Times New Roman CE,Félkövér dőlt"&amp;11 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"/>
  <sheetViews>
    <sheetView zoomScale="120" zoomScaleNormal="120" workbookViewId="0">
      <selection activeCell="F18" sqref="F18"/>
    </sheetView>
  </sheetViews>
  <sheetFormatPr defaultRowHeight="15" x14ac:dyDescent="0.25"/>
  <cols>
    <col min="1" max="1" width="5.6640625" style="70" customWidth="1"/>
    <col min="2" max="2" width="66.83203125" style="70" customWidth="1"/>
    <col min="3" max="3" width="27" style="70" customWidth="1"/>
    <col min="4" max="16384" width="9.33203125" style="70"/>
  </cols>
  <sheetData>
    <row r="1" spans="1:4" x14ac:dyDescent="0.25">
      <c r="A1" s="771" t="s">
        <v>571</v>
      </c>
      <c r="B1" s="771"/>
      <c r="C1" s="771"/>
    </row>
    <row r="2" spans="1:4" x14ac:dyDescent="0.25">
      <c r="A2" s="771" t="s">
        <v>572</v>
      </c>
      <c r="B2" s="771"/>
      <c r="C2" s="771"/>
    </row>
    <row r="3" spans="1:4" ht="33" customHeight="1" x14ac:dyDescent="0.25">
      <c r="A3" s="715" t="str">
        <f>+CONCATENATE("Naszály Község Önkormányzat ",CONCATENATE(LEFT(ÖSSZEFÜGGÉSEK!A5,4),". évi adósságot keletkeztető fejlesztési céljai"))</f>
        <v>Naszály Község Önkormányzat 2016. évi adósságot keletkeztető fejlesztési céljai</v>
      </c>
      <c r="B3" s="715"/>
      <c r="C3" s="715"/>
    </row>
    <row r="4" spans="1:4" ht="15.95" customHeight="1" thickBot="1" x14ac:dyDescent="0.3">
      <c r="A4" s="71"/>
      <c r="B4" s="71"/>
      <c r="C4" s="82" t="s">
        <v>525</v>
      </c>
      <c r="D4" s="77"/>
    </row>
    <row r="5" spans="1:4" ht="26.25" customHeight="1" thickBot="1" x14ac:dyDescent="0.3">
      <c r="A5" s="100" t="s">
        <v>7</v>
      </c>
      <c r="B5" s="101" t="s">
        <v>152</v>
      </c>
      <c r="C5" s="102" t="s">
        <v>170</v>
      </c>
    </row>
    <row r="6" spans="1:4" ht="15.75" thickBot="1" x14ac:dyDescent="0.3">
      <c r="A6" s="103"/>
      <c r="B6" s="281" t="s">
        <v>434</v>
      </c>
      <c r="C6" s="282" t="s">
        <v>435</v>
      </c>
    </row>
    <row r="7" spans="1:4" x14ac:dyDescent="0.25">
      <c r="A7" s="104" t="s">
        <v>9</v>
      </c>
      <c r="B7" s="94" t="s">
        <v>494</v>
      </c>
      <c r="C7" s="108"/>
    </row>
    <row r="8" spans="1:4" x14ac:dyDescent="0.25">
      <c r="A8" s="105" t="s">
        <v>10</v>
      </c>
      <c r="B8" s="111"/>
      <c r="C8" s="109"/>
    </row>
    <row r="9" spans="1:4" ht="15.75" thickBot="1" x14ac:dyDescent="0.3">
      <c r="A9" s="106" t="s">
        <v>11</v>
      </c>
      <c r="B9" s="112"/>
      <c r="C9" s="110"/>
    </row>
    <row r="10" spans="1:4" s="272" customFormat="1" ht="17.25" customHeight="1" thickBot="1" x14ac:dyDescent="0.25">
      <c r="A10" s="273" t="s">
        <v>12</v>
      </c>
      <c r="B10" s="61" t="s">
        <v>153</v>
      </c>
      <c r="C10" s="107">
        <f>SUM(C7:C9)</f>
        <v>0</v>
      </c>
    </row>
  </sheetData>
  <mergeCells count="3">
    <mergeCell ref="A3:C3"/>
    <mergeCell ref="A1:C1"/>
    <mergeCell ref="A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firstPageNumber="9" orientation="portrait" useFirstPageNumber="1" r:id="rId1"/>
  <headerFooter alignWithMargins="0">
    <oddHeader xml:space="preserve">&amp;R&amp;"Times New Roman CE,Félkövér dőlt"&amp;11 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"/>
  <sheetViews>
    <sheetView workbookViewId="0">
      <selection activeCell="G5" sqref="G5"/>
    </sheetView>
  </sheetViews>
  <sheetFormatPr defaultRowHeight="12.75" x14ac:dyDescent="0.2"/>
  <cols>
    <col min="1" max="1" width="47.1640625" style="11" customWidth="1"/>
    <col min="2" max="2" width="15.6640625" style="10" customWidth="1"/>
    <col min="3" max="3" width="16.33203125" style="10" customWidth="1"/>
    <col min="4" max="4" width="18" style="10" customWidth="1"/>
    <col min="5" max="5" width="16.6640625" style="10" customWidth="1"/>
    <col min="6" max="6" width="18.83203125" style="21" customWidth="1"/>
    <col min="7" max="8" width="12.83203125" style="10" customWidth="1"/>
    <col min="9" max="9" width="13.83203125" style="10" customWidth="1"/>
    <col min="10" max="16384" width="9.33203125" style="10"/>
  </cols>
  <sheetData>
    <row r="1" spans="1:6" ht="13.5" x14ac:dyDescent="0.2">
      <c r="A1" s="775" t="s">
        <v>573</v>
      </c>
      <c r="B1" s="775"/>
      <c r="C1" s="775"/>
      <c r="D1" s="775"/>
      <c r="E1" s="775"/>
      <c r="F1" s="775"/>
    </row>
    <row r="2" spans="1:6" ht="13.5" x14ac:dyDescent="0.2">
      <c r="A2" s="775" t="s">
        <v>574</v>
      </c>
      <c r="B2" s="775"/>
      <c r="C2" s="775"/>
      <c r="D2" s="775"/>
      <c r="E2" s="775"/>
      <c r="F2" s="775"/>
    </row>
    <row r="3" spans="1:6" ht="25.5" customHeight="1" x14ac:dyDescent="0.2">
      <c r="A3" s="727" t="s">
        <v>0</v>
      </c>
      <c r="B3" s="727"/>
      <c r="C3" s="727"/>
      <c r="D3" s="727"/>
      <c r="E3" s="727"/>
      <c r="F3" s="727"/>
    </row>
    <row r="4" spans="1:6" ht="22.5" customHeight="1" thickBot="1" x14ac:dyDescent="0.3">
      <c r="A4" s="113"/>
      <c r="B4" s="21"/>
      <c r="C4" s="21"/>
      <c r="D4" s="21"/>
      <c r="E4" s="21"/>
      <c r="F4" s="17" t="s">
        <v>525</v>
      </c>
    </row>
    <row r="5" spans="1:6" s="12" customFormat="1" ht="44.25" customHeight="1" thickBot="1" x14ac:dyDescent="0.25">
      <c r="A5" s="114" t="s">
        <v>53</v>
      </c>
      <c r="B5" s="115" t="s">
        <v>54</v>
      </c>
      <c r="C5" s="115" t="s">
        <v>55</v>
      </c>
      <c r="D5" s="115" t="str">
        <f>+CONCATENATE("Felhasználás   ",LEFT(ÖSSZEFÜGGÉSEK!A5,4)-1,". XII. 31-ig")</f>
        <v>Felhasználás   2015. XII. 31-ig</v>
      </c>
      <c r="E5" s="115" t="str">
        <f>+'1.sz.mell.'!C7</f>
        <v>2016. évi előirányzat</v>
      </c>
      <c r="F5" s="18" t="str">
        <f>+CONCATENATE(LEFT(ÖSSZEFÜGGÉSEK!A5,4),". utáni szükséglet")</f>
        <v>2016. utáni szükséglet</v>
      </c>
    </row>
    <row r="6" spans="1:6" s="21" customFormat="1" ht="12" customHeight="1" thickBot="1" x14ac:dyDescent="0.25">
      <c r="A6" s="19" t="s">
        <v>434</v>
      </c>
      <c r="B6" s="20" t="s">
        <v>435</v>
      </c>
      <c r="C6" s="20" t="s">
        <v>436</v>
      </c>
      <c r="D6" s="20" t="s">
        <v>438</v>
      </c>
      <c r="E6" s="20" t="s">
        <v>437</v>
      </c>
      <c r="F6" s="284" t="s">
        <v>487</v>
      </c>
    </row>
    <row r="7" spans="1:6" ht="15.95" customHeight="1" x14ac:dyDescent="0.2">
      <c r="A7" s="274" t="s">
        <v>529</v>
      </c>
      <c r="B7" s="4">
        <v>27508447</v>
      </c>
      <c r="C7" s="275" t="s">
        <v>530</v>
      </c>
      <c r="D7" s="4">
        <v>1865000</v>
      </c>
      <c r="E7" s="4">
        <f>E10+E11+E12</f>
        <v>5948447</v>
      </c>
      <c r="F7" s="22">
        <f t="shared" ref="F7:F22" si="0">B7-D7-E7</f>
        <v>19695000</v>
      </c>
    </row>
    <row r="8" spans="1:6" ht="15.95" customHeight="1" x14ac:dyDescent="0.2">
      <c r="A8" s="664" t="s">
        <v>543</v>
      </c>
      <c r="B8" s="4">
        <v>20000000</v>
      </c>
      <c r="C8" s="275"/>
      <c r="D8" s="4"/>
      <c r="E8" s="4"/>
      <c r="F8" s="22"/>
    </row>
    <row r="9" spans="1:6" ht="15.95" customHeight="1" x14ac:dyDescent="0.2">
      <c r="A9" s="664" t="s">
        <v>544</v>
      </c>
      <c r="B9" s="4">
        <v>254000</v>
      </c>
      <c r="C9" s="275"/>
      <c r="D9" s="4"/>
      <c r="E9" s="4"/>
      <c r="F9" s="22"/>
    </row>
    <row r="10" spans="1:6" ht="15.95" customHeight="1" x14ac:dyDescent="0.2">
      <c r="A10" s="664" t="s">
        <v>531</v>
      </c>
      <c r="B10" s="4"/>
      <c r="C10" s="275"/>
      <c r="D10" s="4"/>
      <c r="E10" s="4">
        <v>5198947</v>
      </c>
      <c r="F10" s="22"/>
    </row>
    <row r="11" spans="1:6" ht="15.95" customHeight="1" x14ac:dyDescent="0.2">
      <c r="A11" s="665" t="s">
        <v>532</v>
      </c>
      <c r="B11" s="4"/>
      <c r="C11" s="275"/>
      <c r="D11" s="4"/>
      <c r="E11" s="4">
        <v>190500</v>
      </c>
      <c r="F11" s="22"/>
    </row>
    <row r="12" spans="1:6" ht="15.95" customHeight="1" x14ac:dyDescent="0.2">
      <c r="A12" s="691" t="s">
        <v>559</v>
      </c>
      <c r="B12" s="4"/>
      <c r="C12" s="275"/>
      <c r="D12" s="4"/>
      <c r="E12" s="4">
        <v>559000</v>
      </c>
      <c r="F12" s="22"/>
    </row>
    <row r="13" spans="1:6" ht="15.95" customHeight="1" x14ac:dyDescent="0.2">
      <c r="A13" s="691"/>
      <c r="B13" s="4"/>
      <c r="C13" s="275"/>
      <c r="D13" s="4"/>
      <c r="E13" s="4"/>
      <c r="F13" s="22"/>
    </row>
    <row r="14" spans="1:6" ht="15.95" customHeight="1" x14ac:dyDescent="0.2">
      <c r="A14" s="685" t="s">
        <v>534</v>
      </c>
      <c r="B14" s="4">
        <v>146500</v>
      </c>
      <c r="C14" s="275" t="s">
        <v>545</v>
      </c>
      <c r="D14" s="4"/>
      <c r="E14" s="4">
        <v>146500</v>
      </c>
      <c r="F14" s="22">
        <f t="shared" si="0"/>
        <v>0</v>
      </c>
    </row>
    <row r="15" spans="1:6" ht="15.95" customHeight="1" x14ac:dyDescent="0.2">
      <c r="A15" s="274" t="s">
        <v>558</v>
      </c>
      <c r="B15" s="4">
        <v>100000</v>
      </c>
      <c r="C15" s="275" t="s">
        <v>545</v>
      </c>
      <c r="D15" s="4"/>
      <c r="E15" s="4">
        <v>100000</v>
      </c>
      <c r="F15" s="22">
        <f t="shared" si="0"/>
        <v>0</v>
      </c>
    </row>
    <row r="16" spans="1:6" ht="15.95" customHeight="1" x14ac:dyDescent="0.2">
      <c r="A16" s="274"/>
      <c r="B16" s="4"/>
      <c r="C16" s="275"/>
      <c r="D16" s="4"/>
      <c r="E16" s="4"/>
      <c r="F16" s="22">
        <f t="shared" si="0"/>
        <v>0</v>
      </c>
    </row>
    <row r="17" spans="1:6" ht="15.95" customHeight="1" x14ac:dyDescent="0.2">
      <c r="A17" s="274" t="s">
        <v>533</v>
      </c>
      <c r="B17" s="4">
        <v>469900</v>
      </c>
      <c r="C17" s="275" t="s">
        <v>545</v>
      </c>
      <c r="D17" s="4"/>
      <c r="E17" s="4">
        <v>469900</v>
      </c>
      <c r="F17" s="22">
        <f t="shared" si="0"/>
        <v>0</v>
      </c>
    </row>
    <row r="18" spans="1:6" ht="15.95" customHeight="1" x14ac:dyDescent="0.2">
      <c r="A18" s="274" t="s">
        <v>546</v>
      </c>
      <c r="B18" s="4">
        <v>571500</v>
      </c>
      <c r="C18" s="275" t="s">
        <v>545</v>
      </c>
      <c r="D18" s="4"/>
      <c r="E18" s="4">
        <v>571500</v>
      </c>
      <c r="F18" s="22">
        <f t="shared" si="0"/>
        <v>0</v>
      </c>
    </row>
    <row r="19" spans="1:6" ht="15.95" customHeight="1" x14ac:dyDescent="0.2">
      <c r="A19" s="274"/>
      <c r="B19" s="4"/>
      <c r="C19" s="275"/>
      <c r="D19" s="4"/>
      <c r="E19" s="4"/>
      <c r="F19" s="22">
        <f t="shared" si="0"/>
        <v>0</v>
      </c>
    </row>
    <row r="20" spans="1:6" ht="15.95" customHeight="1" x14ac:dyDescent="0.2">
      <c r="A20" s="274" t="s">
        <v>535</v>
      </c>
      <c r="B20" s="4">
        <v>799000</v>
      </c>
      <c r="C20" s="275" t="s">
        <v>545</v>
      </c>
      <c r="D20" s="4"/>
      <c r="E20" s="4">
        <v>799000</v>
      </c>
      <c r="F20" s="22">
        <f t="shared" si="0"/>
        <v>0</v>
      </c>
    </row>
    <row r="21" spans="1:6" ht="15.95" customHeight="1" x14ac:dyDescent="0.2">
      <c r="A21" s="274" t="s">
        <v>556</v>
      </c>
      <c r="B21" s="4">
        <v>541600</v>
      </c>
      <c r="C21" s="275" t="s">
        <v>545</v>
      </c>
      <c r="D21" s="4"/>
      <c r="E21" s="4">
        <v>541600</v>
      </c>
      <c r="F21" s="22">
        <f t="shared" si="0"/>
        <v>0</v>
      </c>
    </row>
    <row r="22" spans="1:6" ht="15.95" customHeight="1" x14ac:dyDescent="0.2">
      <c r="A22" s="274" t="s">
        <v>557</v>
      </c>
      <c r="B22" s="4">
        <v>554650</v>
      </c>
      <c r="C22" s="275" t="s">
        <v>545</v>
      </c>
      <c r="D22" s="4"/>
      <c r="E22" s="4">
        <v>554650</v>
      </c>
      <c r="F22" s="22">
        <f t="shared" si="0"/>
        <v>0</v>
      </c>
    </row>
    <row r="23" spans="1:6" ht="15.95" customHeight="1" x14ac:dyDescent="0.2">
      <c r="A23" s="274"/>
      <c r="B23" s="4"/>
      <c r="C23" s="275"/>
      <c r="D23" s="4"/>
      <c r="E23" s="4"/>
      <c r="F23" s="22"/>
    </row>
    <row r="24" spans="1:6" ht="15.95" customHeight="1" x14ac:dyDescent="0.2">
      <c r="A24" s="274"/>
      <c r="B24" s="4"/>
      <c r="C24" s="275"/>
      <c r="D24" s="4"/>
      <c r="E24" s="4"/>
      <c r="F24" s="22"/>
    </row>
    <row r="25" spans="1:6" ht="15.95" customHeight="1" x14ac:dyDescent="0.2">
      <c r="A25" s="274" t="s">
        <v>554</v>
      </c>
      <c r="B25" s="4">
        <v>219710</v>
      </c>
      <c r="C25" s="275" t="s">
        <v>545</v>
      </c>
      <c r="D25" s="4"/>
      <c r="E25" s="4">
        <v>219710</v>
      </c>
      <c r="F25" s="22"/>
    </row>
    <row r="26" spans="1:6" ht="15.95" customHeight="1" x14ac:dyDescent="0.2">
      <c r="A26" s="274"/>
      <c r="B26" s="4"/>
      <c r="C26" s="275"/>
      <c r="D26" s="4"/>
      <c r="E26" s="4"/>
      <c r="F26" s="22"/>
    </row>
    <row r="27" spans="1:6" ht="15.95" customHeight="1" thickBot="1" x14ac:dyDescent="0.25">
      <c r="A27" s="274" t="s">
        <v>555</v>
      </c>
      <c r="B27" s="4">
        <v>621284</v>
      </c>
      <c r="C27" s="275" t="s">
        <v>545</v>
      </c>
      <c r="D27" s="4"/>
      <c r="E27" s="4">
        <v>621284</v>
      </c>
      <c r="F27" s="22"/>
    </row>
    <row r="28" spans="1:6" s="26" customFormat="1" ht="18" customHeight="1" thickBot="1" x14ac:dyDescent="0.25">
      <c r="A28" s="116" t="s">
        <v>52</v>
      </c>
      <c r="B28" s="24">
        <f>SUM(B7:B27)</f>
        <v>51786591</v>
      </c>
      <c r="C28" s="52"/>
      <c r="D28" s="24">
        <f>SUM(D7:D27)</f>
        <v>1865000</v>
      </c>
      <c r="E28" s="24">
        <f>SUM(E10:E27)</f>
        <v>9972591</v>
      </c>
      <c r="F28" s="25">
        <f>SUM(F7:F27)</f>
        <v>19695000</v>
      </c>
    </row>
  </sheetData>
  <mergeCells count="3">
    <mergeCell ref="A3:F3"/>
    <mergeCell ref="A1:F1"/>
    <mergeCell ref="A2:F2"/>
  </mergeCells>
  <phoneticPr fontId="0" type="noConversion"/>
  <printOptions horizontalCentered="1"/>
  <pageMargins left="0.78740157480314965" right="0.78740157480314965" top="0.62992125984251968" bottom="0.59055118110236227" header="0.78740157480314965" footer="0.78740157480314965"/>
  <pageSetup paperSize="9" scale="105" firstPageNumber="10" orientation="landscape" useFirstPageNumber="1" r:id="rId1"/>
  <headerFooter alignWithMargins="0">
    <oddHeader xml:space="preserve">&amp;R&amp;"Times New Roman CE,Félkövér dőlt"&amp;11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8</vt:i4>
      </vt:variant>
    </vt:vector>
  </HeadingPairs>
  <TitlesOfParts>
    <vt:vector size="26" baseType="lpstr">
      <vt:lpstr>ÖSSZEFÜGGÉSEK</vt:lpstr>
      <vt:lpstr>1.sz.mell.</vt:lpstr>
      <vt:lpstr>2.sz.mell  </vt:lpstr>
      <vt:lpstr>3.sz.mell  </vt:lpstr>
      <vt:lpstr>ELLENŐRZÉS-1.sz.2.a.sz.2.b.sz.</vt:lpstr>
      <vt:lpstr>4.sz.mell.  </vt:lpstr>
      <vt:lpstr>5.mell.</vt:lpstr>
      <vt:lpstr>6.mell.</vt:lpstr>
      <vt:lpstr>7.mell.</vt:lpstr>
      <vt:lpstr>8.mell.</vt:lpstr>
      <vt:lpstr>9.mell. </vt:lpstr>
      <vt:lpstr>10. önk.összesen</vt:lpstr>
      <vt:lpstr>11. hivatal össz.</vt:lpstr>
      <vt:lpstr>12. óvoda összesen</vt:lpstr>
      <vt:lpstr>13. konyha összesen </vt:lpstr>
      <vt:lpstr>14.sz.mell</vt:lpstr>
      <vt:lpstr>15.MELLÉKLET </vt:lpstr>
      <vt:lpstr>Munka1</vt:lpstr>
      <vt:lpstr>'10. önk.összesen'!Nyomtatási_cím</vt:lpstr>
      <vt:lpstr>'11. hivatal össz.'!Nyomtatási_cím</vt:lpstr>
      <vt:lpstr>'12. óvoda összesen'!Nyomtatási_cím</vt:lpstr>
      <vt:lpstr>'13. konyha összesen '!Nyomtatási_cím</vt:lpstr>
      <vt:lpstr>'1.sz.mell.'!Nyomtatási_terület</vt:lpstr>
      <vt:lpstr>'12. óvoda összesen'!Nyomtatási_terület</vt:lpstr>
      <vt:lpstr>'2.sz.mell  '!Nyomtatási_terület</vt:lpstr>
      <vt:lpstr>'3.sz.mell 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Tulajdonos</cp:lastModifiedBy>
  <cp:lastPrinted>2017-01-06T11:02:22Z</cp:lastPrinted>
  <dcterms:created xsi:type="dcterms:W3CDTF">1999-10-30T10:30:45Z</dcterms:created>
  <dcterms:modified xsi:type="dcterms:W3CDTF">2017-01-06T11:06:15Z</dcterms:modified>
</cp:coreProperties>
</file>